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24240" windowHeight="12330" tabRatio="958" firstSheet="1" activeTab="1"/>
  </bookViews>
  <sheets>
    <sheet name="DECL. DE RESP." sheetId="19" state="hidden" r:id="rId1"/>
    <sheet name="RESUMO" sheetId="15" r:id="rId2"/>
    <sheet name="ORÇAMENTO " sheetId="7" r:id="rId3"/>
    <sheet name="COMPOSIÇÃO CIVIL" sheetId="9" r:id="rId4"/>
    <sheet name="BANCO DE DADOS DEZEMBRO SERV" sheetId="8" state="hidden" r:id="rId5"/>
    <sheet name="COMP. PAISAGISMO" sheetId="14" state="hidden" r:id="rId6"/>
    <sheet name="BANCO DE DADOS DEZEMBRO INS" sheetId="20" state="hidden" r:id="rId7"/>
    <sheet name="COMP. HIDRO" sheetId="21" r:id="rId8"/>
    <sheet name="COMP. ELETRICO " sheetId="23" r:id="rId9"/>
    <sheet name="COMP. SPDA " sheetId="24" r:id="rId10"/>
    <sheet name="COMP. LOG" sheetId="25" r:id="rId11"/>
    <sheet name="COMP. INC" sheetId="26" r:id="rId12"/>
    <sheet name="MEM. DE CALCULO" sheetId="16" r:id="rId13"/>
    <sheet name="CRONOGRAMA C" sheetId="17" r:id="rId14"/>
    <sheet name="QCI 1" sheetId="27" r:id="rId15"/>
    <sheet name="BDI " sheetId="18" r:id="rId16"/>
    <sheet name="ENCARGOS SOCIAIS" sheetId="22" r:id="rId17"/>
  </sheets>
  <externalReferences>
    <externalReference r:id="rId18"/>
    <externalReference r:id="rId19"/>
    <externalReference r:id="rId20"/>
    <externalReference r:id="rId21"/>
    <externalReference r:id="rId22"/>
    <externalReference r:id="rId23"/>
    <externalReference r:id="rId24"/>
  </externalReferences>
  <definedNames>
    <definedName name="_xlnm.Print_Area" localSheetId="4">'BANCO DE DADOS DEZEMBRO SERV'!$B$1:$E$9780</definedName>
    <definedName name="_xlnm.Print_Area" localSheetId="15">'BDI '!$E$4:$L$44</definedName>
    <definedName name="_xlnm.Print_Area" localSheetId="8">'COMP. ELETRICO '!$B$2:$G$80</definedName>
    <definedName name="_xlnm.Print_Area" localSheetId="7">'COMP. HIDRO'!$B$5:$G$200</definedName>
    <definedName name="_xlnm.Print_Area" localSheetId="11">'COMP. INC'!$B$2:$G$46</definedName>
    <definedName name="_xlnm.Print_Area" localSheetId="10">'COMP. LOG'!$B$5:$G$526</definedName>
    <definedName name="_xlnm.Print_Area" localSheetId="5">'COMP. PAISAGISMO'!$B$2:$G$140</definedName>
    <definedName name="_xlnm.Print_Area" localSheetId="9">'COMP. SPDA '!$B$5:$G$264</definedName>
    <definedName name="_xlnm.Print_Area" localSheetId="3">'COMPOSIÇÃO CIVIL'!$B$2:$G$218</definedName>
    <definedName name="_xlnm.Print_Area" localSheetId="13">'CRONOGRAMA C'!$C$2:$S$62</definedName>
    <definedName name="_xlnm.Print_Area" localSheetId="0">'DECL. DE RESP.'!$B$2:$I$47</definedName>
    <definedName name="_xlnm.Print_Area" localSheetId="16">'ENCARGOS SOCIAIS'!$C$2:$H$46</definedName>
    <definedName name="_xlnm.Print_Area" localSheetId="12">'MEM. DE CALCULO'!$B$2:$F$186</definedName>
    <definedName name="_xlnm.Print_Area" localSheetId="2">'ORÇAMENTO '!$C$4:$J$435</definedName>
    <definedName name="_xlnm.Print_Area" localSheetId="14">'QCI 1'!$B$3:$F$13</definedName>
    <definedName name="_xlnm.Print_Area" localSheetId="1">RESUMO!$B$2:$I$58</definedName>
    <definedName name="Serviços">[1]Serviços!$A$3:$D$4214</definedName>
    <definedName name="_xlnm.Print_Titles" localSheetId="8">'COMP. ELETRICO '!$3:$11</definedName>
    <definedName name="_xlnm.Print_Titles" localSheetId="7">'COMP. HIDRO'!$4:$13</definedName>
    <definedName name="_xlnm.Print_Titles" localSheetId="11">'COMP. INC'!$3:$11</definedName>
    <definedName name="_xlnm.Print_Titles" localSheetId="10">'COMP. LOG'!$5:$14</definedName>
    <definedName name="_xlnm.Print_Titles" localSheetId="5">'COMP. PAISAGISMO'!$2:$11</definedName>
    <definedName name="_xlnm.Print_Titles" localSheetId="9">'COMP. SPDA '!$5:$14</definedName>
    <definedName name="_xlnm.Print_Titles" localSheetId="3">'COMPOSIÇÃO CIVIL'!$2:$11</definedName>
    <definedName name="_xlnm.Print_Titles" localSheetId="0">'DECL. DE RESP.'!$2:$5</definedName>
    <definedName name="_xlnm.Print_Titles" localSheetId="12">'MEM. DE CALCULO'!$2:$11</definedName>
    <definedName name="_xlnm.Print_Titles" localSheetId="2">'ORÇAMENTO '!$4:$12</definedName>
    <definedName name="_xlnm.Print_Titles" localSheetId="1">RESUMO!$2:$5</definedName>
  </definedNames>
  <calcPr calcId="124519" calcMode="manual"/>
  <fileRecoveryPr repairLoad="1"/>
</workbook>
</file>

<file path=xl/calcChain.xml><?xml version="1.0" encoding="utf-8"?>
<calcChain xmlns="http://schemas.openxmlformats.org/spreadsheetml/2006/main">
  <c r="O17" i="17"/>
  <c r="M17"/>
  <c r="K17"/>
  <c r="I17"/>
  <c r="G17"/>
  <c r="E17"/>
  <c r="K41"/>
  <c r="E39" i="9"/>
  <c r="E38"/>
  <c r="E37"/>
  <c r="G118" i="7" l="1"/>
  <c r="K117"/>
  <c r="K115" l="1"/>
  <c r="K116" l="1"/>
  <c r="G114"/>
  <c r="G223"/>
  <c r="G86" l="1"/>
  <c r="G97"/>
  <c r="C51" i="9"/>
  <c r="D54"/>
  <c r="G428" i="7"/>
  <c r="D9565" i="8"/>
  <c r="C9565"/>
  <c r="F212" i="9"/>
  <c r="G212" s="1"/>
  <c r="F211"/>
  <c r="G211" s="1"/>
  <c r="F209"/>
  <c r="G209" s="1"/>
  <c r="F208"/>
  <c r="G208" s="1"/>
  <c r="D212"/>
  <c r="C212"/>
  <c r="D211"/>
  <c r="C211"/>
  <c r="D209"/>
  <c r="C209"/>
  <c r="D208"/>
  <c r="C208"/>
  <c r="D9564" i="8"/>
  <c r="C9564"/>
  <c r="F202" i="9"/>
  <c r="G202" s="1"/>
  <c r="F201"/>
  <c r="G201" s="1"/>
  <c r="F199"/>
  <c r="G199" s="1"/>
  <c r="F198"/>
  <c r="G198" s="1"/>
  <c r="D202"/>
  <c r="C202"/>
  <c r="D201"/>
  <c r="C201"/>
  <c r="D199"/>
  <c r="C199"/>
  <c r="D198"/>
  <c r="C198"/>
  <c r="G213" l="1"/>
  <c r="G203"/>
  <c r="E9564" i="8" s="1"/>
  <c r="H205" i="9" l="1"/>
  <c r="E9565" i="8"/>
  <c r="C89" i="16" l="1"/>
  <c r="E90"/>
  <c r="D9563" i="8"/>
  <c r="C9563"/>
  <c r="D189" i="9"/>
  <c r="C189"/>
  <c r="F192"/>
  <c r="G192" s="1"/>
  <c r="D192"/>
  <c r="C192"/>
  <c r="F191"/>
  <c r="G191" s="1"/>
  <c r="D191"/>
  <c r="C191"/>
  <c r="G189"/>
  <c r="G193" l="1"/>
  <c r="M43" i="17"/>
  <c r="M35"/>
  <c r="K37"/>
  <c r="M31"/>
  <c r="G25"/>
  <c r="H186" i="9" l="1"/>
  <c r="E9563" i="8"/>
  <c r="T59" i="17"/>
  <c r="T57"/>
  <c r="T55"/>
  <c r="T53"/>
  <c r="T51"/>
  <c r="T49"/>
  <c r="T47"/>
  <c r="T45"/>
  <c r="T43"/>
  <c r="T41"/>
  <c r="T39"/>
  <c r="T37"/>
  <c r="T35"/>
  <c r="T33"/>
  <c r="T31"/>
  <c r="T29"/>
  <c r="T27"/>
  <c r="T25"/>
  <c r="T23"/>
  <c r="T21"/>
  <c r="T19"/>
  <c r="T17"/>
  <c r="E161" i="16" l="1"/>
  <c r="G407" i="7"/>
  <c r="G406"/>
  <c r="E160" i="16" s="1"/>
  <c r="B136" i="9"/>
  <c r="D406" i="7" s="1"/>
  <c r="E407"/>
  <c r="C161" i="16" s="1"/>
  <c r="E406" i="7"/>
  <c r="C160" i="16" s="1"/>
  <c r="F407" i="7"/>
  <c r="F161" i="16" s="1"/>
  <c r="F406" i="7"/>
  <c r="F160" i="16" s="1"/>
  <c r="D183" i="9"/>
  <c r="B183"/>
  <c r="H183" s="1"/>
  <c r="D182"/>
  <c r="B182"/>
  <c r="H182" s="1"/>
  <c r="G181"/>
  <c r="F181"/>
  <c r="E181"/>
  <c r="D181"/>
  <c r="C181"/>
  <c r="B181"/>
  <c r="H181" s="1"/>
  <c r="D177"/>
  <c r="H176"/>
  <c r="H175"/>
  <c r="H174"/>
  <c r="C172"/>
  <c r="F169"/>
  <c r="G169" s="1"/>
  <c r="D169"/>
  <c r="C169"/>
  <c r="F168"/>
  <c r="G168" s="1"/>
  <c r="D168"/>
  <c r="C168"/>
  <c r="F165"/>
  <c r="G165" s="1"/>
  <c r="D165"/>
  <c r="C165"/>
  <c r="F164"/>
  <c r="G164" s="1"/>
  <c r="D164"/>
  <c r="C164"/>
  <c r="F144"/>
  <c r="G144" s="1"/>
  <c r="F143"/>
  <c r="G143" s="1"/>
  <c r="F140"/>
  <c r="G140" s="1"/>
  <c r="F139"/>
  <c r="G139" s="1"/>
  <c r="D140"/>
  <c r="D139"/>
  <c r="D144"/>
  <c r="D143"/>
  <c r="C144"/>
  <c r="C143"/>
  <c r="C140"/>
  <c r="C139"/>
  <c r="D158"/>
  <c r="B158"/>
  <c r="H158" s="1"/>
  <c r="D157"/>
  <c r="B157"/>
  <c r="H157" s="1"/>
  <c r="H156"/>
  <c r="G156"/>
  <c r="F156"/>
  <c r="E156"/>
  <c r="D156"/>
  <c r="C156"/>
  <c r="B156"/>
  <c r="D152"/>
  <c r="H151"/>
  <c r="H150"/>
  <c r="H149"/>
  <c r="C147"/>
  <c r="D184" l="1"/>
  <c r="F166" s="1"/>
  <c r="G166" s="1"/>
  <c r="G170" s="1"/>
  <c r="B161"/>
  <c r="D159"/>
  <c r="F141" s="1"/>
  <c r="G141" s="1"/>
  <c r="G145" s="1"/>
  <c r="D407" i="7" l="1"/>
  <c r="B186" i="9"/>
  <c r="H136"/>
  <c r="H406" i="7"/>
  <c r="H161" i="9"/>
  <c r="H407" i="7"/>
  <c r="C8" i="27"/>
  <c r="B7"/>
  <c r="C7"/>
  <c r="C6"/>
  <c r="C11" s="1"/>
  <c r="O32"/>
  <c r="N32"/>
  <c r="O31"/>
  <c r="N31"/>
  <c r="O30"/>
  <c r="N30"/>
  <c r="O29"/>
  <c r="N29"/>
  <c r="O28"/>
  <c r="N28"/>
  <c r="O27"/>
  <c r="N27"/>
  <c r="O26"/>
  <c r="N26"/>
  <c r="O25"/>
  <c r="N25"/>
  <c r="O24"/>
  <c r="N24"/>
  <c r="O23"/>
  <c r="N23"/>
  <c r="O22"/>
  <c r="N22"/>
  <c r="O21"/>
  <c r="N21"/>
  <c r="O20"/>
  <c r="N20"/>
  <c r="O19"/>
  <c r="N19"/>
  <c r="O18"/>
  <c r="N18"/>
  <c r="O17"/>
  <c r="N17"/>
  <c r="R11"/>
  <c r="Q11"/>
  <c r="B11"/>
  <c r="B8"/>
  <c r="B6"/>
  <c r="B195" i="9" l="1"/>
  <c r="B9563" i="8"/>
  <c r="D95" i="7"/>
  <c r="P5" i="17"/>
  <c r="G10" i="25"/>
  <c r="D422" i="7" l="1"/>
  <c r="D395"/>
  <c r="B205" i="9"/>
  <c r="B9564" i="8"/>
  <c r="F375" i="7"/>
  <c r="D375"/>
  <c r="D526" i="25"/>
  <c r="F516" s="1"/>
  <c r="G516" s="1"/>
  <c r="F518"/>
  <c r="G518" s="1"/>
  <c r="D518"/>
  <c r="C518"/>
  <c r="D516"/>
  <c r="C516"/>
  <c r="C513" s="1"/>
  <c r="E375" i="7" s="1"/>
  <c r="F201" i="24"/>
  <c r="G201" s="1"/>
  <c r="D201"/>
  <c r="C201"/>
  <c r="F192"/>
  <c r="G192" s="1"/>
  <c r="D192"/>
  <c r="C192"/>
  <c r="F180"/>
  <c r="G180" s="1"/>
  <c r="D180"/>
  <c r="C180"/>
  <c r="F147"/>
  <c r="G147" s="1"/>
  <c r="D147"/>
  <c r="C147"/>
  <c r="C132" i="16"/>
  <c r="C11" i="25"/>
  <c r="C10"/>
  <c r="D56" i="15"/>
  <c r="C59" i="17" s="1"/>
  <c r="D54" i="15"/>
  <c r="C57" i="17" s="1"/>
  <c r="F383" i="7"/>
  <c r="F382"/>
  <c r="D383"/>
  <c r="D382"/>
  <c r="F388"/>
  <c r="D388"/>
  <c r="F44" i="26"/>
  <c r="G44" s="1"/>
  <c r="D44"/>
  <c r="C44"/>
  <c r="F42"/>
  <c r="G42" s="1"/>
  <c r="D42"/>
  <c r="C42"/>
  <c r="C39" s="1"/>
  <c r="E383" i="7" s="1"/>
  <c r="F33" i="26"/>
  <c r="G33" s="1"/>
  <c r="D33"/>
  <c r="C33"/>
  <c r="C30" s="1"/>
  <c r="E382" i="7" s="1"/>
  <c r="F35" i="26"/>
  <c r="G35" s="1"/>
  <c r="D35"/>
  <c r="C35"/>
  <c r="D16"/>
  <c r="C16"/>
  <c r="D28"/>
  <c r="F16" s="1"/>
  <c r="G16" s="1"/>
  <c r="F19"/>
  <c r="G19" s="1"/>
  <c r="D19"/>
  <c r="C19"/>
  <c r="F18"/>
  <c r="G18" s="1"/>
  <c r="D18"/>
  <c r="C18"/>
  <c r="C13"/>
  <c r="E388" i="7" s="1"/>
  <c r="G8" i="26"/>
  <c r="F8"/>
  <c r="C8"/>
  <c r="B8"/>
  <c r="F7"/>
  <c r="C7"/>
  <c r="B7"/>
  <c r="C3"/>
  <c r="H381" i="7"/>
  <c r="F381"/>
  <c r="E381"/>
  <c r="H380"/>
  <c r="F380"/>
  <c r="E380"/>
  <c r="H379"/>
  <c r="F379"/>
  <c r="E379"/>
  <c r="H378"/>
  <c r="F378"/>
  <c r="E378"/>
  <c r="D398" l="1"/>
  <c r="B9565" i="8"/>
  <c r="G519" i="25"/>
  <c r="G45" i="26"/>
  <c r="G36"/>
  <c r="G20"/>
  <c r="D9742" i="8"/>
  <c r="B9742"/>
  <c r="D111" i="25"/>
  <c r="F100" s="1"/>
  <c r="G100" s="1"/>
  <c r="F103"/>
  <c r="G103" s="1"/>
  <c r="D103"/>
  <c r="C103"/>
  <c r="F102"/>
  <c r="G102" s="1"/>
  <c r="D102"/>
  <c r="C102"/>
  <c r="D100"/>
  <c r="C100"/>
  <c r="C97" s="1"/>
  <c r="C9742" i="8" s="1"/>
  <c r="D9758"/>
  <c r="B9758"/>
  <c r="D479" i="25"/>
  <c r="F468" s="1"/>
  <c r="G468" s="1"/>
  <c r="F471"/>
  <c r="G471" s="1"/>
  <c r="D471"/>
  <c r="C471"/>
  <c r="F470"/>
  <c r="G470" s="1"/>
  <c r="D470"/>
  <c r="C470"/>
  <c r="D468"/>
  <c r="C468"/>
  <c r="C465" s="1"/>
  <c r="C9758" i="8" s="1"/>
  <c r="D9760"/>
  <c r="D9759"/>
  <c r="D9757"/>
  <c r="D9756"/>
  <c r="D9755"/>
  <c r="D9754"/>
  <c r="D9753"/>
  <c r="D9752"/>
  <c r="D9751"/>
  <c r="D9750"/>
  <c r="D9749"/>
  <c r="D9748"/>
  <c r="D9747"/>
  <c r="D9746"/>
  <c r="D9745"/>
  <c r="D9744"/>
  <c r="D9743"/>
  <c r="D9741"/>
  <c r="D9740"/>
  <c r="D9739"/>
  <c r="D9738"/>
  <c r="D9737"/>
  <c r="B9760"/>
  <c r="B9759"/>
  <c r="B9757"/>
  <c r="B9756"/>
  <c r="B9755"/>
  <c r="B9754"/>
  <c r="B9753"/>
  <c r="B9752"/>
  <c r="B9751"/>
  <c r="B9750"/>
  <c r="B9749"/>
  <c r="B9748"/>
  <c r="B9747"/>
  <c r="B9746"/>
  <c r="B9745"/>
  <c r="B9744"/>
  <c r="B9743"/>
  <c r="B9741"/>
  <c r="D95" i="25"/>
  <c r="F84" s="1"/>
  <c r="G84" s="1"/>
  <c r="F87"/>
  <c r="G87" s="1"/>
  <c r="D87"/>
  <c r="C87"/>
  <c r="F86"/>
  <c r="G86" s="1"/>
  <c r="D86"/>
  <c r="C86"/>
  <c r="D84"/>
  <c r="C84"/>
  <c r="C81" s="1"/>
  <c r="C9741" i="8" s="1"/>
  <c r="B9740"/>
  <c r="B9739"/>
  <c r="B9738"/>
  <c r="B9737"/>
  <c r="F503" i="25"/>
  <c r="F502"/>
  <c r="D503"/>
  <c r="C503"/>
  <c r="D502"/>
  <c r="C502"/>
  <c r="F487"/>
  <c r="F486"/>
  <c r="D487"/>
  <c r="C487"/>
  <c r="D486"/>
  <c r="C486"/>
  <c r="F441"/>
  <c r="F440"/>
  <c r="D441"/>
  <c r="C441"/>
  <c r="D440"/>
  <c r="C440"/>
  <c r="F401"/>
  <c r="F400"/>
  <c r="F398"/>
  <c r="D401"/>
  <c r="C401"/>
  <c r="D400"/>
  <c r="C400"/>
  <c r="D398"/>
  <c r="C398"/>
  <c r="F382"/>
  <c r="F381"/>
  <c r="D381"/>
  <c r="C381"/>
  <c r="D382"/>
  <c r="C382"/>
  <c r="F366"/>
  <c r="D366"/>
  <c r="C366"/>
  <c r="F351"/>
  <c r="F350"/>
  <c r="D351"/>
  <c r="C351"/>
  <c r="D350"/>
  <c r="C350"/>
  <c r="F335"/>
  <c r="D335"/>
  <c r="C335"/>
  <c r="F320"/>
  <c r="F319"/>
  <c r="D320"/>
  <c r="C320"/>
  <c r="D319"/>
  <c r="C319"/>
  <c r="F304"/>
  <c r="D304"/>
  <c r="C304"/>
  <c r="F289"/>
  <c r="F288"/>
  <c r="D289"/>
  <c r="C289"/>
  <c r="D288"/>
  <c r="C288"/>
  <c r="F273"/>
  <c r="F272"/>
  <c r="F270"/>
  <c r="F269"/>
  <c r="D273"/>
  <c r="C273"/>
  <c r="D272"/>
  <c r="C272"/>
  <c r="D270"/>
  <c r="C270"/>
  <c r="D269"/>
  <c r="C269"/>
  <c r="F234"/>
  <c r="F233"/>
  <c r="D234"/>
  <c r="C234"/>
  <c r="D233"/>
  <c r="C233"/>
  <c r="F194"/>
  <c r="F193"/>
  <c r="D194"/>
  <c r="C194"/>
  <c r="D193"/>
  <c r="C193"/>
  <c r="F154"/>
  <c r="F153"/>
  <c r="D154"/>
  <c r="C154"/>
  <c r="D153"/>
  <c r="C153"/>
  <c r="F135"/>
  <c r="F134"/>
  <c r="D135"/>
  <c r="C135"/>
  <c r="D134"/>
  <c r="C134"/>
  <c r="F119"/>
  <c r="F118"/>
  <c r="D119"/>
  <c r="C119"/>
  <c r="D118"/>
  <c r="C118"/>
  <c r="F71"/>
  <c r="F70"/>
  <c r="D71"/>
  <c r="C71"/>
  <c r="D70"/>
  <c r="C70"/>
  <c r="F55"/>
  <c r="F54"/>
  <c r="D55"/>
  <c r="C55"/>
  <c r="D54"/>
  <c r="C54"/>
  <c r="F39"/>
  <c r="F38"/>
  <c r="D39"/>
  <c r="C39"/>
  <c r="D38"/>
  <c r="C38"/>
  <c r="H513" l="1"/>
  <c r="H375" i="7"/>
  <c r="H13" i="26"/>
  <c r="H388" i="7"/>
  <c r="H30" i="26"/>
  <c r="H382" i="7"/>
  <c r="H39" i="26"/>
  <c r="H383" i="7"/>
  <c r="G104" i="25"/>
  <c r="G472"/>
  <c r="G88"/>
  <c r="F23"/>
  <c r="G23" s="1"/>
  <c r="F22"/>
  <c r="G22" s="1"/>
  <c r="D23"/>
  <c r="C23"/>
  <c r="D22"/>
  <c r="C22"/>
  <c r="F20"/>
  <c r="G20" s="1"/>
  <c r="D20"/>
  <c r="C20"/>
  <c r="D511"/>
  <c r="F500" s="1"/>
  <c r="G500" s="1"/>
  <c r="B509"/>
  <c r="B510" s="1"/>
  <c r="G503"/>
  <c r="G502"/>
  <c r="D500"/>
  <c r="C500"/>
  <c r="C497" s="1"/>
  <c r="C9760" i="8" s="1"/>
  <c r="D495" i="25"/>
  <c r="F484" s="1"/>
  <c r="G484" s="1"/>
  <c r="B494"/>
  <c r="G487"/>
  <c r="G486"/>
  <c r="D484"/>
  <c r="C484"/>
  <c r="C481" s="1"/>
  <c r="C9759" i="8" s="1"/>
  <c r="D463" i="25"/>
  <c r="F438" s="1"/>
  <c r="G438" s="1"/>
  <c r="D456"/>
  <c r="F437" s="1"/>
  <c r="G437" s="1"/>
  <c r="D449"/>
  <c r="F436" s="1"/>
  <c r="G436" s="1"/>
  <c r="G441"/>
  <c r="G440"/>
  <c r="D438"/>
  <c r="C438"/>
  <c r="D437"/>
  <c r="C437"/>
  <c r="D436"/>
  <c r="C436"/>
  <c r="C433" s="1"/>
  <c r="C9757" i="8" s="1"/>
  <c r="D431" i="25"/>
  <c r="F397" s="1"/>
  <c r="G397" s="1"/>
  <c r="D424"/>
  <c r="F396" s="1"/>
  <c r="G396" s="1"/>
  <c r="D414"/>
  <c r="D417" s="1"/>
  <c r="F395" s="1"/>
  <c r="G395" s="1"/>
  <c r="D410"/>
  <c r="G401"/>
  <c r="G400"/>
  <c r="G398"/>
  <c r="D397"/>
  <c r="C397"/>
  <c r="D396"/>
  <c r="C396"/>
  <c r="D395"/>
  <c r="C395"/>
  <c r="C392" s="1"/>
  <c r="C9756" i="8" s="1"/>
  <c r="D390" i="25"/>
  <c r="F379" s="1"/>
  <c r="G379" s="1"/>
  <c r="G382"/>
  <c r="G381"/>
  <c r="D379"/>
  <c r="C379"/>
  <c r="C376" s="1"/>
  <c r="C9755" i="8" s="1"/>
  <c r="D374" i="25"/>
  <c r="F364" s="1"/>
  <c r="G364" s="1"/>
  <c r="G366"/>
  <c r="D364"/>
  <c r="C364"/>
  <c r="C361" s="1"/>
  <c r="C9754" i="8" s="1"/>
  <c r="D359" i="25"/>
  <c r="F348" s="1"/>
  <c r="G348" s="1"/>
  <c r="G351"/>
  <c r="G350"/>
  <c r="D348"/>
  <c r="C348"/>
  <c r="C345" s="1"/>
  <c r="C9753" i="8" s="1"/>
  <c r="D340" i="25"/>
  <c r="D343" s="1"/>
  <c r="F333" s="1"/>
  <c r="G333" s="1"/>
  <c r="G335"/>
  <c r="D333"/>
  <c r="C333"/>
  <c r="C330" s="1"/>
  <c r="C9752" i="8" s="1"/>
  <c r="D327" i="25"/>
  <c r="D326"/>
  <c r="D325"/>
  <c r="G320"/>
  <c r="G319"/>
  <c r="D317"/>
  <c r="C317"/>
  <c r="C314" s="1"/>
  <c r="C9751" i="8" s="1"/>
  <c r="D312" i="25"/>
  <c r="F302" s="1"/>
  <c r="G302" s="1"/>
  <c r="G304"/>
  <c r="D302"/>
  <c r="C302"/>
  <c r="C299" s="1"/>
  <c r="C9750" i="8" s="1"/>
  <c r="D296" i="25"/>
  <c r="B296"/>
  <c r="D295"/>
  <c r="G289"/>
  <c r="G288"/>
  <c r="D286"/>
  <c r="C286"/>
  <c r="C283" s="1"/>
  <c r="C9749" i="8" s="1"/>
  <c r="D281" i="25"/>
  <c r="F268" s="1"/>
  <c r="G268" s="1"/>
  <c r="G273"/>
  <c r="G272"/>
  <c r="G270"/>
  <c r="G269"/>
  <c r="D268"/>
  <c r="C268"/>
  <c r="C265" s="1"/>
  <c r="C9748" i="8" s="1"/>
  <c r="D263" i="25"/>
  <c r="F231" s="1"/>
  <c r="G231" s="1"/>
  <c r="D256"/>
  <c r="F230" s="1"/>
  <c r="G230" s="1"/>
  <c r="D249"/>
  <c r="F229" s="1"/>
  <c r="G229" s="1"/>
  <c r="D242"/>
  <c r="F228" s="1"/>
  <c r="G228" s="1"/>
  <c r="G234"/>
  <c r="G233"/>
  <c r="D231"/>
  <c r="C231"/>
  <c r="D230"/>
  <c r="C230"/>
  <c r="D229"/>
  <c r="C229"/>
  <c r="D228"/>
  <c r="C228"/>
  <c r="C225" s="1"/>
  <c r="C9747" i="8" s="1"/>
  <c r="D223" i="25"/>
  <c r="F191" s="1"/>
  <c r="G191" s="1"/>
  <c r="D216"/>
  <c r="F190" s="1"/>
  <c r="G190" s="1"/>
  <c r="D209"/>
  <c r="F189" s="1"/>
  <c r="G189" s="1"/>
  <c r="D202"/>
  <c r="F188" s="1"/>
  <c r="G188" s="1"/>
  <c r="G194"/>
  <c r="G193"/>
  <c r="D191"/>
  <c r="C191"/>
  <c r="D190"/>
  <c r="C190"/>
  <c r="D189"/>
  <c r="C189"/>
  <c r="D188"/>
  <c r="C188"/>
  <c r="C185" s="1"/>
  <c r="C9746" i="8" s="1"/>
  <c r="D183" i="25"/>
  <c r="F151" s="1"/>
  <c r="G151" s="1"/>
  <c r="D176"/>
  <c r="F150" s="1"/>
  <c r="G150" s="1"/>
  <c r="D169"/>
  <c r="F149" s="1"/>
  <c r="G149" s="1"/>
  <c r="D162"/>
  <c r="F148" s="1"/>
  <c r="G148" s="1"/>
  <c r="G154"/>
  <c r="G153"/>
  <c r="D151"/>
  <c r="C151"/>
  <c r="D150"/>
  <c r="C150"/>
  <c r="D149"/>
  <c r="C149"/>
  <c r="D148"/>
  <c r="C148"/>
  <c r="C145" s="1"/>
  <c r="C9745" i="8" s="1"/>
  <c r="D143" i="25"/>
  <c r="F132" s="1"/>
  <c r="G132" s="1"/>
  <c r="G135"/>
  <c r="G134"/>
  <c r="D132"/>
  <c r="C132"/>
  <c r="C129" s="1"/>
  <c r="C9744" i="8" s="1"/>
  <c r="D127" i="25"/>
  <c r="F116" s="1"/>
  <c r="G116" s="1"/>
  <c r="G119"/>
  <c r="G118"/>
  <c r="D116"/>
  <c r="C116"/>
  <c r="C113" s="1"/>
  <c r="C9743" i="8" s="1"/>
  <c r="D79" i="25"/>
  <c r="F68" s="1"/>
  <c r="G68" s="1"/>
  <c r="G71"/>
  <c r="G70"/>
  <c r="D68"/>
  <c r="C68"/>
  <c r="C65" s="1"/>
  <c r="C9740" i="8" s="1"/>
  <c r="D63" i="25"/>
  <c r="F52" s="1"/>
  <c r="G52" s="1"/>
  <c r="G55"/>
  <c r="G54"/>
  <c r="D52"/>
  <c r="C52"/>
  <c r="C49" s="1"/>
  <c r="C9739" i="8" s="1"/>
  <c r="D47" i="25"/>
  <c r="F36" s="1"/>
  <c r="G36" s="1"/>
  <c r="G39"/>
  <c r="G38"/>
  <c r="D36"/>
  <c r="C36"/>
  <c r="C33" s="1"/>
  <c r="C9738" i="8" s="1"/>
  <c r="D28" i="25"/>
  <c r="D31" s="1"/>
  <c r="F19" s="1"/>
  <c r="G19" s="1"/>
  <c r="D19"/>
  <c r="C19"/>
  <c r="C16" s="1"/>
  <c r="C9737" i="8" s="1"/>
  <c r="F10" i="25"/>
  <c r="H97" l="1"/>
  <c r="E9742" i="8"/>
  <c r="H465" i="25"/>
  <c r="E9758" i="8"/>
  <c r="H81" i="25"/>
  <c r="E9741" i="8"/>
  <c r="G352" i="25"/>
  <c r="D328"/>
  <c r="F317" s="1"/>
  <c r="G317" s="1"/>
  <c r="G321" s="1"/>
  <c r="G56"/>
  <c r="G488"/>
  <c r="G274"/>
  <c r="G155"/>
  <c r="G120"/>
  <c r="G40"/>
  <c r="E9738" i="8" s="1"/>
  <c r="G24" i="25"/>
  <c r="G72"/>
  <c r="D297"/>
  <c r="F286" s="1"/>
  <c r="G286" s="1"/>
  <c r="G290" s="1"/>
  <c r="G136"/>
  <c r="G367"/>
  <c r="G504"/>
  <c r="G235"/>
  <c r="G195"/>
  <c r="G402"/>
  <c r="G305"/>
  <c r="G336"/>
  <c r="G383"/>
  <c r="G442"/>
  <c r="H497" l="1"/>
  <c r="E9760" i="8"/>
  <c r="H481" i="25"/>
  <c r="E9759" i="8"/>
  <c r="H433" i="25"/>
  <c r="E9757" i="8"/>
  <c r="H392" i="25"/>
  <c r="E9756" i="8"/>
  <c r="H376" i="25"/>
  <c r="E9755" i="8"/>
  <c r="H361" i="25"/>
  <c r="E9754" i="8"/>
  <c r="H345" i="25"/>
  <c r="E9753" i="8"/>
  <c r="H330" i="25"/>
  <c r="E9752" i="8"/>
  <c r="H314" i="25"/>
  <c r="E9751" i="8"/>
  <c r="H299" i="25"/>
  <c r="E9750" i="8"/>
  <c r="H283" i="25"/>
  <c r="E9749" i="8"/>
  <c r="H265" i="25"/>
  <c r="E9748" i="8"/>
  <c r="H225" i="25"/>
  <c r="E9747" i="8"/>
  <c r="H185" i="25"/>
  <c r="E9746" i="8"/>
  <c r="H145" i="25"/>
  <c r="E9745" i="8"/>
  <c r="H129" i="25"/>
  <c r="E9744" i="8"/>
  <c r="H113" i="25"/>
  <c r="E9743" i="8"/>
  <c r="H65" i="25"/>
  <c r="E9740" i="8"/>
  <c r="H49" i="25"/>
  <c r="E9739" i="8"/>
  <c r="H16" i="25"/>
  <c r="E9737" i="8"/>
  <c r="H33" i="25"/>
  <c r="H343" i="7" l="1"/>
  <c r="F343"/>
  <c r="E343"/>
  <c r="H342"/>
  <c r="F342"/>
  <c r="E342"/>
  <c r="H341"/>
  <c r="F341"/>
  <c r="E341"/>
  <c r="H340"/>
  <c r="F340"/>
  <c r="E340"/>
  <c r="H339"/>
  <c r="F339"/>
  <c r="E339"/>
  <c r="H338"/>
  <c r="F338"/>
  <c r="E338"/>
  <c r="H337"/>
  <c r="F337"/>
  <c r="E337"/>
  <c r="H336"/>
  <c r="F336"/>
  <c r="E336"/>
  <c r="H349"/>
  <c r="F349"/>
  <c r="E349"/>
  <c r="H348"/>
  <c r="F348"/>
  <c r="E348"/>
  <c r="H347"/>
  <c r="F347"/>
  <c r="E347"/>
  <c r="H346"/>
  <c r="F346"/>
  <c r="E346"/>
  <c r="H345"/>
  <c r="F345"/>
  <c r="E345"/>
  <c r="H344"/>
  <c r="F344"/>
  <c r="E344"/>
  <c r="C141" i="16" l="1"/>
  <c r="N140"/>
  <c r="C138"/>
  <c r="N137"/>
  <c r="H387" i="7"/>
  <c r="F387"/>
  <c r="E387"/>
  <c r="H386"/>
  <c r="F386"/>
  <c r="E386"/>
  <c r="H385"/>
  <c r="F385"/>
  <c r="E385"/>
  <c r="H384"/>
  <c r="F384"/>
  <c r="E384"/>
  <c r="D9725" i="8"/>
  <c r="D9726"/>
  <c r="D9727"/>
  <c r="D9728"/>
  <c r="B9728"/>
  <c r="B9727"/>
  <c r="B9726"/>
  <c r="B9725"/>
  <c r="F262" i="24"/>
  <c r="G262" s="1"/>
  <c r="D262"/>
  <c r="C262"/>
  <c r="F260"/>
  <c r="G260" s="1"/>
  <c r="D260"/>
  <c r="C260"/>
  <c r="C257" s="1"/>
  <c r="C9728" i="8" s="1"/>
  <c r="B252" i="24"/>
  <c r="B253" s="1"/>
  <c r="D255"/>
  <c r="F245" s="1"/>
  <c r="G245" s="1"/>
  <c r="F263"/>
  <c r="G263" s="1"/>
  <c r="D263"/>
  <c r="C263"/>
  <c r="F247"/>
  <c r="G247" s="1"/>
  <c r="D247"/>
  <c r="C247"/>
  <c r="D245"/>
  <c r="C245"/>
  <c r="C242" s="1"/>
  <c r="C9727" i="8" s="1"/>
  <c r="D240" i="24"/>
  <c r="F230" s="1"/>
  <c r="G230" s="1"/>
  <c r="F232"/>
  <c r="G232" s="1"/>
  <c r="D232"/>
  <c r="C232"/>
  <c r="D230"/>
  <c r="C230"/>
  <c r="C227" s="1"/>
  <c r="C9726" i="8" s="1"/>
  <c r="D214" i="24"/>
  <c r="C214"/>
  <c r="C211" s="1"/>
  <c r="C9725" i="8" s="1"/>
  <c r="D225" i="24"/>
  <c r="F214" s="1"/>
  <c r="G214" s="1"/>
  <c r="F217"/>
  <c r="G217" s="1"/>
  <c r="D217"/>
  <c r="C217"/>
  <c r="F216"/>
  <c r="G216" s="1"/>
  <c r="D216"/>
  <c r="C216"/>
  <c r="G264" l="1"/>
  <c r="G248"/>
  <c r="G233"/>
  <c r="G218"/>
  <c r="H257" l="1"/>
  <c r="E9728" i="8"/>
  <c r="H242" i="24"/>
  <c r="E9727" i="8"/>
  <c r="H227" i="24"/>
  <c r="E9726" i="8"/>
  <c r="H211" i="24"/>
  <c r="E9725" i="8"/>
  <c r="D251" i="7" l="1"/>
  <c r="D250"/>
  <c r="D213"/>
  <c r="D210"/>
  <c r="D208"/>
  <c r="D207"/>
  <c r="D197"/>
  <c r="D196"/>
  <c r="D181"/>
  <c r="D180"/>
  <c r="D185"/>
  <c r="D175"/>
  <c r="D174"/>
  <c r="D171"/>
  <c r="D144"/>
  <c r="E2" l="1"/>
  <c r="D17" i="16"/>
  <c r="D88"/>
  <c r="D99"/>
  <c r="D100" s="1"/>
  <c r="D101" s="1"/>
  <c r="D102" s="1"/>
  <c r="D104" s="1"/>
  <c r="D152"/>
  <c r="D153" s="1"/>
  <c r="D150"/>
  <c r="D149"/>
  <c r="E60"/>
  <c r="E59"/>
  <c r="E54"/>
  <c r="E53"/>
  <c r="E52"/>
  <c r="E57"/>
  <c r="E55"/>
  <c r="E40"/>
  <c r="E39"/>
  <c r="E38"/>
  <c r="E37"/>
  <c r="E36"/>
  <c r="E34"/>
  <c r="E33"/>
  <c r="E32"/>
  <c r="E31"/>
  <c r="D175" i="21"/>
  <c r="D405" i="7"/>
  <c r="D404"/>
  <c r="D403"/>
  <c r="D402"/>
  <c r="D127"/>
  <c r="D124"/>
  <c r="D97"/>
  <c r="D86"/>
  <c r="D32"/>
  <c r="G22"/>
  <c r="G430"/>
  <c r="H429"/>
  <c r="F429"/>
  <c r="E429"/>
  <c r="H430" l="1"/>
  <c r="F430"/>
  <c r="E430"/>
  <c r="H428"/>
  <c r="F428"/>
  <c r="E428"/>
  <c r="H424" l="1"/>
  <c r="F424"/>
  <c r="F178" i="16" s="1"/>
  <c r="E424" i="7"/>
  <c r="C178" i="16" s="1"/>
  <c r="H423" i="7"/>
  <c r="F423"/>
  <c r="F177" i="16" s="1"/>
  <c r="E423" i="7"/>
  <c r="C177" i="16" s="1"/>
  <c r="G418" i="7"/>
  <c r="G417"/>
  <c r="E418"/>
  <c r="H417"/>
  <c r="F419"/>
  <c r="G419" l="1"/>
  <c r="G420"/>
  <c r="E417"/>
  <c r="H418"/>
  <c r="F418"/>
  <c r="F417"/>
  <c r="E419"/>
  <c r="H419"/>
  <c r="H413"/>
  <c r="F413"/>
  <c r="E413"/>
  <c r="G411"/>
  <c r="H415"/>
  <c r="E420"/>
  <c r="F411"/>
  <c r="G404"/>
  <c r="G403"/>
  <c r="G392"/>
  <c r="G120"/>
  <c r="G397" s="1"/>
  <c r="G398" s="1"/>
  <c r="G399" s="1"/>
  <c r="G131"/>
  <c r="G124"/>
  <c r="G125" s="1"/>
  <c r="G126"/>
  <c r="G127"/>
  <c r="G115"/>
  <c r="G128"/>
  <c r="G117"/>
  <c r="G77"/>
  <c r="G109"/>
  <c r="E104" i="16" s="1"/>
  <c r="G99" i="7"/>
  <c r="E172" i="16" l="1"/>
  <c r="G113" i="7"/>
  <c r="G116" s="1"/>
  <c r="E175" i="16"/>
  <c r="E173"/>
  <c r="G422" i="7"/>
  <c r="G423" s="1"/>
  <c r="E177" i="16"/>
  <c r="E176"/>
  <c r="G121" i="7"/>
  <c r="E415"/>
  <c r="F415"/>
  <c r="H411"/>
  <c r="F420"/>
  <c r="E411"/>
  <c r="H420"/>
  <c r="G90"/>
  <c r="G84"/>
  <c r="G83"/>
  <c r="E78" i="16" s="1"/>
  <c r="G81" i="7"/>
  <c r="G79"/>
  <c r="H220"/>
  <c r="F220"/>
  <c r="E220"/>
  <c r="H219"/>
  <c r="F219"/>
  <c r="E219"/>
  <c r="H218"/>
  <c r="F218"/>
  <c r="E218"/>
  <c r="H212"/>
  <c r="F212"/>
  <c r="E212"/>
  <c r="H211"/>
  <c r="F211"/>
  <c r="E211"/>
  <c r="D9643" i="8"/>
  <c r="C9643"/>
  <c r="B9643"/>
  <c r="F197" i="21"/>
  <c r="G197" s="1"/>
  <c r="D197"/>
  <c r="C197"/>
  <c r="F195"/>
  <c r="G195" s="1"/>
  <c r="D195"/>
  <c r="C195"/>
  <c r="F192"/>
  <c r="G192" s="1"/>
  <c r="D192"/>
  <c r="C192"/>
  <c r="G71" i="7"/>
  <c r="H64"/>
  <c r="F64"/>
  <c r="E64"/>
  <c r="H63"/>
  <c r="F63"/>
  <c r="F57" i="16" s="1"/>
  <c r="E63" i="7"/>
  <c r="C57" i="16" s="1"/>
  <c r="H66" i="7"/>
  <c r="F66"/>
  <c r="F60" i="16" s="1"/>
  <c r="E66" i="7"/>
  <c r="C60" i="16" s="1"/>
  <c r="H65" i="7"/>
  <c r="F65"/>
  <c r="F59" i="16" s="1"/>
  <c r="E65" i="7"/>
  <c r="C59" i="16" s="1"/>
  <c r="H67" i="7"/>
  <c r="F67"/>
  <c r="E67"/>
  <c r="G36"/>
  <c r="G32"/>
  <c r="G31"/>
  <c r="G30"/>
  <c r="G394" l="1"/>
  <c r="G424"/>
  <c r="G80"/>
  <c r="E75" i="16" s="1"/>
  <c r="E74"/>
  <c r="G82" i="7"/>
  <c r="E77" i="16" s="1"/>
  <c r="E76"/>
  <c r="E178"/>
  <c r="C15" i="7"/>
  <c r="G396" l="1"/>
  <c r="E171" i="16" s="1"/>
  <c r="G395" i="7"/>
  <c r="E169" i="16" s="1"/>
  <c r="B9701" i="8"/>
  <c r="B9700"/>
  <c r="B9699"/>
  <c r="B9698"/>
  <c r="B9697"/>
  <c r="B9696"/>
  <c r="B9695"/>
  <c r="B9694"/>
  <c r="H300" i="7"/>
  <c r="F300"/>
  <c r="E300"/>
  <c r="H299"/>
  <c r="F299"/>
  <c r="E299"/>
  <c r="H298"/>
  <c r="F298"/>
  <c r="E298"/>
  <c r="H295"/>
  <c r="F295"/>
  <c r="E295"/>
  <c r="H294"/>
  <c r="F294"/>
  <c r="E294"/>
  <c r="E292"/>
  <c r="H293"/>
  <c r="F293"/>
  <c r="E293"/>
  <c r="H292"/>
  <c r="F292"/>
  <c r="H296"/>
  <c r="F296"/>
  <c r="E296"/>
  <c r="H284"/>
  <c r="F284"/>
  <c r="E284"/>
  <c r="H283"/>
  <c r="F283"/>
  <c r="E283"/>
  <c r="C9696" i="8" l="1"/>
  <c r="C9700"/>
  <c r="C9701"/>
  <c r="D9696"/>
  <c r="D9697"/>
  <c r="D9698"/>
  <c r="D9699"/>
  <c r="D9700"/>
  <c r="D9701"/>
  <c r="H282" i="7" l="1"/>
  <c r="F282"/>
  <c r="E282"/>
  <c r="H267"/>
  <c r="F267"/>
  <c r="E267"/>
  <c r="H269"/>
  <c r="F269"/>
  <c r="E269"/>
  <c r="H268"/>
  <c r="F268"/>
  <c r="E268"/>
  <c r="H266"/>
  <c r="F266"/>
  <c r="E266"/>
  <c r="H265"/>
  <c r="F265"/>
  <c r="E265"/>
  <c r="H261"/>
  <c r="F261"/>
  <c r="E261"/>
  <c r="H255"/>
  <c r="F255"/>
  <c r="E255"/>
  <c r="H254"/>
  <c r="F254"/>
  <c r="E254"/>
  <c r="D9642" i="8" l="1"/>
  <c r="C9642"/>
  <c r="B9642"/>
  <c r="F186" i="21"/>
  <c r="G186" s="1"/>
  <c r="D186"/>
  <c r="C186"/>
  <c r="F185"/>
  <c r="G185" s="1"/>
  <c r="D185"/>
  <c r="C185"/>
  <c r="F183"/>
  <c r="G183" s="1"/>
  <c r="D183"/>
  <c r="C183"/>
  <c r="F182"/>
  <c r="G182" s="1"/>
  <c r="D182"/>
  <c r="C182"/>
  <c r="F181"/>
  <c r="G181" s="1"/>
  <c r="D181"/>
  <c r="C181"/>
  <c r="F180"/>
  <c r="G180" s="1"/>
  <c r="D180"/>
  <c r="C180"/>
  <c r="G187" l="1"/>
  <c r="E9642" i="8" s="1"/>
  <c r="D24" i="7" l="1"/>
  <c r="H27"/>
  <c r="F27"/>
  <c r="E27"/>
  <c r="H26"/>
  <c r="F26"/>
  <c r="E26"/>
  <c r="H25"/>
  <c r="F25"/>
  <c r="E25"/>
  <c r="H23"/>
  <c r="F23"/>
  <c r="E23"/>
  <c r="H22"/>
  <c r="F22"/>
  <c r="E22"/>
  <c r="G7" i="26"/>
  <c r="H79" i="23" l="1"/>
  <c r="H78"/>
  <c r="H77"/>
  <c r="D9641" i="8" l="1"/>
  <c r="C9641"/>
  <c r="B9641"/>
  <c r="D9640"/>
  <c r="C9640"/>
  <c r="B9640"/>
  <c r="D9792" l="1"/>
  <c r="B9792"/>
  <c r="D29" i="24" l="1"/>
  <c r="G10" l="1"/>
  <c r="G7" i="23"/>
  <c r="C7" i="16"/>
  <c r="C6"/>
  <c r="C5"/>
  <c r="C11" i="24"/>
  <c r="C10"/>
  <c r="C8" i="23"/>
  <c r="C7"/>
  <c r="C7" i="9"/>
  <c r="C8" i="15"/>
  <c r="C7"/>
  <c r="D9562" i="8" l="1"/>
  <c r="C9562"/>
  <c r="B9562"/>
  <c r="D510" i="7" l="1"/>
  <c r="D9791" i="8" l="1"/>
  <c r="B9791"/>
  <c r="C9791"/>
  <c r="D9787"/>
  <c r="B9787"/>
  <c r="E9787"/>
  <c r="C9787"/>
  <c r="D9790"/>
  <c r="B9790"/>
  <c r="C9790"/>
  <c r="D9789"/>
  <c r="B9789"/>
  <c r="E9789"/>
  <c r="D9788"/>
  <c r="B9788"/>
  <c r="E9788"/>
  <c r="C9788"/>
  <c r="D9786"/>
  <c r="B9786"/>
  <c r="C9786"/>
  <c r="C9789" l="1"/>
  <c r="E9791"/>
  <c r="E9790"/>
  <c r="D9785"/>
  <c r="B9785"/>
  <c r="C9785"/>
  <c r="D9784"/>
  <c r="B9784"/>
  <c r="C9784" l="1"/>
  <c r="D9639" l="1"/>
  <c r="C9639"/>
  <c r="B9639"/>
  <c r="D9638"/>
  <c r="C9638"/>
  <c r="B9638"/>
  <c r="E9637"/>
  <c r="D9637"/>
  <c r="C9637"/>
  <c r="B9637"/>
  <c r="D9561" l="1"/>
  <c r="C9561"/>
  <c r="B9561"/>
  <c r="F124" i="9"/>
  <c r="G124" s="1"/>
  <c r="D124"/>
  <c r="C124"/>
  <c r="D509" i="7" l="1"/>
  <c r="D9783" i="8"/>
  <c r="D9782"/>
  <c r="D9781"/>
  <c r="B9783"/>
  <c r="B9782"/>
  <c r="B9781"/>
  <c r="F204" i="24" l="1"/>
  <c r="F203"/>
  <c r="F202"/>
  <c r="F191"/>
  <c r="F190"/>
  <c r="F189"/>
  <c r="F179"/>
  <c r="F178"/>
  <c r="F177"/>
  <c r="F165"/>
  <c r="F149"/>
  <c r="F148"/>
  <c r="D204"/>
  <c r="C204"/>
  <c r="D203"/>
  <c r="C203"/>
  <c r="D202"/>
  <c r="C202"/>
  <c r="D191"/>
  <c r="C191"/>
  <c r="D190"/>
  <c r="C190"/>
  <c r="D189"/>
  <c r="C189"/>
  <c r="D179"/>
  <c r="C179"/>
  <c r="D178"/>
  <c r="C178"/>
  <c r="D177"/>
  <c r="C177"/>
  <c r="D165"/>
  <c r="C165"/>
  <c r="D149"/>
  <c r="C149"/>
  <c r="D148"/>
  <c r="C148"/>
  <c r="F60" i="23"/>
  <c r="F52"/>
  <c r="F43"/>
  <c r="F34"/>
  <c r="F25"/>
  <c r="D60"/>
  <c r="C60"/>
  <c r="D52"/>
  <c r="C52"/>
  <c r="D43"/>
  <c r="C43"/>
  <c r="D34"/>
  <c r="C34"/>
  <c r="D25"/>
  <c r="C25"/>
  <c r="F16"/>
  <c r="D16"/>
  <c r="C16"/>
  <c r="B9646" i="8" l="1"/>
  <c r="C9646" s="1"/>
  <c r="B9647"/>
  <c r="C9647" s="1"/>
  <c r="B9648"/>
  <c r="B9649"/>
  <c r="B9650"/>
  <c r="B9651"/>
  <c r="B9652"/>
  <c r="B9653"/>
  <c r="B9654"/>
  <c r="B9655"/>
  <c r="B9656"/>
  <c r="B9657"/>
  <c r="B9658"/>
  <c r="D9658" s="1"/>
  <c r="B9659"/>
  <c r="B9660"/>
  <c r="C9660" s="1"/>
  <c r="B9661"/>
  <c r="D9661" s="1"/>
  <c r="B9662"/>
  <c r="B9663"/>
  <c r="D9663" s="1"/>
  <c r="B9664"/>
  <c r="D9664" s="1"/>
  <c r="B9665"/>
  <c r="D9665" s="1"/>
  <c r="B9666"/>
  <c r="D9666" s="1"/>
  <c r="B9667"/>
  <c r="D9667" s="1"/>
  <c r="B9668"/>
  <c r="B9669"/>
  <c r="D9669" s="1"/>
  <c r="B9670"/>
  <c r="D9670" s="1"/>
  <c r="B9671"/>
  <c r="D9671" s="1"/>
  <c r="B9672"/>
  <c r="D9672" s="1"/>
  <c r="B9673"/>
  <c r="D9673" s="1"/>
  <c r="B9674"/>
  <c r="D9674" s="1"/>
  <c r="B9675"/>
  <c r="D9675" s="1"/>
  <c r="B9676"/>
  <c r="B9677"/>
  <c r="B9678"/>
  <c r="B9679"/>
  <c r="B9680"/>
  <c r="B9681"/>
  <c r="B9682"/>
  <c r="B9683"/>
  <c r="B9684"/>
  <c r="C9684" s="1"/>
  <c r="B9685"/>
  <c r="B9686"/>
  <c r="B9687"/>
  <c r="B9688"/>
  <c r="B9689"/>
  <c r="B9690"/>
  <c r="C9690" s="1"/>
  <c r="B9691"/>
  <c r="B9692"/>
  <c r="B9693"/>
  <c r="B9645"/>
  <c r="B9705"/>
  <c r="B9706"/>
  <c r="B9707"/>
  <c r="B9708"/>
  <c r="B9709"/>
  <c r="B9710"/>
  <c r="B9711"/>
  <c r="B9712"/>
  <c r="B9713"/>
  <c r="B9714"/>
  <c r="B9715"/>
  <c r="B9716"/>
  <c r="B9717"/>
  <c r="B9718"/>
  <c r="B9719"/>
  <c r="B9720"/>
  <c r="B9721"/>
  <c r="B9722"/>
  <c r="B9723"/>
  <c r="B9724"/>
  <c r="B9704"/>
  <c r="F194" i="21" l="1"/>
  <c r="G194" s="1"/>
  <c r="D193"/>
  <c r="D194"/>
  <c r="C194"/>
  <c r="F193"/>
  <c r="G193" s="1"/>
  <c r="C193"/>
  <c r="E288" i="7"/>
  <c r="H290"/>
  <c r="F289"/>
  <c r="F287"/>
  <c r="E287"/>
  <c r="H287"/>
  <c r="F290"/>
  <c r="E289"/>
  <c r="H288"/>
  <c r="E290"/>
  <c r="F288"/>
  <c r="H289"/>
  <c r="H186"/>
  <c r="F186"/>
  <c r="E186"/>
  <c r="F132" i="9"/>
  <c r="G132" s="1"/>
  <c r="G133" s="1"/>
  <c r="E9562" i="8" s="1"/>
  <c r="D132" i="9"/>
  <c r="C132"/>
  <c r="F126"/>
  <c r="G126" s="1"/>
  <c r="G127" s="1"/>
  <c r="E9561" i="8" s="1"/>
  <c r="H433" i="7"/>
  <c r="F433"/>
  <c r="E433"/>
  <c r="D126" i="9"/>
  <c r="C126"/>
  <c r="F86" i="24"/>
  <c r="C207"/>
  <c r="C194"/>
  <c r="C183"/>
  <c r="C168"/>
  <c r="C151"/>
  <c r="C118"/>
  <c r="C54"/>
  <c r="F36" i="23"/>
  <c r="D72"/>
  <c r="D46"/>
  <c r="D27"/>
  <c r="C27"/>
  <c r="F195" i="24"/>
  <c r="F55"/>
  <c r="D206"/>
  <c r="D182"/>
  <c r="D166"/>
  <c r="D87"/>
  <c r="D37"/>
  <c r="F72" i="23"/>
  <c r="F54"/>
  <c r="C72"/>
  <c r="C46"/>
  <c r="F194" i="24"/>
  <c r="F151"/>
  <c r="F54"/>
  <c r="C206"/>
  <c r="C182"/>
  <c r="C166"/>
  <c r="C87"/>
  <c r="C37"/>
  <c r="F71" i="23"/>
  <c r="F46"/>
  <c r="F27"/>
  <c r="D71"/>
  <c r="D62"/>
  <c r="D45"/>
  <c r="D37"/>
  <c r="F37" i="24"/>
  <c r="D86"/>
  <c r="D36"/>
  <c r="F70" i="23"/>
  <c r="F45"/>
  <c r="C71"/>
  <c r="C62"/>
  <c r="C45"/>
  <c r="C37"/>
  <c r="C18"/>
  <c r="F36" i="24"/>
  <c r="C86"/>
  <c r="C36"/>
  <c r="F19" i="23"/>
  <c r="D70"/>
  <c r="D36"/>
  <c r="D19"/>
  <c r="C36"/>
  <c r="D18"/>
  <c r="F169" i="24"/>
  <c r="F119"/>
  <c r="D195"/>
  <c r="D169"/>
  <c r="D119"/>
  <c r="D55"/>
  <c r="D21"/>
  <c r="F18" i="23"/>
  <c r="C70"/>
  <c r="C19"/>
  <c r="C54"/>
  <c r="F207" i="24"/>
  <c r="F183"/>
  <c r="F168"/>
  <c r="F118"/>
  <c r="C195"/>
  <c r="C169"/>
  <c r="C119"/>
  <c r="C55"/>
  <c r="C21"/>
  <c r="D54" i="23"/>
  <c r="F206" i="24"/>
  <c r="F182"/>
  <c r="F166"/>
  <c r="F87"/>
  <c r="D207"/>
  <c r="D194"/>
  <c r="D183"/>
  <c r="D168"/>
  <c r="D151"/>
  <c r="D118"/>
  <c r="D54"/>
  <c r="F21"/>
  <c r="F62" i="23"/>
  <c r="F37"/>
  <c r="D9645" i="8"/>
  <c r="D9685"/>
  <c r="D9677"/>
  <c r="D9653"/>
  <c r="D9684"/>
  <c r="D9676"/>
  <c r="D9668"/>
  <c r="D9660"/>
  <c r="D9652"/>
  <c r="D9691"/>
  <c r="D9659"/>
  <c r="D9651"/>
  <c r="D9690"/>
  <c r="D9650"/>
  <c r="D9656"/>
  <c r="D9648"/>
  <c r="D9657"/>
  <c r="D9655"/>
  <c r="D9647"/>
  <c r="D9649"/>
  <c r="D9678"/>
  <c r="D9662"/>
  <c r="D9654"/>
  <c r="D9646"/>
  <c r="G198" i="21" l="1"/>
  <c r="E9643" i="8" s="1"/>
  <c r="E9786"/>
  <c r="E9785"/>
  <c r="E9639"/>
  <c r="E9641"/>
  <c r="E9638"/>
  <c r="E9784"/>
  <c r="E9640"/>
  <c r="C9783"/>
  <c r="C9782"/>
  <c r="C9781"/>
  <c r="E9783" l="1"/>
  <c r="E9782"/>
  <c r="E9781"/>
  <c r="D9780" l="1"/>
  <c r="D9779"/>
  <c r="D9778"/>
  <c r="B9780"/>
  <c r="B9779"/>
  <c r="B9778"/>
  <c r="H121" i="7"/>
  <c r="F121"/>
  <c r="E121"/>
  <c r="H120"/>
  <c r="F120"/>
  <c r="E120"/>
  <c r="H116"/>
  <c r="F116"/>
  <c r="E116"/>
  <c r="H115"/>
  <c r="F115"/>
  <c r="E115"/>
  <c r="H114"/>
  <c r="F114"/>
  <c r="E114"/>
  <c r="H113"/>
  <c r="F113"/>
  <c r="E113"/>
  <c r="H118"/>
  <c r="F118"/>
  <c r="E118"/>
  <c r="H117"/>
  <c r="F117"/>
  <c r="E117"/>
  <c r="H90"/>
  <c r="F90"/>
  <c r="E90"/>
  <c r="G203" i="24" l="1"/>
  <c r="G202"/>
  <c r="G191"/>
  <c r="G179"/>
  <c r="G166"/>
  <c r="G168"/>
  <c r="G169"/>
  <c r="G165"/>
  <c r="C162"/>
  <c r="G151"/>
  <c r="G149"/>
  <c r="G148"/>
  <c r="D160"/>
  <c r="F146" s="1"/>
  <c r="G146" s="1"/>
  <c r="C146"/>
  <c r="C143" s="1"/>
  <c r="C9724" i="8" l="1"/>
  <c r="D9724"/>
  <c r="G170" i="24"/>
  <c r="H162" s="1"/>
  <c r="G152"/>
  <c r="H143" s="1"/>
  <c r="C9699" i="8" l="1"/>
  <c r="C9698"/>
  <c r="E9699" l="1"/>
  <c r="E9698"/>
  <c r="C9697" l="1"/>
  <c r="E9697" l="1"/>
  <c r="C9636" l="1"/>
  <c r="D9636"/>
  <c r="B9636"/>
  <c r="E9636" l="1"/>
  <c r="D9635" l="1"/>
  <c r="D9634"/>
  <c r="D9633"/>
  <c r="D9632"/>
  <c r="D9631"/>
  <c r="D9630"/>
  <c r="D9629"/>
  <c r="C9635"/>
  <c r="C9634"/>
  <c r="C9633"/>
  <c r="C9632"/>
  <c r="C9631"/>
  <c r="C9630"/>
  <c r="C9629"/>
  <c r="C9628"/>
  <c r="D9628"/>
  <c r="B9635"/>
  <c r="B9634"/>
  <c r="B9633"/>
  <c r="B9632"/>
  <c r="B9631"/>
  <c r="B9630"/>
  <c r="B9629"/>
  <c r="B9628"/>
  <c r="C9627"/>
  <c r="D9627"/>
  <c r="B9627"/>
  <c r="E9635" l="1"/>
  <c r="E9634"/>
  <c r="D164" i="21"/>
  <c r="C164"/>
  <c r="F164"/>
  <c r="G164" s="1"/>
  <c r="F167"/>
  <c r="G167" s="1"/>
  <c r="D167"/>
  <c r="C167"/>
  <c r="F166"/>
  <c r="G166" s="1"/>
  <c r="D166"/>
  <c r="C166"/>
  <c r="G168" l="1"/>
  <c r="E9631" i="8" s="1"/>
  <c r="E9633"/>
  <c r="E9632"/>
  <c r="E9630"/>
  <c r="E9629"/>
  <c r="E9628" l="1"/>
  <c r="E9627"/>
  <c r="C9780" l="1"/>
  <c r="C9779"/>
  <c r="C9778" l="1"/>
  <c r="E9780" l="1"/>
  <c r="E9779"/>
  <c r="E9778"/>
  <c r="E201" i="7"/>
  <c r="F201"/>
  <c r="H201"/>
  <c r="E193"/>
  <c r="F193"/>
  <c r="H193"/>
  <c r="E194"/>
  <c r="F194"/>
  <c r="H194"/>
  <c r="E195"/>
  <c r="F195"/>
  <c r="H195"/>
  <c r="E191"/>
  <c r="F191"/>
  <c r="H191"/>
  <c r="E163"/>
  <c r="F163"/>
  <c r="H163"/>
  <c r="E157"/>
  <c r="F157"/>
  <c r="H157"/>
  <c r="E158"/>
  <c r="F158"/>
  <c r="H158"/>
  <c r="E159"/>
  <c r="F159"/>
  <c r="H159"/>
  <c r="E160"/>
  <c r="F160"/>
  <c r="H160"/>
  <c r="E161"/>
  <c r="F161"/>
  <c r="H161"/>
  <c r="E162"/>
  <c r="F162"/>
  <c r="H162"/>
  <c r="E164"/>
  <c r="F164"/>
  <c r="H164"/>
  <c r="E165"/>
  <c r="F165"/>
  <c r="H165"/>
  <c r="E166"/>
  <c r="F166"/>
  <c r="H166"/>
  <c r="E167"/>
  <c r="F167"/>
  <c r="H167"/>
  <c r="E168"/>
  <c r="F168"/>
  <c r="H168"/>
  <c r="E169"/>
  <c r="F169"/>
  <c r="H169"/>
  <c r="E170"/>
  <c r="F170"/>
  <c r="H170"/>
  <c r="E156"/>
  <c r="F156"/>
  <c r="H156"/>
  <c r="E154"/>
  <c r="F154"/>
  <c r="H154"/>
  <c r="E153"/>
  <c r="F153"/>
  <c r="H153"/>
  <c r="E143"/>
  <c r="F143"/>
  <c r="H143"/>
  <c r="C9695" i="8" l="1"/>
  <c r="D9695"/>
  <c r="C9694"/>
  <c r="D9694"/>
  <c r="D9683" l="1"/>
  <c r="D9689"/>
  <c r="D9682"/>
  <c r="D9688"/>
  <c r="C9689"/>
  <c r="C9683"/>
  <c r="C9688"/>
  <c r="C9682"/>
  <c r="C9691"/>
  <c r="C9685"/>
  <c r="E9696"/>
  <c r="D9709"/>
  <c r="G207" i="24"/>
  <c r="G206"/>
  <c r="G204"/>
  <c r="G195"/>
  <c r="G194"/>
  <c r="G190"/>
  <c r="G189"/>
  <c r="C186"/>
  <c r="G183"/>
  <c r="G182"/>
  <c r="G178"/>
  <c r="G177"/>
  <c r="C174"/>
  <c r="D141"/>
  <c r="F116" s="1"/>
  <c r="G116" s="1"/>
  <c r="D134"/>
  <c r="F115" s="1"/>
  <c r="G115" s="1"/>
  <c r="D127"/>
  <c r="F114" s="1"/>
  <c r="G114" s="1"/>
  <c r="G119"/>
  <c r="G118"/>
  <c r="C116"/>
  <c r="C115"/>
  <c r="C114"/>
  <c r="D109"/>
  <c r="F84" s="1"/>
  <c r="G84" s="1"/>
  <c r="D102"/>
  <c r="F83" s="1"/>
  <c r="G83" s="1"/>
  <c r="D95"/>
  <c r="F82" s="1"/>
  <c r="G82" s="1"/>
  <c r="G87"/>
  <c r="G86"/>
  <c r="C84"/>
  <c r="C83"/>
  <c r="C82"/>
  <c r="D77"/>
  <c r="F52" s="1"/>
  <c r="G52" s="1"/>
  <c r="D70"/>
  <c r="F51" s="1"/>
  <c r="G51" s="1"/>
  <c r="D63"/>
  <c r="F50" s="1"/>
  <c r="G50" s="1"/>
  <c r="G55"/>
  <c r="G54"/>
  <c r="C52"/>
  <c r="C51"/>
  <c r="C50"/>
  <c r="D45"/>
  <c r="F34" s="1"/>
  <c r="G34" s="1"/>
  <c r="G37"/>
  <c r="G36"/>
  <c r="C31"/>
  <c r="F19"/>
  <c r="G19" s="1"/>
  <c r="G21"/>
  <c r="C16"/>
  <c r="G11"/>
  <c r="F11"/>
  <c r="B11"/>
  <c r="F10"/>
  <c r="B10"/>
  <c r="C6"/>
  <c r="D80" i="23"/>
  <c r="F68" s="1"/>
  <c r="G68" s="1"/>
  <c r="G72"/>
  <c r="G71"/>
  <c r="G70"/>
  <c r="D68"/>
  <c r="C68"/>
  <c r="C65" s="1"/>
  <c r="G65"/>
  <c r="D9679" i="8"/>
  <c r="C9678"/>
  <c r="C9677"/>
  <c r="C9676"/>
  <c r="C9663"/>
  <c r="G62" i="23"/>
  <c r="G60"/>
  <c r="C57"/>
  <c r="G54"/>
  <c r="G52"/>
  <c r="G46"/>
  <c r="G45"/>
  <c r="G43"/>
  <c r="C40"/>
  <c r="C9657" i="8"/>
  <c r="C9656"/>
  <c r="C9655"/>
  <c r="C9654"/>
  <c r="C9653"/>
  <c r="C9652"/>
  <c r="C9651"/>
  <c r="C9650"/>
  <c r="C9649"/>
  <c r="C9648"/>
  <c r="G37" i="23"/>
  <c r="G36"/>
  <c r="G34"/>
  <c r="G27"/>
  <c r="G25"/>
  <c r="G19"/>
  <c r="G18"/>
  <c r="G16"/>
  <c r="C13"/>
  <c r="C9645" i="8" s="1"/>
  <c r="G8" i="23"/>
  <c r="F8"/>
  <c r="B8"/>
  <c r="F7"/>
  <c r="B7"/>
  <c r="C3"/>
  <c r="C9679" i="8" l="1"/>
  <c r="D9680"/>
  <c r="D9692"/>
  <c r="D9686"/>
  <c r="C9681"/>
  <c r="C9693"/>
  <c r="C9687"/>
  <c r="C9680"/>
  <c r="C9686"/>
  <c r="C9692"/>
  <c r="D9681"/>
  <c r="D9693"/>
  <c r="D9687"/>
  <c r="C9669"/>
  <c r="C9673"/>
  <c r="C9675"/>
  <c r="C9674"/>
  <c r="C9666"/>
  <c r="C9667"/>
  <c r="C9672"/>
  <c r="C9668"/>
  <c r="C9670"/>
  <c r="C9671"/>
  <c r="C9665"/>
  <c r="C9664"/>
  <c r="C9661"/>
  <c r="C9662"/>
  <c r="C9658"/>
  <c r="C9659"/>
  <c r="E9656"/>
  <c r="E9655"/>
  <c r="E9648"/>
  <c r="E9685"/>
  <c r="E9691"/>
  <c r="E9682"/>
  <c r="E9688"/>
  <c r="E9684"/>
  <c r="E9690"/>
  <c r="E9683"/>
  <c r="E9689"/>
  <c r="G22" i="24"/>
  <c r="H16" s="1"/>
  <c r="G28" i="23"/>
  <c r="H22" s="1"/>
  <c r="E9646" i="8" s="1"/>
  <c r="D9720"/>
  <c r="D9713"/>
  <c r="D9710"/>
  <c r="D9719"/>
  <c r="D9705"/>
  <c r="D9714"/>
  <c r="D9708"/>
  <c r="C9717"/>
  <c r="C9706"/>
  <c r="D9715"/>
  <c r="D9723"/>
  <c r="C9718"/>
  <c r="D9707"/>
  <c r="D9716"/>
  <c r="G38" i="24"/>
  <c r="H31" s="1"/>
  <c r="E9705" i="8" s="1"/>
  <c r="G208" i="24"/>
  <c r="G184"/>
  <c r="H174" s="1"/>
  <c r="E9713" i="8" s="1"/>
  <c r="E9719"/>
  <c r="E9654"/>
  <c r="E9709"/>
  <c r="E9712"/>
  <c r="E9716"/>
  <c r="E9720"/>
  <c r="G196" i="24"/>
  <c r="H186" s="1"/>
  <c r="E9714" i="8" s="1"/>
  <c r="E9724"/>
  <c r="C9721"/>
  <c r="E9715"/>
  <c r="G73" i="23"/>
  <c r="H65" s="1"/>
  <c r="G55"/>
  <c r="H49" s="1"/>
  <c r="C9716" i="8"/>
  <c r="C9712"/>
  <c r="C9709"/>
  <c r="C9705"/>
  <c r="C9708"/>
  <c r="D9706"/>
  <c r="D9717"/>
  <c r="E9649"/>
  <c r="G63" i="23"/>
  <c r="H57" s="1"/>
  <c r="E9678" i="8"/>
  <c r="G88" i="24"/>
  <c r="H79" s="1"/>
  <c r="E9707" i="8" s="1"/>
  <c r="C9714"/>
  <c r="E9651"/>
  <c r="G20" i="23"/>
  <c r="H13" s="1"/>
  <c r="E9645" i="8" s="1"/>
  <c r="G38" i="23"/>
  <c r="H31" s="1"/>
  <c r="E9647" i="8" s="1"/>
  <c r="E9650"/>
  <c r="E9652"/>
  <c r="C9715"/>
  <c r="C9719"/>
  <c r="D9712"/>
  <c r="C9720"/>
  <c r="D9722"/>
  <c r="D9711"/>
  <c r="C9723"/>
  <c r="C9711"/>
  <c r="D9721"/>
  <c r="C9722"/>
  <c r="D9718"/>
  <c r="C9713"/>
  <c r="C9710"/>
  <c r="C9707"/>
  <c r="E9718"/>
  <c r="G56" i="24"/>
  <c r="H47" s="1"/>
  <c r="E9706" i="8" s="1"/>
  <c r="G120" i="24"/>
  <c r="H111" s="1"/>
  <c r="E9708" i="8" s="1"/>
  <c r="E9711"/>
  <c r="E9721"/>
  <c r="E9653"/>
  <c r="G47" i="23"/>
  <c r="H40" s="1"/>
  <c r="E9676" i="8" l="1"/>
  <c r="E9700"/>
  <c r="E9694"/>
  <c r="E9695"/>
  <c r="E9701"/>
  <c r="E9664"/>
  <c r="E9681"/>
  <c r="E9693"/>
  <c r="E9687"/>
  <c r="E9674"/>
  <c r="E9686"/>
  <c r="E9692"/>
  <c r="E9680"/>
  <c r="E9679"/>
  <c r="E9671"/>
  <c r="E9677"/>
  <c r="E9675"/>
  <c r="E9672"/>
  <c r="E9673"/>
  <c r="E9667"/>
  <c r="E9669"/>
  <c r="E9670"/>
  <c r="E9668"/>
  <c r="E9657"/>
  <c r="E9666"/>
  <c r="E9661"/>
  <c r="E9665"/>
  <c r="E9658"/>
  <c r="E9662"/>
  <c r="E9663"/>
  <c r="E9660"/>
  <c r="E9659"/>
  <c r="E9722"/>
  <c r="E9717"/>
  <c r="H198" i="24"/>
  <c r="E9723" i="8" s="1"/>
  <c r="E9710"/>
  <c r="H318" i="7"/>
  <c r="F318"/>
  <c r="E318"/>
  <c r="H317"/>
  <c r="H316"/>
  <c r="F316"/>
  <c r="E316"/>
  <c r="E317" l="1"/>
  <c r="F317"/>
  <c r="C9557" i="8"/>
  <c r="C9556"/>
  <c r="C9555"/>
  <c r="C9554"/>
  <c r="C9553"/>
  <c r="C9552"/>
  <c r="C9551"/>
  <c r="C9550"/>
  <c r="C9549"/>
  <c r="C9548"/>
  <c r="C9547"/>
  <c r="C9546"/>
  <c r="C9545"/>
  <c r="C9544"/>
  <c r="C9543"/>
  <c r="C9537"/>
  <c r="C9534"/>
  <c r="C9533"/>
  <c r="C9532"/>
  <c r="C9531"/>
  <c r="C9530"/>
  <c r="C9529"/>
  <c r="C9528"/>
  <c r="C9527"/>
  <c r="C9526"/>
  <c r="C9525"/>
  <c r="C9524"/>
  <c r="C9523"/>
  <c r="C9522"/>
  <c r="C9521"/>
  <c r="C9520"/>
  <c r="C9519"/>
  <c r="C9518"/>
  <c r="C9517"/>
  <c r="C9516"/>
  <c r="C9515"/>
  <c r="C9514"/>
  <c r="C9513"/>
  <c r="C9512"/>
  <c r="C9511"/>
  <c r="C9510"/>
  <c r="C9509"/>
  <c r="C9508"/>
  <c r="C9507"/>
  <c r="C9506"/>
  <c r="C9505"/>
  <c r="C9504"/>
  <c r="C9503"/>
  <c r="C9501"/>
  <c r="C9500"/>
  <c r="C9499"/>
  <c r="C9498"/>
  <c r="C9495"/>
  <c r="C9494"/>
  <c r="C9492"/>
  <c r="D9560"/>
  <c r="C9560"/>
  <c r="B9560"/>
  <c r="D508" i="7" s="1"/>
  <c r="D9559" i="8"/>
  <c r="C9559"/>
  <c r="B9559"/>
  <c r="D507" i="7" s="1"/>
  <c r="D9558" i="8"/>
  <c r="B9558"/>
  <c r="D506" i="7" s="1"/>
  <c r="D9557" i="8"/>
  <c r="B9557"/>
  <c r="D505" i="7" s="1"/>
  <c r="D9556" i="8"/>
  <c r="B9556"/>
  <c r="D9555"/>
  <c r="B9555"/>
  <c r="D9554"/>
  <c r="B9554"/>
  <c r="D9553"/>
  <c r="B9553"/>
  <c r="D9552"/>
  <c r="B9552"/>
  <c r="D9551"/>
  <c r="B9551"/>
  <c r="D9550"/>
  <c r="B9550"/>
  <c r="D9549"/>
  <c r="B9549"/>
  <c r="D9548"/>
  <c r="B9548"/>
  <c r="D9547"/>
  <c r="B9547"/>
  <c r="D9546"/>
  <c r="B9546"/>
  <c r="D494" i="7" s="1"/>
  <c r="D9545" i="8"/>
  <c r="B9545"/>
  <c r="D493" i="7" s="1"/>
  <c r="D9544" i="8"/>
  <c r="B9544"/>
  <c r="D492" i="7" s="1"/>
  <c r="D9543" i="8"/>
  <c r="B9543"/>
  <c r="D491" i="7" s="1"/>
  <c r="D9542" i="8"/>
  <c r="C9542"/>
  <c r="B9542"/>
  <c r="D490" i="7" s="1"/>
  <c r="D9541" i="8"/>
  <c r="C9541"/>
  <c r="B9541"/>
  <c r="D489" i="7" s="1"/>
  <c r="D9540" i="8"/>
  <c r="C9540"/>
  <c r="B9540"/>
  <c r="D488" i="7" s="1"/>
  <c r="D9539" i="8"/>
  <c r="B9539"/>
  <c r="D487" i="7" s="1"/>
  <c r="D9538" i="8"/>
  <c r="B9538"/>
  <c r="D486" i="7" s="1"/>
  <c r="D9537" i="8"/>
  <c r="B9537"/>
  <c r="D485" i="7" s="1"/>
  <c r="D9536" i="8"/>
  <c r="C9536"/>
  <c r="B9536"/>
  <c r="D484" i="7" s="1"/>
  <c r="D9535" i="8"/>
  <c r="B9535"/>
  <c r="D483" i="7" s="1"/>
  <c r="D9534" i="8"/>
  <c r="B9534"/>
  <c r="D482" i="7" s="1"/>
  <c r="D9533" i="8"/>
  <c r="B9533"/>
  <c r="D481" i="7" s="1"/>
  <c r="D9532" i="8"/>
  <c r="B9532"/>
  <c r="D480" i="7" s="1"/>
  <c r="D9531" i="8"/>
  <c r="B9531"/>
  <c r="D479" i="7" s="1"/>
  <c r="D9530" i="8"/>
  <c r="B9530"/>
  <c r="D478" i="7" s="1"/>
  <c r="D9529" i="8"/>
  <c r="B9529"/>
  <c r="D477" i="7" s="1"/>
  <c r="D9528" i="8"/>
  <c r="B9528"/>
  <c r="D476" i="7" s="1"/>
  <c r="D9527" i="8"/>
  <c r="B9527"/>
  <c r="D475" i="7" s="1"/>
  <c r="D9526" i="8"/>
  <c r="B9526"/>
  <c r="D474" i="7" s="1"/>
  <c r="D9525" i="8"/>
  <c r="B9525"/>
  <c r="D473" i="7" s="1"/>
  <c r="D9524" i="8"/>
  <c r="B9524"/>
  <c r="D472" i="7" s="1"/>
  <c r="D9523" i="8"/>
  <c r="B9523"/>
  <c r="D471" i="7" s="1"/>
  <c r="D9522" i="8"/>
  <c r="B9522"/>
  <c r="D470" i="7" s="1"/>
  <c r="D9521" i="8"/>
  <c r="B9521"/>
  <c r="D469" i="7" s="1"/>
  <c r="D9520" i="8"/>
  <c r="B9520"/>
  <c r="D468" i="7" s="1"/>
  <c r="D9519" i="8"/>
  <c r="B9519"/>
  <c r="D467" i="7" s="1"/>
  <c r="D9518" i="8"/>
  <c r="B9518"/>
  <c r="D466" i="7" s="1"/>
  <c r="D9517" i="8"/>
  <c r="B9517"/>
  <c r="D465" i="7" s="1"/>
  <c r="D9516" i="8"/>
  <c r="B9516"/>
  <c r="D464" i="7" s="1"/>
  <c r="D9515" i="8"/>
  <c r="B9515"/>
  <c r="D463" i="7" s="1"/>
  <c r="D9514" i="8"/>
  <c r="B9514"/>
  <c r="D462" i="7" s="1"/>
  <c r="D9513" i="8"/>
  <c r="B9513"/>
  <c r="D461" i="7" s="1"/>
  <c r="D9512" i="8"/>
  <c r="B9512"/>
  <c r="D460" i="7" s="1"/>
  <c r="D9511" i="8"/>
  <c r="B9511"/>
  <c r="D459" i="7" s="1"/>
  <c r="D9510" i="8"/>
  <c r="B9510"/>
  <c r="D458" i="7" s="1"/>
  <c r="D9509" i="8"/>
  <c r="B9509"/>
  <c r="D457" i="7" s="1"/>
  <c r="D9508" i="8"/>
  <c r="B9508"/>
  <c r="D456" i="7" s="1"/>
  <c r="D9507" i="8"/>
  <c r="B9507"/>
  <c r="D455" i="7" s="1"/>
  <c r="D9506" i="8"/>
  <c r="B9506"/>
  <c r="D454" i="7" s="1"/>
  <c r="D9505" i="8"/>
  <c r="B9505"/>
  <c r="D453" i="7" s="1"/>
  <c r="D9504" i="8"/>
  <c r="B9504"/>
  <c r="D9503"/>
  <c r="B9503"/>
  <c r="D9502"/>
  <c r="B9502"/>
  <c r="D9501"/>
  <c r="B9501"/>
  <c r="D449" i="7" s="1"/>
  <c r="D9500" i="8"/>
  <c r="B9500"/>
  <c r="D448" i="7" s="1"/>
  <c r="D9499" i="8"/>
  <c r="B9499"/>
  <c r="D447" i="7" s="1"/>
  <c r="D9498" i="8"/>
  <c r="B9498"/>
  <c r="D446" i="7" s="1"/>
  <c r="D9497" i="8"/>
  <c r="C9497"/>
  <c r="B9497"/>
  <c r="D445" i="7" s="1"/>
  <c r="D9496" i="8"/>
  <c r="C9496"/>
  <c r="B9496"/>
  <c r="D9495"/>
  <c r="B9495"/>
  <c r="D9494"/>
  <c r="B9494"/>
  <c r="D442" i="7" s="1"/>
  <c r="D9493" i="8"/>
  <c r="C9493"/>
  <c r="B9493"/>
  <c r="D441" i="7" s="1"/>
  <c r="D9492" i="8"/>
  <c r="B9492"/>
  <c r="D440" i="7" s="1"/>
  <c r="C9491" i="8"/>
  <c r="D9491"/>
  <c r="B9491"/>
  <c r="D495" i="7" l="1"/>
  <c r="D499"/>
  <c r="D503"/>
  <c r="D439"/>
  <c r="D443"/>
  <c r="D450"/>
  <c r="D496"/>
  <c r="D500"/>
  <c r="D504"/>
  <c r="D444"/>
  <c r="D451"/>
  <c r="D497"/>
  <c r="D501"/>
  <c r="D452"/>
  <c r="D498"/>
  <c r="D502"/>
  <c r="C9538" i="8"/>
  <c r="D3" i="14"/>
  <c r="D3" i="9"/>
  <c r="E9498" i="8"/>
  <c r="E9516"/>
  <c r="E9515"/>
  <c r="E9514"/>
  <c r="D3" i="23" l="1"/>
  <c r="D6" i="24" s="1"/>
  <c r="D3" i="26"/>
  <c r="E9499" i="8"/>
  <c r="E9494"/>
  <c r="E9534"/>
  <c r="E9542"/>
  <c r="E9546"/>
  <c r="E9518"/>
  <c r="E9543"/>
  <c r="E9556"/>
  <c r="E9523"/>
  <c r="E9526"/>
  <c r="E9545"/>
  <c r="E9525"/>
  <c r="E9517"/>
  <c r="E9538"/>
  <c r="E9527"/>
  <c r="E9511"/>
  <c r="E9521"/>
  <c r="E9528"/>
  <c r="E9519"/>
  <c r="E9530"/>
  <c r="E9520"/>
  <c r="E9512"/>
  <c r="E9544"/>
  <c r="E9531"/>
  <c r="E9501" l="1"/>
  <c r="E9522"/>
  <c r="E9513"/>
  <c r="E9510"/>
  <c r="F158" i="21" l="1"/>
  <c r="F157"/>
  <c r="F155"/>
  <c r="F149"/>
  <c r="F148"/>
  <c r="F146"/>
  <c r="F137"/>
  <c r="F136"/>
  <c r="F134"/>
  <c r="F133"/>
  <c r="F132"/>
  <c r="F124"/>
  <c r="F123"/>
  <c r="F121"/>
  <c r="F120"/>
  <c r="F119"/>
  <c r="F118"/>
  <c r="F110"/>
  <c r="F109"/>
  <c r="F107"/>
  <c r="F106"/>
  <c r="F105"/>
  <c r="F104"/>
  <c r="F96"/>
  <c r="F95"/>
  <c r="F93"/>
  <c r="F92"/>
  <c r="F91"/>
  <c r="F83"/>
  <c r="F82"/>
  <c r="F80"/>
  <c r="F79"/>
  <c r="F78"/>
  <c r="F70"/>
  <c r="F69"/>
  <c r="F67"/>
  <c r="F66"/>
  <c r="F60"/>
  <c r="F59"/>
  <c r="F57"/>
  <c r="F56"/>
  <c r="F55"/>
  <c r="F54"/>
  <c r="F53"/>
  <c r="F47"/>
  <c r="F46"/>
  <c r="F44"/>
  <c r="F43"/>
  <c r="F42"/>
  <c r="F36"/>
  <c r="F34"/>
  <c r="F28"/>
  <c r="F26"/>
  <c r="D158"/>
  <c r="C158"/>
  <c r="D157"/>
  <c r="C157"/>
  <c r="D155"/>
  <c r="C155"/>
  <c r="D149"/>
  <c r="C149"/>
  <c r="D148"/>
  <c r="C148"/>
  <c r="D146"/>
  <c r="C146"/>
  <c r="D137"/>
  <c r="C137"/>
  <c r="D136"/>
  <c r="C136"/>
  <c r="D134"/>
  <c r="C134"/>
  <c r="D133"/>
  <c r="C133"/>
  <c r="D132"/>
  <c r="C132"/>
  <c r="D124"/>
  <c r="C124"/>
  <c r="D123"/>
  <c r="C123"/>
  <c r="D121"/>
  <c r="C121"/>
  <c r="D120"/>
  <c r="C120"/>
  <c r="D119"/>
  <c r="C119"/>
  <c r="D118"/>
  <c r="C118"/>
  <c r="D110"/>
  <c r="C110"/>
  <c r="D109"/>
  <c r="C109"/>
  <c r="D107"/>
  <c r="C107"/>
  <c r="D106"/>
  <c r="C106"/>
  <c r="D105"/>
  <c r="C105"/>
  <c r="D104"/>
  <c r="C104"/>
  <c r="D96"/>
  <c r="C96"/>
  <c r="D95"/>
  <c r="C95"/>
  <c r="D93"/>
  <c r="C93"/>
  <c r="D92"/>
  <c r="C92"/>
  <c r="D91"/>
  <c r="C91"/>
  <c r="D83"/>
  <c r="C83"/>
  <c r="D82"/>
  <c r="C82"/>
  <c r="D80"/>
  <c r="C80"/>
  <c r="D79"/>
  <c r="C79"/>
  <c r="D78"/>
  <c r="C78"/>
  <c r="D70"/>
  <c r="C70"/>
  <c r="D69"/>
  <c r="C69"/>
  <c r="D67"/>
  <c r="C67"/>
  <c r="D66"/>
  <c r="C66"/>
  <c r="D60"/>
  <c r="C60"/>
  <c r="D59"/>
  <c r="C59"/>
  <c r="D57"/>
  <c r="C57"/>
  <c r="D56"/>
  <c r="C56"/>
  <c r="D55"/>
  <c r="C55"/>
  <c r="D54"/>
  <c r="C54"/>
  <c r="D53"/>
  <c r="C53"/>
  <c r="D47"/>
  <c r="C47"/>
  <c r="D46"/>
  <c r="C46"/>
  <c r="D44"/>
  <c r="C44"/>
  <c r="D43"/>
  <c r="C43"/>
  <c r="D42"/>
  <c r="C42"/>
  <c r="D36"/>
  <c r="C36"/>
  <c r="D34"/>
  <c r="C34"/>
  <c r="D28"/>
  <c r="C28"/>
  <c r="D26"/>
  <c r="C26"/>
  <c r="F20"/>
  <c r="F18"/>
  <c r="D20"/>
  <c r="C20"/>
  <c r="D18"/>
  <c r="C18"/>
  <c r="E3" i="22" l="1"/>
  <c r="H8"/>
  <c r="H7"/>
  <c r="D7"/>
  <c r="H45"/>
  <c r="G45"/>
  <c r="F45"/>
  <c r="E45"/>
  <c r="H41"/>
  <c r="G41"/>
  <c r="F41"/>
  <c r="E41"/>
  <c r="H34"/>
  <c r="G34"/>
  <c r="F34"/>
  <c r="E34"/>
  <c r="H22"/>
  <c r="G22"/>
  <c r="F22"/>
  <c r="E22"/>
  <c r="E46" l="1"/>
  <c r="F46"/>
  <c r="H46"/>
  <c r="G46"/>
  <c r="C9626" i="8"/>
  <c r="C9625"/>
  <c r="C9624"/>
  <c r="C9623"/>
  <c r="C9622"/>
  <c r="C9621"/>
  <c r="C9620"/>
  <c r="C9619"/>
  <c r="C9618"/>
  <c r="C9617"/>
  <c r="C9616"/>
  <c r="C9615"/>
  <c r="C9614"/>
  <c r="C9613"/>
  <c r="C9612"/>
  <c r="C9611"/>
  <c r="C9610"/>
  <c r="C9609"/>
  <c r="C9608"/>
  <c r="C9607"/>
  <c r="C9606"/>
  <c r="C9605"/>
  <c r="C9604"/>
  <c r="C9603"/>
  <c r="C9602"/>
  <c r="C9601"/>
  <c r="C9600"/>
  <c r="C9599"/>
  <c r="C9598"/>
  <c r="C9597"/>
  <c r="C9596"/>
  <c r="C9595"/>
  <c r="C9594"/>
  <c r="C9593"/>
  <c r="C9592"/>
  <c r="C9591"/>
  <c r="C9590"/>
  <c r="C9589"/>
  <c r="C9588"/>
  <c r="C9587"/>
  <c r="C9586"/>
  <c r="C9585"/>
  <c r="C9584"/>
  <c r="C9583"/>
  <c r="C9582"/>
  <c r="C9581"/>
  <c r="C9580"/>
  <c r="C9579"/>
  <c r="D9626"/>
  <c r="B9626"/>
  <c r="D9625"/>
  <c r="B9625"/>
  <c r="D9624"/>
  <c r="B9624"/>
  <c r="D9623"/>
  <c r="B9623"/>
  <c r="D9622"/>
  <c r="B9622"/>
  <c r="D9621"/>
  <c r="B9621"/>
  <c r="D9620"/>
  <c r="B9620"/>
  <c r="D9619"/>
  <c r="B9619"/>
  <c r="D9618"/>
  <c r="B9618"/>
  <c r="D9617"/>
  <c r="B9617"/>
  <c r="D9616"/>
  <c r="B9616"/>
  <c r="D9615"/>
  <c r="B9615"/>
  <c r="D9614"/>
  <c r="B9614"/>
  <c r="D9613"/>
  <c r="B9613"/>
  <c r="D9612"/>
  <c r="B9612"/>
  <c r="D9611"/>
  <c r="B9611"/>
  <c r="D9610"/>
  <c r="B9610"/>
  <c r="D9609"/>
  <c r="B9609"/>
  <c r="D9608"/>
  <c r="B9608"/>
  <c r="D9607"/>
  <c r="B9607"/>
  <c r="D9606"/>
  <c r="B9606"/>
  <c r="D9605"/>
  <c r="B9605"/>
  <c r="D9604"/>
  <c r="B9604"/>
  <c r="D9603"/>
  <c r="B9603"/>
  <c r="D9602"/>
  <c r="B9602"/>
  <c r="D9601"/>
  <c r="B9601"/>
  <c r="D9600"/>
  <c r="B9600"/>
  <c r="D9599"/>
  <c r="B9599"/>
  <c r="D9598"/>
  <c r="B9598"/>
  <c r="D9597"/>
  <c r="B9597"/>
  <c r="D9596"/>
  <c r="B9596"/>
  <c r="D9595"/>
  <c r="B9595"/>
  <c r="D9594"/>
  <c r="B9594"/>
  <c r="D9593"/>
  <c r="B9593"/>
  <c r="D9592"/>
  <c r="B9592"/>
  <c r="D9591"/>
  <c r="B9591"/>
  <c r="D9590"/>
  <c r="B9590"/>
  <c r="D9589"/>
  <c r="B9589"/>
  <c r="D9588"/>
  <c r="B9588"/>
  <c r="D9587"/>
  <c r="B9587"/>
  <c r="D9586"/>
  <c r="B9586"/>
  <c r="D9585"/>
  <c r="B9585"/>
  <c r="D9584"/>
  <c r="B9584"/>
  <c r="D9583"/>
  <c r="B9583"/>
  <c r="D9582"/>
  <c r="B9582"/>
  <c r="D9581"/>
  <c r="B9581"/>
  <c r="D9580"/>
  <c r="B9580"/>
  <c r="D9579"/>
  <c r="B9579"/>
  <c r="D5" i="21"/>
  <c r="G10"/>
  <c r="G9"/>
  <c r="C9"/>
  <c r="E9622" i="8"/>
  <c r="G158" i="21"/>
  <c r="G157"/>
  <c r="G155"/>
  <c r="G149"/>
  <c r="G148"/>
  <c r="G146"/>
  <c r="G137"/>
  <c r="G136"/>
  <c r="G134"/>
  <c r="G133"/>
  <c r="G132"/>
  <c r="G124"/>
  <c r="G123"/>
  <c r="G121"/>
  <c r="G120"/>
  <c r="G119"/>
  <c r="G118"/>
  <c r="G110"/>
  <c r="G109"/>
  <c r="G107"/>
  <c r="G106"/>
  <c r="G105"/>
  <c r="G104"/>
  <c r="G96"/>
  <c r="G95"/>
  <c r="G93"/>
  <c r="G92"/>
  <c r="G91"/>
  <c r="G83"/>
  <c r="G82"/>
  <c r="G80"/>
  <c r="G79"/>
  <c r="G78"/>
  <c r="G70"/>
  <c r="G69"/>
  <c r="G67"/>
  <c r="G66"/>
  <c r="G60"/>
  <c r="G59"/>
  <c r="G57"/>
  <c r="G56"/>
  <c r="G55"/>
  <c r="G54"/>
  <c r="G53"/>
  <c r="G47"/>
  <c r="G46"/>
  <c r="G44"/>
  <c r="G43"/>
  <c r="G42"/>
  <c r="G36"/>
  <c r="G34"/>
  <c r="G28"/>
  <c r="G26"/>
  <c r="E9592" i="8"/>
  <c r="G20" i="21"/>
  <c r="G18"/>
  <c r="C5"/>
  <c r="H204" i="7"/>
  <c r="F204"/>
  <c r="E204"/>
  <c r="H203"/>
  <c r="F203"/>
  <c r="E203"/>
  <c r="H202"/>
  <c r="F202"/>
  <c r="E202"/>
  <c r="H200"/>
  <c r="F200"/>
  <c r="E200"/>
  <c r="H199"/>
  <c r="F199"/>
  <c r="E199"/>
  <c r="H198"/>
  <c r="F198"/>
  <c r="E198"/>
  <c r="H192"/>
  <c r="F192"/>
  <c r="E192"/>
  <c r="H190"/>
  <c r="F190"/>
  <c r="E190"/>
  <c r="H189"/>
  <c r="F189"/>
  <c r="E189"/>
  <c r="H228"/>
  <c r="F228"/>
  <c r="E228"/>
  <c r="H227"/>
  <c r="F227"/>
  <c r="E227"/>
  <c r="H226"/>
  <c r="F226"/>
  <c r="E226"/>
  <c r="H225"/>
  <c r="F225"/>
  <c r="E225"/>
  <c r="H224"/>
  <c r="F224"/>
  <c r="E224"/>
  <c r="H223"/>
  <c r="F223"/>
  <c r="E223"/>
  <c r="H222"/>
  <c r="F222"/>
  <c r="E222"/>
  <c r="H221"/>
  <c r="F221"/>
  <c r="E221"/>
  <c r="H209"/>
  <c r="F209"/>
  <c r="E209"/>
  <c r="H206"/>
  <c r="F206"/>
  <c r="E206"/>
  <c r="H205"/>
  <c r="F205"/>
  <c r="E205"/>
  <c r="H179"/>
  <c r="F179"/>
  <c r="E179"/>
  <c r="H184"/>
  <c r="F184"/>
  <c r="E184"/>
  <c r="H183"/>
  <c r="F183"/>
  <c r="E183"/>
  <c r="H182"/>
  <c r="F182"/>
  <c r="E182"/>
  <c r="H239"/>
  <c r="F239"/>
  <c r="E239"/>
  <c r="H238"/>
  <c r="F238"/>
  <c r="E238"/>
  <c r="H237"/>
  <c r="F237"/>
  <c r="E237"/>
  <c r="H236"/>
  <c r="F236"/>
  <c r="E236"/>
  <c r="H231"/>
  <c r="F231"/>
  <c r="E231"/>
  <c r="H230"/>
  <c r="F230"/>
  <c r="E230"/>
  <c r="H173"/>
  <c r="F173"/>
  <c r="E173"/>
  <c r="G37" i="21" l="1"/>
  <c r="E9599" i="8" s="1"/>
  <c r="E9607"/>
  <c r="E9581"/>
  <c r="E9589"/>
  <c r="E9590"/>
  <c r="E9593"/>
  <c r="E9591"/>
  <c r="E9594"/>
  <c r="G138" i="21"/>
  <c r="E9612" i="8" s="1"/>
  <c r="E9611"/>
  <c r="G125" i="21"/>
  <c r="E9610" i="8" s="1"/>
  <c r="G111" i="21"/>
  <c r="E9609" i="8" s="1"/>
  <c r="G97" i="21"/>
  <c r="E9608" i="8" s="1"/>
  <c r="E9606"/>
  <c r="G84" i="21"/>
  <c r="E9605" i="8" s="1"/>
  <c r="G48" i="21"/>
  <c r="E9601" i="8" s="1"/>
  <c r="G71" i="21"/>
  <c r="E9604" i="8" s="1"/>
  <c r="E9603"/>
  <c r="E9598"/>
  <c r="E9600"/>
  <c r="G61" i="21"/>
  <c r="E9602" i="8" s="1"/>
  <c r="E9587"/>
  <c r="E9588"/>
  <c r="E9586"/>
  <c r="E9585"/>
  <c r="E9584"/>
  <c r="G21" i="21"/>
  <c r="E9579" i="8" s="1"/>
  <c r="E9582"/>
  <c r="E9583"/>
  <c r="E9580"/>
  <c r="E9621"/>
  <c r="G159" i="21"/>
  <c r="E9620" i="8" s="1"/>
  <c r="G29" i="21"/>
  <c r="E9595" i="8" s="1"/>
  <c r="E9596"/>
  <c r="E9613"/>
  <c r="E9614"/>
  <c r="G150" i="21"/>
  <c r="E9619" i="8" s="1"/>
  <c r="E9624"/>
  <c r="E9616"/>
  <c r="E9597"/>
  <c r="E9615"/>
  <c r="E9618"/>
  <c r="E9623"/>
  <c r="E9625"/>
  <c r="E9617"/>
  <c r="E9626"/>
  <c r="D19" i="7" l="1"/>
  <c r="D127" i="14"/>
  <c r="F131"/>
  <c r="F130"/>
  <c r="F128"/>
  <c r="F126"/>
  <c r="F125"/>
  <c r="F124"/>
  <c r="F123"/>
  <c r="F110"/>
  <c r="F109"/>
  <c r="F106"/>
  <c r="F105"/>
  <c r="F104"/>
  <c r="F103"/>
  <c r="F102"/>
  <c r="F89"/>
  <c r="F88"/>
  <c r="F85"/>
  <c r="F84"/>
  <c r="F83"/>
  <c r="F82"/>
  <c r="F81"/>
  <c r="F80"/>
  <c r="F67"/>
  <c r="F66"/>
  <c r="F63"/>
  <c r="F62"/>
  <c r="F61"/>
  <c r="F60"/>
  <c r="F59"/>
  <c r="F58"/>
  <c r="F45"/>
  <c r="F44"/>
  <c r="F41"/>
  <c r="F40"/>
  <c r="F39"/>
  <c r="F38"/>
  <c r="F37"/>
  <c r="D89"/>
  <c r="C89"/>
  <c r="D88"/>
  <c r="C88"/>
  <c r="D110"/>
  <c r="C110"/>
  <c r="D109"/>
  <c r="C109"/>
  <c r="D131"/>
  <c r="C131"/>
  <c r="D130"/>
  <c r="C130"/>
  <c r="D128"/>
  <c r="C128"/>
  <c r="D126"/>
  <c r="C126"/>
  <c r="D125"/>
  <c r="C125"/>
  <c r="D124"/>
  <c r="C124"/>
  <c r="D123"/>
  <c r="C123"/>
  <c r="D106"/>
  <c r="C106"/>
  <c r="D105"/>
  <c r="C105"/>
  <c r="D104"/>
  <c r="C104"/>
  <c r="D103"/>
  <c r="C103"/>
  <c r="D102"/>
  <c r="C102"/>
  <c r="D85"/>
  <c r="C85"/>
  <c r="D84"/>
  <c r="C84"/>
  <c r="D83"/>
  <c r="C83"/>
  <c r="D82"/>
  <c r="C82"/>
  <c r="D81"/>
  <c r="C81"/>
  <c r="D80"/>
  <c r="C80"/>
  <c r="D67"/>
  <c r="C67"/>
  <c r="D66"/>
  <c r="C66"/>
  <c r="D63"/>
  <c r="C63"/>
  <c r="D62"/>
  <c r="C62"/>
  <c r="D61"/>
  <c r="C61"/>
  <c r="D60"/>
  <c r="C60"/>
  <c r="D59"/>
  <c r="C59"/>
  <c r="D58"/>
  <c r="C58"/>
  <c r="D45"/>
  <c r="C45"/>
  <c r="D44"/>
  <c r="C44"/>
  <c r="D41"/>
  <c r="C41"/>
  <c r="D40"/>
  <c r="C40"/>
  <c r="D39"/>
  <c r="C39"/>
  <c r="D38"/>
  <c r="C38"/>
  <c r="D37"/>
  <c r="C37"/>
  <c r="F24"/>
  <c r="F23"/>
  <c r="D24"/>
  <c r="C24"/>
  <c r="D23"/>
  <c r="C23"/>
  <c r="F20"/>
  <c r="F19"/>
  <c r="F18"/>
  <c r="F17"/>
  <c r="F16"/>
  <c r="D20"/>
  <c r="C20"/>
  <c r="D19"/>
  <c r="C19"/>
  <c r="D18"/>
  <c r="C18"/>
  <c r="D17"/>
  <c r="C17"/>
  <c r="D16"/>
  <c r="C16"/>
  <c r="F58" i="9" l="1"/>
  <c r="F57"/>
  <c r="F118"/>
  <c r="F117"/>
  <c r="F115"/>
  <c r="F114"/>
  <c r="F108"/>
  <c r="F107"/>
  <c r="F105"/>
  <c r="F104"/>
  <c r="F103"/>
  <c r="F97"/>
  <c r="F96"/>
  <c r="F94"/>
  <c r="F93"/>
  <c r="F92"/>
  <c r="F69"/>
  <c r="F68"/>
  <c r="F66"/>
  <c r="F65"/>
  <c r="F48"/>
  <c r="F47"/>
  <c r="F45"/>
  <c r="F31"/>
  <c r="F30"/>
  <c r="F29"/>
  <c r="F28"/>
  <c r="F27"/>
  <c r="F25"/>
  <c r="F24"/>
  <c r="F23"/>
  <c r="F22"/>
  <c r="F21"/>
  <c r="F20"/>
  <c r="F19"/>
  <c r="F18"/>
  <c r="F17"/>
  <c r="F16"/>
  <c r="F86"/>
  <c r="F85"/>
  <c r="F83"/>
  <c r="F82"/>
  <c r="D58"/>
  <c r="C58"/>
  <c r="D57"/>
  <c r="C57"/>
  <c r="D118"/>
  <c r="C118"/>
  <c r="D117"/>
  <c r="C117"/>
  <c r="D115"/>
  <c r="C115"/>
  <c r="D114"/>
  <c r="C114"/>
  <c r="D108"/>
  <c r="C108"/>
  <c r="D107"/>
  <c r="C107"/>
  <c r="D105"/>
  <c r="C105"/>
  <c r="D104"/>
  <c r="C104"/>
  <c r="D103"/>
  <c r="C103"/>
  <c r="D97"/>
  <c r="C97"/>
  <c r="D96"/>
  <c r="C96"/>
  <c r="D94"/>
  <c r="C94"/>
  <c r="D93"/>
  <c r="C93"/>
  <c r="D92"/>
  <c r="C92"/>
  <c r="D69"/>
  <c r="C69"/>
  <c r="D68"/>
  <c r="C68"/>
  <c r="D66"/>
  <c r="C66"/>
  <c r="D65"/>
  <c r="C65"/>
  <c r="D48"/>
  <c r="C48"/>
  <c r="D47"/>
  <c r="C47"/>
  <c r="D45"/>
  <c r="C45"/>
  <c r="D31"/>
  <c r="C31"/>
  <c r="D30"/>
  <c r="C30"/>
  <c r="D29"/>
  <c r="C29"/>
  <c r="D28"/>
  <c r="C28"/>
  <c r="D27"/>
  <c r="C27"/>
  <c r="D25"/>
  <c r="C25"/>
  <c r="D24"/>
  <c r="C24"/>
  <c r="D23"/>
  <c r="C23"/>
  <c r="D22"/>
  <c r="C22"/>
  <c r="D21"/>
  <c r="C21"/>
  <c r="D20"/>
  <c r="C20"/>
  <c r="D19"/>
  <c r="C19"/>
  <c r="D18"/>
  <c r="C18"/>
  <c r="D17"/>
  <c r="C17"/>
  <c r="D16"/>
  <c r="C16"/>
  <c r="D86"/>
  <c r="C86"/>
  <c r="D85"/>
  <c r="C85"/>
  <c r="D83"/>
  <c r="C83"/>
  <c r="D82"/>
  <c r="C82"/>
  <c r="G58" l="1"/>
  <c r="G57"/>
  <c r="G54"/>
  <c r="G55" l="1"/>
  <c r="G59" l="1"/>
  <c r="E9506" i="8" s="1"/>
  <c r="C9777"/>
  <c r="D9777"/>
  <c r="B9777"/>
  <c r="E9777" l="1"/>
  <c r="D9776"/>
  <c r="B9776"/>
  <c r="C9776" l="1"/>
  <c r="E9776"/>
  <c r="G118" i="9" l="1"/>
  <c r="G117"/>
  <c r="G108" l="1"/>
  <c r="G107"/>
  <c r="G97"/>
  <c r="G96"/>
  <c r="G131" i="14"/>
  <c r="G130"/>
  <c r="D139"/>
  <c r="F127" s="1"/>
  <c r="G127" s="1"/>
  <c r="C127"/>
  <c r="E9504" i="8" l="1"/>
  <c r="I8" i="19" l="1"/>
  <c r="H8"/>
  <c r="B8"/>
  <c r="I7"/>
  <c r="H7"/>
  <c r="C7"/>
  <c r="B7"/>
  <c r="D4"/>
  <c r="E3"/>
  <c r="D3"/>
  <c r="H397" i="7" l="1"/>
  <c r="F397"/>
  <c r="F172" i="16" s="1"/>
  <c r="E397" i="7"/>
  <c r="C172" i="16" s="1"/>
  <c r="H396" i="7"/>
  <c r="F396"/>
  <c r="F171" i="16" s="1"/>
  <c r="E396" i="7"/>
  <c r="C171" i="16" s="1"/>
  <c r="H394" i="7"/>
  <c r="F394"/>
  <c r="E394"/>
  <c r="H399"/>
  <c r="F399"/>
  <c r="F175" i="16" s="1"/>
  <c r="E399" i="7"/>
  <c r="C175" i="16" s="1"/>
  <c r="H392" i="7"/>
  <c r="F392"/>
  <c r="E392"/>
  <c r="H131"/>
  <c r="F131"/>
  <c r="E131"/>
  <c r="H109" l="1"/>
  <c r="F109"/>
  <c r="F104" i="16" s="1"/>
  <c r="E109" i="7"/>
  <c r="C104" i="16" s="1"/>
  <c r="H99" i="7"/>
  <c r="F99"/>
  <c r="E99"/>
  <c r="H107"/>
  <c r="F107"/>
  <c r="E107"/>
  <c r="H106"/>
  <c r="F106"/>
  <c r="E106"/>
  <c r="H105"/>
  <c r="F105"/>
  <c r="E105"/>
  <c r="H104"/>
  <c r="F104"/>
  <c r="E104"/>
  <c r="H103"/>
  <c r="F103"/>
  <c r="E103"/>
  <c r="H84"/>
  <c r="F84"/>
  <c r="E84"/>
  <c r="H83"/>
  <c r="F83"/>
  <c r="F78" i="16" s="1"/>
  <c r="E83" i="7"/>
  <c r="C78" i="16" s="1"/>
  <c r="H81" i="7"/>
  <c r="F81"/>
  <c r="F76" i="16" s="1"/>
  <c r="E81" i="7"/>
  <c r="C76" i="16" s="1"/>
  <c r="H79" i="7"/>
  <c r="F79"/>
  <c r="F74" i="16" s="1"/>
  <c r="E79" i="7"/>
  <c r="C74" i="16" s="1"/>
  <c r="H82" i="7"/>
  <c r="F82"/>
  <c r="F77" i="16" s="1"/>
  <c r="E82" i="7"/>
  <c r="C77" i="16" s="1"/>
  <c r="H80" i="7"/>
  <c r="F80"/>
  <c r="F75" i="16" s="1"/>
  <c r="E80" i="7"/>
  <c r="C75" i="16" s="1"/>
  <c r="H5" i="18" l="1"/>
  <c r="E3" i="15"/>
  <c r="D16" l="1"/>
  <c r="D18"/>
  <c r="D20"/>
  <c r="D22"/>
  <c r="D24"/>
  <c r="D26"/>
  <c r="D28"/>
  <c r="D30"/>
  <c r="D32"/>
  <c r="D34"/>
  <c r="D36"/>
  <c r="D38"/>
  <c r="D40"/>
  <c r="D42"/>
  <c r="D44"/>
  <c r="D46"/>
  <c r="D48"/>
  <c r="D50"/>
  <c r="D52"/>
  <c r="F186" i="16" l="1"/>
  <c r="E186"/>
  <c r="C186"/>
  <c r="C185"/>
  <c r="E183"/>
  <c r="E182"/>
  <c r="E181"/>
  <c r="C180"/>
  <c r="F167"/>
  <c r="E167"/>
  <c r="C167"/>
  <c r="F165"/>
  <c r="E165"/>
  <c r="C165"/>
  <c r="C163"/>
  <c r="E159"/>
  <c r="E158"/>
  <c r="E157"/>
  <c r="E156"/>
  <c r="C155"/>
  <c r="F153"/>
  <c r="E153"/>
  <c r="C153"/>
  <c r="E152"/>
  <c r="F151"/>
  <c r="E151"/>
  <c r="C151"/>
  <c r="F150"/>
  <c r="E150"/>
  <c r="C150"/>
  <c r="E149"/>
  <c r="F148"/>
  <c r="E148"/>
  <c r="C148"/>
  <c r="F146"/>
  <c r="E146"/>
  <c r="C146"/>
  <c r="C144"/>
  <c r="C135"/>
  <c r="C129"/>
  <c r="F127"/>
  <c r="E127"/>
  <c r="C127"/>
  <c r="C126"/>
  <c r="E123"/>
  <c r="E122"/>
  <c r="E121"/>
  <c r="E120"/>
  <c r="E119"/>
  <c r="C118"/>
  <c r="F116"/>
  <c r="E116"/>
  <c r="C116"/>
  <c r="F115"/>
  <c r="E115"/>
  <c r="C115"/>
  <c r="F113"/>
  <c r="E113"/>
  <c r="C113"/>
  <c r="F112"/>
  <c r="E112"/>
  <c r="C112"/>
  <c r="F111"/>
  <c r="E111"/>
  <c r="C111"/>
  <c r="F110"/>
  <c r="E110"/>
  <c r="C110"/>
  <c r="F109"/>
  <c r="E109"/>
  <c r="C109"/>
  <c r="F108"/>
  <c r="E108"/>
  <c r="C108"/>
  <c r="C106"/>
  <c r="F102"/>
  <c r="E102"/>
  <c r="C102"/>
  <c r="F101"/>
  <c r="E101"/>
  <c r="C101"/>
  <c r="F100"/>
  <c r="E100"/>
  <c r="C100"/>
  <c r="F99"/>
  <c r="E99"/>
  <c r="C99"/>
  <c r="F98"/>
  <c r="E98"/>
  <c r="C98"/>
  <c r="C96"/>
  <c r="F94"/>
  <c r="E94"/>
  <c r="C94"/>
  <c r="E92"/>
  <c r="E88"/>
  <c r="E87"/>
  <c r="F85"/>
  <c r="E85"/>
  <c r="C85"/>
  <c r="C83"/>
  <c r="E81"/>
  <c r="F79"/>
  <c r="E79"/>
  <c r="C79"/>
  <c r="E72"/>
  <c r="C70"/>
  <c r="E68"/>
  <c r="E66"/>
  <c r="C65"/>
  <c r="E62"/>
  <c r="F61"/>
  <c r="E61"/>
  <c r="C61"/>
  <c r="F58"/>
  <c r="E58"/>
  <c r="C58"/>
  <c r="E50"/>
  <c r="E49"/>
  <c r="E48"/>
  <c r="E47"/>
  <c r="E46"/>
  <c r="E45"/>
  <c r="C43"/>
  <c r="E41"/>
  <c r="E30"/>
  <c r="C28"/>
  <c r="E26"/>
  <c r="E25"/>
  <c r="E24"/>
  <c r="C23"/>
  <c r="F21"/>
  <c r="E21"/>
  <c r="C21"/>
  <c r="F20"/>
  <c r="E20"/>
  <c r="C20"/>
  <c r="F19"/>
  <c r="E19"/>
  <c r="C19"/>
  <c r="E18"/>
  <c r="F17"/>
  <c r="E17"/>
  <c r="C17"/>
  <c r="F16"/>
  <c r="E16"/>
  <c r="C16"/>
  <c r="C15"/>
  <c r="E13"/>
  <c r="C12"/>
  <c r="C19" i="17"/>
  <c r="C21"/>
  <c r="C23"/>
  <c r="C25"/>
  <c r="C27"/>
  <c r="C29"/>
  <c r="C31"/>
  <c r="C33"/>
  <c r="C35"/>
  <c r="C37"/>
  <c r="C39"/>
  <c r="C41"/>
  <c r="C43"/>
  <c r="C45"/>
  <c r="C47"/>
  <c r="C49"/>
  <c r="C51"/>
  <c r="C53"/>
  <c r="C55"/>
  <c r="D14" i="15"/>
  <c r="C17" i="17" s="1"/>
  <c r="C64" i="9" l="1"/>
  <c r="C61" s="1"/>
  <c r="C9539" i="8" s="1"/>
  <c r="D77" i="9"/>
  <c r="F64" s="1"/>
  <c r="G64" s="1"/>
  <c r="L10" i="18" l="1"/>
  <c r="L9"/>
  <c r="F9"/>
  <c r="E5" i="17"/>
  <c r="G8" i="9"/>
  <c r="G7"/>
  <c r="G8" i="14"/>
  <c r="G7"/>
  <c r="C7"/>
  <c r="I8" i="15"/>
  <c r="I7"/>
  <c r="G107" i="14" l="1"/>
  <c r="G86"/>
  <c r="G64"/>
  <c r="K25" i="18" l="1"/>
  <c r="K24" s="1"/>
  <c r="K21"/>
  <c r="N16" s="1"/>
  <c r="N17"/>
  <c r="N15"/>
  <c r="K14"/>
  <c r="B26"/>
  <c r="B3"/>
  <c r="B2"/>
  <c r="B28" l="1"/>
  <c r="B27"/>
  <c r="N18"/>
  <c r="N19" s="1"/>
  <c r="N20" s="1"/>
  <c r="K31" s="1"/>
  <c r="I6" l="1"/>
  <c r="G6" i="7"/>
  <c r="B29" i="18"/>
  <c r="B30" s="1"/>
  <c r="B31" s="1"/>
  <c r="F4" i="15" l="1"/>
  <c r="E7" i="25"/>
  <c r="E7" i="24"/>
  <c r="E4" i="23"/>
  <c r="E4" i="26"/>
  <c r="I407" i="7"/>
  <c r="J407" s="1"/>
  <c r="I406"/>
  <c r="J406" s="1"/>
  <c r="I381"/>
  <c r="J381" s="1"/>
  <c r="I378"/>
  <c r="J378" s="1"/>
  <c r="I379"/>
  <c r="J379" s="1"/>
  <c r="I380"/>
  <c r="J380" s="1"/>
  <c r="I382"/>
  <c r="J382" s="1"/>
  <c r="I344"/>
  <c r="J344" s="1"/>
  <c r="I342"/>
  <c r="J342" s="1"/>
  <c r="I338"/>
  <c r="J338" s="1"/>
  <c r="I337"/>
  <c r="J337" s="1"/>
  <c r="I347"/>
  <c r="J347" s="1"/>
  <c r="I346"/>
  <c r="J346" s="1"/>
  <c r="I388"/>
  <c r="J388" s="1"/>
  <c r="I341"/>
  <c r="J341" s="1"/>
  <c r="I340"/>
  <c r="J340" s="1"/>
  <c r="I336"/>
  <c r="J336" s="1"/>
  <c r="I349"/>
  <c r="J349" s="1"/>
  <c r="I345"/>
  <c r="J345" s="1"/>
  <c r="I343"/>
  <c r="J343" s="1"/>
  <c r="I339"/>
  <c r="J339" s="1"/>
  <c r="I348"/>
  <c r="J348" s="1"/>
  <c r="I383"/>
  <c r="J383" s="1"/>
  <c r="I386"/>
  <c r="J386" s="1"/>
  <c r="I385"/>
  <c r="J385" s="1"/>
  <c r="I384"/>
  <c r="J384" s="1"/>
  <c r="I387"/>
  <c r="J387" s="1"/>
  <c r="I429"/>
  <c r="J429" s="1"/>
  <c r="I430"/>
  <c r="J430" s="1"/>
  <c r="I428"/>
  <c r="J428" s="1"/>
  <c r="I423"/>
  <c r="J423" s="1"/>
  <c r="I417"/>
  <c r="J417" s="1"/>
  <c r="I424"/>
  <c r="J424" s="1"/>
  <c r="I418"/>
  <c r="J418" s="1"/>
  <c r="I415"/>
  <c r="J415" s="1"/>
  <c r="I413"/>
  <c r="J413" s="1"/>
  <c r="I419"/>
  <c r="J419" s="1"/>
  <c r="I66"/>
  <c r="J66" s="1"/>
  <c r="I420"/>
  <c r="J420" s="1"/>
  <c r="I63"/>
  <c r="J63" s="1"/>
  <c r="I212"/>
  <c r="J212" s="1"/>
  <c r="I411"/>
  <c r="J411" s="1"/>
  <c r="I67"/>
  <c r="J67" s="1"/>
  <c r="I218"/>
  <c r="J218" s="1"/>
  <c r="I220"/>
  <c r="J220" s="1"/>
  <c r="I65"/>
  <c r="J65" s="1"/>
  <c r="I64"/>
  <c r="J64" s="1"/>
  <c r="I211"/>
  <c r="J211" s="1"/>
  <c r="I219"/>
  <c r="J219" s="1"/>
  <c r="I283"/>
  <c r="J283" s="1"/>
  <c r="I296"/>
  <c r="J296" s="1"/>
  <c r="I292"/>
  <c r="J292" s="1"/>
  <c r="I294"/>
  <c r="J294" s="1"/>
  <c r="I299"/>
  <c r="J299" s="1"/>
  <c r="I295"/>
  <c r="J295" s="1"/>
  <c r="I284"/>
  <c r="J284" s="1"/>
  <c r="I293"/>
  <c r="J293" s="1"/>
  <c r="I300"/>
  <c r="J300" s="1"/>
  <c r="I298"/>
  <c r="J298" s="1"/>
  <c r="I265"/>
  <c r="J265" s="1"/>
  <c r="I282"/>
  <c r="J282" s="1"/>
  <c r="I269"/>
  <c r="J269" s="1"/>
  <c r="I254"/>
  <c r="J254" s="1"/>
  <c r="K255" s="1"/>
  <c r="I268"/>
  <c r="J268" s="1"/>
  <c r="I255"/>
  <c r="J255" s="1"/>
  <c r="I266"/>
  <c r="J266" s="1"/>
  <c r="I267"/>
  <c r="J267" s="1"/>
  <c r="I261"/>
  <c r="J261" s="1"/>
  <c r="I25"/>
  <c r="J25" s="1"/>
  <c r="I26"/>
  <c r="J26" s="1"/>
  <c r="I23"/>
  <c r="J23" s="1"/>
  <c r="I22"/>
  <c r="J22" s="1"/>
  <c r="I27"/>
  <c r="J27" s="1"/>
  <c r="I290"/>
  <c r="J290" s="1"/>
  <c r="I288"/>
  <c r="J288" s="1"/>
  <c r="I433"/>
  <c r="J433" s="1"/>
  <c r="I287"/>
  <c r="J287" s="1"/>
  <c r="I186"/>
  <c r="J186" s="1"/>
  <c r="I289"/>
  <c r="J289" s="1"/>
  <c r="I115"/>
  <c r="J115" s="1"/>
  <c r="I118"/>
  <c r="J118" s="1"/>
  <c r="I121"/>
  <c r="J121" s="1"/>
  <c r="I113"/>
  <c r="J113" s="1"/>
  <c r="I114"/>
  <c r="J114" s="1"/>
  <c r="I116"/>
  <c r="J116" s="1"/>
  <c r="I90"/>
  <c r="J90" s="1"/>
  <c r="I117"/>
  <c r="J117" s="1"/>
  <c r="I120"/>
  <c r="J120" s="1"/>
  <c r="I143"/>
  <c r="J143" s="1"/>
  <c r="I168"/>
  <c r="J168" s="1"/>
  <c r="I159"/>
  <c r="J159" s="1"/>
  <c r="I153"/>
  <c r="J153" s="1"/>
  <c r="I166"/>
  <c r="J166" s="1"/>
  <c r="I154"/>
  <c r="J154" s="1"/>
  <c r="I157"/>
  <c r="J157" s="1"/>
  <c r="I170"/>
  <c r="J170" s="1"/>
  <c r="I164"/>
  <c r="J164" s="1"/>
  <c r="I156"/>
  <c r="J156" s="1"/>
  <c r="I161"/>
  <c r="J161" s="1"/>
  <c r="I191"/>
  <c r="J191" s="1"/>
  <c r="I167"/>
  <c r="J167" s="1"/>
  <c r="I162"/>
  <c r="J162" s="1"/>
  <c r="I194"/>
  <c r="J194" s="1"/>
  <c r="I169"/>
  <c r="J169" s="1"/>
  <c r="I193"/>
  <c r="J193" s="1"/>
  <c r="I195"/>
  <c r="J195" s="1"/>
  <c r="I165"/>
  <c r="J165" s="1"/>
  <c r="I160"/>
  <c r="J160" s="1"/>
  <c r="I201"/>
  <c r="J201" s="1"/>
  <c r="I163"/>
  <c r="J163" s="1"/>
  <c r="I158"/>
  <c r="J158" s="1"/>
  <c r="I317"/>
  <c r="J317" s="1"/>
  <c r="I318"/>
  <c r="J318" s="1"/>
  <c r="I316"/>
  <c r="J316" s="1"/>
  <c r="E4" i="9"/>
  <c r="F4" i="22"/>
  <c r="E6" i="21"/>
  <c r="I230" i="7"/>
  <c r="J230" s="1"/>
  <c r="I200"/>
  <c r="J200" s="1"/>
  <c r="I198"/>
  <c r="J198" s="1"/>
  <c r="I173"/>
  <c r="J173" s="1"/>
  <c r="I179"/>
  <c r="J179" s="1"/>
  <c r="I183"/>
  <c r="J183" s="1"/>
  <c r="I239"/>
  <c r="J239" s="1"/>
  <c r="I237"/>
  <c r="J237" s="1"/>
  <c r="I225"/>
  <c r="J225" s="1"/>
  <c r="I223"/>
  <c r="J223" s="1"/>
  <c r="I221"/>
  <c r="J221" s="1"/>
  <c r="I206"/>
  <c r="J206" s="1"/>
  <c r="I204"/>
  <c r="J204" s="1"/>
  <c r="I224"/>
  <c r="J224" s="1"/>
  <c r="I199"/>
  <c r="J199" s="1"/>
  <c r="I192"/>
  <c r="J192" s="1"/>
  <c r="I189"/>
  <c r="J189" s="1"/>
  <c r="I227"/>
  <c r="J227" s="1"/>
  <c r="I238"/>
  <c r="J238" s="1"/>
  <c r="I202"/>
  <c r="J202" s="1"/>
  <c r="I209"/>
  <c r="J209" s="1"/>
  <c r="I236"/>
  <c r="J236" s="1"/>
  <c r="I231"/>
  <c r="J231" s="1"/>
  <c r="I182"/>
  <c r="J182" s="1"/>
  <c r="I226"/>
  <c r="J226" s="1"/>
  <c r="I190"/>
  <c r="J190" s="1"/>
  <c r="I228"/>
  <c r="J228" s="1"/>
  <c r="I205"/>
  <c r="J205" s="1"/>
  <c r="I184"/>
  <c r="J184" s="1"/>
  <c r="I222"/>
  <c r="J222" s="1"/>
  <c r="I203"/>
  <c r="J203" s="1"/>
  <c r="I399"/>
  <c r="J399" s="1"/>
  <c r="I396"/>
  <c r="J396" s="1"/>
  <c r="I131"/>
  <c r="J131" s="1"/>
  <c r="I394"/>
  <c r="J394" s="1"/>
  <c r="I397"/>
  <c r="J397" s="1"/>
  <c r="I392"/>
  <c r="J392" s="1"/>
  <c r="I83"/>
  <c r="J83" s="1"/>
  <c r="I99"/>
  <c r="J99" s="1"/>
  <c r="K90" s="1"/>
  <c r="I109"/>
  <c r="J109" s="1"/>
  <c r="I103"/>
  <c r="J103" s="1"/>
  <c r="I82"/>
  <c r="J82" s="1"/>
  <c r="I107"/>
  <c r="J107" s="1"/>
  <c r="I84"/>
  <c r="J84" s="1"/>
  <c r="I79"/>
  <c r="J79" s="1"/>
  <c r="I80"/>
  <c r="J80" s="1"/>
  <c r="I105"/>
  <c r="J105" s="1"/>
  <c r="I81"/>
  <c r="J81" s="1"/>
  <c r="I106"/>
  <c r="J106" s="1"/>
  <c r="I104"/>
  <c r="J104" s="1"/>
  <c r="N22" i="16"/>
  <c r="N14"/>
  <c r="N42"/>
  <c r="N27"/>
  <c r="N69"/>
  <c r="N63"/>
  <c r="N95"/>
  <c r="N82"/>
  <c r="N117"/>
  <c r="N124"/>
  <c r="N134"/>
  <c r="N131"/>
  <c r="N154"/>
  <c r="N143"/>
  <c r="N184"/>
  <c r="K113" i="7" l="1"/>
  <c r="J426"/>
  <c r="I54" i="15" s="1"/>
  <c r="R57" i="17" s="1"/>
  <c r="J377" i="7"/>
  <c r="J111"/>
  <c r="L113" s="1"/>
  <c r="D3" i="17"/>
  <c r="H8" i="15"/>
  <c r="B8"/>
  <c r="H7"/>
  <c r="B10"/>
  <c r="B7"/>
  <c r="D4"/>
  <c r="C5" i="27" s="1"/>
  <c r="D3" i="15"/>
  <c r="C4" i="27" s="1"/>
  <c r="K114" i="7" l="1"/>
  <c r="D57" i="17"/>
  <c r="F57"/>
  <c r="H57"/>
  <c r="J57"/>
  <c r="L57"/>
  <c r="N57"/>
  <c r="P57"/>
  <c r="D9775" i="8"/>
  <c r="B9775"/>
  <c r="D9774"/>
  <c r="B9774"/>
  <c r="D9773"/>
  <c r="B9773"/>
  <c r="D9772"/>
  <c r="B9772"/>
  <c r="D9771"/>
  <c r="B9771"/>
  <c r="D9770"/>
  <c r="B9770"/>
  <c r="D9769"/>
  <c r="B9769"/>
  <c r="D9768"/>
  <c r="B9768"/>
  <c r="D9767"/>
  <c r="B9767"/>
  <c r="D9766"/>
  <c r="B9766"/>
  <c r="D9765"/>
  <c r="B9765"/>
  <c r="D9764"/>
  <c r="B9764"/>
  <c r="D9763"/>
  <c r="B9763"/>
  <c r="D9488"/>
  <c r="C9488"/>
  <c r="B9488"/>
  <c r="D9487"/>
  <c r="C9487"/>
  <c r="B9487"/>
  <c r="D9486"/>
  <c r="C9486"/>
  <c r="B9486"/>
  <c r="D9485"/>
  <c r="C9485"/>
  <c r="B9485"/>
  <c r="D9484"/>
  <c r="C9484"/>
  <c r="B9484"/>
  <c r="H422" i="7" l="1"/>
  <c r="I422" s="1"/>
  <c r="J422" s="1"/>
  <c r="J409" s="1"/>
  <c r="F422"/>
  <c r="F176" i="16" s="1"/>
  <c r="E422" i="7"/>
  <c r="C176" i="16" s="1"/>
  <c r="F95" i="7"/>
  <c r="F90" i="16" s="1"/>
  <c r="E95" i="7"/>
  <c r="C90" i="16" s="1"/>
  <c r="H95" i="7"/>
  <c r="I95" s="1"/>
  <c r="J95" s="1"/>
  <c r="H398"/>
  <c r="I398" s="1"/>
  <c r="J398" s="1"/>
  <c r="F398"/>
  <c r="H395"/>
  <c r="I395" s="1"/>
  <c r="J395" s="1"/>
  <c r="J390" s="1"/>
  <c r="I48" i="15" s="1"/>
  <c r="R51" i="17" s="1"/>
  <c r="D51" s="1"/>
  <c r="E398" i="7"/>
  <c r="F395"/>
  <c r="E395"/>
  <c r="H357"/>
  <c r="I357" s="1"/>
  <c r="J357" s="1"/>
  <c r="H354"/>
  <c r="I354" s="1"/>
  <c r="J354" s="1"/>
  <c r="E351"/>
  <c r="E355"/>
  <c r="E352"/>
  <c r="H355"/>
  <c r="I355" s="1"/>
  <c r="J355" s="1"/>
  <c r="F351"/>
  <c r="F352"/>
  <c r="F356"/>
  <c r="F355"/>
  <c r="H353"/>
  <c r="I353" s="1"/>
  <c r="J353" s="1"/>
  <c r="F354"/>
  <c r="H351"/>
  <c r="I351" s="1"/>
  <c r="J351" s="1"/>
  <c r="H356"/>
  <c r="I356" s="1"/>
  <c r="J356" s="1"/>
  <c r="F353"/>
  <c r="H352"/>
  <c r="I352" s="1"/>
  <c r="J352" s="1"/>
  <c r="E357"/>
  <c r="E356"/>
  <c r="F357"/>
  <c r="E354"/>
  <c r="E353"/>
  <c r="E374"/>
  <c r="F367"/>
  <c r="E366"/>
  <c r="H371"/>
  <c r="I371" s="1"/>
  <c r="J371" s="1"/>
  <c r="H367"/>
  <c r="I367" s="1"/>
  <c r="J367" s="1"/>
  <c r="F366"/>
  <c r="F371"/>
  <c r="F374"/>
  <c r="F368"/>
  <c r="I375"/>
  <c r="J375" s="1"/>
  <c r="E371"/>
  <c r="E372"/>
  <c r="E368"/>
  <c r="H372"/>
  <c r="I372" s="1"/>
  <c r="J372" s="1"/>
  <c r="E373"/>
  <c r="H366"/>
  <c r="I366" s="1"/>
  <c r="J366" s="1"/>
  <c r="F373"/>
  <c r="F372"/>
  <c r="H369"/>
  <c r="I369" s="1"/>
  <c r="J369" s="1"/>
  <c r="E367"/>
  <c r="E370"/>
  <c r="F370"/>
  <c r="H374"/>
  <c r="I374" s="1"/>
  <c r="J374" s="1"/>
  <c r="H370"/>
  <c r="I370" s="1"/>
  <c r="J370" s="1"/>
  <c r="H368"/>
  <c r="I368" s="1"/>
  <c r="J368" s="1"/>
  <c r="F369"/>
  <c r="H373"/>
  <c r="I373" s="1"/>
  <c r="J373" s="1"/>
  <c r="E369"/>
  <c r="E362"/>
  <c r="F364"/>
  <c r="E365"/>
  <c r="F363"/>
  <c r="F365"/>
  <c r="E359"/>
  <c r="F358"/>
  <c r="F360"/>
  <c r="E358"/>
  <c r="E363"/>
  <c r="E364"/>
  <c r="F362"/>
  <c r="F361"/>
  <c r="E361"/>
  <c r="F359"/>
  <c r="E360"/>
  <c r="H364"/>
  <c r="I364" s="1"/>
  <c r="J364" s="1"/>
  <c r="H361"/>
  <c r="I361" s="1"/>
  <c r="J361" s="1"/>
  <c r="H363"/>
  <c r="I363" s="1"/>
  <c r="J363" s="1"/>
  <c r="H359"/>
  <c r="I359" s="1"/>
  <c r="J359" s="1"/>
  <c r="H358"/>
  <c r="I358" s="1"/>
  <c r="J358" s="1"/>
  <c r="H362"/>
  <c r="I362" s="1"/>
  <c r="J362" s="1"/>
  <c r="H360"/>
  <c r="I360" s="1"/>
  <c r="J360" s="1"/>
  <c r="H365"/>
  <c r="I365" s="1"/>
  <c r="J365" s="1"/>
  <c r="E181"/>
  <c r="F210"/>
  <c r="H185"/>
  <c r="I185" s="1"/>
  <c r="J185" s="1"/>
  <c r="F251"/>
  <c r="E174"/>
  <c r="F185"/>
  <c r="E210"/>
  <c r="E185"/>
  <c r="F181"/>
  <c r="E180"/>
  <c r="E208"/>
  <c r="E213"/>
  <c r="E251"/>
  <c r="F174"/>
  <c r="F208"/>
  <c r="H213"/>
  <c r="I213" s="1"/>
  <c r="J213" s="1"/>
  <c r="E207"/>
  <c r="F207"/>
  <c r="E144"/>
  <c r="F144"/>
  <c r="F213"/>
  <c r="F180"/>
  <c r="H180"/>
  <c r="I180" s="1"/>
  <c r="J180" s="1"/>
  <c r="H208"/>
  <c r="I208" s="1"/>
  <c r="J208" s="1"/>
  <c r="H210"/>
  <c r="I210" s="1"/>
  <c r="J210" s="1"/>
  <c r="H181"/>
  <c r="I181" s="1"/>
  <c r="J181" s="1"/>
  <c r="H174"/>
  <c r="I174" s="1"/>
  <c r="J174" s="1"/>
  <c r="H251"/>
  <c r="I251" s="1"/>
  <c r="J251" s="1"/>
  <c r="H207"/>
  <c r="I207" s="1"/>
  <c r="J207" s="1"/>
  <c r="H144"/>
  <c r="I144" s="1"/>
  <c r="J144" s="1"/>
  <c r="F127"/>
  <c r="F122" i="16" s="1"/>
  <c r="F97" i="7"/>
  <c r="F92" i="16" s="1"/>
  <c r="H97" i="7"/>
  <c r="I97" s="1"/>
  <c r="J97" s="1"/>
  <c r="E97"/>
  <c r="C92" i="16" s="1"/>
  <c r="E127" i="7"/>
  <c r="C122" i="16" s="1"/>
  <c r="E145" i="7"/>
  <c r="F145"/>
  <c r="H145"/>
  <c r="I145" s="1"/>
  <c r="J145" s="1"/>
  <c r="E24"/>
  <c r="C18" i="16" s="1"/>
  <c r="F24" i="7"/>
  <c r="F18" i="16" s="1"/>
  <c r="F510" i="7"/>
  <c r="H510"/>
  <c r="I510" s="1"/>
  <c r="J510" s="1"/>
  <c r="E510"/>
  <c r="H509"/>
  <c r="I509" s="1"/>
  <c r="J509" s="1"/>
  <c r="E509"/>
  <c r="F509"/>
  <c r="E307"/>
  <c r="F305"/>
  <c r="H304"/>
  <c r="I304" s="1"/>
  <c r="J304" s="1"/>
  <c r="E306"/>
  <c r="H303"/>
  <c r="I303" s="1"/>
  <c r="J303" s="1"/>
  <c r="H308"/>
  <c r="I308" s="1"/>
  <c r="J308" s="1"/>
  <c r="E402"/>
  <c r="F403"/>
  <c r="F404"/>
  <c r="E405"/>
  <c r="C159" i="16" s="1"/>
  <c r="F402" i="7"/>
  <c r="E403"/>
  <c r="E404"/>
  <c r="F405"/>
  <c r="F159" i="16" s="1"/>
  <c r="E176" i="7"/>
  <c r="F177"/>
  <c r="F176"/>
  <c r="E197"/>
  <c r="E178"/>
  <c r="F197"/>
  <c r="F178"/>
  <c r="E177"/>
  <c r="H178"/>
  <c r="I178" s="1"/>
  <c r="J178" s="1"/>
  <c r="H176"/>
  <c r="I176" s="1"/>
  <c r="J176" s="1"/>
  <c r="H177"/>
  <c r="I177" s="1"/>
  <c r="J177" s="1"/>
  <c r="H197"/>
  <c r="I197" s="1"/>
  <c r="J197" s="1"/>
  <c r="H196"/>
  <c r="I196" s="1"/>
  <c r="J196" s="1"/>
  <c r="F196"/>
  <c r="E196"/>
  <c r="H175"/>
  <c r="I175" s="1"/>
  <c r="J175" s="1"/>
  <c r="F175"/>
  <c r="E175"/>
  <c r="F465"/>
  <c r="E439"/>
  <c r="F449"/>
  <c r="E449"/>
  <c r="E473"/>
  <c r="F473"/>
  <c r="F451"/>
  <c r="E451"/>
  <c r="F475"/>
  <c r="E475"/>
  <c r="F444"/>
  <c r="E444"/>
  <c r="F460"/>
  <c r="E460"/>
  <c r="F476"/>
  <c r="E453"/>
  <c r="F453"/>
  <c r="F469"/>
  <c r="E469"/>
  <c r="F459"/>
  <c r="E459"/>
  <c r="F483"/>
  <c r="E440"/>
  <c r="F440"/>
  <c r="E452"/>
  <c r="F452"/>
  <c r="E468"/>
  <c r="F468"/>
  <c r="E445"/>
  <c r="F445"/>
  <c r="E461"/>
  <c r="F461"/>
  <c r="F477"/>
  <c r="F446"/>
  <c r="E446"/>
  <c r="E454"/>
  <c r="F454"/>
  <c r="F462"/>
  <c r="E462"/>
  <c r="F470"/>
  <c r="E470"/>
  <c r="F478"/>
  <c r="E478"/>
  <c r="F457"/>
  <c r="E457"/>
  <c r="F481"/>
  <c r="E481"/>
  <c r="F443"/>
  <c r="E443"/>
  <c r="E467"/>
  <c r="F467"/>
  <c r="F441"/>
  <c r="E441"/>
  <c r="F447"/>
  <c r="E447"/>
  <c r="F455"/>
  <c r="E455"/>
  <c r="F463"/>
  <c r="E463"/>
  <c r="F471"/>
  <c r="E471"/>
  <c r="F479"/>
  <c r="E479"/>
  <c r="F448"/>
  <c r="E448"/>
  <c r="F456"/>
  <c r="E456"/>
  <c r="E464"/>
  <c r="F464"/>
  <c r="E472"/>
  <c r="F472"/>
  <c r="F480"/>
  <c r="E480"/>
  <c r="F508"/>
  <c r="E508"/>
  <c r="F505"/>
  <c r="E501"/>
  <c r="E505"/>
  <c r="F502"/>
  <c r="E502"/>
  <c r="E503"/>
  <c r="F504"/>
  <c r="F503"/>
  <c r="E504"/>
  <c r="F507"/>
  <c r="E507"/>
  <c r="F501"/>
  <c r="E499"/>
  <c r="F500"/>
  <c r="E500"/>
  <c r="F499"/>
  <c r="E489"/>
  <c r="F495"/>
  <c r="F494"/>
  <c r="F489"/>
  <c r="E495"/>
  <c r="E494"/>
  <c r="E491"/>
  <c r="E496"/>
  <c r="F497"/>
  <c r="F491"/>
  <c r="F496"/>
  <c r="E497"/>
  <c r="E492"/>
  <c r="F498"/>
  <c r="F490"/>
  <c r="F492"/>
  <c r="E498"/>
  <c r="E490"/>
  <c r="F493"/>
  <c r="E488"/>
  <c r="E493"/>
  <c r="F488"/>
  <c r="H492"/>
  <c r="I492" s="1"/>
  <c r="J492" s="1"/>
  <c r="F484"/>
  <c r="F485"/>
  <c r="E484"/>
  <c r="F486"/>
  <c r="E487"/>
  <c r="E486"/>
  <c r="F487"/>
  <c r="E442"/>
  <c r="F442"/>
  <c r="F450"/>
  <c r="E458"/>
  <c r="F458"/>
  <c r="F466"/>
  <c r="E466"/>
  <c r="F474"/>
  <c r="E474"/>
  <c r="F482"/>
  <c r="E482"/>
  <c r="E19"/>
  <c r="C13" i="16" s="1"/>
  <c r="F19" i="7"/>
  <c r="F13" i="16" s="1"/>
  <c r="F37" i="9"/>
  <c r="G37" s="1"/>
  <c r="C38"/>
  <c r="D37"/>
  <c r="C37"/>
  <c r="F39"/>
  <c r="G39" s="1"/>
  <c r="D39"/>
  <c r="C39"/>
  <c r="F38"/>
  <c r="G38" s="1"/>
  <c r="D38"/>
  <c r="E9509" i="8"/>
  <c r="E9533"/>
  <c r="E9532"/>
  <c r="G115" i="9"/>
  <c r="G114"/>
  <c r="G105"/>
  <c r="G123" i="14"/>
  <c r="G104" i="9"/>
  <c r="G103"/>
  <c r="G128" i="14"/>
  <c r="G94" i="9"/>
  <c r="G124" i="14"/>
  <c r="G93" i="9"/>
  <c r="G125" i="14"/>
  <c r="E9553" i="8"/>
  <c r="G92" i="9"/>
  <c r="G126" i="14"/>
  <c r="F86" i="7"/>
  <c r="F81" i="16" s="1"/>
  <c r="E86" i="7"/>
  <c r="C81" i="16" s="1"/>
  <c r="G68" i="9"/>
  <c r="E485" i="7"/>
  <c r="G66" i="9"/>
  <c r="G65"/>
  <c r="G69"/>
  <c r="F51" i="17"/>
  <c r="C9558" i="8"/>
  <c r="E506" i="7" s="1"/>
  <c r="L51" i="17" l="1"/>
  <c r="N51"/>
  <c r="H51"/>
  <c r="J51"/>
  <c r="P51"/>
  <c r="F173" i="16"/>
  <c r="F152"/>
  <c r="C169"/>
  <c r="C149"/>
  <c r="F169"/>
  <c r="F149"/>
  <c r="C173"/>
  <c r="C152"/>
  <c r="J335" i="7"/>
  <c r="F157" i="16"/>
  <c r="F182"/>
  <c r="C158"/>
  <c r="C183"/>
  <c r="C156"/>
  <c r="C181"/>
  <c r="C157"/>
  <c r="C182"/>
  <c r="F158"/>
  <c r="F183"/>
  <c r="F156"/>
  <c r="F181"/>
  <c r="G40" i="9"/>
  <c r="E9492" i="8" s="1"/>
  <c r="F306" i="7"/>
  <c r="H306"/>
  <c r="I306" s="1"/>
  <c r="J306" s="1"/>
  <c r="E308"/>
  <c r="F304"/>
  <c r="F308"/>
  <c r="E304"/>
  <c r="F307"/>
  <c r="H307"/>
  <c r="I307" s="1"/>
  <c r="J307" s="1"/>
  <c r="H305"/>
  <c r="I305" s="1"/>
  <c r="J305" s="1"/>
  <c r="E305"/>
  <c r="F303"/>
  <c r="E303"/>
  <c r="F439"/>
  <c r="G132" i="14"/>
  <c r="G119" i="9"/>
  <c r="E9549" i="8"/>
  <c r="H501" i="7"/>
  <c r="I501" s="1"/>
  <c r="J501" s="1"/>
  <c r="E9505" i="8"/>
  <c r="G109" i="9"/>
  <c r="E9552" i="8" s="1"/>
  <c r="E9554"/>
  <c r="G98" i="9"/>
  <c r="G70"/>
  <c r="E9539" i="8" s="1"/>
  <c r="H127" i="7" s="1"/>
  <c r="I127" s="1"/>
  <c r="J127" s="1"/>
  <c r="H486"/>
  <c r="I486" s="1"/>
  <c r="J486" s="1"/>
  <c r="H502" l="1"/>
  <c r="I502" s="1"/>
  <c r="J502" s="1"/>
  <c r="F506"/>
  <c r="E9555" i="8"/>
  <c r="H405" i="7" s="1"/>
  <c r="I405" s="1"/>
  <c r="J405" s="1"/>
  <c r="E9551" i="8"/>
  <c r="H403" i="7" s="1"/>
  <c r="I403" s="1"/>
  <c r="J403" s="1"/>
  <c r="E9550" i="8"/>
  <c r="H494" i="7"/>
  <c r="I494" s="1"/>
  <c r="J494" s="1"/>
  <c r="E9537" i="8"/>
  <c r="H485" i="7" s="1"/>
  <c r="I485" s="1"/>
  <c r="J485" s="1"/>
  <c r="H504"/>
  <c r="I504" s="1"/>
  <c r="J504" s="1"/>
  <c r="E9508" i="8"/>
  <c r="E9507"/>
  <c r="E9503"/>
  <c r="E9493"/>
  <c r="H487" i="7"/>
  <c r="I487"/>
  <c r="J487" s="1"/>
  <c r="H493"/>
  <c r="I493" s="1"/>
  <c r="J493" s="1"/>
  <c r="J101"/>
  <c r="H491"/>
  <c r="I491" s="1"/>
  <c r="J491" s="1"/>
  <c r="H500"/>
  <c r="I500" s="1"/>
  <c r="J500" s="1"/>
  <c r="H490"/>
  <c r="I490" s="1"/>
  <c r="J490" s="1"/>
  <c r="I497"/>
  <c r="J497" s="1"/>
  <c r="H497"/>
  <c r="H19"/>
  <c r="I19" s="1"/>
  <c r="J19" s="1"/>
  <c r="J18" s="1"/>
  <c r="I30" i="15" l="1"/>
  <c r="R33" i="17" s="1"/>
  <c r="H503" i="7"/>
  <c r="I503" s="1"/>
  <c r="J503" s="1"/>
  <c r="H404"/>
  <c r="I404" s="1"/>
  <c r="J404" s="1"/>
  <c r="H499"/>
  <c r="I499" s="1"/>
  <c r="J499" s="1"/>
  <c r="I498"/>
  <c r="J498" s="1"/>
  <c r="H498"/>
  <c r="E9524" i="8"/>
  <c r="N33" i="17" l="1"/>
  <c r="L33"/>
  <c r="D33"/>
  <c r="H33"/>
  <c r="P33"/>
  <c r="J33"/>
  <c r="F33"/>
  <c r="E465" i="7" l="1"/>
  <c r="G48" i="9"/>
  <c r="G47"/>
  <c r="G45"/>
  <c r="G28"/>
  <c r="G29"/>
  <c r="G30"/>
  <c r="G31"/>
  <c r="G27"/>
  <c r="G25"/>
  <c r="G18"/>
  <c r="G19"/>
  <c r="G20"/>
  <c r="G21"/>
  <c r="G22"/>
  <c r="G23"/>
  <c r="G24"/>
  <c r="G17"/>
  <c r="G16"/>
  <c r="G49" l="1"/>
  <c r="G32"/>
  <c r="G86"/>
  <c r="G85"/>
  <c r="G83"/>
  <c r="G82"/>
  <c r="G109" i="14"/>
  <c r="G110"/>
  <c r="G104"/>
  <c r="G105"/>
  <c r="G106"/>
  <c r="G103"/>
  <c r="G102"/>
  <c r="G89"/>
  <c r="G88"/>
  <c r="G82"/>
  <c r="G83"/>
  <c r="G84"/>
  <c r="G85"/>
  <c r="G81"/>
  <c r="G80"/>
  <c r="G67"/>
  <c r="G66"/>
  <c r="G59"/>
  <c r="G60"/>
  <c r="G61"/>
  <c r="G62"/>
  <c r="G63"/>
  <c r="G58"/>
  <c r="G45"/>
  <c r="G44"/>
  <c r="G24"/>
  <c r="G23"/>
  <c r="G38"/>
  <c r="G39"/>
  <c r="G40"/>
  <c r="G41"/>
  <c r="G37"/>
  <c r="G17"/>
  <c r="G18"/>
  <c r="G19"/>
  <c r="G20"/>
  <c r="E312" i="7"/>
  <c r="F312"/>
  <c r="H312"/>
  <c r="I312" s="1"/>
  <c r="E313"/>
  <c r="F313"/>
  <c r="H313"/>
  <c r="I313" s="1"/>
  <c r="E314"/>
  <c r="F314"/>
  <c r="H314"/>
  <c r="I314" s="1"/>
  <c r="E315"/>
  <c r="F315"/>
  <c r="H315"/>
  <c r="I315" s="1"/>
  <c r="H311"/>
  <c r="I311" s="1"/>
  <c r="F311"/>
  <c r="E311"/>
  <c r="E257"/>
  <c r="F257"/>
  <c r="H257"/>
  <c r="I257" s="1"/>
  <c r="E258"/>
  <c r="F258"/>
  <c r="H258"/>
  <c r="I258" s="1"/>
  <c r="E259"/>
  <c r="F259"/>
  <c r="H259"/>
  <c r="I259" s="1"/>
  <c r="E260"/>
  <c r="F260"/>
  <c r="H260"/>
  <c r="I260" s="1"/>
  <c r="E262"/>
  <c r="F262"/>
  <c r="H262"/>
  <c r="I262" s="1"/>
  <c r="E263"/>
  <c r="F263"/>
  <c r="H263"/>
  <c r="I263" s="1"/>
  <c r="E264"/>
  <c r="F264"/>
  <c r="H264"/>
  <c r="I264" s="1"/>
  <c r="E270"/>
  <c r="F270"/>
  <c r="H270"/>
  <c r="I270" s="1"/>
  <c r="E271"/>
  <c r="F271"/>
  <c r="H271"/>
  <c r="I271" s="1"/>
  <c r="E272"/>
  <c r="F272"/>
  <c r="H272"/>
  <c r="I272" s="1"/>
  <c r="E273"/>
  <c r="F273"/>
  <c r="H273"/>
  <c r="I273" s="1"/>
  <c r="E274"/>
  <c r="F274"/>
  <c r="H274"/>
  <c r="I274" s="1"/>
  <c r="E275"/>
  <c r="F275"/>
  <c r="H275"/>
  <c r="I275" s="1"/>
  <c r="E276"/>
  <c r="F276"/>
  <c r="H276"/>
  <c r="I276" s="1"/>
  <c r="E277"/>
  <c r="F277"/>
  <c r="H277"/>
  <c r="I277" s="1"/>
  <c r="E278"/>
  <c r="F278"/>
  <c r="H278"/>
  <c r="I278" s="1"/>
  <c r="E279"/>
  <c r="F279"/>
  <c r="H279"/>
  <c r="I279" s="1"/>
  <c r="E280"/>
  <c r="F280"/>
  <c r="H280"/>
  <c r="I280" s="1"/>
  <c r="E281"/>
  <c r="F281"/>
  <c r="H281"/>
  <c r="I281" s="1"/>
  <c r="E285"/>
  <c r="F285"/>
  <c r="H285"/>
  <c r="I285" s="1"/>
  <c r="E286"/>
  <c r="F286"/>
  <c r="H286"/>
  <c r="I286" s="1"/>
  <c r="E291"/>
  <c r="F291"/>
  <c r="H291"/>
  <c r="I291" s="1"/>
  <c r="E297"/>
  <c r="F297"/>
  <c r="H297"/>
  <c r="I297" s="1"/>
  <c r="H256"/>
  <c r="I256" s="1"/>
  <c r="F256"/>
  <c r="E256"/>
  <c r="E246"/>
  <c r="F246"/>
  <c r="H246"/>
  <c r="I246" s="1"/>
  <c r="H245"/>
  <c r="I245" s="1"/>
  <c r="F245"/>
  <c r="E245"/>
  <c r="E247"/>
  <c r="F247"/>
  <c r="H247"/>
  <c r="I247" s="1"/>
  <c r="E248"/>
  <c r="F248"/>
  <c r="H248"/>
  <c r="I248" s="1"/>
  <c r="E249"/>
  <c r="F249"/>
  <c r="H249"/>
  <c r="I249" s="1"/>
  <c r="E250"/>
  <c r="F250"/>
  <c r="H250"/>
  <c r="I250" s="1"/>
  <c r="E234"/>
  <c r="F234"/>
  <c r="H234"/>
  <c r="I234" s="1"/>
  <c r="E235"/>
  <c r="F235"/>
  <c r="H235"/>
  <c r="I235" s="1"/>
  <c r="H233"/>
  <c r="I233" s="1"/>
  <c r="F233"/>
  <c r="E233"/>
  <c r="H217"/>
  <c r="I217" s="1"/>
  <c r="F217"/>
  <c r="E217"/>
  <c r="H216"/>
  <c r="I216" s="1"/>
  <c r="F216"/>
  <c r="E216"/>
  <c r="H215"/>
  <c r="I215" s="1"/>
  <c r="F215"/>
  <c r="E215"/>
  <c r="E229"/>
  <c r="F229"/>
  <c r="H229"/>
  <c r="I229" s="1"/>
  <c r="E240"/>
  <c r="F240"/>
  <c r="H240"/>
  <c r="I240" s="1"/>
  <c r="E241"/>
  <c r="F241"/>
  <c r="H241"/>
  <c r="I241" s="1"/>
  <c r="E242"/>
  <c r="F242"/>
  <c r="H242"/>
  <c r="I242" s="1"/>
  <c r="E243"/>
  <c r="F243"/>
  <c r="H243"/>
  <c r="I243" s="1"/>
  <c r="H188"/>
  <c r="I188" s="1"/>
  <c r="F188"/>
  <c r="E188"/>
  <c r="E139"/>
  <c r="F139"/>
  <c r="H139"/>
  <c r="I139" s="1"/>
  <c r="E140"/>
  <c r="F140"/>
  <c r="H140"/>
  <c r="I140" s="1"/>
  <c r="E141"/>
  <c r="F141"/>
  <c r="H141"/>
  <c r="I141" s="1"/>
  <c r="E142"/>
  <c r="F142"/>
  <c r="H142"/>
  <c r="I142" s="1"/>
  <c r="E146"/>
  <c r="F146"/>
  <c r="H146"/>
  <c r="I146" s="1"/>
  <c r="E147"/>
  <c r="F147"/>
  <c r="H147"/>
  <c r="I147" s="1"/>
  <c r="E148"/>
  <c r="F148"/>
  <c r="H148"/>
  <c r="I148" s="1"/>
  <c r="E149"/>
  <c r="F149"/>
  <c r="H149"/>
  <c r="I149" s="1"/>
  <c r="E150"/>
  <c r="F150"/>
  <c r="H150"/>
  <c r="I150" s="1"/>
  <c r="E151"/>
  <c r="F151"/>
  <c r="H151"/>
  <c r="I151" s="1"/>
  <c r="E152"/>
  <c r="F152"/>
  <c r="H152"/>
  <c r="I152" s="1"/>
  <c r="E155"/>
  <c r="F155"/>
  <c r="H155"/>
  <c r="I155" s="1"/>
  <c r="E171"/>
  <c r="F171"/>
  <c r="H171"/>
  <c r="I171" s="1"/>
  <c r="H138"/>
  <c r="I138" s="1"/>
  <c r="F138"/>
  <c r="E138"/>
  <c r="H137"/>
  <c r="I137" s="1"/>
  <c r="F137"/>
  <c r="E137"/>
  <c r="H136"/>
  <c r="I136" s="1"/>
  <c r="F136"/>
  <c r="E136"/>
  <c r="H135"/>
  <c r="I135" s="1"/>
  <c r="F135"/>
  <c r="E135"/>
  <c r="H125"/>
  <c r="I125" s="1"/>
  <c r="H126"/>
  <c r="I126" s="1"/>
  <c r="H128"/>
  <c r="I128" s="1"/>
  <c r="E125"/>
  <c r="C120" i="16" s="1"/>
  <c r="F125" i="7"/>
  <c r="F120" i="16" s="1"/>
  <c r="E126" i="7"/>
  <c r="C121" i="16" s="1"/>
  <c r="F126" i="7"/>
  <c r="F121" i="16" s="1"/>
  <c r="E128" i="7"/>
  <c r="C123" i="16" s="1"/>
  <c r="F128" i="7"/>
  <c r="F123" i="16" s="1"/>
  <c r="H124" i="7"/>
  <c r="I124" s="1"/>
  <c r="F124"/>
  <c r="F119" i="16" s="1"/>
  <c r="E124" i="7"/>
  <c r="C119" i="16" s="1"/>
  <c r="H92" i="7"/>
  <c r="I92" s="1"/>
  <c r="H93"/>
  <c r="I93" s="1"/>
  <c r="E92"/>
  <c r="C87" i="16" s="1"/>
  <c r="F92" i="7"/>
  <c r="F87" i="16" s="1"/>
  <c r="E93" i="7"/>
  <c r="C88" i="16" s="1"/>
  <c r="F93" i="7"/>
  <c r="F88" i="16" s="1"/>
  <c r="H77" i="7"/>
  <c r="I77" s="1"/>
  <c r="F77"/>
  <c r="F72" i="16" s="1"/>
  <c r="E77" i="7"/>
  <c r="C72" i="16" s="1"/>
  <c r="H73" i="7"/>
  <c r="I73" s="1"/>
  <c r="F73"/>
  <c r="F68" i="16" s="1"/>
  <c r="E73" i="7"/>
  <c r="C68" i="16" s="1"/>
  <c r="H71" i="7"/>
  <c r="I71" s="1"/>
  <c r="F71"/>
  <c r="F66" i="16" s="1"/>
  <c r="E71" i="7"/>
  <c r="C66" i="16" s="1"/>
  <c r="H68" i="7"/>
  <c r="I68" s="1"/>
  <c r="F68"/>
  <c r="F62" i="16" s="1"/>
  <c r="E68" i="7"/>
  <c r="C62" i="16" s="1"/>
  <c r="H59" i="7"/>
  <c r="I59" s="1"/>
  <c r="H60"/>
  <c r="I60" s="1"/>
  <c r="H61"/>
  <c r="I61" s="1"/>
  <c r="E59"/>
  <c r="C53" i="16" s="1"/>
  <c r="F59" i="7"/>
  <c r="F53" i="16" s="1"/>
  <c r="E60" i="7"/>
  <c r="C54" i="16" s="1"/>
  <c r="F60" i="7"/>
  <c r="F54" i="16" s="1"/>
  <c r="E61" i="7"/>
  <c r="C55" i="16" s="1"/>
  <c r="F61" i="7"/>
  <c r="F55" i="16" s="1"/>
  <c r="H58" i="7"/>
  <c r="I58" s="1"/>
  <c r="F58"/>
  <c r="F52" i="16" s="1"/>
  <c r="E58" i="7"/>
  <c r="C52" i="16" s="1"/>
  <c r="H52" i="7"/>
  <c r="I52" s="1"/>
  <c r="H53"/>
  <c r="I53" s="1"/>
  <c r="H54"/>
  <c r="I54" s="1"/>
  <c r="H55"/>
  <c r="I55" s="1"/>
  <c r="H56"/>
  <c r="I56" s="1"/>
  <c r="E52"/>
  <c r="C46" i="16" s="1"/>
  <c r="F52" i="7"/>
  <c r="F46" i="16" s="1"/>
  <c r="E53" i="7"/>
  <c r="C47" i="16" s="1"/>
  <c r="F53" i="7"/>
  <c r="F47" i="16" s="1"/>
  <c r="E54" i="7"/>
  <c r="C48" i="16" s="1"/>
  <c r="F54" i="7"/>
  <c r="F48" i="16" s="1"/>
  <c r="E55" i="7"/>
  <c r="C49" i="16" s="1"/>
  <c r="F55" i="7"/>
  <c r="F49" i="16" s="1"/>
  <c r="E56" i="7"/>
  <c r="C50" i="16" s="1"/>
  <c r="F56" i="7"/>
  <c r="F50" i="16" s="1"/>
  <c r="H51" i="7"/>
  <c r="I51" s="1"/>
  <c r="F51"/>
  <c r="F45" i="16" s="1"/>
  <c r="E51" i="7"/>
  <c r="C45" i="16" s="1"/>
  <c r="H43" i="7"/>
  <c r="I43" s="1"/>
  <c r="H44"/>
  <c r="I44" s="1"/>
  <c r="H45"/>
  <c r="I45" s="1"/>
  <c r="H46"/>
  <c r="I46" s="1"/>
  <c r="H47"/>
  <c r="I47" s="1"/>
  <c r="E43"/>
  <c r="C37" i="16" s="1"/>
  <c r="F43" i="7"/>
  <c r="F37" i="16" s="1"/>
  <c r="E44" i="7"/>
  <c r="C38" i="16" s="1"/>
  <c r="F44" i="7"/>
  <c r="F38" i="16" s="1"/>
  <c r="E45" i="7"/>
  <c r="C39" i="16" s="1"/>
  <c r="F45" i="7"/>
  <c r="F39" i="16" s="1"/>
  <c r="E46" i="7"/>
  <c r="C40" i="16" s="1"/>
  <c r="F46" i="7"/>
  <c r="F40" i="16" s="1"/>
  <c r="E47" i="7"/>
  <c r="C41" i="16" s="1"/>
  <c r="F47" i="7"/>
  <c r="F41" i="16" s="1"/>
  <c r="H42" i="7"/>
  <c r="I42" s="1"/>
  <c r="J42" s="1"/>
  <c r="F42"/>
  <c r="F36" i="16" s="1"/>
  <c r="E42" i="7"/>
  <c r="C36" i="16" s="1"/>
  <c r="H37" i="7"/>
  <c r="I37" s="1"/>
  <c r="H38"/>
  <c r="I38" s="1"/>
  <c r="H39"/>
  <c r="I39" s="1"/>
  <c r="H40"/>
  <c r="I40" s="1"/>
  <c r="E37"/>
  <c r="C31" i="16" s="1"/>
  <c r="F37" i="7"/>
  <c r="F31" i="16" s="1"/>
  <c r="E38" i="7"/>
  <c r="C32" i="16" s="1"/>
  <c r="F38" i="7"/>
  <c r="F32" i="16" s="1"/>
  <c r="E39" i="7"/>
  <c r="C33" i="16" s="1"/>
  <c r="F39" i="7"/>
  <c r="F33" i="16" s="1"/>
  <c r="E40" i="7"/>
  <c r="C34" i="16" s="1"/>
  <c r="F40" i="7"/>
  <c r="F34" i="16" s="1"/>
  <c r="H36" i="7"/>
  <c r="I36" s="1"/>
  <c r="F36"/>
  <c r="F30" i="16" s="1"/>
  <c r="E36" i="7"/>
  <c r="C30" i="16" s="1"/>
  <c r="H31" i="7"/>
  <c r="I31" s="1"/>
  <c r="H32"/>
  <c r="I32" s="1"/>
  <c r="H30"/>
  <c r="I30" s="1"/>
  <c r="F31"/>
  <c r="F25" i="16" s="1"/>
  <c r="F32" i="7"/>
  <c r="F26" i="16" s="1"/>
  <c r="F30" i="7"/>
  <c r="F24" i="16" s="1"/>
  <c r="E31" i="7"/>
  <c r="C25" i="16" s="1"/>
  <c r="E32" i="7"/>
  <c r="C26" i="16" s="1"/>
  <c r="E30" i="7"/>
  <c r="C24" i="16" s="1"/>
  <c r="G111" i="14" l="1"/>
  <c r="J315" i="7"/>
  <c r="J314"/>
  <c r="J313"/>
  <c r="J312"/>
  <c r="J311"/>
  <c r="J257"/>
  <c r="J258"/>
  <c r="J259"/>
  <c r="J260"/>
  <c r="J262"/>
  <c r="J263"/>
  <c r="J264"/>
  <c r="J270"/>
  <c r="J271"/>
  <c r="J272"/>
  <c r="J273"/>
  <c r="J274"/>
  <c r="J275"/>
  <c r="J276"/>
  <c r="J277"/>
  <c r="J278"/>
  <c r="J279"/>
  <c r="J280"/>
  <c r="J281"/>
  <c r="J285"/>
  <c r="J286"/>
  <c r="J291"/>
  <c r="J297"/>
  <c r="J256"/>
  <c r="J246"/>
  <c r="J245"/>
  <c r="J247"/>
  <c r="J248"/>
  <c r="J249"/>
  <c r="J250"/>
  <c r="J234"/>
  <c r="J235"/>
  <c r="J233"/>
  <c r="J217"/>
  <c r="J216"/>
  <c r="J215"/>
  <c r="J229"/>
  <c r="J240"/>
  <c r="J241"/>
  <c r="J242"/>
  <c r="J243"/>
  <c r="J188"/>
  <c r="K135" s="1"/>
  <c r="J136"/>
  <c r="J137"/>
  <c r="J138"/>
  <c r="J139"/>
  <c r="J140"/>
  <c r="J141"/>
  <c r="J142"/>
  <c r="J146"/>
  <c r="J147"/>
  <c r="J148"/>
  <c r="J149"/>
  <c r="J150"/>
  <c r="J151"/>
  <c r="J152"/>
  <c r="J155"/>
  <c r="J171"/>
  <c r="J135"/>
  <c r="J92"/>
  <c r="J73"/>
  <c r="J71"/>
  <c r="J53"/>
  <c r="J54"/>
  <c r="J55"/>
  <c r="J56"/>
  <c r="J58"/>
  <c r="J59"/>
  <c r="J60"/>
  <c r="J61"/>
  <c r="J68"/>
  <c r="J51"/>
  <c r="J44"/>
  <c r="J46"/>
  <c r="J47"/>
  <c r="J37"/>
  <c r="J39"/>
  <c r="J40"/>
  <c r="J45"/>
  <c r="K51" l="1"/>
  <c r="J133"/>
  <c r="K136" s="1"/>
  <c r="J70"/>
  <c r="J93"/>
  <c r="J88" s="1"/>
  <c r="K91" s="1"/>
  <c r="J52"/>
  <c r="J43"/>
  <c r="J38"/>
  <c r="J36"/>
  <c r="E9488" i="8"/>
  <c r="G90" i="14"/>
  <c r="E9487" i="8" s="1"/>
  <c r="G68" i="14"/>
  <c r="E9486" i="8" s="1"/>
  <c r="C113" i="14"/>
  <c r="D118"/>
  <c r="D97"/>
  <c r="D53"/>
  <c r="D75"/>
  <c r="C48"/>
  <c r="D32"/>
  <c r="F21" s="1"/>
  <c r="G21" s="1"/>
  <c r="F42"/>
  <c r="G42" s="1"/>
  <c r="C21"/>
  <c r="G16"/>
  <c r="F8"/>
  <c r="B8"/>
  <c r="F7"/>
  <c r="B7"/>
  <c r="E9792" i="8"/>
  <c r="C9774"/>
  <c r="C9772"/>
  <c r="C9771"/>
  <c r="C9770"/>
  <c r="C9769"/>
  <c r="C9768"/>
  <c r="C9767"/>
  <c r="C9766"/>
  <c r="C9765"/>
  <c r="C9764"/>
  <c r="C9763"/>
  <c r="L135" i="7" l="1"/>
  <c r="L90"/>
  <c r="C9775" i="8"/>
  <c r="C9792"/>
  <c r="J34" i="7"/>
  <c r="J49"/>
  <c r="K52" s="1"/>
  <c r="G46" i="14"/>
  <c r="E9485" i="8" s="1"/>
  <c r="G25" i="14"/>
  <c r="E9775" i="8"/>
  <c r="E9770"/>
  <c r="E9774"/>
  <c r="E9772"/>
  <c r="E9769"/>
  <c r="E9768"/>
  <c r="E9767"/>
  <c r="E9766"/>
  <c r="E9765"/>
  <c r="E9764"/>
  <c r="E9763"/>
  <c r="I20" i="15" l="1"/>
  <c r="R23" i="17" s="1"/>
  <c r="I22" i="15"/>
  <c r="R25" i="17" s="1"/>
  <c r="E9484" i="8"/>
  <c r="C9773"/>
  <c r="H25" i="17" l="1"/>
  <c r="D25"/>
  <c r="L25"/>
  <c r="N25"/>
  <c r="F25"/>
  <c r="J25"/>
  <c r="P25"/>
  <c r="L23"/>
  <c r="D23"/>
  <c r="F23"/>
  <c r="J23"/>
  <c r="P23"/>
  <c r="N23"/>
  <c r="H23"/>
  <c r="E9771" i="8"/>
  <c r="E9773"/>
  <c r="H481" i="7" l="1"/>
  <c r="I481" s="1"/>
  <c r="J481" s="1"/>
  <c r="H480" l="1"/>
  <c r="I480"/>
  <c r="J480" s="1"/>
  <c r="H479" l="1"/>
  <c r="I479"/>
  <c r="J479" s="1"/>
  <c r="E477" l="1"/>
  <c r="C9535" i="8"/>
  <c r="E483" i="7" s="1"/>
  <c r="I478"/>
  <c r="J478" s="1"/>
  <c r="H478"/>
  <c r="E476" l="1"/>
  <c r="C9502" i="8"/>
  <c r="E450" i="7" l="1"/>
  <c r="H476"/>
  <c r="I476" s="1"/>
  <c r="J476" s="1"/>
  <c r="E9502" i="8"/>
  <c r="E9535"/>
  <c r="H483" i="7" s="1"/>
  <c r="I483" s="1"/>
  <c r="J483" s="1"/>
  <c r="E9540" i="8" l="1"/>
  <c r="H482" i="7" l="1"/>
  <c r="I482" s="1"/>
  <c r="J482" s="1"/>
  <c r="E9548" i="8"/>
  <c r="I488" i="7"/>
  <c r="J488" s="1"/>
  <c r="H488"/>
  <c r="J130"/>
  <c r="H441"/>
  <c r="I441" s="1"/>
  <c r="J441" s="1"/>
  <c r="I36" i="15" l="1"/>
  <c r="R39" i="17" s="1"/>
  <c r="H496" i="7"/>
  <c r="I496"/>
  <c r="J496" s="1"/>
  <c r="H464"/>
  <c r="I464" s="1"/>
  <c r="J464" s="1"/>
  <c r="E9497" i="8"/>
  <c r="H473" i="7"/>
  <c r="I473" s="1"/>
  <c r="J473" s="1"/>
  <c r="H466"/>
  <c r="I466" s="1"/>
  <c r="J466" s="1"/>
  <c r="H463"/>
  <c r="I463" s="1"/>
  <c r="J463" s="1"/>
  <c r="E9559" i="8"/>
  <c r="E9496"/>
  <c r="N39" i="17" l="1"/>
  <c r="D39"/>
  <c r="P39"/>
  <c r="J39"/>
  <c r="F39"/>
  <c r="H39"/>
  <c r="L39"/>
  <c r="H468" i="7"/>
  <c r="I468" s="1"/>
  <c r="J468" s="1"/>
  <c r="E9560" i="8"/>
  <c r="H508" i="7" s="1"/>
  <c r="I508" s="1"/>
  <c r="J508" s="1"/>
  <c r="I507"/>
  <c r="J507" s="1"/>
  <c r="H507"/>
  <c r="H467"/>
  <c r="I467" s="1"/>
  <c r="J467" s="1"/>
  <c r="E9536" i="8"/>
  <c r="H484" i="7" s="1"/>
  <c r="I484" s="1"/>
  <c r="J484" s="1"/>
  <c r="H444"/>
  <c r="I444"/>
  <c r="J444" s="1"/>
  <c r="H462"/>
  <c r="I462"/>
  <c r="J462" s="1"/>
  <c r="I461"/>
  <c r="J461" s="1"/>
  <c r="H461"/>
  <c r="H86"/>
  <c r="I86" s="1"/>
  <c r="J86" s="1"/>
  <c r="H474"/>
  <c r="I474" s="1"/>
  <c r="J474" s="1"/>
  <c r="I451" l="1"/>
  <c r="J451" s="1"/>
  <c r="H451"/>
  <c r="F8" i="9"/>
  <c r="B8"/>
  <c r="F7"/>
  <c r="B7"/>
  <c r="C3"/>
  <c r="J77" i="7"/>
  <c r="J75" s="1"/>
  <c r="J128"/>
  <c r="J126"/>
  <c r="J125"/>
  <c r="J124"/>
  <c r="J32"/>
  <c r="J31"/>
  <c r="J30"/>
  <c r="K125" l="1"/>
  <c r="I28" i="15"/>
  <c r="R31" i="17" s="1"/>
  <c r="J123" i="7"/>
  <c r="I34" i="15" s="1"/>
  <c r="R37" i="17" s="1"/>
  <c r="J29" i="7"/>
  <c r="L125" l="1"/>
  <c r="I18" i="15"/>
  <c r="R21" i="17" s="1"/>
  <c r="H37"/>
  <c r="P37"/>
  <c r="J37"/>
  <c r="F37"/>
  <c r="D37"/>
  <c r="N37"/>
  <c r="L37"/>
  <c r="J31"/>
  <c r="F31"/>
  <c r="P31"/>
  <c r="D31"/>
  <c r="H31"/>
  <c r="N31"/>
  <c r="L31"/>
  <c r="I32" i="15"/>
  <c r="H445" i="7"/>
  <c r="I445" s="1"/>
  <c r="J445" s="1"/>
  <c r="H475"/>
  <c r="I475" s="1"/>
  <c r="J475" s="1"/>
  <c r="H472"/>
  <c r="I472" s="1"/>
  <c r="J472" s="1"/>
  <c r="H465"/>
  <c r="I465" s="1"/>
  <c r="J465" s="1"/>
  <c r="E9500" i="8"/>
  <c r="H448" i="7" s="1"/>
  <c r="I448" s="1"/>
  <c r="J448" s="1"/>
  <c r="H459"/>
  <c r="I459" s="1"/>
  <c r="J459" s="1"/>
  <c r="H458"/>
  <c r="I458" s="1"/>
  <c r="J458" s="1"/>
  <c r="E9491" i="8"/>
  <c r="H24" i="7" s="1"/>
  <c r="I24" s="1"/>
  <c r="J24" s="1"/>
  <c r="J21" s="1"/>
  <c r="I16" i="15" s="1"/>
  <c r="R19" i="17" s="1"/>
  <c r="H454" i="7"/>
  <c r="I454" s="1"/>
  <c r="J454" s="1"/>
  <c r="H447"/>
  <c r="I447" s="1"/>
  <c r="J447" s="1"/>
  <c r="H450"/>
  <c r="I450" s="1"/>
  <c r="J450" s="1"/>
  <c r="H449"/>
  <c r="I449" s="1"/>
  <c r="J449" s="1"/>
  <c r="H446"/>
  <c r="I446" s="1"/>
  <c r="J446" s="1"/>
  <c r="E9495" i="8"/>
  <c r="N21" i="17" l="1"/>
  <c r="L21"/>
  <c r="J21"/>
  <c r="H21"/>
  <c r="D21"/>
  <c r="P21"/>
  <c r="F21"/>
  <c r="R35"/>
  <c r="P19"/>
  <c r="J19"/>
  <c r="H19"/>
  <c r="N19"/>
  <c r="F19"/>
  <c r="D19"/>
  <c r="L19"/>
  <c r="H455" i="7"/>
  <c r="I455" s="1"/>
  <c r="J455" s="1"/>
  <c r="E9557" i="8"/>
  <c r="H456" i="7"/>
  <c r="I456" s="1"/>
  <c r="J456" s="1"/>
  <c r="E9541" i="8"/>
  <c r="G87" i="9"/>
  <c r="I453" i="7"/>
  <c r="J453" s="1"/>
  <c r="H453"/>
  <c r="I460"/>
  <c r="J460" s="1"/>
  <c r="H460"/>
  <c r="I442"/>
  <c r="J442" s="1"/>
  <c r="H442"/>
  <c r="I469"/>
  <c r="J469" s="1"/>
  <c r="H469"/>
  <c r="H440"/>
  <c r="I440" s="1"/>
  <c r="J440" s="1"/>
  <c r="I470"/>
  <c r="J470" s="1"/>
  <c r="H470"/>
  <c r="I471"/>
  <c r="J471" s="1"/>
  <c r="H471"/>
  <c r="I14" i="15"/>
  <c r="R17" i="17" s="1"/>
  <c r="F17" s="1"/>
  <c r="H457" i="7"/>
  <c r="I457" s="1"/>
  <c r="J457" s="1"/>
  <c r="H452"/>
  <c r="I452"/>
  <c r="J452" s="1"/>
  <c r="C70" i="14"/>
  <c r="D35" i="17" l="1"/>
  <c r="P35"/>
  <c r="J35"/>
  <c r="F35"/>
  <c r="N35"/>
  <c r="L35"/>
  <c r="H35"/>
  <c r="H505" i="7"/>
  <c r="I505"/>
  <c r="J505" s="1"/>
  <c r="E9547" i="8"/>
  <c r="I489" i="7"/>
  <c r="J489" s="1"/>
  <c r="H489"/>
  <c r="H439"/>
  <c r="I439" s="1"/>
  <c r="J439" s="1"/>
  <c r="H443"/>
  <c r="I443"/>
  <c r="J443" s="1"/>
  <c r="C9704" i="8"/>
  <c r="E325" i="7"/>
  <c r="E322"/>
  <c r="F321"/>
  <c r="D9704" i="8"/>
  <c r="E330" i="7"/>
  <c r="E9704" i="8"/>
  <c r="F322" i="7"/>
  <c r="E324"/>
  <c r="F329"/>
  <c r="F323"/>
  <c r="F326"/>
  <c r="E331"/>
  <c r="F332"/>
  <c r="F327"/>
  <c r="F325"/>
  <c r="E323"/>
  <c r="E333"/>
  <c r="F333"/>
  <c r="E328"/>
  <c r="E332"/>
  <c r="E327"/>
  <c r="F328"/>
  <c r="E329"/>
  <c r="E321"/>
  <c r="F330"/>
  <c r="F324"/>
  <c r="F331"/>
  <c r="E326"/>
  <c r="H328"/>
  <c r="I328" s="1"/>
  <c r="J328" s="1"/>
  <c r="H324"/>
  <c r="I324" s="1"/>
  <c r="J324" s="1"/>
  <c r="H325"/>
  <c r="I325" s="1"/>
  <c r="J325" s="1"/>
  <c r="H326"/>
  <c r="I326" s="1"/>
  <c r="J326" s="1"/>
  <c r="H323"/>
  <c r="I323" s="1"/>
  <c r="J323" s="1"/>
  <c r="H322"/>
  <c r="I322" s="1"/>
  <c r="J322" s="1"/>
  <c r="H321"/>
  <c r="I321" s="1"/>
  <c r="J321" s="1"/>
  <c r="H327"/>
  <c r="I327" s="1"/>
  <c r="J327" s="1"/>
  <c r="H330"/>
  <c r="I330" s="1"/>
  <c r="J330" s="1"/>
  <c r="E9558" i="8"/>
  <c r="H332" i="7"/>
  <c r="I332" s="1"/>
  <c r="J332" s="1"/>
  <c r="H329"/>
  <c r="I329" s="1"/>
  <c r="J329" s="1"/>
  <c r="H331"/>
  <c r="I331" s="1"/>
  <c r="J331" s="1"/>
  <c r="H333"/>
  <c r="I333" s="1"/>
  <c r="J333" s="1"/>
  <c r="E9529" i="8"/>
  <c r="H477" i="7" s="1"/>
  <c r="I477" s="1"/>
  <c r="J477" s="1"/>
  <c r="I24" i="15" l="1"/>
  <c r="I26"/>
  <c r="R29" i="17" s="1"/>
  <c r="J432" i="7"/>
  <c r="H495"/>
  <c r="I495" s="1"/>
  <c r="J495" s="1"/>
  <c r="H402"/>
  <c r="I402" s="1"/>
  <c r="J402" s="1"/>
  <c r="L17" i="17"/>
  <c r="J17"/>
  <c r="N17"/>
  <c r="D17"/>
  <c r="H17"/>
  <c r="P17"/>
  <c r="H506" i="7"/>
  <c r="I506"/>
  <c r="J506" s="1"/>
  <c r="I50" i="15" l="1"/>
  <c r="R53" i="17" s="1"/>
  <c r="H53" s="1"/>
  <c r="J401" i="7"/>
  <c r="I56" i="15"/>
  <c r="R59" i="17" s="1"/>
  <c r="R27"/>
  <c r="I46" i="15"/>
  <c r="R49" i="17" s="1"/>
  <c r="F29"/>
  <c r="N29"/>
  <c r="J29"/>
  <c r="D29"/>
  <c r="H29"/>
  <c r="L29"/>
  <c r="P29"/>
  <c r="I52" i="15"/>
  <c r="R55" i="17" s="1"/>
  <c r="F320" i="7"/>
  <c r="E320"/>
  <c r="H320"/>
  <c r="I320" s="1"/>
  <c r="J320" s="1"/>
  <c r="J310" s="1"/>
  <c r="E302"/>
  <c r="F302"/>
  <c r="H302"/>
  <c r="I302" s="1"/>
  <c r="J302" s="1"/>
  <c r="J27" i="17" l="1"/>
  <c r="F53"/>
  <c r="P53"/>
  <c r="J53"/>
  <c r="L53"/>
  <c r="D53"/>
  <c r="N53"/>
  <c r="L27"/>
  <c r="P27"/>
  <c r="L59"/>
  <c r="J59"/>
  <c r="H59"/>
  <c r="F59"/>
  <c r="D59"/>
  <c r="P59"/>
  <c r="N59"/>
  <c r="N27"/>
  <c r="D27"/>
  <c r="H27"/>
  <c r="F27"/>
  <c r="P55"/>
  <c r="I38" i="15"/>
  <c r="J253" i="7"/>
  <c r="N55" i="17"/>
  <c r="H55"/>
  <c r="J55"/>
  <c r="F55"/>
  <c r="D55"/>
  <c r="I42" i="15"/>
  <c r="R45" i="17" s="1"/>
  <c r="L55"/>
  <c r="L49"/>
  <c r="D49"/>
  <c r="J49"/>
  <c r="P49"/>
  <c r="N49"/>
  <c r="H49"/>
  <c r="F49"/>
  <c r="I44" i="15"/>
  <c r="R47" i="17" s="1"/>
  <c r="I40" i="15" l="1"/>
  <c r="R43" i="17" s="1"/>
  <c r="N43" s="1"/>
  <c r="L255" i="7"/>
  <c r="H435"/>
  <c r="I15"/>
  <c r="R41" i="17"/>
  <c r="F47"/>
  <c r="H47"/>
  <c r="P47"/>
  <c r="D47"/>
  <c r="J47"/>
  <c r="N47"/>
  <c r="L47"/>
  <c r="N45"/>
  <c r="J45"/>
  <c r="L45"/>
  <c r="D45"/>
  <c r="P45"/>
  <c r="F45"/>
  <c r="H45"/>
  <c r="F43" l="1"/>
  <c r="J43"/>
  <c r="P43"/>
  <c r="H43"/>
  <c r="D43"/>
  <c r="L43"/>
  <c r="H58" i="15"/>
  <c r="S11" i="27" s="1"/>
  <c r="S13" s="1"/>
  <c r="G13" s="1"/>
  <c r="E10" s="1"/>
  <c r="R61" i="17"/>
  <c r="S17" s="1"/>
  <c r="N41"/>
  <c r="N61" s="1"/>
  <c r="H41"/>
  <c r="J41"/>
  <c r="D41"/>
  <c r="L41"/>
  <c r="F41"/>
  <c r="P41"/>
  <c r="P61" s="1"/>
  <c r="J61" l="1"/>
  <c r="K61" s="1"/>
  <c r="H61"/>
  <c r="I61" s="1"/>
  <c r="D61"/>
  <c r="E61" s="1"/>
  <c r="E62" s="1"/>
  <c r="F61"/>
  <c r="G61" s="1"/>
  <c r="G28" i="15"/>
  <c r="G26"/>
  <c r="G34"/>
  <c r="L61" i="17"/>
  <c r="M61" s="1"/>
  <c r="G30" i="15"/>
  <c r="G38"/>
  <c r="G50"/>
  <c r="G22"/>
  <c r="S51" i="17"/>
  <c r="G46" i="15"/>
  <c r="G20"/>
  <c r="G52"/>
  <c r="G32"/>
  <c r="G16"/>
  <c r="G36"/>
  <c r="G44"/>
  <c r="G48"/>
  <c r="G42"/>
  <c r="G24"/>
  <c r="G18"/>
  <c r="G40"/>
  <c r="G56"/>
  <c r="G14"/>
  <c r="K33" i="18"/>
  <c r="G54" i="15"/>
  <c r="S21" i="17"/>
  <c r="S37"/>
  <c r="R62"/>
  <c r="R63" s="1"/>
  <c r="S47"/>
  <c r="S23"/>
  <c r="S39"/>
  <c r="S41"/>
  <c r="S27"/>
  <c r="S29"/>
  <c r="S33"/>
  <c r="S35"/>
  <c r="S53"/>
  <c r="S45"/>
  <c r="O61"/>
  <c r="S31"/>
  <c r="S25"/>
  <c r="S43"/>
  <c r="S59"/>
  <c r="S49"/>
  <c r="S57"/>
  <c r="S19"/>
  <c r="S55"/>
  <c r="Q61"/>
  <c r="H11" i="27"/>
  <c r="J11" s="1"/>
  <c r="F10"/>
  <c r="S61" i="17" l="1"/>
  <c r="S62" s="1"/>
  <c r="D62"/>
  <c r="F62"/>
  <c r="H62" s="1"/>
  <c r="G58" i="15"/>
  <c r="K11" i="27"/>
  <c r="K13" s="1"/>
  <c r="J13"/>
  <c r="N11"/>
  <c r="G62" i="17" l="1"/>
  <c r="O11" i="27"/>
  <c r="E11" s="1"/>
  <c r="L11"/>
  <c r="L13" s="1"/>
  <c r="D11"/>
  <c r="N13"/>
  <c r="J62" i="17"/>
  <c r="I62"/>
  <c r="O13" i="27" l="1"/>
  <c r="P11"/>
  <c r="P13" s="1"/>
  <c r="G11"/>
  <c r="E13"/>
  <c r="D13"/>
  <c r="F11"/>
  <c r="F13" s="1"/>
  <c r="L62" i="17"/>
  <c r="K62"/>
  <c r="M62" l="1"/>
  <c r="N62"/>
  <c r="O62" l="1"/>
  <c r="P62"/>
  <c r="Q62" l="1"/>
  <c r="F10" i="18" l="1"/>
  <c r="C10" i="21"/>
  <c r="D8" i="22"/>
  <c r="E6" i="17"/>
  <c r="C8" i="9"/>
  <c r="C8" i="14"/>
  <c r="C8" i="19" l="1"/>
</calcChain>
</file>

<file path=xl/sharedStrings.xml><?xml version="1.0" encoding="utf-8"?>
<sst xmlns="http://schemas.openxmlformats.org/spreadsheetml/2006/main" count="26159" uniqueCount="12585">
  <si>
    <t>M2</t>
  </si>
  <si>
    <t>LIMPEZA FINAL DA OBRA</t>
  </si>
  <si>
    <t>1.0</t>
  </si>
  <si>
    <t>ASSOCIAÇÃO MATO-GROSSENSE
 DOS MUNICÍPIOS</t>
  </si>
  <si>
    <r>
      <t xml:space="preserve">SITE: </t>
    </r>
    <r>
      <rPr>
        <b/>
        <sz val="10"/>
        <rFont val="Arial"/>
        <family val="2"/>
      </rPr>
      <t>www.amm.org.br</t>
    </r>
    <r>
      <rPr>
        <sz val="10"/>
        <rFont val="Arial"/>
        <family val="2"/>
      </rPr>
      <t xml:space="preserve">   -   e-mail: </t>
    </r>
    <r>
      <rPr>
        <b/>
        <sz val="10"/>
        <rFont val="Arial"/>
        <family val="2"/>
      </rPr>
      <t>centraldeprojetosamm@gmail.com</t>
    </r>
    <r>
      <rPr>
        <sz val="10"/>
        <rFont val="Arial"/>
        <family val="2"/>
      </rPr>
      <t xml:space="preserve">
 AV. RUBENS DE MENDONÇA Nº 3.920 - CEP: 78,000-070 - CUIABÁ - MT  
FONE: (65) 2123-1200  -  FAX: 2123-1251</t>
    </r>
  </si>
  <si>
    <r>
      <t>Fixo</t>
    </r>
    <r>
      <rPr>
        <b/>
        <sz val="10"/>
        <color indexed="10"/>
        <rFont val="Arial"/>
        <family val="2"/>
      </rPr>
      <t>►</t>
    </r>
  </si>
  <si>
    <t>AUTOR:</t>
  </si>
  <si>
    <t>BDI</t>
  </si>
  <si>
    <t>OBRA:</t>
  </si>
  <si>
    <t>DATA:</t>
  </si>
  <si>
    <t>LOCAL:</t>
  </si>
  <si>
    <t>LEIS SOCIAIS:</t>
  </si>
  <si>
    <t>O  R  Ç  A  M  E  N  T  O</t>
  </si>
  <si>
    <t>ITEM</t>
  </si>
  <si>
    <t>CÓDIGO</t>
  </si>
  <si>
    <t>DESCRIÇÃO DO SERVIÇO</t>
  </si>
  <si>
    <t>UN.</t>
  </si>
  <si>
    <t>QUANT.</t>
  </si>
  <si>
    <t>PREÇO
UNIT. (R$)</t>
  </si>
  <si>
    <t>PREÇO
BDI. (R$)</t>
  </si>
  <si>
    <t>PREÇO
FINAL (R$)</t>
  </si>
  <si>
    <t/>
  </si>
  <si>
    <t>73948/016</t>
  </si>
  <si>
    <t>LIMPEZA MANUAL DO TERRENO (C/ RASPAGEM SUPERFICIAL)</t>
  </si>
  <si>
    <t>74209/001</t>
  </si>
  <si>
    <t>M3</t>
  </si>
  <si>
    <t>KG</t>
  </si>
  <si>
    <t>74202/001</t>
  </si>
  <si>
    <t>74106/001</t>
  </si>
  <si>
    <t>M</t>
  </si>
  <si>
    <t>UN</t>
  </si>
  <si>
    <t>VIDRO LISO COMUM TRANSPARENTE, ESPESSURA 4MM</t>
  </si>
  <si>
    <t>73986/001</t>
  </si>
  <si>
    <t>APLICAÇÃO DE FUNDO SELADOR ACRÍLICO EM PAREDES, UMA DEMÃO. AF_06/2014</t>
  </si>
  <si>
    <t>APLICAÇÃO E LIXAMENTO DE MASSA LÁTEX EM PAREDES, UMA DEMÃO. AF_06/2014</t>
  </si>
  <si>
    <t>APLICAÇÃO MANUAL DE PINTURA COM TINTA LÁTEX ACRÍLICA EM PAREDES, DUAS DEMÃOS. AF_06/2014</t>
  </si>
  <si>
    <t>74236/001</t>
  </si>
  <si>
    <t>73967/002</t>
  </si>
  <si>
    <t>74130/001</t>
  </si>
  <si>
    <t>74130/003</t>
  </si>
  <si>
    <t>74130/004</t>
  </si>
  <si>
    <t>74130/005</t>
  </si>
  <si>
    <t>74130/010</t>
  </si>
  <si>
    <t>73798/001</t>
  </si>
  <si>
    <t>73798/003</t>
  </si>
  <si>
    <t>73953/001</t>
  </si>
  <si>
    <t>73953/006</t>
  </si>
  <si>
    <t>74131/005</t>
  </si>
  <si>
    <t>74131/006</t>
  </si>
  <si>
    <t>RASGO EM ALVENARIA PARA RAMAIS/ DISTRIBUIÇÃO COM DIAMETROS MENORES OU IGUAIS A 40 MM. AF_05/2015</t>
  </si>
  <si>
    <t>CJ</t>
  </si>
  <si>
    <t>74077/003</t>
  </si>
  <si>
    <t>Código</t>
  </si>
  <si>
    <t>Descrição</t>
  </si>
  <si>
    <t>Unidade</t>
  </si>
  <si>
    <t>Preço</t>
  </si>
  <si>
    <t>73887/001</t>
  </si>
  <si>
    <t>73887/002</t>
  </si>
  <si>
    <t>73887/003</t>
  </si>
  <si>
    <t>73887/004</t>
  </si>
  <si>
    <t>73887/005</t>
  </si>
  <si>
    <t>73887/006</t>
  </si>
  <si>
    <t>73887/007</t>
  </si>
  <si>
    <t>73887/008</t>
  </si>
  <si>
    <t>73887/009</t>
  </si>
  <si>
    <t>73887/010</t>
  </si>
  <si>
    <t>73887/011</t>
  </si>
  <si>
    <t>73887/012</t>
  </si>
  <si>
    <t>73887/013</t>
  </si>
  <si>
    <t>73887/014</t>
  </si>
  <si>
    <t>73887/015</t>
  </si>
  <si>
    <t>73887/016</t>
  </si>
  <si>
    <t>73887/017</t>
  </si>
  <si>
    <t>73888/001</t>
  </si>
  <si>
    <t>73888/002</t>
  </si>
  <si>
    <t>73888/003</t>
  </si>
  <si>
    <t>73888/009</t>
  </si>
  <si>
    <t>73888/010</t>
  </si>
  <si>
    <t>73888/011</t>
  </si>
  <si>
    <t>73888/012</t>
  </si>
  <si>
    <t>73888/013</t>
  </si>
  <si>
    <t>73888/014</t>
  </si>
  <si>
    <t>73888/015</t>
  </si>
  <si>
    <t>GRELHA DE FERRO FUNDIDO PARA CANALETA LARG = 30CM, FORNECIMENTO E ASSE NTAMENTO</t>
  </si>
  <si>
    <t>GRELHA DE FERRO FUNDIDO PARA CANALETA LARG = 20CM, FORNECIMENTO E ASSE NTAMENTO</t>
  </si>
  <si>
    <t>GRELHA DE FERRO FUNDIDO PARA CANALETA LARG = 15CM, FORNECIMENTO E ASSE NTAMENTO</t>
  </si>
  <si>
    <t>TE PVC PARA COLETOR ESGOTO, EB644, D=100MM, COM JUNTA ELASTICA.</t>
  </si>
  <si>
    <t>CURVA PARA REDE COLETOR ESGOTO, EB 644, 90GR, DN=200MM, COM JUNTA ELAS TICA</t>
  </si>
  <si>
    <t>CURVA PVC PARA REDE COLETOR ESGOTO, EB-644, 45 GR, 200 MM, COM JUNTA E LASTICA.</t>
  </si>
  <si>
    <t>73884/001</t>
  </si>
  <si>
    <t>INSTALAÇÃO DE VÁLVULAS OU REGISTROS COM JUNTA FLANGEADA - DN 50</t>
  </si>
  <si>
    <t>73884/002</t>
  </si>
  <si>
    <t>INSTALAÇÃO DE VÁLVULAS OU REGISTROS COM JUNTA FLANGEADA - DN 75</t>
  </si>
  <si>
    <t>73884/003</t>
  </si>
  <si>
    <t>INSTALAÇÃO DE VÁLVULAS OU REGISTROS COM JUNTA FLANGEADA - DN 100</t>
  </si>
  <si>
    <t>73884/004</t>
  </si>
  <si>
    <t>INSTALAÇÃO DE VÁLVULAS OU REGISTROS COM JUNTA FLANGEADA - DN 150</t>
  </si>
  <si>
    <t>73884/005</t>
  </si>
  <si>
    <t>INSTALAÇÃO DE VÁLVULAS OU REGISTROS COM JUNTA FLANGEADA - DN 200</t>
  </si>
  <si>
    <t>73884/006</t>
  </si>
  <si>
    <t>INSTALAÇÃO DE VÁLVULAS OU REGISTROS COM JUNTA FLANGEADA - DN 250</t>
  </si>
  <si>
    <t>73884/007</t>
  </si>
  <si>
    <t>INSTALAÇÃO DE VÁLVULAS OU REGISTROS COM JUNTA FLANGEADA - DN 300</t>
  </si>
  <si>
    <t>73884/008</t>
  </si>
  <si>
    <t>INSTALAÇÃO DE VÁLVULAS OU REGISTROS COM JUNTA FLANGEADA - DN 350</t>
  </si>
  <si>
    <t>73884/009</t>
  </si>
  <si>
    <t>INSTALAÇÃO DE VÁLVULAS OU REGISTROS COM JUNTA FLANGEADA - DN 400</t>
  </si>
  <si>
    <t>73884/010</t>
  </si>
  <si>
    <t>INSTALAÇÃO DE VÁLVULAS OU REGISTROS COM JUNTA FLANGEADA - DN 450</t>
  </si>
  <si>
    <t>73884/011</t>
  </si>
  <si>
    <t>INSTALAÇÃO DE VÁLVULAS OU REGISTROS COM JUNTA FLANGEADA - DN 500</t>
  </si>
  <si>
    <t>73884/012</t>
  </si>
  <si>
    <t>INSTALAÇÃO DE VÁLVULAS OU REGISTROS COM JUNTA FLANGEADA - DN 600</t>
  </si>
  <si>
    <t>73884/013</t>
  </si>
  <si>
    <t>INSTALAÇÃO DE VÁLVULAS OU REGISTROS COM JUNTA FLANGEADA - DN 700</t>
  </si>
  <si>
    <t>73884/014</t>
  </si>
  <si>
    <t>INSTALAÇÃO DE VÁLVULAS OU REGISTROS COM JUNTA FLANGEADA - DN 800</t>
  </si>
  <si>
    <t>73884/015</t>
  </si>
  <si>
    <t>INSTALAÇÃO DE VÁLVULAS OU REGISTROS COM JUNTA FLANGEADA - DN 900</t>
  </si>
  <si>
    <t>73884/016</t>
  </si>
  <si>
    <t>INSTALAÇÃO DE VÁLVULAS OU REGISTROS COM JUNTA FLANGEADA - DN 1000</t>
  </si>
  <si>
    <t>73885/001</t>
  </si>
  <si>
    <t>INSTALAÇÃO DE VÁLVULAS OU REGISTROS COM JUNTA ELÁSTICA - DN 50</t>
  </si>
  <si>
    <t>73885/002</t>
  </si>
  <si>
    <t>INSTALAÇÃO DE VÁLVULAS OU REGISTROS COM JUNTA ELÁSTICA - DN 75</t>
  </si>
  <si>
    <t>73885/003</t>
  </si>
  <si>
    <t>INSTALAÇÃO DE VÁLVULAS OU REGISTROS COM JUNTA ELÁSTICA - DN 100</t>
  </si>
  <si>
    <t>73885/004</t>
  </si>
  <si>
    <t>INSTALAÇÃO DE VÁLVULAS OU REGISTROS COM JUNTA ELÁSTICA - DN 150</t>
  </si>
  <si>
    <t>73885/005</t>
  </si>
  <si>
    <t>INSTALAÇÃO DE VÁLVULAS OU REGISTROS COM JUNTA ELÁSTICA - DN 200</t>
  </si>
  <si>
    <t>73885/006</t>
  </si>
  <si>
    <t>INSTALAÇÃO DE VÁLVULAS OU REGISTROS COM JUNTA ELÁSTICA - DN 250</t>
  </si>
  <si>
    <t>73885/007</t>
  </si>
  <si>
    <t>INSTALAÇÃO DE VÁLVULAS OU REGISTROS COM JUNTA ELÁSTICA - DN 300</t>
  </si>
  <si>
    <t>73885/008</t>
  </si>
  <si>
    <t>INSTALAÇÃO DE VÁLVULAS OU REGISTROS COM JUNTA ELÁSTICA - DN 350</t>
  </si>
  <si>
    <t>73885/009</t>
  </si>
  <si>
    <t>INSTALAÇÃO DE VÁLVULAS OU REGISTROS COM JUNTA ELÁSTICA - DN 400</t>
  </si>
  <si>
    <t>73885/010</t>
  </si>
  <si>
    <t>INSTALAÇÃO DE VÁLVULAS OU REGISTROS COM JUNTA ELÁSTICA - DN 450</t>
  </si>
  <si>
    <t>73885/011</t>
  </si>
  <si>
    <t>INSTALAÇÃO DE VÁLVULAS OU REGISTROS COM JUNTA ELÁSTICA - DN 500</t>
  </si>
  <si>
    <t>73885/012</t>
  </si>
  <si>
    <t>INSTALAÇÃO DE VÁLVULAS OU REGISTROS COM JUNTA ELÁSTICA - DN 600</t>
  </si>
  <si>
    <t>73839/001</t>
  </si>
  <si>
    <t>73839/002</t>
  </si>
  <si>
    <t>73839/003</t>
  </si>
  <si>
    <t>73839/004</t>
  </si>
  <si>
    <t>73839/005</t>
  </si>
  <si>
    <t>73839/006</t>
  </si>
  <si>
    <t>73839/007</t>
  </si>
  <si>
    <t>73839/008</t>
  </si>
  <si>
    <t>73839/009</t>
  </si>
  <si>
    <t>73839/010</t>
  </si>
  <si>
    <t>73839/011</t>
  </si>
  <si>
    <t>73839/013</t>
  </si>
  <si>
    <t>73839/014</t>
  </si>
  <si>
    <t>73839/015</t>
  </si>
  <si>
    <t>73847/001</t>
  </si>
  <si>
    <t>ALUGUEL CONTAINER/ESCRIT INCL INST ELET LARG=2,20 COMP=6,20M ALT=2,50M CHAPA ACO C/NERV TRAPEZ FORRO C/ISOL TERMO/ACUSTICO CHASSIS REFORC PISO COMPENS NAVAL EXC TRANSP/CARGA/DESCARGA</t>
  </si>
  <si>
    <t>MES</t>
  </si>
  <si>
    <t>ESCAVADEIRA HIDRÁULICA SOBRE ESTEIRAS, CAÇAMBA 0,80 M3, PESO OPERACION AL 17 T, POTENCIA BRUTA 111 HP - CHP DIURNO. AF_06/2014</t>
  </si>
  <si>
    <t>CHP</t>
  </si>
  <si>
    <t>TRATOR DE ESTEIRAS, POTÊNCIA 170 HP, PESO OPERACIONAL 19 T, CAÇAMBA 5, 2 M3 - CHP DIURNO. AF_06/2014</t>
  </si>
  <si>
    <t>TRATOR DE ESTEIRAS, POTÊNCIA 150 HP, PESO OPERACIONAL 16,7 T, COM RODA MOTRIZ ELEVADA E LÂMINA 3,18 M3 - CHP DIURNO. AF_06/2014</t>
  </si>
  <si>
    <t>TRATOR DE ESTEIRAS, POTÊNCIA 347 HP, PESO OPERACIONAL 38,5 T, COM LÂMI NA 8,70 M3 - CHP DIURNO. AF_06/2014</t>
  </si>
  <si>
    <t>ROLO COMPACTADOR VIBRATÓRIO TANDEM AÇO LISO, POTÊNCIA 58 HP, PESO SEM/ COM LASTRO 6,5 / 9,4 T, LARGURA DE TRABALHO 1,2 M - CHP DIURNO. AF_06/ 2014</t>
  </si>
  <si>
    <t>MOTONIVELADORA POTÊNCIA BÁSICA LÍQUIDA (PRIMEIRA MARCHA) 125 HP, PESO BRUTO 13032 KG, LARGURA DA LÂMINA DE 3,7 M - CHP DIURNO. AF_06/2014</t>
  </si>
  <si>
    <t>PÁ CARREGADEIRA SOBRE RODAS, POTÊNCIA LÍQUIDA 128 HP, CAPACIDADE DA CA ÇAMBA 1,7 A 2,8 M3, PESO OPERACIONAL 11632 KG - CHP DIURNO. AF_06/2014</t>
  </si>
  <si>
    <t>PÁ CARREGADEIRA SOBRE RODAS, POTÊNCIA 197 HP, CAPACIDADE DA CAÇAMBA 2, 5 A 3,5 M3, PESO OPERACIONAL 18338 KG - CHP DIURNO. AF_06/2014</t>
  </si>
  <si>
    <t>H</t>
  </si>
  <si>
    <t>TANQUE DE ASFALTO ESTACIONÁRIO COM SERPENTINA, CAPACIDADE 30.000 L - C HP DIURNO. AF_06/2014</t>
  </si>
  <si>
    <t>TRATOR DE ESTEIRAS, POTÊNCIA 125 HP, PESO OPERACIONAL 12,9 T, COM LÂMI NA 2,7 M3 - CHP DIURNO. AF_10/2014</t>
  </si>
  <si>
    <t>ESCAVADEIRA HIDRÁULICA SOBRE ESTEIRAS, CAÇAMBA 1,20 M3, PESO OPERACION AL 21 T, POTÊNCIA BRUTA 155 HP - CHP DIURNO. AF_06/2014</t>
  </si>
  <si>
    <t>TANQUE DE ASFALTO ESTACIONÁRIO COM MAÇARICO, CAPACIDADE 20.000 L - CHP DIURNO. AF_06/2014</t>
  </si>
  <si>
    <t>TRATOR DE ESTEIRAS, POTÊNCIA 100 HP, PESO OPERACIONAL 9,4 T, COM LÂMIN A 2,19 M3 - CHP DIURNO. AF_06/2014</t>
  </si>
  <si>
    <t>BATE-ESTACAS POR GRAVIDADE, POTÊNCIA DE 160 HP, PESO DO MARTELO ATÉ 3 TONELADAS - CHP DIURNO. AF_11/2014</t>
  </si>
  <si>
    <t>MISTURADOR DUPLO HORIZONTAL DE ALTA TURBULÊNCIA, CAPACIDADE / VOLUME 2 X 500 LITROS, MOTORES ELÉTRICOS MÍNIMO 5 CV CADA, PARA NATA CIMENTO, ARGAMASSA E OUTROS - CHP DIURNO. AF_06/2015</t>
  </si>
  <si>
    <t>ESCAVADEIRA HIDRÁULICA SOBRE ESTEIRAS, CAÇAMBA 0,80 M3, PESO OPERACION AL 17,8 T, POTÊNCIA LÍQUIDA 110 HP - CHP DIURNO. AF_10/2014</t>
  </si>
  <si>
    <t>PLACA VIBRATÓRIA REVERSÍVEL COM MOTOR 4 TEMPOS A GASOLINA, FORÇA CENTR ÍFUGA DE 25 KN (2500 KGF), POTÊNCIA 5,5 CV - CHP DIURNO. AF_08/2015</t>
  </si>
  <si>
    <t>ESCAVADEIRA HIDRÁULICA SOBRE ESTEIRAS, CAÇAMBA 0,80 M3, PESO OPERACION AL 17 T, POTENCIA BRUTA 111 HP - CHI DIURNO. AF_06/2014</t>
  </si>
  <si>
    <t>CHI</t>
  </si>
  <si>
    <t>TRATOR DE ESTEIRAS, POTÊNCIA 170 HP, PESO OPERACIONAL 19 T, CAÇAMBA 5, 2 M3 - CHI DIURNO. AF_06/2014</t>
  </si>
  <si>
    <t>TRATOR DE ESTEIRAS, POTÊNCIA 150 HP, PESO OPERACIONAL 16,7 T, COM RODA MOTRIZ ELEVADA E LÂMINA 3,18 M3 - CHI DIURNO. AF_06/2014</t>
  </si>
  <si>
    <t>TRATOR DE ESTEIRAS, POTÊNCIA 347 HP, PESO OPERACIONAL 38,5 T, COM LÂMI NA 8,70 M3 - CHI DIURNO. AF_06/2014</t>
  </si>
  <si>
    <t>ROLO COMPACTADOR VIBRATÓRIO TANDEM AÇO LISO, POTÊNCIA 58 HP, PESO SEM/ COM LASTRO 6,5 / 9,4 T, LARGURA DE TRABALHO 1,2 M - CHI DIURNO. AF_06/ 2014</t>
  </si>
  <si>
    <t>MOTONIVELADORA POTÊNCIA BÁSICA LÍQUIDA (PRIMEIRA MARCHA) 125 HP, PESO BRUTO 13032 KG, LARGURA DA LÂMINA DE 3,7 M - CHI DIURNO. AF_06/2014</t>
  </si>
  <si>
    <t>PÁ CARREGADEIRA SOBRE RODAS, POTÊNCIA LÍQUIDA 128 HP, CAPACIDADE DA CA ÇAMBA 1,7 A 2,8 M3, PESO OPERACIONAL 11632 KG - CHI DIURNO. AF_06/2014</t>
  </si>
  <si>
    <t>PÁ CARREGADEIRA SOBRE RODAS, POTÊNCIA 197 HP, CAPACIDADE DA CAÇAMBA 2, 5 A 3,5 M3, PESO OPERACIONAL 18338 KG - CHI DIURNO. AF_06/2014</t>
  </si>
  <si>
    <t>TANQUE DE ASFALTO ESTACIONÁRIO COM SERPENTINA, CAPACIDADE 30.000 L - C HI DIURNO. AF_06/2014</t>
  </si>
  <si>
    <t>ESCAVADEIRA HIDRÁULICA SOBRE ESTEIRAS, CAÇAMBA 0,80 M3, PESO OPERACION AL 17,8 T, POTÊNCIA LÍQUIDA 110 HP - CHI DIURNO. AF_10/2014</t>
  </si>
  <si>
    <t>TRATOR DE ESTEIRAS, POTÊNCIA 125 HP, PESO OPERACIONAL 12,9 T, COM LÂMI NA 2,7 M3 - CHI DIURNO. AF_10/2014</t>
  </si>
  <si>
    <t>ESCAVADEIRA HIDRÁULICA SOBRE ESTEIRAS, CAÇAMBA 1,20 M3, PESO OPERACION AL 21 T, POTÊNCIA BRUTA 155 HP - CHI DIURNO. AF_06/2014</t>
  </si>
  <si>
    <t>TANQUE DE ASFALTO ESTACIONÁRIO COM MAÇARICO, CAPACIDADE 20.000 L - CHI DIURNO. AF_06/2014</t>
  </si>
  <si>
    <t>TRATOR DE ESTEIRAS, POTÊNCIA 100 HP, PESO OPERACIONAL 9,4 T, COM LÂMIN A 2,19 M3 - CHI DIURNO. AF_06/2014</t>
  </si>
  <si>
    <t>BATE-ESTACAS POR GRAVIDADE, POTÊNCIA DE 160 HP, PESO DO MARTELO ATÉ 3 TONELADAS - CHI DIURNO. AF_11/2014</t>
  </si>
  <si>
    <t>MISTURADOR DUPLO HORIZONTAL DE ALTA TURBULÊNCIA, CAPACIDADE / VOLUME 2 X 500 LITROS, MOTORES ELÉTRICOS MÍNIMO 5 CV CADA, PARA NATA CIMENTO, ARGAMASSA E OUTROS - CHI DIURNO. AF_06/2015</t>
  </si>
  <si>
    <t>PLACA VIBRATÓRIA REVERSÍVEL COM MOTOR 4 TEMPOS A GASOLINA, FORÇA CENTR ÍFUGA DE 25 KN (2500 KGF), POTÊNCIA 5,5 CV - CHI DIURNO. AF_08/2015</t>
  </si>
  <si>
    <t>ESCAVADEIRA HIDRÁULICA SOBRE ESTEIRAS, CAÇAMBA 0,80 M3, PESO OPERACION AL 17 T, POTENCIA BRUTA 111 HP - DEPRECIAÇÃO. AF_06/2014</t>
  </si>
  <si>
    <t>ESCAVADEIRA HIDRÁULICA SOBRE ESTEIRAS, CAÇAMBA 0,80 M3, PESO OPERACION AL 17 T, POTENCIA BRUTA 111 HP - JUROS. AF_06/2014</t>
  </si>
  <si>
    <t>ESCAVADEIRA HIDRÁULICA SOBRE ESTEIRAS, CAÇAMBA 0,80 M3, PESO OPERACION AL 17 T, POTENCIA BRUTA 111 HP - MANUTENÇÃO. AF_06/2014</t>
  </si>
  <si>
    <t>ESCAVADEIRA HIDRÁULICA SOBRE ESTEIRAS, CAÇAMBA 0,80 M3, PESO OPERACION AL 17 T, POTENCIA BRUTA 111 HP - MATERIAIS NA OPERAÇÃO. AF_06/2014</t>
  </si>
  <si>
    <t>TRATOR DE ESTEIRAS, POTÊNCIA 170 HP, PESO OPERACIONAL 19 T, CAÇAMBA 5, 2 M3 - MATERIAIS NA OPERAÇÃO. AF_06/2014</t>
  </si>
  <si>
    <t>TRATOR DE ESTEIRAS, POTÊNCIA 150 HP, PESO OPERACIONAL 16,7 T, COM RODA MOTRIZ ELEVADA E LÂMINA 3,18 M3 - MATERIAIS NA OPERAÇÃO. AF_06/2014</t>
  </si>
  <si>
    <t>TRATOR DE ESTEIRAS, POTÊNCIA 100 HP, PESO OPERACIONAL 9,4 T, COM LÂMIN A 2,19 M3 - MANUTENÇÃO. AF_06/2014</t>
  </si>
  <si>
    <t>ROLO COMPACTADOR VIBRATÓRIO TANDEM AÇO LISO, POTÊNCIA 58 HP, PESO SEM/ COM LASTRO 6,5 / 9,4 T, LARGURA DE TRABALHO 1,2 M - MANUTENÇÃO. AF_06/ 2014</t>
  </si>
  <si>
    <t>ROLO COMPACTADOR VIBRATÓRIO TANDEM AÇO LISO, POTÊNCIA 58 HP, PESO SEM/ COM LASTRO 6,5 / 9,4 T, LARGURA DE TRABALHO 1,2 M - MATERIAIS NA OPERA ÇÃO. AF_06/2014</t>
  </si>
  <si>
    <t>MOTONIVELADORA POTÊNCIA BÁSICA LÍQUIDA (PRIMEIRA MARCHA) 125 HP, PESO BRUTO 13032 KG, LARGURA DA LÂMINA DE 3,7 M - MANUTENÇÃO. AF_06/2014</t>
  </si>
  <si>
    <t>PÁ CARREGADEIRA SOBRE RODAS, POTÊNCIA 197 HP, CAPACIDADE DA CAÇAMBA 2, 5 A 3,5 M3, PESO OPERACIONAL 18338 KG - MATERIAIS NA OPERAÇÃO. AF_06/2 014</t>
  </si>
  <si>
    <t>TANQUE DE ASFALTO ESTACIONÁRIO COM SERPENTINA, CAPACIDADE 30.000 L - D EPRECIAÇÃO. AF_06/2014</t>
  </si>
  <si>
    <t>TANQUE DE ASFALTO ESTACIONÁRIO COM SERPENTINA, CAPACIDADE 30.000 L - J UROS. AF_06/2014</t>
  </si>
  <si>
    <t>TANQUE DE ASFALTO ESTACIONÁRIO COM SERPENTINA, CAPACIDADE 30.000 L - M ANUTENÇÃO. AF_06/2014</t>
  </si>
  <si>
    <t>TANQUE DE ASFALTO ESTACIONÁRIO COM SERPENTINA, CAPACIDADE 30.000 L - M ATERIAIS NA OPERAÇÃO. AF_06/2014</t>
  </si>
  <si>
    <t>TRATOR DE ESTEIRAS, POTÊNCIA 170 HP, PESO OPERACIONAL 19 T, CAÇAMBA 5, 2 M3 - MANUTENÇÃO. AF_06/2014</t>
  </si>
  <si>
    <t>TRATOR DE ESTEIRAS, POTÊNCIA 150 HP, PESO OPERACIONAL 16,7 T, COM RODA MOTRIZ ELEVADA E LÂMINA 3,18 M3 - MANUTENÇÃO. AF_06/2014</t>
  </si>
  <si>
    <t>TRATOR DE ESTEIRAS, POTÊNCIA 347 HP, PESO OPERACIONAL 38,5 T, COM LÂMI NA 8,70 M3 - MANUTENÇÃO. AF_06/2014</t>
  </si>
  <si>
    <t>TRATOR DE ESTEIRAS, POTÊNCIA 100 HP, PESO OPERACIONAL 9,4 T, COM LÂMIN A 2,19 M3 - MATERIAIS NA OPERAÇÃO. AF_06/2014</t>
  </si>
  <si>
    <t>MOTONIVELADORA POTÊNCIA BÁSICA LÍQUIDA (PRIMEIRA MARCHA) 125 HP, PESO BRUTO 13032 KG, LARGURA DA LÂMINA DE 3,7 M - MATERIAIS NA OPERAÇÃO. AF _06/2014</t>
  </si>
  <si>
    <t>PÁ CARREGADEIRA SOBRE RODAS, POTÊNCIA LÍQUIDA 128 HP, CAPACIDADE DA CA ÇAMBA 1,7 A 2,8 M3, PESO OPERACIONAL 11632 KG - MANUTENÇÃO. AF_06/2014</t>
  </si>
  <si>
    <t>PÁ CARREGADEIRA SOBRE RODAS, POTÊNCIA LÍQUIDA 128 HP, CAPACIDADE DA CA ÇAMBA 1,7 A 2,8 M3, PESO OPERACIONAL 11632 KG - MATERIAIS NA OPERAÇÃO. AF_06/2014</t>
  </si>
  <si>
    <t>PÁ CARREGADEIRA SOBRE RODAS, POTÊNCIA 197 HP, CAPACIDADE DA CAÇAMBA 2, 5 A 3,5 M3, PESO OPERACIONAL 18338 KG - MANUTENÇÃO. AF_06/2014</t>
  </si>
  <si>
    <t>ESCAVADEIRA HIDRÁULICA SOBRE ESTEIRAS, CAÇAMBA 0,80 M3, PESO OPERACION AL 17,8 T, POTÊNCIA LÍQUIDA 110 HP - DEPRECIAÇÃO. AF_10/2014</t>
  </si>
  <si>
    <t>ESCAVADEIRA HIDRÁULICA SOBRE ESTEIRAS, CAÇAMBA 0,80 M3, PESO OPERACION AL 17,8 T, POTÊNCIA LÍQUIDA 110 HP - JUROS. AF_10/2014</t>
  </si>
  <si>
    <t>ESCAVADEIRA HIDRÁULICA SOBRE ESTEIRAS, CAÇAMBA 0,80 M3, PESO OPERACION AL 17,8 T, POTÊNCIA LÍQUIDA 110 HP - MANUTENÇÃO. AF_10/2014</t>
  </si>
  <si>
    <t>ESCAVADEIRA HIDRÁULICA SOBRE ESTEIRAS, CAÇAMBA 0,80 M3, PESO OPERACION AL 17,8 T, POTÊNCIA LÍQUIDA 110 HP - MATERIAIS NA OPERAÇÃO. AF_10/2014</t>
  </si>
  <si>
    <t>TRATOR DE ESTEIRAS, POTÊNCIA 125 HP, PESO OPERACIONAL 12,9 T, COM LÂMI NA 2,7 M3 - DEPRECIAÇÃO. AF_10/2014</t>
  </si>
  <si>
    <t>TRATOR DE ESTEIRAS, POTÊNCIA 125 HP, PESO OPERACIONAL 12,9 T, COM LÂMI NA 2,7 M3 - JUROS. AF_10/2014</t>
  </si>
  <si>
    <t>TRATOR DE ESTEIRAS, POTÊNCIA 125 HP, PESO OPERACIONAL 12,9 T, COM LÂMI NA 2,7 M3 - MANUTENÇÃO. AF_10/2014</t>
  </si>
  <si>
    <t>ESCAVADEIRA HIDRÁULICA SOBRE ESTEIRAS, CAÇAMBA 1,20 M3, PESO OPERACION AL 21 T, POTÊNCIA BRUTA 155 HP - DEPRECIAÇÃO. AF_06/2014</t>
  </si>
  <si>
    <t>ESCAVADEIRA HIDRÁULICA SOBRE ESTEIRAS, CAÇAMBA 1,20 M3, PESO OPERACION AL 21 T, POTÊNCIA BRUTA 155 HP - JUROS. AF_06/2014</t>
  </si>
  <si>
    <t>ESCAVADEIRA HIDRÁULICA SOBRE ESTEIRAS, CAÇAMBA 1,20 M3, PESO OPERACION AL 21 T, POTÊNCIA BRUTA 155 HP - MANUTENÇÃO. AF_06/2014</t>
  </si>
  <si>
    <t>ESCAVADEIRA HIDRÁULICA SOBRE ESTEIRAS, CAÇAMBA 1,20 M3, PESO OPERACION 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</si>
  <si>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</si>
  <si>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</si>
  <si>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347 HP, PESO OPERACIONAL 38,5 T, COM LÂMI NA 8,70 M3 - DEPRECIAÇÃO. AF_06/2014</t>
  </si>
  <si>
    <t>TRATOR DE ESTEIRAS, POTÊNCIA 347 HP, PESO OPERACIONAL 38,5 T, COM LÂMI NA 8,70 M3 - JUROS. AF_06/2014</t>
  </si>
  <si>
    <t>TRATOR DE ESTEIRAS, POTÊNCIA 170 HP, PESO OPERACIONAL 19 T, CAÇAMBA 5, 2 M3 - DEPRECIAÇÃO. AF_06/2014</t>
  </si>
  <si>
    <t>TRATOR DE ESTEIRAS, POTÊNCIA 170 HP, PESO OPERACIONAL 19 T, CAÇAMBA 5, 2 M3 - JUROS. AF_06/2014</t>
  </si>
  <si>
    <t>TANQUE DE ASFALTO ESTACIONÁRIO COM MAÇARICO, CAPACIDADE 20.000 L - DEP RECIAÇÃO. AF_06/2014</t>
  </si>
  <si>
    <t>TANQUE DE ASFALTO ESTACIONÁRIO COM MAÇARICO, CAPACIDADE 20.000 L - JUR OS. AF_06/2014</t>
  </si>
  <si>
    <t>TANQUE DE ASFALTO ESTACIONÁRIO COM MAÇARICO, CAPACIDADE 20.000 L - MAN UTENÇÃO. AF_06/2014</t>
  </si>
  <si>
    <t>TANQUE DE ASFALTO ESTACIONÁRIO COM MAÇARICO, CAPACIDADE 20.000 L - MAT ERIAIS NA OPERAÇÃO. AF_06/2014</t>
  </si>
  <si>
    <t>TRATOR DE ESTEIRAS, POTÊNCIA 100 HP, PESO OPERACIONAL 9,4 T, COM LÂMIN A 2,19 M3 - DEPRECIAÇÃO. AF_06/2014</t>
  </si>
  <si>
    <t>TRATOR DE ESTEIRAS, POTÊNCIA 100 HP, PESO OPERACIONAL 9,4 T, COM LÂMIN A 2,19 M3 - JUROS. AF_06/2014</t>
  </si>
  <si>
    <t>PÁ CARREGADEIRA SOBRE RODAS, POTÊNCIA LÍQUIDA 128 HP, CAPACIDADE DA CA ÇAMBA 1,7 A 2,8 M3, PESO OPERACIONAL 11632 KG - DEPRECIAÇÃO. AF_06/201 4</t>
  </si>
  <si>
    <t>PÁ CARREGADEIRA SOBRE RODAS, POTÊNCIA LÍQUIDA 128 HP, CAPACIDADE DA CA ÇAMBA 1,7 A 2,8 M3, PESO OPERACIONAL 11632 KG - JUROS. AF_06/2014</t>
  </si>
  <si>
    <t>PÁ CARREGADEIRA SOBRE RODAS, POTÊNCIA 197 HP, CAPACIDADE DA CAÇAMBA 2, 5 A 3,5 M3, PESO OPERACIONAL 18338 KG - DEPRECIAÇÃO. AF_06/2014</t>
  </si>
  <si>
    <t>PÁ CARREGADEIRA SOBRE RODAS, POTÊNCIA 197 HP, CAPACIDADE DA CAÇAMBA 2, 5 A 3,5 M3, PESO OPERACIONAL 18338 KG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</si>
  <si>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</si>
  <si>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</si>
  <si>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</si>
  <si>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</si>
  <si>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</si>
  <si>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</si>
  <si>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ROLO COMPACTADOR VIBRATÓRIO TANDEM AÇO LISO, POTÊNCIA 58 HP, PESO SEM/ COM LASTRO 6,5 / 9,4 T, LARGURA DE TRABALHO 1,2 M - DEPRECIAÇÃO. AF_06 /2014</t>
  </si>
  <si>
    <t>ROLO COMPACTADOR VIBRATÓRIO TANDEM AÇO LISO, POTÊNCIA 58 HP, PESO SEM/ COM LASTRO 6,5 / 9,4 T, LARGURA DE TRABALHO 1,2 M - JUROS.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</si>
  <si>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</si>
  <si>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</si>
  <si>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</si>
  <si>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</si>
  <si>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PLACA VIBRATÓRIA REVERSÍVEL COM MOTOR 4 TEMPOS A GASOLINA, FORÇA CENTR ÍFUGA DE 25 KN (2500 KGF), POTÊNCIA 5,5 CV - DEPRECIAÇÃO. AF_08/2015</t>
  </si>
  <si>
    <t>PLACA VIBRATÓRIA REVERSÍVEL COM MOTOR 4 TEMPOS A GASOLINA, FORÇA CENTR ÍFUGA DE 25 KN (2500 KGF), POTÊNCIA 5,5 CV - JUROS. AF_08/2015</t>
  </si>
  <si>
    <t>PLACA VIBRATÓRIA REVERSÍVEL COM MOTOR 4 TEMPOS A GASOLINA, FORÇA CENTR ÍFUGA DE 25 KN (2500 KGF), POTÊNCIA 5,5 CV - MANUTENÇÃO. AF_08/2015</t>
  </si>
  <si>
    <t>PLACA VIBRATÓRIA REVERSÍVEL COM MOTOR 4 TEMPOS A GASOLINA, FORÇA CENTR ÍFUGA DE 25 KN (2500 KGF), POTÊNCIA 5,5 CV - MATERIAIS NA OPERAÇÃO. AF _08/2015</t>
  </si>
  <si>
    <t>CAMINHONETE COM MOTOR A DIESEL, POTÊNCIA 180 CV, CABINE DUPLA, 4X4 - D EPRECIAÇÃO. AF_11/2015</t>
  </si>
  <si>
    <t>CAMINHONETE COM MOTOR A DIESEL, POTÊNCIA 180 CV, CABINE DUPLA, 4X4 - J UROS. AF_11/2015</t>
  </si>
  <si>
    <t>CAMINHONETE COM MOTOR A DIESEL, POTÊNCIA 180 CV, CABINE DUPLA, 4X4 - M ANUTENÇÃO. AF_11/2015</t>
  </si>
  <si>
    <t>CAMINHONETE COM MOTOR A DIESEL, POTÊNCIA 180 CV, CABINE DUPLA, 4X4 - C HP DIURNO. AF_11/2015</t>
  </si>
  <si>
    <t>CAMINHONETE COM MOTOR A DIESEL, POTÊNCIA 180 CV, CABINE DUPLA, 4X4 - C HI DIURNO.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</si>
  <si>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</si>
  <si>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</si>
  <si>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MANUTENÇÃO. AF_11/2015</t>
  </si>
  <si>
    <t>IMUNIZACAO DE MADEIRAMENTO PARA COBERTURA UTILIZANDO CUPINICIDA INCOLO R</t>
  </si>
  <si>
    <t>73866/004</t>
  </si>
  <si>
    <t>73866/005</t>
  </si>
  <si>
    <t>73866/006</t>
  </si>
  <si>
    <t>73866/007</t>
  </si>
  <si>
    <t>73866/008</t>
  </si>
  <si>
    <t>73866/009</t>
  </si>
  <si>
    <t>73867/001</t>
  </si>
  <si>
    <t>ESTRUTURA TIPO ESPACIAL EM ALUMINIO ANODIZADO, VAO DE 20M</t>
  </si>
  <si>
    <t>73867/002</t>
  </si>
  <si>
    <t>ESTRUTURA TIPO ESPACIAL EM ALUMINIO ANODIZADO, VAO DE 30M</t>
  </si>
  <si>
    <t>73867/003</t>
  </si>
  <si>
    <t>ESTRUTURA TIPO ESPACIAL EM ALUMINIO ANODIZADO, VAO DE 40M</t>
  </si>
  <si>
    <t>73867/004</t>
  </si>
  <si>
    <t>ESTRUTURA TIPO ESPACIAL EM ALUMINIO ANODIZADO, VAO DE 50M</t>
  </si>
  <si>
    <t>CUMEEIRA EM PERFIL ONDULADO DE ALUMÍNIO</t>
  </si>
  <si>
    <t>74045/002</t>
  </si>
  <si>
    <t>73970/001</t>
  </si>
  <si>
    <t>ESTRUTURA METALICA EM ACO ESTRUTURAL PERFIL I 12 X 5 1/4</t>
  </si>
  <si>
    <t>73970/002</t>
  </si>
  <si>
    <t>ESTRUTURA METALICA EM ACO ESTRUTURAL PERFIL I 6 X 3 3/8</t>
  </si>
  <si>
    <t>73891/001</t>
  </si>
  <si>
    <t>ESGOTAMENTO COM MOTO-BOMBA AUTOESCOVANTE</t>
  </si>
  <si>
    <t>73882/001</t>
  </si>
  <si>
    <t>73882/005</t>
  </si>
  <si>
    <t>73816/001</t>
  </si>
  <si>
    <t>73816/002</t>
  </si>
  <si>
    <t>EXECUCAO DE DRENO VERTICAL COM PEDRISCO, DIAMETRO 200MM</t>
  </si>
  <si>
    <t>73881/001</t>
  </si>
  <si>
    <t>EXECUCAO DE DRENO COM MANTA GEOTEXTIL 200 G/M2</t>
  </si>
  <si>
    <t>73881/003</t>
  </si>
  <si>
    <t>EXECUCAO DE DRENO COM MANTA GEOTEXTIL 400 G/M2</t>
  </si>
  <si>
    <t>73883/001</t>
  </si>
  <si>
    <t>EXECUCAO DE DRENO FRANCES COM AREIA MEDIA</t>
  </si>
  <si>
    <t>73883/002</t>
  </si>
  <si>
    <t>EXECUCAO DE DRENO FRANCES COM BRITA NUM 2</t>
  </si>
  <si>
    <t>73883/003</t>
  </si>
  <si>
    <t>EXECUCAO DE DRENO FRANCES COM CASCALHO</t>
  </si>
  <si>
    <t>73902/001</t>
  </si>
  <si>
    <t>CAMADA DRENANTE COM BRITA NUM 3</t>
  </si>
  <si>
    <t>73968/001</t>
  </si>
  <si>
    <t>MANTA IMPERMEABILIZANTE A BASE DE ASFALTO - FORNECIMENTO E INSTALACAO</t>
  </si>
  <si>
    <t>73969/001</t>
  </si>
  <si>
    <t>74017/001</t>
  </si>
  <si>
    <t>74017/002</t>
  </si>
  <si>
    <t>75029/001</t>
  </si>
  <si>
    <t>TUBO PVC CORRUGADO RIGIDO PERFURADO DN 150 PARA DRENAGEM - FORNECIMENT O E INSTALACAO</t>
  </si>
  <si>
    <t>TUBO PVC CORRUGADO PERFURADO 100 MM C/ JUNTA ELASTICA PARA DRENAGEM.</t>
  </si>
  <si>
    <t>COLCHAO DRENANTE C/ 30CM PEDRA BRITADA N.3/FILTRO TRANSICAO MANTA GEOT EXTIL 100% POLIPROPILENO OU POLIESTER INCL FORNEC/COLOCMAT</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</si>
  <si>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</si>
  <si>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</si>
  <si>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</si>
  <si>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</si>
  <si>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</si>
  <si>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</si>
  <si>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</si>
  <si>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</si>
  <si>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 CAO, INCLUSIVE ESCAVACAO MANUAL 1M3/M.</t>
  </si>
  <si>
    <t>TUBO CONCRETO SIMPLES DN 300 MM PARA DRENAGEM - FORNECIMENTO E INSTALA CAO INCLUSIVE ESCAVACAO MANUAL 1M3/M</t>
  </si>
  <si>
    <t>TUBO CONCRETO SIMPLES DN 400 MM PARA DRENAGEM - FORNECIMENTO E INSTALA CAO INCLUSIVE ESCAVACAO MANUAL 1,5M3/M</t>
  </si>
  <si>
    <t>TUBO CONCRETO SIMPLES DN 500 MM PARA DRENAGEM - FORNECIMENTO E INSTALA 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</si>
  <si>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</si>
  <si>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</si>
  <si>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</si>
  <si>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</si>
  <si>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</si>
  <si>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</si>
  <si>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</si>
  <si>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ENROCAMENTO MANUAL, SEM ARRUMACAO DO MATERIAL</t>
  </si>
  <si>
    <t>ENROCAMENTO MANUAL, COM ARRUMACAO DO MATERIAL</t>
  </si>
  <si>
    <t>73890/001</t>
  </si>
  <si>
    <t>ENSECADEIRA DE MADEIRA COM PAREDE SIMPLES</t>
  </si>
  <si>
    <t>73890/002</t>
  </si>
  <si>
    <t>ENSECADEIRA DE MADEIRA COM PAREDE DUPLA</t>
  </si>
  <si>
    <t>73843/001</t>
  </si>
  <si>
    <t>73844/001</t>
  </si>
  <si>
    <t>73844/002</t>
  </si>
  <si>
    <t>73846/001</t>
  </si>
  <si>
    <t>73846/002</t>
  </si>
  <si>
    <t>73799/001</t>
  </si>
  <si>
    <t>73856/001</t>
  </si>
  <si>
    <t>73856/002</t>
  </si>
  <si>
    <t>73856/003</t>
  </si>
  <si>
    <t>73856/004</t>
  </si>
  <si>
    <t>73856/005</t>
  </si>
  <si>
    <t>73856/006</t>
  </si>
  <si>
    <t>73856/007</t>
  </si>
  <si>
    <t>73856/008</t>
  </si>
  <si>
    <t>73856/009</t>
  </si>
  <si>
    <t>73856/010</t>
  </si>
  <si>
    <t>73856/011</t>
  </si>
  <si>
    <t>73856/012</t>
  </si>
  <si>
    <t>73856/013</t>
  </si>
  <si>
    <t>73856/014</t>
  </si>
  <si>
    <t>73856/015</t>
  </si>
  <si>
    <t>73963/001</t>
  </si>
  <si>
    <t>73963/002</t>
  </si>
  <si>
    <t>73963/003</t>
  </si>
  <si>
    <t>73963/005</t>
  </si>
  <si>
    <t>73963/006</t>
  </si>
  <si>
    <t>73963/007</t>
  </si>
  <si>
    <t>73963/008</t>
  </si>
  <si>
    <t>73963/009</t>
  </si>
  <si>
    <t>73963/010</t>
  </si>
  <si>
    <t>73963/011</t>
  </si>
  <si>
    <t>73963/012</t>
  </si>
  <si>
    <t>73963/013</t>
  </si>
  <si>
    <t>73963/014</t>
  </si>
  <si>
    <t>73963/015</t>
  </si>
  <si>
    <t>73963/016</t>
  </si>
  <si>
    <t>73963/017</t>
  </si>
  <si>
    <t>73963/018</t>
  </si>
  <si>
    <t>73963/019</t>
  </si>
  <si>
    <t>73963/020</t>
  </si>
  <si>
    <t>73963/021</t>
  </si>
  <si>
    <t>73963/022</t>
  </si>
  <si>
    <t>73963/023</t>
  </si>
  <si>
    <t>73963/024</t>
  </si>
  <si>
    <t>73963/025</t>
  </si>
  <si>
    <t>73963/026</t>
  </si>
  <si>
    <t>73963/027</t>
  </si>
  <si>
    <t>73963/028</t>
  </si>
  <si>
    <t>73963/029</t>
  </si>
  <si>
    <t>73963/030</t>
  </si>
  <si>
    <t>73963/031</t>
  </si>
  <si>
    <t>73963/032</t>
  </si>
  <si>
    <t>73963/033</t>
  </si>
  <si>
    <t>73963/034</t>
  </si>
  <si>
    <t>73963/035</t>
  </si>
  <si>
    <t>73963/036</t>
  </si>
  <si>
    <t>73963/037</t>
  </si>
  <si>
    <t>73963/038</t>
  </si>
  <si>
    <t>73963/039</t>
  </si>
  <si>
    <t>73963/040</t>
  </si>
  <si>
    <t>73963/041</t>
  </si>
  <si>
    <t>73963/042</t>
  </si>
  <si>
    <t>73963/043</t>
  </si>
  <si>
    <t>73963/044</t>
  </si>
  <si>
    <t>73963/045</t>
  </si>
  <si>
    <t>73963/046</t>
  </si>
  <si>
    <t>73963/047</t>
  </si>
  <si>
    <t>73963/048</t>
  </si>
  <si>
    <t>74124/001</t>
  </si>
  <si>
    <t>74124/002</t>
  </si>
  <si>
    <t>74124/003</t>
  </si>
  <si>
    <t>74124/004</t>
  </si>
  <si>
    <t>74124/005</t>
  </si>
  <si>
    <t>74124/006</t>
  </si>
  <si>
    <t>74124/007</t>
  </si>
  <si>
    <t>74124/008</t>
  </si>
  <si>
    <t>POCO VISITA AG PLUV:CONC ARM 1,70X1,70X1,80M COLETOR D=1,20M PAREDE E=15CM BASE CONC FCK=10MPA REVEST C/ARG CIM/AREIA 1:4 DEGRAUS FF INCL FORN TODOS MATERIAIS</t>
  </si>
  <si>
    <t>74162/001</t>
  </si>
  <si>
    <t>CAIXA DE CONCRETO, ALTURA = 1,00 METRO, DIAMETRO REGISTRO &lt; 150 MM</t>
  </si>
  <si>
    <t>74206/001</t>
  </si>
  <si>
    <t>74206/002</t>
  </si>
  <si>
    <t>74212/001</t>
  </si>
  <si>
    <t>74214/001</t>
  </si>
  <si>
    <t>74214/002</t>
  </si>
  <si>
    <t>74224/001</t>
  </si>
  <si>
    <t>ASSENTAMENTO TAMPAO FERRO FUNDIDO (FOFO), 30 X 90 CM PARA CAIXA DE RAL O, C/ ARG CIM/AREIA 1:4 EM VOLUME, EXCLUSIVE TAMPAO.</t>
  </si>
  <si>
    <t>ACRESCIMO NA ALTURA DO POCO DE VISITA EM ALVENARIA PARA REDE D=0,40 M</t>
  </si>
  <si>
    <t>CHAMINE P/ POCO DE VISITA EM ALVENARIA, EXCLUSOS TAMPAO E ANEL</t>
  </si>
  <si>
    <t>GRELHA FF 30X90CM, 135KG, P/ CX RALO COM ASSENTAMENTO DE ARGAMASSA CIM ENTO/AREIA 1:4 - FORNECIMENTO E INSTALAÇÃO</t>
  </si>
  <si>
    <t>73877/001</t>
  </si>
  <si>
    <t>ESCORAMENTO DE VALAS COM PRANCHOES METALICOS - AREA CRAVADA</t>
  </si>
  <si>
    <t>73877/002</t>
  </si>
  <si>
    <t>ESCORAMENTO DE VALAS COM PRANCHOES METALICOS - AREA NAO CRAVADA</t>
  </si>
  <si>
    <t>ESCORAMENTO FORMAS ATE H = 3,30M, COM MADEIRA DE 3A QUALIDADE, NAO APA RELHADA, APROVEITAMENTO TABUAS 3X E PRUMOS 4X.</t>
  </si>
  <si>
    <t>73910/008</t>
  </si>
  <si>
    <t>PORTA DE MADEIRA COMPENSADA LISA PARA PINTURA, 120X210X3,5CM, 2 FOLHAS , INCLUSO ADUELA 2A, ALIZAR 2A E DOBRADICAS</t>
  </si>
  <si>
    <t>73910/009</t>
  </si>
  <si>
    <t>PORTA DE MADEIRA COMPENSADA LISA PARA CERA OU VERNIZ, 120X210X3,5CM, 2 FOLHAS, INCLUSO ADUELA 1A, ALIZAR 1A E DOBRADICAS COM ANEL</t>
  </si>
  <si>
    <t>PORTA MADEIRA 1A CORRER P/VIDRO 30MM/ GUARNICAO 15CM/ALIZAR</t>
  </si>
  <si>
    <t>73813/001</t>
  </si>
  <si>
    <t>CAIXA MADEIRA 57X43CM COM GUARNICAO 13CM P/ FECHAMENTO DE AR CONDICION AL</t>
  </si>
  <si>
    <t>73933/001</t>
  </si>
  <si>
    <t>73933/002</t>
  </si>
  <si>
    <t>73933/003</t>
  </si>
  <si>
    <t>73933/004</t>
  </si>
  <si>
    <t>74073/001</t>
  </si>
  <si>
    <t>ALCAPAO EM FERRO 60X60CM, INCLUSO FERRAGENS</t>
  </si>
  <si>
    <t>74073/002</t>
  </si>
  <si>
    <t>ALCAPAO EM FERRO 70X70CM, INCLUSO FERRAGENS</t>
  </si>
  <si>
    <t>74136/001</t>
  </si>
  <si>
    <t>74136/002</t>
  </si>
  <si>
    <t>74136/003</t>
  </si>
  <si>
    <t>BATENTE FERRO 1X1/8"</t>
  </si>
  <si>
    <t>73932/001</t>
  </si>
  <si>
    <t>GRADE DE FERRO EM BARRA CHATA 3/16"</t>
  </si>
  <si>
    <t>GUARDA-CORPO EM TUBO DE ACO GALVANIZADO 1 1/2"</t>
  </si>
  <si>
    <t>74195/001</t>
  </si>
  <si>
    <t>CORRIMAO EM MADEIRA 1A 2,5X30CM</t>
  </si>
  <si>
    <t>74072/001</t>
  </si>
  <si>
    <t>CORRIMAO EM TUBO ACO GALVANIZADO 3/4" COM BRACADEIRA</t>
  </si>
  <si>
    <t>74072/002</t>
  </si>
  <si>
    <t>CORRIMAO EM TUBO ACO GALVANIZADO 2 1/2" COM BRACADEIRA</t>
  </si>
  <si>
    <t>74072/003</t>
  </si>
  <si>
    <t>CORRIMAO EM TUBO ACO GALVANIZADO 1 1/4" COM BRACADEIRA</t>
  </si>
  <si>
    <t>74194/001</t>
  </si>
  <si>
    <t>ESCADA TIPO MARINHEIRO EM TUBO ACO GALVANIZADO 1 1/2" 5 DEGRAUS</t>
  </si>
  <si>
    <t>GUARDA-CORPO COM CORRIMAO EM TUBO DE ACO GALVANIZADO 1 1/2"</t>
  </si>
  <si>
    <t>GUARDA-CORPO COM CORRIMAO EM TUBO DE ACO GALVANIZADO 3/4"</t>
  </si>
  <si>
    <t>PORTA CORTA-FOGO 90X210X4CM - FORNECIMENTO E INSTALAÇÃO. AF_08/2015</t>
  </si>
  <si>
    <t>73737/001</t>
  </si>
  <si>
    <t>GRADIL DE ALUMINIO ANODIZADO TIPO BARRA CHATA PARA VARANDAS, ALTURA 0, 4M</t>
  </si>
  <si>
    <t>73737/002</t>
  </si>
  <si>
    <t>GRADIL DE ALUMINIO ANODIZADO TIPO BARRA CHATA PARA VARANDAS, ALTURA 1, 0M</t>
  </si>
  <si>
    <t>73737/003</t>
  </si>
  <si>
    <t>GRADIL DE ALUMINIO ANODIZADO TIPO BARRA CHATA PARA VARANDAS, ALTURA 1, 2M</t>
  </si>
  <si>
    <t>GRADIL DE ALUMINIO ANODIZADO TIPO BARRA CHATA</t>
  </si>
  <si>
    <t>73736/001</t>
  </si>
  <si>
    <t>DOBRADICA TIPO VAI E VEM EM LATAO POLIDO 3"</t>
  </si>
  <si>
    <t>PUXADOR CENTRAL PARA ESQUADRIA DE ALUMINIO</t>
  </si>
  <si>
    <t>CREMONA EM LATAO CROMADO OU POLIDO, COMPLETA, COM VARA H=1,50M</t>
  </si>
  <si>
    <t>74046/002</t>
  </si>
  <si>
    <t>TARJETA TIPO LIVRE/OCUPADO PARA PORTA DE BANHEIRO</t>
  </si>
  <si>
    <t>74047/002</t>
  </si>
  <si>
    <t>74084/001</t>
  </si>
  <si>
    <t>FECHO EMBUTIR TIPO UNHA 40CM C/COLOCACAO</t>
  </si>
  <si>
    <t>FECHO EMBUTIR TIPO UNHA 22CM C/COLOCACAO</t>
  </si>
  <si>
    <t>VIDRO LISO COMUM TRANSPARENTE, ESPESSURA 3MM</t>
  </si>
  <si>
    <t>VIDRO TEMPERADO INCOLOR, ESPESSURA 6MM, FORNECIMENTO E INSTALACAO, INC LUSIVE MASSA PARA VEDACAO</t>
  </si>
  <si>
    <t>VIDRO TEMPERADO INCOLOR, ESPESSURA 8MM, FORNECIMENTO E INSTALACAO, INC LUSIVE MASSA PARA VEDACAO</t>
  </si>
  <si>
    <t>VIDRO TEMPERADO INCOLOR, ESPESSURA 10MM, FORNECIMENTO E INSTALACAO, IN CLUSIVE MASSA PARA VEDACAO</t>
  </si>
  <si>
    <t>VIDRO FANTASIA TIPO CANELADO, ESPESSURA 4MM</t>
  </si>
  <si>
    <t>VIDRO ARAMADO, ESPESSURA 7MM</t>
  </si>
  <si>
    <t>73838/001</t>
  </si>
  <si>
    <t>PORTA DE VIDRO TEMPERADO, 0,9X2,10M, ESPESSURA 10MM, INCLUSIVE ACESSOR IOS</t>
  </si>
  <si>
    <t>74125/001</t>
  </si>
  <si>
    <t>ESPELHO CRISTAL ESPESSURA 4MM, COM MOLDURA DE MADEIRA</t>
  </si>
  <si>
    <t>74125/002</t>
  </si>
  <si>
    <t>ESPELHO CRISTAL ESPESSURA 4MM, COM MOLDURA EM ALUMINIO E COMPENSADO 6M 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</si>
  <si>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</si>
  <si>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</si>
  <si>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</si>
  <si>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</si>
  <si>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</si>
  <si>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</si>
  <si>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</si>
  <si>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74100/001</t>
  </si>
  <si>
    <t>74238/002</t>
  </si>
  <si>
    <t>PORTAO EM TUBO DE ACO GALVANIZADO DIN 2440/NBR 5580, PAINEL UNICO, DIM ENSOES 1,0X1,6M, INCLUSIVE CADEADO</t>
  </si>
  <si>
    <t>PORTAO EM TUBO DE ACO GALVANIZADO DIN 2440/NBR 5580, PAINEL UNICO, DIM ENSOES 4,0X1,2M, INCLUSIVE CADEADO</t>
  </si>
  <si>
    <t>CAIXILHO FIXO, DE ALUMINIO, PARA VIDRO</t>
  </si>
  <si>
    <t>73908/001</t>
  </si>
  <si>
    <t>73908/002</t>
  </si>
  <si>
    <t>CANTONEIRA DE MADEIRA 3,0X3,0X1,0CM</t>
  </si>
  <si>
    <t>CANTONEIRA DE MADEIRA COM LAMINADO MELAMINICO FOSCO 3,0X3,0X1,0CM</t>
  </si>
  <si>
    <t>ESCAVACAO MANUAL CAMPO ABERTO P/TUBULAO - FUSTE E/OU BASE (PARA TODAS AS PROFUNDIDADES)</t>
  </si>
  <si>
    <t>74156/003</t>
  </si>
  <si>
    <t>ESTACA A TRADO (BROCA) DIAMETRO = 20 CM, EM CONCRETO MOLDADO IN LOCO, 15 MPA, SEM ARMACAO.</t>
  </si>
  <si>
    <t>FORMA TABUA PARA CONCRETO EM FUNDACAO C/ REAPROVEITAMENTO 5X</t>
  </si>
  <si>
    <t>FORMA TABUA PARA CONCRETO EM FUNDACAO, C/ REAPROVEITAMENTO 2X.</t>
  </si>
  <si>
    <t>74007/001</t>
  </si>
  <si>
    <t>FORMA TABUA P/ CONCRETO EM FUNDACAO C/ REAPROVEITAMENTO 10 X.</t>
  </si>
  <si>
    <t>74074/004</t>
  </si>
  <si>
    <t>FORMA TABUA P/CONCRETO EM FUNDACAO S/REAPROVEITAMENTO</t>
  </si>
  <si>
    <t>74076/001</t>
  </si>
  <si>
    <t>FORMA TABUA P/ CONCRETO EM FUNDACAO RADIER C/ REAPROVEITAMENTO 3X.</t>
  </si>
  <si>
    <t>74076/002</t>
  </si>
  <si>
    <t>FORMA TABUA P/ CONCRETO EM FUNDACAO RADIER C/ REAPROVEITAMENTO 5X.</t>
  </si>
  <si>
    <t>74076/003</t>
  </si>
  <si>
    <t>FORMA TABUA P/ CONCRETO EM FUNDACAO RADIER C/ REAPROVEITAMENTO 10X.</t>
  </si>
  <si>
    <t>73771/001</t>
  </si>
  <si>
    <t>73990/001</t>
  </si>
  <si>
    <t>ARMACAO ACO CA-50 P/1,0M3 DE CONCRETO</t>
  </si>
  <si>
    <t>73994/001</t>
  </si>
  <si>
    <t>79504/001</t>
  </si>
  <si>
    <t>TIRANTES P/PROTENSAO E ANCORAGEM EM ROCHA C/ 6 FIOS ACO DURO 8MM .</t>
  </si>
  <si>
    <t>79504/002</t>
  </si>
  <si>
    <t>TIRANTES P/PROTENSAO E ANCORAGEM EM ROCHA C/ 8 FIOS ACO DURO 8MM .</t>
  </si>
  <si>
    <t>79504/003</t>
  </si>
  <si>
    <t>TIRANTES P/PROTENSAO E ANCORAGEM EM ROCHA C/10 FIOS ACO DURO 8MM .</t>
  </si>
  <si>
    <t>79504/004</t>
  </si>
  <si>
    <t>TIRANTES P/PROTENSAO E ANCORAGEM EM ROCHA C/12 FIOS ACO DURO 8MM .</t>
  </si>
  <si>
    <t>79504/005</t>
  </si>
  <si>
    <t>79504/006</t>
  </si>
  <si>
    <t>TIRANTES P/PROTENSAO E ANCORAGEM EM SOLO TRECHO LIVRE C/ 8 FIOS ACO DU RO 8MM INCLUSIVE PROTECAO ANTICORROSIVA.</t>
  </si>
  <si>
    <t>79504/007</t>
  </si>
  <si>
    <t>TIRANTES P/PROTENSAO E ANCORAGEM EM SOLO TRECHO LIVRE C/10 FIOS ACO DU RO 8MM INCLUSIVE PROTECAO ANTICORROSIVA.</t>
  </si>
  <si>
    <t>79504/008</t>
  </si>
  <si>
    <t>TIRANTES P/PROTENSAO E ANCORAGEM EM SOLO TRECHO LIVRE C/16 FIOS ACO DU RO 8MM INCLUSIVE PROTECAO ANTICORROSIVA.</t>
  </si>
  <si>
    <t>79504/009</t>
  </si>
  <si>
    <t>TIRANTES P/PROTENSAO E ANCORAGEM EM SOLO TRECHO ANCOR C/ 6 FIOS ACO DU RO 8MM , INCLUSIVE PROTECAO ANTICORROSIVA.</t>
  </si>
  <si>
    <t>79504/010</t>
  </si>
  <si>
    <t>TIRANTES P/PROTENSAO E ANCORAGEM EM SOLO TRECHO ANCOR C/ 8 FIOS ACO DU RO 8MM , INCLUSIVE PROTECAO ANTICORROSIVA.</t>
  </si>
  <si>
    <t>79504/011</t>
  </si>
  <si>
    <t>TIRANTES P/PROTENSAO E ANCORAGEM EM SOLO TRECHO ANCOR C/10 FIOS ACO DU RO 8MM .</t>
  </si>
  <si>
    <t>79504/012</t>
  </si>
  <si>
    <t>TIRANTES P/PROTENSAO E ANCORAGEM EM SOLO TRECHO ANCOR C/16 FIOS ACO DU RO 8MM .</t>
  </si>
  <si>
    <t>74157/004</t>
  </si>
  <si>
    <t>LANCAMENTO/APLICACAO MANUAL DE CONCRETO EM FUNDACOES</t>
  </si>
  <si>
    <t>GRAUTEAMENTO VERTICAL EM ALVENARIA ESTRUTURAL. AF_01/2015</t>
  </si>
  <si>
    <t>74141/001</t>
  </si>
  <si>
    <t>74141/002</t>
  </si>
  <si>
    <t>LAJE PRE-MOLD BETA 12 P/3,5KN/M2 VAO 4,1M INCL VIGOTAS TIJOLOS ARMADU- RA NEGATIVA CAPEAMENTO 3CM CONCRETO 15MPA ESCORAMENTO MATERIAIS E MAO DE OBRA.</t>
  </si>
  <si>
    <t>74141/003</t>
  </si>
  <si>
    <t>LAJE PRE-MOLD BETA 16 P/3,5KN/M2 VAO 5,2M INCL VIGOTAS TIJOLOS ARMADU- RA NEGATIVA CAPEAMENTO 3CM CONCRETO 15MPA ESCORAMENTO MATERIAL E MAO DE OBRA.</t>
  </si>
  <si>
    <t>74141/004</t>
  </si>
  <si>
    <t>LAJE PRE-MOLD BETA 20 P/3,5KN/M2 VAO 6,2M INCL VIGOTAS TIJOLOS ARMADU- RA NEGATIVA CAPEAMENTO 3CM CONCRETO 15MPA ESCORAMENTO MATERIAL E MAO DE OBRA.</t>
  </si>
  <si>
    <t>74202/002</t>
  </si>
  <si>
    <t>EMBASAMENTO C/PEDRA ARGAMASSADA UTILIZANDO ARG.CIM/AREIA 1:4</t>
  </si>
  <si>
    <t>73817/001</t>
  </si>
  <si>
    <t>73817/002</t>
  </si>
  <si>
    <t>EMBASAMENTO DE MATERIAL GRANULAR - RACHAO</t>
  </si>
  <si>
    <t>74078/001</t>
  </si>
  <si>
    <t>AGULHAMENTO FUNDO DE VALAS C/MACO 30KG PEDRA-DE-MAO H=10CM</t>
  </si>
  <si>
    <t>ALVENARIA EMBASAMENTO E=20 CM BLOCO CONCRETO</t>
  </si>
  <si>
    <t>JUNTA DE DILATACAO COM ISOPOR 10 MM</t>
  </si>
  <si>
    <t>73898/001</t>
  </si>
  <si>
    <t>JUNTA DE DILATACAO ELASTICA (PVC) O-220/6 PRESSAO ATE 30 MCA</t>
  </si>
  <si>
    <t>74121/001</t>
  </si>
  <si>
    <t>PINTURA ADESIVA P/ CONCRETO, A BASE DE RESINA EPOXI ( SIKADUR 32 )</t>
  </si>
  <si>
    <t>74144/002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</si>
  <si>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</si>
  <si>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</si>
  <si>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</si>
  <si>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</si>
  <si>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</si>
  <si>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</si>
  <si>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</si>
  <si>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FORNECIMENTO/INSTALACAO LONA PLASTICA PRETA, PARA IMPERMEABILIZACAO, E SPESSURA 150 MICRAS.</t>
  </si>
  <si>
    <t>73753/001</t>
  </si>
  <si>
    <t>74033/001</t>
  </si>
  <si>
    <t>IMPERMEABILIZACAO DE SUPERFICIE COM GEOMEMBRANA (MANTA TERMOPLASTICA L ISA) TIPO PEAD, E=2MM.</t>
  </si>
  <si>
    <t>IMPERMEABILIZACAO DE SUPERFICIE COM MANTA ASFALTICA (COM POLIMEROS TIP O APP), E=3 MM</t>
  </si>
  <si>
    <t>IMPERMEABILIZACAO DE SUPERFICIE COM MANTA ASFALTICA (COM POLIMEROS TIP O APP), E=4 MM</t>
  </si>
  <si>
    <t>IMPERMEABILIZACAO COM VÉU DE POLIESTER</t>
  </si>
  <si>
    <t>73929/001</t>
  </si>
  <si>
    <t>73929/004</t>
  </si>
  <si>
    <t>IMPERMEABILIZACAO DE CALHAS/LAJES DESCOBERTAS, COM EMULSAO ASFALTICA C OM ELASTOMEROS, 3 DEMAOS</t>
  </si>
  <si>
    <t>IMPERMEABILIZACAO DE SUPERFICIE COM REVESTIMENTO BICOMPONENTE SEMI FLE XIVEL.</t>
  </si>
  <si>
    <t>73762/002</t>
  </si>
  <si>
    <t>73762/004</t>
  </si>
  <si>
    <t>74066/002</t>
  </si>
  <si>
    <t>IMPERMEABILIZACAO DE SUPERFICIE, COM IMPERMEABILIZANTE FLEXIVEL A BASE ACRILICA.</t>
  </si>
  <si>
    <t>IMPERMEABILIZACAO DE ESTRUTURAS ENTERRADAS, COM TINTA ASFALTICA, DUAS DEMAOS.</t>
  </si>
  <si>
    <t>IMPERMEABILIZACAO DE SUPERFICIE COM EMULSAO ASFALTICA A BASE D'AGUA</t>
  </si>
  <si>
    <t>JUNTA DE DILATACAO PARA IMPERMEABILIZACAO, COM ASFALTO OXIDADO APLICAD O A QUENTE, DIMENSOES 2X2 CM</t>
  </si>
  <si>
    <t>73872/001</t>
  </si>
  <si>
    <t>IMPERMEABILIZACAO COM PINTURA A BASE DE RESINA EPOXI ALCATRAO, UMA DEM AO.</t>
  </si>
  <si>
    <t>73872/002</t>
  </si>
  <si>
    <t>74025/001</t>
  </si>
  <si>
    <t>IMPERMEABILIZACAO DE SUPERFICIE COM MASTIQUE BETUMINOSO A FRIO, POR ME TRO.</t>
  </si>
  <si>
    <t>74190/001</t>
  </si>
  <si>
    <t>IMPERMEABILIZACAO DE SUPERFICIE COM MASTIQUE BETUMINOSO A FRIO, POR AR EA.</t>
  </si>
  <si>
    <t>73782/002</t>
  </si>
  <si>
    <t>73782/003</t>
  </si>
  <si>
    <t>73782/004</t>
  </si>
  <si>
    <t>73782/005</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</si>
  <si>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</si>
  <si>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</si>
  <si>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</si>
  <si>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</si>
  <si>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</si>
  <si>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</si>
  <si>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</si>
  <si>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</si>
  <si>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CAIXA DE PASSAGEM 20X20X25 FUNDO BRITA COM TAMPA</t>
  </si>
  <si>
    <t>CAIXA DE PASSAGEM 30X30X40 COM TAMPA E DRENO BRITA</t>
  </si>
  <si>
    <t>CAIXA DE PASSAGEM 40X40X50 FUNDO BRITA COM TAMPA</t>
  </si>
  <si>
    <t>CAIXA DE PASSGEM 50X50X60 FUNDO BRITA C/ TAMPA</t>
  </si>
  <si>
    <t>CAIXA DE PASSAGEM 60X60X70 FUNDO BRITA COM TAMPA</t>
  </si>
  <si>
    <t>CAIXA DE PASSAGEM 80X80X62 FUNDO BRITA COM TAMPA</t>
  </si>
  <si>
    <t>CAIXA DE PROTECAO PARA MEDIDOR MONOFASICO,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</si>
  <si>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</si>
  <si>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</si>
  <si>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</si>
  <si>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</si>
  <si>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74052/005</t>
  </si>
  <si>
    <t>QUADRO DE MEDICAO GERAL EM CHAPA METALICA PARA EDIFICIOS COM 16 APTOS, INCLUSIVE DISJUNTORES E ATERRAMENTO</t>
  </si>
  <si>
    <t>DISJUNTOR TERMOMAGNETICO MONOPOLAR PADRAO NEMA (AMERICANO) 10 A 30A 24 0V, FORNECIMENTO E INSTALACAO</t>
  </si>
  <si>
    <t>74130/002</t>
  </si>
  <si>
    <t>DISJUNTOR TERMOMAGNETICO MONOPOLAR PADRAO NEMA (AMERICANO) 35 A 50A 24 0V, FORNECIMENTO E INSTALACAO</t>
  </si>
  <si>
    <t>DISJUNTOR TERMOMAGNETICO BIPOLAR PADRAO NEMA (AMERICANO) 10 A 50A 240V , FORNECIMENTO E INSTALACAO</t>
  </si>
  <si>
    <t>DISJUNTOR TERMOMAGNETICO TRIPOLAR PADRAO NEMA (AMERICANO) 10 A 50A 240 V, FORNECIMENTO E INSTALACAO</t>
  </si>
  <si>
    <t>DISJUNTOR TERMOMAGNETICO TRIPOLAR PADRAO NEMA (AMERICANO) 60 A 100A 24 0V, FORNECIMENTO E INSTALACAO</t>
  </si>
  <si>
    <t>74130/006</t>
  </si>
  <si>
    <t>DISJUNTOR TERMOMAGNETICO TRIPOLAR PADRAO NEMA (AMERICANO) 125 A 150A 2 40V, FORNECIMENTO E INSTALACAO</t>
  </si>
  <si>
    <t>74130/007</t>
  </si>
  <si>
    <t>DISJUNTOR TERMOMAGNETICO TRIPOLAR EM CAIXA MOLDADA 250A 600V, FORNECIM ENTO E INSTALACAO</t>
  </si>
  <si>
    <t>74130/008</t>
  </si>
  <si>
    <t>DISJUNTOR TERMOMAGNETICO TRIPOLAR EM CAIXA MOLDADA 300 A 400A 600V, FO RNECIMENTO E INSTALACAO</t>
  </si>
  <si>
    <t>74130/009</t>
  </si>
  <si>
    <t>DISJUNTOR TERMOMAGNETICO TRIPOLAR EM CAIXA MOLDADA 500 A 600A 600V, FO RNECIMENTO E INSTALACAO</t>
  </si>
  <si>
    <t>DISJUNTOR TERMOMAGNETICO TRIPOLAR EM CAIXA MOLDADA 175 A 225A 240V, FO RNECIMENTO E INSTALACAO</t>
  </si>
  <si>
    <t>74131/001</t>
  </si>
  <si>
    <t>74131/004</t>
  </si>
  <si>
    <t>74131/007</t>
  </si>
  <si>
    <t>74131/008</t>
  </si>
  <si>
    <t>CAIXA DE MEDICAO EM ALTA TENSAO - FORNECIMENTO E INSTALACAO</t>
  </si>
  <si>
    <t>TOMADA 3P+T 30A/440V SEM PLACA - FORNECIMENTO E INSTALACAO</t>
  </si>
  <si>
    <t>INTERRUPTOR PULSADOR DE CAMPAINHA OU MINUTERIA 2A/250V C/ CAIXA - FORN ECIMENTO E INSTALACAO</t>
  </si>
  <si>
    <t>INTERRUPTOR INTERMEDIARIO (FOUR-WAY) - FORNECIMENTO E INSTALACAO</t>
  </si>
  <si>
    <t>LAMPADA VAPOR METALICO 400W - FORNECIMENTO E INSTALACAO</t>
  </si>
  <si>
    <t>IGNITOR PARA PARTIDA LÂMPADA VAPOR SÓDIO ALTA PRESSÃO ATÉ 400W</t>
  </si>
  <si>
    <t>73953/002</t>
  </si>
  <si>
    <t>73953/004</t>
  </si>
  <si>
    <t>73953/005</t>
  </si>
  <si>
    <t>73953/008</t>
  </si>
  <si>
    <t>73953/009</t>
  </si>
  <si>
    <t>74041/001</t>
  </si>
  <si>
    <t>LUMINARIA GLOBO VIDRO LEITOSO/PLAFONIER/BOCAL/LAMPADA FLUORESCENTE 20W</t>
  </si>
  <si>
    <t>74041/002</t>
  </si>
  <si>
    <t>LUMINARIA GLOBO VIDRO LEITOSO/PLAFONIER/BOCAL/LAMPADA FLUORESCENTE 40W</t>
  </si>
  <si>
    <t>74082/001</t>
  </si>
  <si>
    <t>74094/001</t>
  </si>
  <si>
    <t>LUMINARIA TIPO SPOT PARA 1 LAMPADA INCANDESCENTE/FLUORESCENTE COMPACTA</t>
  </si>
  <si>
    <t>REATOR PARA LAMPADA FLUORESCENTE 2X40W PARTIDA RAPIDA FORNECIMENTO E I NSTALACAO</t>
  </si>
  <si>
    <t>REATOR PARA LAMPADA FLUORESCENTE 1X20W PARTIDA RAPIDA FORNECIMENTO E I NSTALACAO</t>
  </si>
  <si>
    <t>REATOR PARA LAMPADA FLUORESCENTE 1X40W PARTIDA RAPIDA FORNECIMENTO E I NSTALACAO</t>
  </si>
  <si>
    <t>LAMPADA FLUORESCENTE 20W - FORNECIMENTO E INSTALACAO</t>
  </si>
  <si>
    <t>LAMPADA FLUORESCENTE 40W - FORNECIMENTO E INSTALACAO</t>
  </si>
  <si>
    <t>LAMPADA FLUORESCENTE TP HO 85W - FORNECIMENTO E INSTALACAO</t>
  </si>
  <si>
    <t>ENTRADA PROVISORIA DE ENERGIA ELETRICA AEREA TRIFASICA 40A EM POSTE MA DEIRA</t>
  </si>
  <si>
    <t>SUPORTE PARA TRANSFORMADOR EM POSTE DE CONCRETO CIRCULAR</t>
  </si>
  <si>
    <t>73767/001</t>
  </si>
  <si>
    <t>73767/002</t>
  </si>
  <si>
    <t>73767/003</t>
  </si>
  <si>
    <t>73767/004</t>
  </si>
  <si>
    <t>ALCA PRE-FORMADA DISTRIBUICAO EM ACO RECOBERTO COM ALUMINIO NU PARA CA BO 25MM2, ENCAPADO. FORNECIMENTO E INSTALACAO.</t>
  </si>
  <si>
    <t>73767/005</t>
  </si>
  <si>
    <t>ALCA PRE-FORMADA SERV DE ACO RECOB C/ALUM NU ENCAPADO 25MM2 (BITOLA) CONF PROJ A4-148-CP RIOLUZ FORNECIMENTO E COLOCACAO</t>
  </si>
  <si>
    <t>73781/001</t>
  </si>
  <si>
    <t>MUFLA TERMINAL PRIMARIA UNIPOLAR USO INTERNO PARA CABO 35/120MM2, ISOL ACAO 15/25KV EM EPR - BORRACHA DE SILICONE. FORNECIMENTO E INSTALACAO.</t>
  </si>
  <si>
    <t>73781/002</t>
  </si>
  <si>
    <t>ISOLADOR DE PINO TP HI-POT CILINDRICO CLASSE 15KV. FORNECIMENTO E INST ALACAO.</t>
  </si>
  <si>
    <t>73781/003</t>
  </si>
  <si>
    <t>ISOLADOR DE SUSPENSAO (DISCO) TP CAVILHA CLASSE 15KV - 6''. FORNECIMEN TO E INSTALACAO.</t>
  </si>
  <si>
    <t>ARMACAO SECUNDARIA OU REX COMPLETA PARA TRESLINHAS-FORNECIMENTO E INST ALACAO.</t>
  </si>
  <si>
    <t>ARMACAO SECUNDARIA OU REX COMPLETA PARA DUAS LINHAS-FORNECIMENTO E INS TALACAO.</t>
  </si>
  <si>
    <t>ARMACAO SECUNDARIA OU REX COMPLETA PARA QUATRO LINHAS-FORNECIMENTO E I NSTALACAO.</t>
  </si>
  <si>
    <t>73783/001</t>
  </si>
  <si>
    <t>POSTE CONCRETO SECAO CIRCULAR COMPRIMENTO=5M CARGA NOMINAL TOPO 100KG INCLUSIVE ESCAVACAO EXCLUSIVE TRANSPORTE - FORNECIMENTO E COLOCACAO</t>
  </si>
  <si>
    <t>73783/003</t>
  </si>
  <si>
    <t>POSTE CONCRETO SEÇÃO CIRCULAR COMPRIMENTO=5M CARGA NOMINAL TOPO 300KG INCLUSIVE ESCAVACAO EXCLUSIVE TRANSPORTE - FORNECIMENTO E COLOCAÇÃO</t>
  </si>
  <si>
    <t>73783/005</t>
  </si>
  <si>
    <t>POSTE CONCRETO SEÇÃO CIRCULAR COMPRIMENTO=7M CARGA NOMINAL TOPO 100KG INCLUSIVE ESCAVACAO EXCLUSIVE TRANSPORTE - FORNECIMENTO E COLOCAÇÃO</t>
  </si>
  <si>
    <t>73783/006</t>
  </si>
  <si>
    <t>POSTE CONCRETO SEÇÃO CIRCULAR COMPRIMENTO=7M CARGA NOMINAL TOPO 200KG INCLUSIVE ESCAVACAO EXCLUSIVE TRANSPORTE - FORNECIMENTO E COLOCAÇÃO</t>
  </si>
  <si>
    <t>73783/008</t>
  </si>
  <si>
    <t>73783/009</t>
  </si>
  <si>
    <t>73783/010</t>
  </si>
  <si>
    <t>73783/011</t>
  </si>
  <si>
    <t>73783/012</t>
  </si>
  <si>
    <t>POSTE CONCRETO SEÇÃO CIRCULAR COMPRIMENTO=7M CARGA NOMINAL NO TOPO 300 KG INCLUSIVE ESCAVACAO EXCLUSIVE TRANSPORTE - FORNECIMENTO E COLOCAÇÃO</t>
  </si>
  <si>
    <t>73783/014</t>
  </si>
  <si>
    <t>POSTE CONCRETO SEÇÃO CIRCULAR COMPRIMENTO=9M CARGA NOMINAL NO TOPO 200 KG INCLUSIVE ESCAVACAO EXCLUSIVE TRANSPORTE - FORNECIMENTO E COLOCAÇÃO</t>
  </si>
  <si>
    <t>73783/015</t>
  </si>
  <si>
    <t>POSTE CONCRETO SEÇÃO CIRCULAR COMPRIMENTO=9M CARGA NOMINAL NO TOPO 300 KG INCLUSIVE ESCAVACAO EXCLUSIVE TRANSPORTE - FORNECIMENTO E COLOCAÇÃO</t>
  </si>
  <si>
    <t>73783/016</t>
  </si>
  <si>
    <t>POSTE CONCRETO SEÇÃO CIRCULAR COMPRIMENTO=9M CARGA NOMINAL NO TOPO 400 KG INCLUSIVE ESCAVACAO EXCLUSIVE TRANSPORTE - FORNECIMENTO E COLOCAÇÃO</t>
  </si>
  <si>
    <t>73783/017</t>
  </si>
  <si>
    <t>POSTE CONCRETO SEÇÃO CIRCULAR COMPRIMENTO=10M CARGA NOMINAL NO TOPO 60 0KG INCLUSIVE ESCAVACAO EXCLUSIVE TRANSPORTE - FORNECIMENTO E COLOCAÇÃ O</t>
  </si>
  <si>
    <t>POSTE DE CONCRETO DUPLO T H=9M CARGA NOMINAL 300KG INCLUSIVE ESCAVACAO , EXCLUSIVE TRANSPORTE - FORNECIMENTO E INSTALACAO</t>
  </si>
  <si>
    <t>POSTE DE CONCRETO DUPLO T H=9M CARGA NOMINAL 500KG INCLUSIVE ESCAVACAO , EXCLUSIVE TRANSPORTE - FORNECIMENTO E INSTALACAO</t>
  </si>
  <si>
    <t>POSTE DE CONCRETO DUPLO T H=10M CARGA NOMINAL 300KG INCLUSIVE ESCAVACA O, EXCLUSIVE TRANSPORTE - FORNECIMENTO E INSTALACAO</t>
  </si>
  <si>
    <t>73769/001</t>
  </si>
  <si>
    <t>POSTE ACO CONICO CONTINUO CURVO SIMPLES SEM BASE C/JANELA 9M (INSPECAO ) - FORNECIMENTO E INSTALACAO</t>
  </si>
  <si>
    <t>73769/002</t>
  </si>
  <si>
    <t>73769/003</t>
  </si>
  <si>
    <t>73769/004</t>
  </si>
  <si>
    <t>POSTE DE ACO CONICO CONTINUO RETO, FLANGEADO, H=9M - FORNECIMENTO E IN STALACAO</t>
  </si>
  <si>
    <t>73855/001</t>
  </si>
  <si>
    <t>REATOR PARA LAMPADA VAPOR DE MERCURIO USO EXTERNO 220V/400W</t>
  </si>
  <si>
    <t>73831/001</t>
  </si>
  <si>
    <t>73831/002</t>
  </si>
  <si>
    <t>73831/003</t>
  </si>
  <si>
    <t>73831/004</t>
  </si>
  <si>
    <t>LAMPADA MISTA DE 160W - FORNECIMENTO E INSTALACAO</t>
  </si>
  <si>
    <t>73831/005</t>
  </si>
  <si>
    <t>LAMPADA MISTA DE 250W - FORNECIMENTO E INSTALACAO</t>
  </si>
  <si>
    <t>73831/006</t>
  </si>
  <si>
    <t>LAMPADA MISTA DE 500W - FORNECIMENTO E INSTALACAO</t>
  </si>
  <si>
    <t>73831/007</t>
  </si>
  <si>
    <t>73831/008</t>
  </si>
  <si>
    <t>73831/009</t>
  </si>
  <si>
    <t>74231/001</t>
  </si>
  <si>
    <t>74246/001</t>
  </si>
  <si>
    <t>REFLETOR RETANGULAR FECHADO COM LAMPADA VAPOR METALICO 400 W</t>
  </si>
  <si>
    <t>RELE FOTOELETRICO P/ COMANDO DE ILUMINACAO EXTERNA 220V/1000W - FORNEC IMENTO E INSTALACAO</t>
  </si>
  <si>
    <t>REATOR PARA LAMPADA VAPOR DE MERCURIO 250W USO EXTERNO</t>
  </si>
  <si>
    <t>73857/001</t>
  </si>
  <si>
    <t>73857/002</t>
  </si>
  <si>
    <t>73857/003</t>
  </si>
  <si>
    <t>73857/004</t>
  </si>
  <si>
    <t>73857/005</t>
  </si>
  <si>
    <t>73857/006</t>
  </si>
  <si>
    <t>73857/007</t>
  </si>
  <si>
    <t>73857/008</t>
  </si>
  <si>
    <t>73857/009</t>
  </si>
  <si>
    <t>73857/010</t>
  </si>
  <si>
    <t>INSTALACAO PARA-RAIOS P/RESERVATORIO</t>
  </si>
  <si>
    <t>HASTE COPPERWELD 5/8 X 3,0M COM CONECTOR</t>
  </si>
  <si>
    <t>PARA-RAIOS TIPO FRANKLIN - CABO E SUPORTE ISOLADOR</t>
  </si>
  <si>
    <t>TERMINAL AEREO EM ACO GALVANIZADO COM BASE DE FIXACAO H = 30CM</t>
  </si>
  <si>
    <t>HASTE DE TERRA CANTONEIRA GALVANIZADA L=2,00M COM CONEXOES</t>
  </si>
  <si>
    <t>HASTE COPERWELD 3/4" X 3,00M COM CONECTOR</t>
  </si>
  <si>
    <t>MASTRO SIMPLES DE FERRO GALVANIZADO P/ PARA-RAIOS H=3,00M INCLUINDO BA SE - FORNECIMENTO E INSTALACAO</t>
  </si>
  <si>
    <t>PARA-RAIO TP VALVULA 15KV/5KA - FORNECIMENTO E INSTALACAO</t>
  </si>
  <si>
    <t>CHUVEIRO ELETRICO COMUM CORPO PLASTICO TIPO DUCHA, FORNECIMENTO E INST ALACAO</t>
  </si>
  <si>
    <t>CHAVE SECCIONADORA TRIPOLAR, ABERTURA SOB CARGA, COM FUSÍVEIS NH - 200 A/250V</t>
  </si>
  <si>
    <t>73780/001</t>
  </si>
  <si>
    <t>73780/002</t>
  </si>
  <si>
    <t>CHAVE BLINDADA TRIPOLAR 250V, 30A - FORNECIMENTO E INSTALACAO</t>
  </si>
  <si>
    <t>73780/003</t>
  </si>
  <si>
    <t>CHAVE BLINDADA TRIPOLAR 250V, 60A - FORNECIMENTO E INSTALACAO</t>
  </si>
  <si>
    <t>73780/004</t>
  </si>
  <si>
    <t>CHAVE BLINDADA TRIPOLAR 250V, 100A - FORNECIMENTO E INSTALACAO</t>
  </si>
  <si>
    <t>BASE PARA FUSIVEL (PORTA-FUSIVEL) NH 01 250A</t>
  </si>
  <si>
    <t>SECCIONADOR TRIPOLAR 15KV/400A ACIONAM SIMULT VARA MANOBRA (MANOBRA) - FORNECIMENTO E INSTALACAO</t>
  </si>
  <si>
    <t>SECCIONADOR TRIPOLAR 15KV/400A ACIONAM SIMULT PUNHO MANOBRA (COMANDO) - FORNECIMENTO E INSTALACAO</t>
  </si>
  <si>
    <t>CHAVE FACA TRIPOLAR BLINDADA 250V/30A - FORNECIMENTO E INSTALACAO</t>
  </si>
  <si>
    <t>CHAVE DE BOIA AUTOMÁTICA</t>
  </si>
  <si>
    <t>CHAVE DE BOIA AUTOMÁTICA SUPERIOR 10A/250V - FORNECIMENTO E INSTALACAO</t>
  </si>
  <si>
    <t>CAIXA DE INCÊNDIO 45X75X17CM - FORNECIMENTO E INSTALAÇÃO</t>
  </si>
  <si>
    <t>CAIXA DE INCÊNDIO 60X75X17CM - FORNECIMENTO E INSTALAÇÃO</t>
  </si>
  <si>
    <t>EXTINTOR DE PQS 4KG - FORNECIMENTO E INSTALACAO</t>
  </si>
  <si>
    <t>EXTINTOR DE CO2 6KG - FORNECIMENTO E INSTALACAO</t>
  </si>
  <si>
    <t>73775/001</t>
  </si>
  <si>
    <t>EXTINTOR INCENDIO TP PO QUIMICO 4KG FORNECIMENTO E COLOCACAO</t>
  </si>
  <si>
    <t>73775/002</t>
  </si>
  <si>
    <t>EXTINTOR INCENDIO AGUA-PRESSURIZADA 10L INCL SUPORTE PAREDE CARGA COMPLETA FORNECIMENTO E COLOCACAO</t>
  </si>
  <si>
    <t>HIDRANTE SUBTERRANEO FERRO FUNDIDO C/ CURVA LONGA E CAIXA DN=75MM</t>
  </si>
  <si>
    <t>EXTINTOR INCENDIO TP GAS CARBONICO 4KG COMPLETO - FORNECIMENTO E INSTA LACAO</t>
  </si>
  <si>
    <t>EXTINTOR INCENDIO TP PO QUIMICO 6KG - FORNECIMENTO E INSTALACAO</t>
  </si>
  <si>
    <t>TOMADA PARA TELEFONE DE 4 POLOS PADRAO TELEBRAS - FORNECIMENTO E INSTA LACAO</t>
  </si>
  <si>
    <t>CABO TELEFONICO CTP-APL-50, 30 PARES (USO EXTERNO) - FORNECIMENTO E IN STALACAO</t>
  </si>
  <si>
    <t>CABO TELEFONICO CTP-APL-50, 20 PARES (USO EXTERNO) - FORNECIMENTO E IN STALACAO</t>
  </si>
  <si>
    <t>CABO TELEFONICO CTP-APL-50, 10 PARES (USO EXTERNO) - FORNECIMENTO E IN STALACAO</t>
  </si>
  <si>
    <t>73749/001</t>
  </si>
  <si>
    <t>CAIXA ENTERRADA PARA INSTALACOES TELEFONICAS TIPO R1 0,60X0,35X0,50M E M BLOCOS DE CONCRETO ESTRUTURAL</t>
  </si>
  <si>
    <t>73749/002</t>
  </si>
  <si>
    <t>CAIXA ENTERRADA PARA INSTALACOES TELEFONICAS TIPO R2 1,07X0,52X0,50M E M BLOCOS DE CONCRETO ESTRUTURAL</t>
  </si>
  <si>
    <t>73749/003</t>
  </si>
  <si>
    <t>CAIXA ENTERRADA PARA INSTALACOES TELEFONICAS TIPO R3 1,30X1,20X1,20M E M BLOCOS DE CONCRETO ESTRUTURAL</t>
  </si>
  <si>
    <t>73768/001</t>
  </si>
  <si>
    <t>73768/002</t>
  </si>
  <si>
    <t>CABO TELEFONICO FE 1,0MM, 2 CONDUTORES (USO EXTERNO) - FORNECIMENTO E INSTALACAO</t>
  </si>
  <si>
    <t>73768/003</t>
  </si>
  <si>
    <t>CABO TELEFONICO CI-50 10 PARES (USO INTERNO) - FORNECIMENTO E INSTALAC AO</t>
  </si>
  <si>
    <t>73768/004</t>
  </si>
  <si>
    <t>CABO TELEFONICO CI-50 20PARES (USO INTERNO) - FORNECIMENTO E INSTALACA O</t>
  </si>
  <si>
    <t>73768/005</t>
  </si>
  <si>
    <t>CABO TELEFONICO CI-50 30PARES (USO INTERNO) - FORNECIMENTO E INSTALACA O</t>
  </si>
  <si>
    <t>73768/006</t>
  </si>
  <si>
    <t>CABO TELEFONICO CI-50 50PARES (USO INTERNO) - FORNECIMENTO E INSTALACA O</t>
  </si>
  <si>
    <t>73768/007</t>
  </si>
  <si>
    <t>CABO TELEFONICO CI-50 75 PARES (USO INTERNO) - FORNECIMENTO E INSTALAC AO</t>
  </si>
  <si>
    <t>73768/008</t>
  </si>
  <si>
    <t>CABO TELEFONICO CI-50 200 PARES (USO INTERNO) - FORNECIMENTO E INSTALA CAO</t>
  </si>
  <si>
    <t>73768/009</t>
  </si>
  <si>
    <t>CABO TELEFONICO CCI-50 1 PAR (USO INTERNO) - FORNECIMENTO E INSTALACAO</t>
  </si>
  <si>
    <t>73768/010</t>
  </si>
  <si>
    <t>CABO TELEFONICO CCI-50 2 PARES (USO INTERNO) - FORNECIMENTO E INSTALAC AO</t>
  </si>
  <si>
    <t>73768/011</t>
  </si>
  <si>
    <t>CABO TELEFONICO CCI-50 3 PARES (USO INTERNO) - FORNECIMENTO E INSTALAC AO</t>
  </si>
  <si>
    <t>73768/012</t>
  </si>
  <si>
    <t>CABO TELEFONICO CCI-50 4 PARES (USO INTERNO) - FORNECIMENTO E INSTALAC AO</t>
  </si>
  <si>
    <t>73768/013</t>
  </si>
  <si>
    <t>CABO TELEFONICO CCI-50 5 PARES (USO INTERNO) - FORNECIMENTO E INSTALAC AO</t>
  </si>
  <si>
    <t>73768/014</t>
  </si>
  <si>
    <t>CAIXA DE PASSAGEM PARA TELEFONE 10X10X5CM (SOBREPOR) FORNECIMENTO E IN STALACAO</t>
  </si>
  <si>
    <t>CAIXA DE PASSAGEM PARA TELEFONE 80X80X15CM (SOBREPOR) FORNECIMENTO E I NSTALACAO</t>
  </si>
  <si>
    <t>CAIXA DE PASSAGEM PARA TELEFONE 150X150X15CM (SOBREPOR) FORNECIMENTO E INSTALACAO</t>
  </si>
  <si>
    <t>CABO TELEFONICO CT-APL-50, 100 PARES (USO EXTERNO) - FORNECIMENTO E IN STALACAO</t>
  </si>
  <si>
    <t>QUADRO DE DISTRIBUICAO PARA TELEFONE N.5, 80X80X12CM EM CHAPA METALICA , SEM ACESSORIOS, PADRAO TELEBRAS, FORNECIMENTO E INSTALACAO</t>
  </si>
  <si>
    <t>TAMPAO FOFO P/ CAIXA R2 PADRAO TELEBRAS COMPLETO - FORNECIMENTO E INST ALACAO</t>
  </si>
  <si>
    <t>TAMPAO FOFO P/ CAIXA R1 PADRAO TELEBRAS COMPLETO - FORNECIMENTO E INST ALACAO</t>
  </si>
  <si>
    <t>DUTO CHAPA GALVANIZADA NUM 26 P/ AR CONDICIONADO</t>
  </si>
  <si>
    <t>DUTO CHAPA GALVANIZADA NUM 22 P/ AR CONDICIONADO</t>
  </si>
  <si>
    <t>74003/001</t>
  </si>
  <si>
    <t>BOMBA CENTRIFUGA C/ MOTOR ELETRICO TRIFASICO 1CV</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</si>
  <si>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</si>
  <si>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</si>
  <si>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</si>
  <si>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</si>
  <si>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</si>
  <si>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</si>
  <si>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</si>
  <si>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73976/004</t>
  </si>
  <si>
    <t>TUBO DE AÇO GALVANIZADO COM COSTURA 1" (25MM), INCLUSIVE CONEXOES - FO RNECIMENTO E INSTALACAO</t>
  </si>
  <si>
    <t>73976/010</t>
  </si>
  <si>
    <t>TUBO DE AÇO GALVANIZADO COM COSTURA 4" (100MM), INCLUSIVE CONEXOES - F ORNECIMENTO E INSTALACAO</t>
  </si>
  <si>
    <t>73976/011</t>
  </si>
  <si>
    <t>TUBO DE AÇO GALVANIZADO COM COSTURA 6" (150MM), INCLUSIVE CONEXÕES - I NSTALAÇÃO</t>
  </si>
  <si>
    <t>75027/004</t>
  </si>
  <si>
    <t>TUBO DE AÇO PRETO 4" SEM COSTURA SCHEDULE 40/NBR 5590, INCLUSIVE CONEX OES - FORNECIMENTO E INSTALACAO</t>
  </si>
  <si>
    <t>75027/005</t>
  </si>
  <si>
    <t>TUBO DE AÇO PRETO 6" SEM COSTURA SCHEDULE 40/NBR 5590, INCLUSIVE CONEX ÕES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</si>
  <si>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</si>
  <si>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</si>
  <si>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</si>
  <si>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</si>
  <si>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</si>
  <si>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</si>
  <si>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</si>
  <si>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</si>
  <si>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</si>
  <si>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</si>
  <si>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</si>
  <si>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</si>
  <si>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</si>
  <si>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</si>
  <si>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</si>
  <si>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</si>
  <si>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</si>
  <si>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</si>
  <si>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</si>
  <si>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SERIE R, ÁGUA PLUVIAL, DN 50 MM, JUNTA ELÁSTICA, FORNECIDO E INSTALADO EM RAMAL DE ENCAMINHAMENTO. AF_12/2014</t>
  </si>
  <si>
    <t>JOELHO 45 GRAUS, PVC, SERIE R, ÁGUA PLUVIAL, DN 50 MM, JUNTA ELÁSTICA, FORNECIDO E INSTALADO EM RAMAL DE ENCAMINHAMENTO. AF_12/2014</t>
  </si>
  <si>
    <t>JOELHO 90 GRAUS, PVC, SERIE R, ÁGUA PLUVIAL, DN 75 MM, JUNTA ELÁSTICA, FORNECIDO E INSTALADO EM RAMAL DE ENCAMINHAMENTO. AF_12/2014</t>
  </si>
  <si>
    <t>JOELHO 45 GRAUS, PVC, SERIE R, ÁGUA PLUVIAL, DN 75 MM, JUNTA ELÁSTICA, FORNECIDO E INSTALADO EM RAMAL DE ENCAMINHAMENTO. AF_12/2014</t>
  </si>
  <si>
    <t>JOELHO 90 GRAUS, PVC, SERIE R, ÁGUA PLUVIAL, DN 100 MM, JUNTA ELÁSTICA , FORNECIDO E INSTALADO EM RAMAL DE ENCAMINHAMENTO. AF_12/2014</t>
  </si>
  <si>
    <t>JOELHO 45 GRAUS, PVC, SERIE R, ÁGUA PLUVIAL, DN 100 MM, JUNTA ELÁSTICA , FORNECIDO E INSTALADO EM RAMAL DE ENCAMINHAMENTO. AF_12/2014</t>
  </si>
  <si>
    <t>LUVA SIMPLES, PVC, SERIE R, ÁGUA PLUVIAL, DN 50 MM, JUNTA ELÁSTICA, FO RNECIDO E INSTALADO EM RAMAL DE ENCAMINHAMENTO. AF_12/2014</t>
  </si>
  <si>
    <t>LUVA SIMPLES, PVC, SERIE R, ÁGUA PLUVIAL, DN 75 MM, JUNTA ELÁSTICA, FO RNECIDO E INSTALADO EM RAMAL DE ENCAMINHAMENTO. AF_12/2014</t>
  </si>
  <si>
    <t>LUVA SIMPLES, PVC, SERIE R, ÁGUA PLUVIAL, DN 100 MM, JUNTA ELÁSTICA, F ORNECIDO E INSTALADO EM RAMAL DE ENCAMINHAMENTO. AF_12/2014</t>
  </si>
  <si>
    <t>REDUÇÃO EXCÊNTRICA, PVC, SERIE R, ÁGUA PLUVIAL, DN 100 X 75 MM, JUNTA ELÁSTICA,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</si>
  <si>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</si>
  <si>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</si>
  <si>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JUNÇÃO SIMPLES, PVC, SERIE R, ÁGUA PLUVIAL, DN 100 X 75 MM, JUNTA ELÁS TICA, FORNECIDO E INSTALADO EM RAMAL DE ENCAMINHAMENTO. AF_12/2014</t>
  </si>
  <si>
    <t>TÊ, PVC, SERIE R, ÁGUA PLUVIAL, DN 100 X 75 MM, JUNTA ELÁSTICA, FORNEC IDO E INSTALADO EM RAMAL DE ENCAMINHAMENTO. AF_12/2014</t>
  </si>
  <si>
    <t>JOELHO 90 GRAUS, PVC, SERIE R, ÁGUA PLUVIAL, DN 75 MM, JUNTA ELÁSTICA, FORNECIDO E INSTALADO EM CONDUTORES VERTICAIS DE ÁGUAS PLUVIAIS. AF_1 2/2014</t>
  </si>
  <si>
    <t>JOELHO 45 GRAUS, PVC, SERIE R, ÁGUA PLUVIAL, DN 75 MM, JUNTA ELÁSTICA, FORNECIDO E INSTALADO EM CONDUTORES VERTICAIS DE ÁGUAS PLUVIAIS. AF_1 2/2014</t>
  </si>
  <si>
    <t>JOELHO 90 GRAUS, PVC, SERIE R, ÁGUA PLUVIAL, DN 100 MM, JUNTA ELÁSTICA , FORNECIDO E INSTALADO EM CONDUTORES VERTICAIS DE ÁGUAS PLUVIAIS. AF_ 12/2014</t>
  </si>
  <si>
    <t>JOELHO 45 GRAUS, PVC, SERIE R, ÁGUA PLUVIAL, DN 100 MM, JUNTA ELÁSTICA , FORNECIDO E INSTALADO EM CONDUTORES VERTICAIS DE ÁGUAS PLUVIAIS. AF_ 12/2014</t>
  </si>
  <si>
    <t>JOELHO 90 GRAUS, PVC, SERIE R, ÁGUA PLUVIAL, DN 150 MM, JUNTA ELÁSTICA , FORNECIDO E INSTALADO EM CONDUTORES VERTICAIS DE ÁGUAS PLUVIAIS. AF_ 12/2014</t>
  </si>
  <si>
    <t>JOELHO 45 GRAUS, PVC, SERIE R, ÁGUA PLUVIAL, DN 150 MM, JUNTA ELÁSTICA , FORNECIDO E INSTALADO EM CONDUTORES VERTICAIS DE ÁGUAS PLUVIAIS. AF_ 12/2014</t>
  </si>
  <si>
    <t>LUVA SIMPLES, PVC, SERIE R, ÁGUA PLUVIAL, DN 75 MM, JUNTA ELÁSTICA, FO RNECIDO E INSTALADO EM CONDUTORES VERTICAIS DE ÁGUAS PLUVIAIS. AF_12/2 014</t>
  </si>
  <si>
    <t>LUVA SIMPLES, PVC, SERIE R, ÁGUA PLUVIAL, DN 100 MM, JUNTA ELÁSTICA, F ORNECIDO E INSTALADO EM CONDUTORES VERTICAIS DE ÁGUAS PLUVIAIS. AF_12/ 2014</t>
  </si>
  <si>
    <t>REDUÇÃO EXCÊNTRICA, PVC, SERIE R, ÁGUA PLUVIAL, DN 100 X 75 MM, JUNTA ELÁSTICA, FORNECIDO E INSTALADO EM CONDUTORES VERTICAIS DE ÁGUAS PLUVI AIS. AF_12/2014</t>
  </si>
  <si>
    <t>LUVA SIMPLES, PVC, SERIE R, ÁGUA PLUVIAL, DN 150 MM, JUNTA ELÁSTICA, F ORNECIDO E INSTALADO EM CONDUTORES VERTICAIS DE ÁGUAS PLUVIAIS. AF_12/ 2014</t>
  </si>
  <si>
    <t>REDUÇÃO EXCÊNTRICA, PVC, SERIE R, ÁGUA PLUVIAL, DN 150 X 100 MM, JUNTA ELÁSTICA, FORNECIDO E INSTALADO EM CONDUTORES VERTICAIS DE ÁGUAS PLUV IAIS. AF_12/2014</t>
  </si>
  <si>
    <t>JUNÇÃO SIMPLES, PVC, SERIE R, ÁGUA PLUVIAL, DN 100 X 75 MM, JUNTA ELÁS TICA, FORNECIDO E INSTALADO EM CONDUTORES VERTICAIS DE ÁGUAS PLUVIAIS. AF_12/2014</t>
  </si>
  <si>
    <t>TÊ, PVC, SERIE R, ÁGUA PLUVIAL, DN 100 X 75 MM, JUNTA ELÁSTICA, FORNEC IDO E INSTALADO EM CONDUTORES VERTICAIS DE ÁGUAS PLUVIAIS. AF_12/2014</t>
  </si>
  <si>
    <t>JUNÇÃO SIMPLES, PVC, SERIE R, ÁGUA PLUVIAL, DN 150 X 100 MM, JUNTA ELÁ STICA, FORNECIDO E INSTALADO EM CONDUTORES VERTICAIS DE ÁGUAS PLUVIAIS . AF_12/2014</t>
  </si>
  <si>
    <t>TÊ, PVC, SERIE R, ÁGUA PLUVIAL, DN 150 X 100 MM, JUNTA ELÁSTICA, FORNE CIDO E INSTALADO EM CONDUTORES VERTICAIS DE ÁGUAS PLUVIAIS. AF_12/2014</t>
  </si>
  <si>
    <t>TAMPA DE CONCRETO ARMADO 60X60X5CM PARA CAIXA</t>
  </si>
  <si>
    <t>CAIXA DE INSPEÇÃO 80X80X80CM EM ALVENARIA - EXECUÇÃO</t>
  </si>
  <si>
    <t>CAIXA DE INSPEÇÃO 90X90X80CM EM ALVENARIA - EXECUÇÃO</t>
  </si>
  <si>
    <t>74051/001</t>
  </si>
  <si>
    <t>CAIXA DE GORDURA DUPLA EM CONCRETO PRE-MOLDADO DN 60MM COM TAMPA - FOR NECIMENTO E INSTALACAO</t>
  </si>
  <si>
    <t>74051/002</t>
  </si>
  <si>
    <t>CAIXA DE GORDURA SIMPLES EM CONCRETO PRE-MOLDADO DN 40MM COM TAMPA - F ORNECIMENTO E INSTALACAO</t>
  </si>
  <si>
    <t>74104/001</t>
  </si>
  <si>
    <t>74166/001</t>
  </si>
  <si>
    <t>74166/002</t>
  </si>
  <si>
    <t>CAIXA D´ÁGUA EM POLIETILENO, 1000 LITROS, COM ACESSÓRIOS</t>
  </si>
  <si>
    <t>CAIXA D´AGUA EM POLIETILENO, 500 LITROS, COM ACESSÓRIOS</t>
  </si>
  <si>
    <t>74234/001</t>
  </si>
  <si>
    <t>VÁLVULA EM METAL CROMADO TIPO AMERICANA 3.1/2" X 1.1/2" PARA PIA - FOR NECIMENTO E INSTALAÇÃO. AF_12/2013</t>
  </si>
  <si>
    <t>VÁLVULA EM PLÁSTICO CROMADO TIPO AMERICANA 3.1/2" X 1.1/2" SEM ADAPTAD OR PARA PIA - FORNECIMENTO E INSTALAÇÃO. AF_12/2013</t>
  </si>
  <si>
    <t>SIFÃO DO TIPO GARRAFA EM METAL CROMADO 1 X 1.1/2" - FORNECIMENTO E INS TALAÇÃO. AF_12/2013</t>
  </si>
  <si>
    <t>ENGATE FLEXÍVEL EM PLÁSTICO BRANCO, 1/2" X 30CM - FORNECIMENTO E INSTA LAÇÃO. AF_12/2013</t>
  </si>
  <si>
    <t>ENGATE FLEXÍVEL EM PLÁSTICO BRANCO, 1/2" X 40CM - FORNECIMENTO E INSTA LAÇÃO. AF_12/2013</t>
  </si>
  <si>
    <t>CUBA DE EMBUTIR OVAL EM LOUÇA BRANCA, 35 X 50CM OU EQUIVALENTE - FORNE CIMENTO E INSTALAÇÃO. AF_12/2013</t>
  </si>
  <si>
    <t>LAVATÓRIO LOUÇA BRANCA COM COLUNA, *44 X 35,5* CM, PADRÃO POPULAR - FO RNECIMENTO E INSTALAÇÃO. AF_12/2013</t>
  </si>
  <si>
    <t>APARELHO MISTURADOR DE MESA PARA LAVATÓRIO, PADRÃO MÉDIO - FORNECIMENT O E INSTALAÇÃO. AF_12/2013</t>
  </si>
  <si>
    <t>TORNEIRA CROMADA DE MESA, 1/2" OU 3/4", PARA LAVATÓRIO, PADRÃO POPULAR - FORNECIMENTO E INSTALAÇÃO. AF_12/2013</t>
  </si>
  <si>
    <t>TORNEIRA CROMADA 1/2" OU 3/4" PARA TANQUE, PADRÃO POPULAR - FORNECIMEN TO E INSTALAÇÃO. AF_12/2013</t>
  </si>
  <si>
    <t>TORNEIRA CROMADA 1/2" OU 3/4" PARA TANQUE, PADRÃO MÉDIO - FORNECIMENTO E INSTALAÇÃO. AF_12/2013</t>
  </si>
  <si>
    <t>TORNEIRA PLÁSTICA 3/4" PARA TANQUE - FORNECIMENTO E INSTALAÇÃO. AF_12/ 2013</t>
  </si>
  <si>
    <t>SABONETEIRA DE SOBREPOR (FIXADA NA PAREDE), TIPO CONCHA, EM ACO INOXID AVEL - FORNECIMENTO E INSTALACAO</t>
  </si>
  <si>
    <t>TAMPA EM CONCRETO ARMADO 60X60X5CM P/CX INSPECAO/FOSSA SEPTICA</t>
  </si>
  <si>
    <t>74198/001</t>
  </si>
  <si>
    <t>74198/002</t>
  </si>
  <si>
    <t>VALVULA DESCARGA 1.1/2" COM REGISTRO, ACABAMENTO EM METAL CROMADO - FO RNECIMENTO E INSTALACAO</t>
  </si>
  <si>
    <t>73795/001</t>
  </si>
  <si>
    <t>VÁLVULA DE RETENÇÃO VERTICAL Ø 20MM (3/4") - FORNECIMENTO E INSTALAÇÃO</t>
  </si>
  <si>
    <t>73795/002</t>
  </si>
  <si>
    <t>VÁLVULA DE RETENÇÃO VERTICAL Ø 25MM (1") - FORNECIMENTO E INSTALAÇÃO</t>
  </si>
  <si>
    <t>73795/003</t>
  </si>
  <si>
    <t>VÁLVULA DE RETENÇÃO VERTICAL Ø 32MM (1.1/4") - FORNECIMENTO E INSTALAÇ ÃO</t>
  </si>
  <si>
    <t>73795/004</t>
  </si>
  <si>
    <t>VÁLVULA DE RETENÇÃO VERTICAL Ø 40MM (1.1/2") - FORNECIMENTO E INSTALAÇ ÃO</t>
  </si>
  <si>
    <t>73795/005</t>
  </si>
  <si>
    <t>VÁLVULA DE RETENÇÃO VERTICAL Ø 50MM (2") - FORNECIMENTO E INSTALAÇÃO</t>
  </si>
  <si>
    <t>73795/006</t>
  </si>
  <si>
    <t>VÁLVULA DE RETENÇÃO VERTICAL Ø 80MM (3") - FORNECIMENTO E INSTALAÇÃO</t>
  </si>
  <si>
    <t>73795/007</t>
  </si>
  <si>
    <t>VÁLVULA DE RETENÇÃO VERTICAL Ø 100MM (4") - FORNECIMENTO E INSTALAÇÃO</t>
  </si>
  <si>
    <t>73795/008</t>
  </si>
  <si>
    <t>VÁLVULA DE RETENÇÃO HORIZONTAL Ø 20MM (3/4") - FORNECIMENTO E INSTALAÇ ÃO</t>
  </si>
  <si>
    <t>73795/009</t>
  </si>
  <si>
    <t>VALVULA DE RETENCAO HORIZONTAL Ø 25MM (1) - FORNECIMENTO E INSTALACAO</t>
  </si>
  <si>
    <t>73795/010</t>
  </si>
  <si>
    <t>VÁLVULA DE RETENÇÃO HORIZONTAL Ø 32MM (1.1/4") - FORNECIMENTO E INSTAL AÇÃO</t>
  </si>
  <si>
    <t>73795/011</t>
  </si>
  <si>
    <t>VÁLVULA DE RETENÇÃO HORIZONTAL Ø 40MM (1.1/2") - FORNECIMENTO E INSTAL AÇÃO</t>
  </si>
  <si>
    <t>73795/012</t>
  </si>
  <si>
    <t>VÁLVULA DE RETENÇÃO HORIZONTAL Ø 50MM (2") - FORNECIMENTO E INSTALAÇÃO</t>
  </si>
  <si>
    <t>73795/013</t>
  </si>
  <si>
    <t>VÁLVULA DE RETENÇÃO HORIZONTAL Ø 65MM (2.1/2") - FORNECIMENTO E INSTAL AÇÃO</t>
  </si>
  <si>
    <t>73795/014</t>
  </si>
  <si>
    <t>VÁLVULA DE RETENÇÃO HORIZONTAL Ø 80MM (3") - FORNECIMENTO E INSTALAÇÃO</t>
  </si>
  <si>
    <t>73795/015</t>
  </si>
  <si>
    <t>VÁLVULA DE RETENÇÃO HORIZONTAL Ø 100MM (4") - FORNECIMENTO E INSTALAÇÃ O</t>
  </si>
  <si>
    <t>73796/001</t>
  </si>
  <si>
    <t>VÁLVULA DE PÉ COM CRIVO Ø 20MM (3/4") - FORNECIMENTO E INSTALAÇÃO</t>
  </si>
  <si>
    <t>73796/002</t>
  </si>
  <si>
    <t>VÁLVULA DE PÉ COM CRIVO Ø 25MM (1") - FORNECIMENTO E INSTALAÇÃO</t>
  </si>
  <si>
    <t>73796/003</t>
  </si>
  <si>
    <t>VÁLVULA DE PÉ COM CRIVO Ø 40MM (1.1/2") - FORNECIMENTO E INSTALAÇÃO</t>
  </si>
  <si>
    <t>73796/004</t>
  </si>
  <si>
    <t>VÁLVULA DE PÉ COM CRIVO Ø 50MM (2") - FORNECIMENTO E INSTALAÇÃO</t>
  </si>
  <si>
    <t>73796/005</t>
  </si>
  <si>
    <t>VÁLVULA DE PÉ COM CRIVO Ø 65MM (2.1/2") - FORNECIMENTO E INSTALAÇÃO</t>
  </si>
  <si>
    <t>73796/006</t>
  </si>
  <si>
    <t>VÁLVULA DE PÉ COM CRIVO Ø 80MM (3") - FORNECIMENTO E INSTALAÇÃO</t>
  </si>
  <si>
    <t>73796/007</t>
  </si>
  <si>
    <t>VÁLVULA DE PÉ COM CRIVO Ø 100MM (4") - FORNECIMENTO E INSTALAÇÃO</t>
  </si>
  <si>
    <t>73870/004</t>
  </si>
  <si>
    <t>REGISTRO DE ESFERA EM BRONZE D= 1.1/4" FORNEC E COLOCACAO</t>
  </si>
  <si>
    <t>74091/001</t>
  </si>
  <si>
    <t>74093/001</t>
  </si>
  <si>
    <t>VALVULA PE COM CRIVO BRONZE 1.1/4" - FORNECIMENTO E INSTALACAO</t>
  </si>
  <si>
    <t>74169/001</t>
  </si>
  <si>
    <t>REGISTRO/VALVULA GLOBO ANGULAR 45 GRAUS EM LATAO PARA HIDRANTES DE INC ÊNDIO PREDIAL DN 2.1/2" - FORNECIMENTO E INSTALACAO</t>
  </si>
  <si>
    <t>CAIXA DE AREIA 40X40X40CM EM ALVENARIA - EXECUÇÃO</t>
  </si>
  <si>
    <t>CAIXA DE AREIA 60X60X60CM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</si>
  <si>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</si>
  <si>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</si>
  <si>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</si>
  <si>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</si>
  <si>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</si>
  <si>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</si>
  <si>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</si>
  <si>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 E 75 MM. AF_05/2015</t>
  </si>
  <si>
    <t>RASGO EM ALVENARIA PARA ELETRODUTOS COM DIAMETROS MENORES OU IGUAIS A 40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</si>
  <si>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</si>
  <si>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</si>
  <si>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 2015</t>
  </si>
  <si>
    <t>QUEBRA EM ALVENARIA PARA INSTALAÇÃO DE QUADRO DISTRIBUIÇÃO PEQUENO (19 X25 CM). AF_05/2015</t>
  </si>
  <si>
    <t>QUEBRA EM ALVENARIA PARA INSTALAÇÃO DE QUADRO DISTRIBUIÇÃO GRANDE (76X 40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</si>
  <si>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</si>
  <si>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</si>
  <si>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 S MENORES OU IGUAIS A 40 MM. AF_05/2015</t>
  </si>
  <si>
    <t>CHUMBAMENTO LINEAR EM CONTRAPISO PARA RAMAIS/DISTRIBUIÇÃO COM DIÂMETRO S MAIORES QUE 40 MM E MENORES OU IGUAIS A 75 MM. AF_05/2015</t>
  </si>
  <si>
    <t>CHUMBAMENTO LINEAR EM CONTRAPISO PARA RAMAIS/DISTRIBUIÇÃO COM DIÂMETRO S MAIORES QUE 75 MM. AF_05/2015</t>
  </si>
  <si>
    <t>CHUMBAMENTO PONTUAL EM PASSAGEM DE TUBO COM DIÂMETRO MENOR OU IGUAL A 40 MM. AF_05/2015</t>
  </si>
  <si>
    <t>CHUMBAMENTO PONTUAL EM PASSAGEM DE TUBO COM DIÂMETRO MAIOR QUE 75 MM. AF_05/2015</t>
  </si>
  <si>
    <t>73826/001</t>
  </si>
  <si>
    <t>73826/002</t>
  </si>
  <si>
    <t>73834/001</t>
  </si>
  <si>
    <t>INSTALACAO DE CONJ.MOTO BOMBA SUBMERSIVEL ATE 10 CV</t>
  </si>
  <si>
    <t>73834/002</t>
  </si>
  <si>
    <t>73834/003</t>
  </si>
  <si>
    <t>73834/004</t>
  </si>
  <si>
    <t>73835/001</t>
  </si>
  <si>
    <t>INSTALACAO DE CONJ.MOTO BOMBA VERTICAL POT &lt;= 100 CV</t>
  </si>
  <si>
    <t>73835/002</t>
  </si>
  <si>
    <t>INSTALACAO DE CONJ.MOTO BOMBA VERTICAL 100 &lt; POT &lt;= 200 CV</t>
  </si>
  <si>
    <t>73835/003</t>
  </si>
  <si>
    <t>INSTALACAO DE CONJ.MOTO BOMBA VERTICAL 200 &lt; POT &lt;= 300 CV</t>
  </si>
  <si>
    <t>73836/001</t>
  </si>
  <si>
    <t>INSTALACAO DE CONJ.MOTO BOMBA HORIZONTAL ATE 10 CV</t>
  </si>
  <si>
    <t>73836/002</t>
  </si>
  <si>
    <t>73836/003</t>
  </si>
  <si>
    <t>73836/004</t>
  </si>
  <si>
    <t>73837/001</t>
  </si>
  <si>
    <t>INSTALACAO DE CONJ.MOTO BOMBA SUBMERSO ATE 5 CV</t>
  </si>
  <si>
    <t>73837/002</t>
  </si>
  <si>
    <t>73837/003</t>
  </si>
  <si>
    <t>INSTALACAO DE CLORADOR</t>
  </si>
  <si>
    <t>LEITO FILTRANTE - ASSENTAMENTO DE BLOCOS LEOPOLD</t>
  </si>
  <si>
    <t>LEITO FILTRANTE - COLOCACAO DE LONA PLASTICA</t>
  </si>
  <si>
    <t>INSTALACAO DE BOMBA DOSADORA</t>
  </si>
  <si>
    <t>INSTALACAO DE AGITADOR</t>
  </si>
  <si>
    <t>73824/001</t>
  </si>
  <si>
    <t>INSTALACAO DE MISTURADOR VERTICAL</t>
  </si>
  <si>
    <t>73825/002</t>
  </si>
  <si>
    <t>VERTEDOR TRIANGULAR DE ALUMINIO</t>
  </si>
  <si>
    <t>73873/001</t>
  </si>
  <si>
    <t>LEITO FILTRANTE - COLOCACAO E APILOAMENTO DE TERRA NO FILTRO</t>
  </si>
  <si>
    <t>73873/002</t>
  </si>
  <si>
    <t>LEITO FILTRANTE - FORN.E ENCHIMENTO C/ BRITA NO. 4</t>
  </si>
  <si>
    <t>73873/003</t>
  </si>
  <si>
    <t>LEITO FILTRANTE - COLOCACAO DE AREIA NOS FILTROS</t>
  </si>
  <si>
    <t>73873/004</t>
  </si>
  <si>
    <t>LEITO FILTRANTE - COLOCACAO DE PEDREGULHOS NOS FILTROS</t>
  </si>
  <si>
    <t>73873/005</t>
  </si>
  <si>
    <t>LEITO FILTRANTE - COLOCACAO DE ANTRACITO NOS FILTROS</t>
  </si>
  <si>
    <t>73827/001</t>
  </si>
  <si>
    <t>KIT CAVALETE PVC COM REGISTRO 1/2" - FORNECIMENTO E INSTALAÇÃO</t>
  </si>
  <si>
    <t>74218/001</t>
  </si>
  <si>
    <t>KIT CAVALETE PVC COM REGISTRO 3/4" - FORNECIMENTO E INSTALACAO</t>
  </si>
  <si>
    <t>74253/001</t>
  </si>
  <si>
    <t>RAMAL PREDIAL EM TUBO PEAD 20MM - FORNECIMENTO, INSTALAÇÃO, ESCAVAÇÃO E REATERRO</t>
  </si>
  <si>
    <t>LIGACAO DA REDE 50MM AO RAMAL PREDIAL 1/2"</t>
  </si>
  <si>
    <t>LIGACAO DA REDE 75MM AO RAMAL PREDIAL 1/2"</t>
  </si>
  <si>
    <t>76451/001</t>
  </si>
  <si>
    <t>ESCAVACAO SUBMERSA COM DRAGA DE MANDIBULA</t>
  </si>
  <si>
    <t>DRAGAGEM (C/ ESCAVADEIRA DRAG LINE DE ARRASTE 140HP)</t>
  </si>
  <si>
    <t>73903/001</t>
  </si>
  <si>
    <t>LIMPEZA SUPERFICIAL DA CAMADA VEGETAL EM JAZIDA</t>
  </si>
  <si>
    <t>73903/002</t>
  </si>
  <si>
    <t>EXPURGO DE JAZIDA (MATERIAL VEGETAL, OU INSERVÍVEL, EXCETO LAMA)</t>
  </si>
  <si>
    <t>74151/001</t>
  </si>
  <si>
    <t>74154/001</t>
  </si>
  <si>
    <t>74155/001</t>
  </si>
  <si>
    <t>74155/002</t>
  </si>
  <si>
    <t>74205/001</t>
  </si>
  <si>
    <t>REGULARIZACAO DE SUPERFICIES EM TERRA COM MOTONIVELADORA</t>
  </si>
  <si>
    <t>CORTE E ATERRO COMPENSADO</t>
  </si>
  <si>
    <t>ESCAVACAO MECANICA CAMPO ABERTO EM SOLO EXCETO ROCHA ATE 2,00M PROFUND IDADE</t>
  </si>
  <si>
    <t>73965/009</t>
  </si>
  <si>
    <t>79506/002</t>
  </si>
  <si>
    <t>79518/001</t>
  </si>
  <si>
    <t>MARROAMENTO EM MATERIAL DE 3A CATEGORIA, ROCHA VIVA PARA REDUÇÃO A PED RA-DE-MÃO</t>
  </si>
  <si>
    <t>79518/002</t>
  </si>
  <si>
    <t>ESCAVACAO MECANICA DE VALAS (SOLO COM AGUA), PROFUNDIDADE MAIOR QUE 4, 00 M ATE 6,00 M.</t>
  </si>
  <si>
    <t>74153/001</t>
  </si>
  <si>
    <t>ESPALHAMENTO MECANIZADO (COM MOTONIVELADORA 140 HP) MATERIAL 1A. CATEG ORIA</t>
  </si>
  <si>
    <t>73964/006</t>
  </si>
  <si>
    <t>REATERRO DE VALA COM COMPACTAÇÃO MANUAL</t>
  </si>
  <si>
    <t>TRANSPORTE COMERCIAL COM CAMINHAO CARROCERIA 9 T, RODOVIA EM LEITO NAT URAL</t>
  </si>
  <si>
    <t>TXKM</t>
  </si>
  <si>
    <t>TRANSPORTE COMERCIAL COM CAMINHAO CARROCERIA 9 T, RODOVIA PAVIMENTADA</t>
  </si>
  <si>
    <t>TRANSPORTE COMERCIAL COM CAMINHAO BASCULANTE 6 M3, RODOVIA EM LEITO NA TURAL</t>
  </si>
  <si>
    <t>TRANSPORTE COMERCIAL COM CAMINHAO BASCULANTE 6 M3, RODOVIA PAVIMENTADA</t>
  </si>
  <si>
    <t>T</t>
  </si>
  <si>
    <t>CARGA, MANOBRAS E DESCARGA DE BRITA PARA TRATAMENTOS SUPERFICIAIS, COM CAMINHAO BASCULANTE 6 M3</t>
  </si>
  <si>
    <t>CARGA, MANOBRAS E DESCARGA DE MISTURA BETUMINOSA A QUENTE, COM CAMINHA O BASCULANTE 6 M3</t>
  </si>
  <si>
    <t>CARGA, MANOBRAS E DESCARGA DE MISTURA BETUMINOSA A FRIO, COM CAMINHAO BASCULANTE 6 M3</t>
  </si>
  <si>
    <t>M3XKM</t>
  </si>
  <si>
    <t>CARGA MANUAL DE ENTULHO EM CAMINHAO BASCULANTE 6 M3</t>
  </si>
  <si>
    <t>CARGA E DESCARGA MECANIZADAS DE ENTULHO EM CAMINHAO BASCULANTE 6 M3</t>
  </si>
  <si>
    <t>TRANSPORTE DE ENTULHO COM CAMINHÃO BASCULANTE 6 M3, RODOVIA PAVIMENTAD A, DMT ATE 0,5 KM</t>
  </si>
  <si>
    <t>TRANSPORTE DE ENTULHO COM CAMINHAO BASCULANTE 6 M3, RODOVIA PAVIMENTAD A, DMT 0,5 A 1,0 KM</t>
  </si>
  <si>
    <t>74010/001</t>
  </si>
  <si>
    <t>74241/001</t>
  </si>
  <si>
    <t>EMPILHAMENTO DE SOLO ORGANICO RETIRADO NA AREA DO ATERRO COM TRATOR SO BRE ESTEIRAS D6</t>
  </si>
  <si>
    <t>TRANSPORTE COMERCIAL DE BRITA</t>
  </si>
  <si>
    <t>TRANSPORTE DE PAVIMENTACAO REMOVIDA (RODOVIAS NAO URBANAS)</t>
  </si>
  <si>
    <t>FORNECIMENTO E LANCAMENTO DE BRITA N. 4</t>
  </si>
  <si>
    <t>COMPACTACAO MECANICA A 95% DO PROCTOR NORMAL - PAVIMENTACAO URBANA</t>
  </si>
  <si>
    <t>COMPACTACAO MECANICA A 100% DO PROCTOR NORMAL - PAVIMENTACAO URBANA</t>
  </si>
  <si>
    <t>74005/001</t>
  </si>
  <si>
    <t>COMPACTACAO MECANICA, SEM CONTROLE DO GC (C/COMPACTADOR PLACA 400 KG)</t>
  </si>
  <si>
    <t>74005/002</t>
  </si>
  <si>
    <t>74034/001</t>
  </si>
  <si>
    <t>ALVENARIA EM TIJOLO CERAMICO MACICO 5X10X20CM 1 VEZ (ESPESSURA 20CM), ASSENTADO COM ARGAMASSA TRACO 1:2:8 (CIMENTO, CAL E AREIA)</t>
  </si>
  <si>
    <t>ALVENARIA EM TIJOLO CERAMICO MACICO 5X10X20CM 1/2 VEZ (ESPESSURA 10CM) , ASSENTADO COM ARGAMASSA TRACO 1:2:8 (CIMENTO, CAL E AREIA)</t>
  </si>
  <si>
    <t>ALVENARIA EM TIJOLO CERAMICO MACICO 5X10X20CM 1 1/2 VEZ (ESPESSURA 30C M), ASSENTADO COM ARGAMASSA TRACO 1:2:8 (CIMENTO, CAL E AREIA)</t>
  </si>
  <si>
    <t>COBOGO CERAMICO (ELEMENTO VAZADO), 9X20X20CM, ASSENTADO COM ARGAMASSA TRACO 1:4 DE CIMENTO E AREIA</t>
  </si>
  <si>
    <t>73937/001</t>
  </si>
  <si>
    <t>COBOGO DE CONCRETO (ELEMENTO VAZADO), 7X50X50CM, ASSENTADO COM ARGAMAS SA TRACO 1:4 (CIMENTO E AREIA)</t>
  </si>
  <si>
    <t>73937/003</t>
  </si>
  <si>
    <t>COBOGO DE CONCRETO (ELEMENTO VAZADO), 7X50X50CM, ASSENTADO COM ARGAMAS SA TRACO 1:3 (CIMENTO E AREIA)</t>
  </si>
  <si>
    <t>73937/005</t>
  </si>
  <si>
    <t>RECOLOCACAO DE DIVISORIAS TIPO CHAPAS OU TABUAS, EXCLUSIVE ENTARUGAMEN TO, CONSIDERANDO REAPROVEITAMENTO DO MATERIAL</t>
  </si>
  <si>
    <t>RECOLOCACAO DE DIVISORIAS TIPO CHAPAS OU TABUAS, INCLUSIVE ENTARUGAMEN TO, CONSIDERANDO REAPROVEITAMENTO DO MATERIAL</t>
  </si>
  <si>
    <t>73774/001</t>
  </si>
  <si>
    <t>73909/001</t>
  </si>
  <si>
    <t>74229/001</t>
  </si>
  <si>
    <t>73863/001</t>
  </si>
  <si>
    <t>73863/002</t>
  </si>
  <si>
    <t>73790/002</t>
  </si>
  <si>
    <t>73790/004</t>
  </si>
  <si>
    <t>83695/001</t>
  </si>
  <si>
    <t>REJUNTAMENTO PAVIMENTACAO PARALELEPIPEDO BETUME CASCALH INCL MATERIAIS</t>
  </si>
  <si>
    <t>RECOMPOSICAO DE REVESTIMENTO PRIMARIO MEDIDO P/ VOLUME COMPACTADO</t>
  </si>
  <si>
    <t>BASE DE SOLO ARENOSO FINO, COMPACTACAO 100% PROCTOR MODIFICADO</t>
  </si>
  <si>
    <t>BASE DE SOLO - BRITA (40/60), MISTURA EM USINA, COMPACTACAO 100% PROCT OR MODIFICADO, EXCLUSIVE ESCAVACAO, CARGA E TRANSPORTE</t>
  </si>
  <si>
    <t>BASE DE SOLO - BRITA (50/50), MISTURA EM USINA, COMPACTACAO 100% PROCT OR MODIFICADO, EXCLUSIVE ESCAVACAO, CARGA E TRANSPORTE</t>
  </si>
  <si>
    <t>BASE PARA PAVIMENTACAO COM BRITA GRADUADA, INCLUSIVE COMPACTACAO</t>
  </si>
  <si>
    <t>BASE PARA PAVIMENTACAO COM BRITA CORRIDA, INCLUSIVE COMPACTACAO</t>
  </si>
  <si>
    <t>73766/001</t>
  </si>
  <si>
    <t>BASE PARA PAVIMENTACAO COM MACADAME HIDRAULICO, INCLUSIVE COMPACTACAO</t>
  </si>
  <si>
    <t>PINTURA DE LIGACAO COM EMULSAO RR-1C</t>
  </si>
  <si>
    <t>PINTURA DE LIGACAO COM EMULSAO RR-2C</t>
  </si>
  <si>
    <t>TRATAMENTO SUPERFICIAL SIMPLES - TSS, COM EMULSAO RR-2C</t>
  </si>
  <si>
    <t>TRATAMENTO SUPERFICIAL DUPLO - TSD, COM EMULSAO RR-2C</t>
  </si>
  <si>
    <t>TRATAMENTO SUPERFICIAL TRIPLO - TST, COM EMULSAO RR-2C</t>
  </si>
  <si>
    <t>CONTENCAO LATERAL COM SOLO LOCAL PARA PAVIMENTO POLIEDRICO</t>
  </si>
  <si>
    <t>CORTE E PREPARO DE PEDRA PARA PAVIMENTO POLIEDRICO</t>
  </si>
  <si>
    <t>DESMONTE MANUAL DE PEDRA PARA PAVIMENTO POLIEDRICO</t>
  </si>
  <si>
    <t>73760/001</t>
  </si>
  <si>
    <t>73849/001</t>
  </si>
  <si>
    <t>AREIA ASFALTO A QUENTE (AAUQ) COM CAP 50/70, INCLUSO USINAGEM E APLICA CAO, EXCLUSIVE TRANSPORTE</t>
  </si>
  <si>
    <t>73849/002</t>
  </si>
  <si>
    <t>AREIA ASFALTO A FRIO (AAUF), COM EMULSAO RR-2C INCLUSO USINAGEM E APLI CACAO, EXCLUSIVE TRANSPORTE</t>
  </si>
  <si>
    <t>CAIACAO EM MEIO FIO</t>
  </si>
  <si>
    <t>73770/001</t>
  </si>
  <si>
    <t>73770/002</t>
  </si>
  <si>
    <t>BARREIRA DUPLA PRE-MOL INTER CONCRETO ARMADO 0,15X0,65X0,77M FCK=25MPA ACO CA-50 INCL FERROS DE LIGACAO E MATERIAIS.</t>
  </si>
  <si>
    <t>83696/001</t>
  </si>
  <si>
    <t>USINAGEM DE CBUQ COM CAP 50/70, PARA BINDER</t>
  </si>
  <si>
    <t>CONCRETO BETUMINOSO USINADO A QUENTE COM CAP 50/70, BINDER, INCLUSO US INAGEM E APLICACAO, EXCLUSIVE TRANSPORTE</t>
  </si>
  <si>
    <t>73759/002</t>
  </si>
  <si>
    <t>PRE-MISTURADO A FRIO COM EMULSAO RM-1C, INCLUSO USINAGEM E APLICACAO, EXCLUSIVE TRANSPORTE</t>
  </si>
  <si>
    <t>PINTURA DE SUPERFICIE C/TINTA GRAFITE</t>
  </si>
  <si>
    <t>74133/001</t>
  </si>
  <si>
    <t>74133/002</t>
  </si>
  <si>
    <t>EMASSAMENTO COM MASSA A OLEO, DUAS DEMAOS</t>
  </si>
  <si>
    <t>EMASSAMENTO COM MASSA EPOXI, 2 DEMAOS</t>
  </si>
  <si>
    <t>79494/001</t>
  </si>
  <si>
    <t>PINTURA DE QUADRO ESCOLAR COM TINTA ESMALTE ACABAMENTO FOSCO, DUAS DEM AOS SOBRE MASSA ACRILICA</t>
  </si>
  <si>
    <t>PINTURA COM TINTA IMPERMEAVEL MINERAL EM PO, DUAS DEMAOS</t>
  </si>
  <si>
    <t>APLICAÇÃO DE FUNDO SELADOR LÁTEX PVA EM TETO, UMA DEMÃO. AF_06/2014</t>
  </si>
  <si>
    <t>APLICAÇÃO DE FUNDO SELADOR LÁTEX PVA EM PAREDES, UMA DEMÃO. AF_06/2014</t>
  </si>
  <si>
    <t>APLICAÇÃO DE FUNDO SELADOR ACRÍLICO EM TETO, UMA DEMÃO. AF_06/2014</t>
  </si>
  <si>
    <t>APLICAÇÃO MANUAL DE PINTURA COM TINTA LÁTEX PVA EM TETO, DUAS DEMÃOS. AF_06/2014</t>
  </si>
  <si>
    <t>APLICAÇÃO MANUAL DE PINTURA COM TINTA LÁTEX PVA EM PAREDES, DUAS DEMÃO S. AF_06/2014</t>
  </si>
  <si>
    <t>APLICAÇÃO MANUAL DE PINTURA COM TINTA LÁTEX ACRÍLICA EM TETO, DUAS DEM ÃOS. AF_06/2014</t>
  </si>
  <si>
    <t>APLICAÇÃO E LIXAMENTO DE MASSA LÁTEX EM TETO, UMA DEMÃO. AF_06/2014</t>
  </si>
  <si>
    <t>APLICAÇÃO E LIXAMENTO DE MASSA LÁTEX EM TETO, DUAS DEMÃOS. AF_06/2014</t>
  </si>
  <si>
    <t>APLICAÇÃO E LIXAMENTO DE MASSA LÁTEX EM PAREDES, DUAS DEMÃOS. AF_06/20 14</t>
  </si>
  <si>
    <t>PINTURA EPOXI, DUAS DEMAOS</t>
  </si>
  <si>
    <t>PINTURA COM TINTA A BASE DE BORRACHA CLORADA, 2 DEMAOS</t>
  </si>
  <si>
    <t>79514/001</t>
  </si>
  <si>
    <t>PINTURA EPOXI, TRES DEMAOS</t>
  </si>
  <si>
    <t>PINTURA EPOXI INCLUSO EMASSAMENTO E FUNDO PREPARADOR</t>
  </si>
  <si>
    <t>VERNIZ SINTETICO BRILHANTE EM CONCRETO OU TIJOLO, DUAS DEMAOS</t>
  </si>
  <si>
    <t>VERNIZ POLIURETANO BRILHANTE EM CONCRETO OU TIJOLO, TRES DEMAOS</t>
  </si>
  <si>
    <t>PINTURA VERNIZ POLIURETANO BRILHANTE EM MADEIRA, TRES DEMAOS</t>
  </si>
  <si>
    <t>VERNIZ SINTETICO EM MADEIRA, DUAS DEMAOS</t>
  </si>
  <si>
    <t>73739/001</t>
  </si>
  <si>
    <t>PINTURA ESMALTE ACETINADO EM MADEIRA, DUAS DEMAOS</t>
  </si>
  <si>
    <t>74065/001</t>
  </si>
  <si>
    <t>PINTURA ESMALTE FOSCO PARA MADEIRA, DUAS DEMAOS, SOBRE FUNDO NIVELADOR BRANCO</t>
  </si>
  <si>
    <t>74065/002</t>
  </si>
  <si>
    <t>PINTURA ESMALTE ACETINADO PARA MADEIRA, DUAS DEMAOS, SOBRE FUNDO NIVEL ADOR BRANCO</t>
  </si>
  <si>
    <t>74065/003</t>
  </si>
  <si>
    <t>PINTURA ESMALTE BRILHANTE PARA MADEIRA, DUAS DEMAOS, SOBRE FUNDO NIVEL ADOR BRANCO</t>
  </si>
  <si>
    <t>PINTURA A OLEO, 1 DEMAO</t>
  </si>
  <si>
    <t>PINTURA A OLEO, 2 DEMAOS</t>
  </si>
  <si>
    <t>PINTURA COM VERNIZ POLIURETANO, 2 DEMAOS</t>
  </si>
  <si>
    <t>79497/001</t>
  </si>
  <si>
    <t>PINTURA A OLEO, 3 DEMAOS</t>
  </si>
  <si>
    <t>VERNIZ SINTETICO BRILHANTE, 2 DEMAOS</t>
  </si>
  <si>
    <t>FUNDO SINTETICO NIVELADOR BRANCO</t>
  </si>
  <si>
    <t>PINTURA ESMALTE FOSCO EM MADEIRA, DUAS DEMAOS</t>
  </si>
  <si>
    <t>PINTURA IMUNIZANTE FUNGICIDA A BASE DE CARBOLINEUM, DUAS DEMAOS</t>
  </si>
  <si>
    <t>PINTURA IMUNIZANTE PARA MADEIRA, DUAS DEMAOS</t>
  </si>
  <si>
    <t>PINTURA ESMALTE BRILHANTE (2 DEMAOS) SOBRE SUPERFICIE METALICA, INCLUS IVE PROTECAO COM ZARCAO (1 DEMAO)</t>
  </si>
  <si>
    <t>JATEAMENTO COM AREIA EM ESTRUTURA METALICA</t>
  </si>
  <si>
    <t>73794/001</t>
  </si>
  <si>
    <t>PINTURA COM TINTA PROTETORA ACABAMENTO GRAFITE ESMALTE SOBRE SUPERFICI E METALICA, 2 DEMAOS</t>
  </si>
  <si>
    <t>73865/001</t>
  </si>
  <si>
    <t>73924/001</t>
  </si>
  <si>
    <t>PINTURA ESMALTE ALTO BRILHO, DUAS DEMAOS, SOBRE SUPERFICIE METALICA</t>
  </si>
  <si>
    <t>73924/002</t>
  </si>
  <si>
    <t>PINTURA ESMALTE ACETINADO, DUAS DEMAOS, SOBRE SUPERFICIE METALICA</t>
  </si>
  <si>
    <t>73924/003</t>
  </si>
  <si>
    <t>PINTURA ESMALTE FOSCO, DUAS DEMAOS, SOBRE SUPERFICIE METALICA</t>
  </si>
  <si>
    <t>74064/001</t>
  </si>
  <si>
    <t>74064/002</t>
  </si>
  <si>
    <t>74145/001</t>
  </si>
  <si>
    <t>79498/001</t>
  </si>
  <si>
    <t>79499/001</t>
  </si>
  <si>
    <t>79515/001</t>
  </si>
  <si>
    <t>PINTURA COM TINTA PROTETORA ACABAMENTO ALUMINIO, TRES DEMAOS</t>
  </si>
  <si>
    <t>FUNDO PREPARADOR PRIMER SINTETICO, PARA ESTRUTURA METALICA, UMA DEMÃO, ESPESSURA DE 25 MICRA</t>
  </si>
  <si>
    <t>PINTURA COM TINTA PROTETORA ACABAMENTO ALUMINIO, UMA DEMAO SOBRE SUPER FCIE METALICA</t>
  </si>
  <si>
    <t>PINTURA COM TINTA PROTETORA ACABAMENTO ALUMINIO, DUAS DEMAOS SOBRE SUP ERFICIE METALICA</t>
  </si>
  <si>
    <t>73978/001</t>
  </si>
  <si>
    <t>PINTURA HIDROFUGANTE COM SILICONE SOBRE PISO CIMENTADO, UMA DEMAO</t>
  </si>
  <si>
    <t>74245/001</t>
  </si>
  <si>
    <t>PINTURA ACRILICA EM PISO CIMENTADO DUAS DEMAOS</t>
  </si>
  <si>
    <t>ML</t>
  </si>
  <si>
    <t>79500/002</t>
  </si>
  <si>
    <t>PINTURA ACRILICA EM PISO CIMENTADO, TRES DEMAOS</t>
  </si>
  <si>
    <t>PINTURA ACRILICA PARA SINALIZAÇÃO HORIZONTAL EM PISO CIMENTADO</t>
  </si>
  <si>
    <t>POLIMENTO E ENCERAMENTO DE PISO EM MADEIRA</t>
  </si>
  <si>
    <t>PINTURA PARA TELHAS DE ALUMINIO COM TINTA ESMALTE AUTOMOTIVA</t>
  </si>
  <si>
    <t>PISO CIMENTADO E=1,5CM C/ARGAMASSA 1:3 CIMENTO AREIA ALISADO COLHER SOBRE BASE EXISTENTE E ARGAMASSA EM PREPARO MECANIZADO</t>
  </si>
  <si>
    <t>73922/001</t>
  </si>
  <si>
    <t>PISO CIMENTADO TRACO 1:3 (CIMENTO E AREIA) ACABAMENTO LISO ESPESSURA 3 ,5CM, PREPARO MANUAL DA ARGAMASSA</t>
  </si>
  <si>
    <t>73922/002</t>
  </si>
  <si>
    <t>PISO CIMENTADO TRACO 1:4 (CIMENTO E AREIA) ACABAMENTO LISO ESPESSURA 2 ,5CM PREPARO MANUAL DA ARGAMASSA</t>
  </si>
  <si>
    <t>73922/003</t>
  </si>
  <si>
    <t>PISO CIMENTADO TRACO 1:3 (CIMENTO E AREIA) ACABAMENTO LISO ESPESSURA 2 ,0CM, PREPARO MANUAL DA ARGAMASSA</t>
  </si>
  <si>
    <t>73922/004</t>
  </si>
  <si>
    <t>PISO CIMENTADO TRACO 1:4 (CIMENTO E AREIA) ACABAMENTO LISO ESPESSURA 2 ,0CM, PREPARO MANUAL DA ARGAMASSA</t>
  </si>
  <si>
    <t>73922/005</t>
  </si>
  <si>
    <t>PISO CIMENTADO TRACO 1:3 (CIMENTO E AREIA) ACABAMENTO LISO ESPESSURA 3 ,0CM, PREPARO MANUAL DA ARGAMASSA</t>
  </si>
  <si>
    <t>73923/001</t>
  </si>
  <si>
    <t>PISO CIMENTADO TRACO 1:4 (CIMENTO E AREIA) ACABAMENTO RUSTICO ESPESSUR A 2CM, ARGAMASSA COM PREPARO MANUAL</t>
  </si>
  <si>
    <t>73923/002</t>
  </si>
  <si>
    <t>PISO CIMENTADO TRACO 1:4 (CIMENTO E AREIA), COM ACABAMENTO RUSTICO ESP ESSURA 3CM, PREPARO MANUAL</t>
  </si>
  <si>
    <t>73923/003</t>
  </si>
  <si>
    <t>73974/001</t>
  </si>
  <si>
    <t>PISO CIMENTADO TRACO 1:3 (CIMENTO E AREIA) ACABAMENTO RUSTICO ESPESSUR A 2CM, PREPARO MECANICO DA ARGAMASSA</t>
  </si>
  <si>
    <t>73991/001</t>
  </si>
  <si>
    <t>73991/002</t>
  </si>
  <si>
    <t>PISO CIMENTADO TRACO 1:3 (CIMENTO E AREIA) COM ACABAMENTO LISO ESPESSU RA 1,5CM PREPARO MANUAL DA ARGAMASSA</t>
  </si>
  <si>
    <t>73991/003</t>
  </si>
  <si>
    <t>73991/004</t>
  </si>
  <si>
    <t>74079/001</t>
  </si>
  <si>
    <t>76447/001</t>
  </si>
  <si>
    <t>PISO CIMENTADO TRACO 1:3 (CIMENTO E AREIA) ACABAMENTO LISO ESPESSURA 2 ,5 CM PREPARO MECANICO DA ARGAMASSA</t>
  </si>
  <si>
    <t>76448/001</t>
  </si>
  <si>
    <t>PISO CIMENTADO TRACO 1:4 (CIMENTO E AREIA) ACABAMENTO RUSTICO ESPESSUR A 1,5 CM PREPARO MANUAL DA ARGAMASSA</t>
  </si>
  <si>
    <t>76448/002</t>
  </si>
  <si>
    <t>PISO CIMENTADO TRAÇO 1:4 (CIMENTO E AREIA) ACABAMENTO RUSTICO ESPESSUR A 3,5 CM PREPARO MANUAL DA ARGAMASSA</t>
  </si>
  <si>
    <t>76448/003</t>
  </si>
  <si>
    <t>PISO CIMENTADO TRAÇO 1:4 (CIMENTO E AREIA) ACABAMENTO RUSTICO ESPESSUR A 2,5 CM PREPARO MANUAL DA ARGAMASSA</t>
  </si>
  <si>
    <t>PISO CIMENTADO TRACO 1:3 (CIMENTO E AREIA) ACABAMENTO RUSTICO ESPESSUR A 2 CM COM JUNTAS PLASTICAS DE DILATACAO, PREPARO MANUAL DA ARGAMASSA</t>
  </si>
  <si>
    <t>PISO CIMENTADO TRACO 1:3 (CIMENTO/AREIA) ACABAMENTO LISO ESPESSURA 2,0 CM PREPARO MANUAL DA ARGAMASSA INCLUSO ADITIVO IMPERMEABILIZANTE</t>
  </si>
  <si>
    <t>73734/001</t>
  </si>
  <si>
    <t>PISO EM TACO DE MADEIRA 7X21CM, ASSENTADO COM ARGAMASSA TRACO 1:4 (CIM ENTO E AREIA MEDIA)</t>
  </si>
  <si>
    <t>73743/001</t>
  </si>
  <si>
    <t>PISO EM PEDRA SÃO TOME ASSENTADO SOBRE ARGAMASSA 1:3 (CIMENTO E AREIA) REJUNTADO COM CIMENTO BRANCO</t>
  </si>
  <si>
    <t>73921/002</t>
  </si>
  <si>
    <t>PISO EM PEDRA ARDOSIA ASSENTADO SOBRE ARGAMASSA COLANTE REJUNTADO COM CIMENTO COMUM</t>
  </si>
  <si>
    <t>PISO EM PEDRA PORTUGUESA ASSENTADO SOBRE BASE DE AREIA, REJUNTADO COM CIMENTO COMUM</t>
  </si>
  <si>
    <t>PISO VINILICO SEMIFLEXIVEL PADRAO LISO, ESPESSURA 2MM, FIXADO COM COLA</t>
  </si>
  <si>
    <t>PISO VINILICO SEMIFLEXIVEL PADRAO LISO, ESPESSURA 3,2MM, FIXADO COM CO LA</t>
  </si>
  <si>
    <t>PISO DE BORRACHA FRISADO, ESPESSURA 7MM, ASSENTADO COM ARGAMASSA TRACO 1:3 (CIMENTO E AREIA)</t>
  </si>
  <si>
    <t>PISO DE BORRACHA PASTILHADO, ESPESSURA 7MM, ASSENTADO COM ARGAMASSA TR ACO 1:3 (CIMENTO E AREIA)</t>
  </si>
  <si>
    <t>73876/001</t>
  </si>
  <si>
    <t>PISO DE BORRACHA PASTILHADO, ESPESSURA 7MM, FIXADO COM COLA</t>
  </si>
  <si>
    <t>PISO DE BORRACHA CANELADA, ESPESSURA 3,5MM, FIXADO COM COLA</t>
  </si>
  <si>
    <t>TESTEIRA OU RODAPE VINILICO 6CM FIXADO COM COLA</t>
  </si>
  <si>
    <t>PISO INDUSTRIAL ALTA RESISTENCIA, ESPESSURA 12MM, INCLUSO JUNTAS DE DI LATACAO PLASTICAS E POLIMENTO MECANIZADO</t>
  </si>
  <si>
    <t>PISO EM GRANILITE, MARMORITE OU GRANITINA ESPESSURA 8 MM, INCLUSO JUNT AS DE DILATACAO PLASTICAS</t>
  </si>
  <si>
    <t>PISO MARMORE BRANCO ASSENTADO SOBRE ARGAMASSA TRACO 1:4 (CIMENTO/AREIA )</t>
  </si>
  <si>
    <t>74111/001</t>
  </si>
  <si>
    <t>73886/001</t>
  </si>
  <si>
    <t>RODAPE EM MADEIRA, ALTURA 7CM, FIXADO COM COLA</t>
  </si>
  <si>
    <t>73850/001</t>
  </si>
  <si>
    <t>RODAPE EM MARMORITE, ALTURA 10CM</t>
  </si>
  <si>
    <t>RODAPE EM MARMORE BRANCO ASSENTADO COM ARGAMASSA TRACO 1:4 (CIMENTO E AREIA) ALTURA 7CM</t>
  </si>
  <si>
    <t>RODAPE EM ARDOSIA ASSENTADO COM ARGAMASSA TRACO 1:4 (CIMENTO E AREIA) ALTURA 10CM</t>
  </si>
  <si>
    <t>PISO EM CONCRETO 20 MPA PREPARO MECANICO, ESPESSURA 7CM, INCLUSO SELAN TE ELASTICO A BASE DE POLIURETANO</t>
  </si>
  <si>
    <t>PISO EM CONCRETO 20MPA PREPARO MECANICO, ESPESSURA 7 CM, COM ARMACAO E M TELA SOLDADA</t>
  </si>
  <si>
    <t>JUNTA 5X5CM COM ARGAMASSA TRACO 1:3 (CIMENTO E AREIA) PARA PISO EM PLA CAS</t>
  </si>
  <si>
    <t>JUNTA 2,5X2,5CM COM ARGAMASSA 1:1:3 IMPERMEABILIZANTE DE HIDRO-ASFALTO CIMENTO E AREIA PARA PISO EM PLACAS</t>
  </si>
  <si>
    <t>JUNTA GRAMADA 5CM DE LARGURA</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</si>
  <si>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</si>
  <si>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</si>
  <si>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</si>
  <si>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</si>
  <si>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</si>
  <si>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</si>
  <si>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RODAPE VINILICO ALTURA 5CM, ESPESSURA 1MM, FIXADO COM COLA</t>
  </si>
  <si>
    <t>BARRA LISA COM ARGAMASSA TRACO 1:4 (CIMENTO E AREIA GROSSA), ESPESSURA 2,0CM, INCLUSO ADITIVO IMPERMEABILIZANTE, PREPARO MECANICO DA ARGAMAS 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</si>
  <si>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</si>
  <si>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</si>
  <si>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</si>
  <si>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</si>
  <si>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 ESSURA 2,0CM, PREPARO MANUAL DA ARGAMASSA</t>
  </si>
  <si>
    <t>BARRA LISA TRACO 1:3 (CIMENTO E AREIA MEDIA NAO PENEIRADA), INCLUSO AD ITIVO IMPERMEABILIZANTE, ESPESSURA 0,5CM, PREPARO MANUAL DA ARGAMASSA</t>
  </si>
  <si>
    <t>PASTA DE CIMENTO PORTLAND, ESPESSURA 1MM</t>
  </si>
  <si>
    <t>73747/001</t>
  </si>
  <si>
    <t>ISOLAMENTO ACUSTICO EM ESPUMA DE POLIURETANO ESPESSURA 20 MM, DENSIDAD E 29KG/M3</t>
  </si>
  <si>
    <t>74250/001</t>
  </si>
  <si>
    <t>FORRO DE MADEIRA, TABUAS 10X1CM COM FRISO MACHO/FEMEA, EXCLUSIVE ENTAR UGAMENTO</t>
  </si>
  <si>
    <t>MEIA CANA 2,5X2,5CM COM ACABAMENTO PARA FORRO DE MADEIRA</t>
  </si>
  <si>
    <t>RODATETO EM MADEIRA DE LEI 7,0X2,5CM</t>
  </si>
  <si>
    <t>SANCA DE GESSO, ALTURA 15CM, MOLDADA NA OBRA</t>
  </si>
  <si>
    <t>73792/001</t>
  </si>
  <si>
    <t>FORRO DE GESSO EM PLACAS 60X60CM, ESPESSURA 1,2CM, INCLUSIVE FIXACAO C OM ARAME</t>
  </si>
  <si>
    <t>REVESTIMENTO EM LAMINADO MELAMINICO TEXTURIZADO, ESPESSURA 0,8 MM, FIX ADO COM COLA</t>
  </si>
  <si>
    <t>73807/001</t>
  </si>
  <si>
    <t>CORRIMAO EM MARMORITE, LARGURA 15CM</t>
  </si>
  <si>
    <t>73833/001</t>
  </si>
  <si>
    <t>ISOLAMENTO ACUSTICO COM ESPUMA POLIURETANO E=25MM, FLEXIVEL 100X100X2C M, DENSIDADE 29 A 35 KG/M3</t>
  </si>
  <si>
    <t>BANDEJA SALVA-VIDAS/COLETA DE ENTULHOS, COM TABUA</t>
  </si>
  <si>
    <t>LOCACAO MENSAL DE ANDAIME METALICO TIPO FACHADEIRO, INCLUSIVE MONTAGEM</t>
  </si>
  <si>
    <t>ANDAIME PARA ALVENARIA EM MADEIRA DE 2A</t>
  </si>
  <si>
    <t>73804/001</t>
  </si>
  <si>
    <t>PLATAFORMA MADEIRA P/ ANDAIME TUBULAR APROVEITAMENTO 20 VEZES</t>
  </si>
  <si>
    <t>ANDAIME TABUADO SOBRE CAVALETES (INCLUSO CAVALETE) EM MADEIRA DE 1ª UT IL 20X INCL MOVIMENTACAO P/ PE-DIREITO 4,00M</t>
  </si>
  <si>
    <t>ARGAMASSA TRACO 1:3 (CIMENTO E AREIA), PREPARO MANUAL, INCLUSO ADITIVO IMPERMEABILIZANTE</t>
  </si>
  <si>
    <t>ARGAMASSA TRACO 1:4 (CIMENTO E AREIA), PREPARO MANUAL, INCLUSO ADITIVO IMPERMEABILIZANTE</t>
  </si>
  <si>
    <t>ARGAMASSA TRAÇO 1:3 (CIMENTO E AREIA MÉDIA) PARA CONTRAPISO, PREPARO M ECÂNICO COM BETONEIRA 400 L. AF_06/2014</t>
  </si>
  <si>
    <t>ARGAMASSA TRAÇO 1:3 (CIMENTO E AREIA MÉDIA) PARA CONTRAPISO, PREPARO M ECÂNICO COM BETONEIRA 600 L. AF_06/2014</t>
  </si>
  <si>
    <t>ARGAMASSA TRAÇO 1:4 (CIMENTO E AREIA MÉDIA) PARA CONTRAPISO, PREPARO M ECÂNICO COM BETONEIRA 400 L. AF_06/2014</t>
  </si>
  <si>
    <t>ARGAMASSA TRAÇO 1:4 (CIMENTO E AREIA MÉDIA) PARA CONTRAPISO, PREPARO M ECÂNICO COM BETONEIRA 600 L. AF_06/2014</t>
  </si>
  <si>
    <t>ARGAMASSA TRAÇO 1:5 (CIMENTO E AREIA MÉDIA) PARA CONTRAPISO, PREPARO M ECÂNICO COM BETONEIRA 400 L. AF_06/2014</t>
  </si>
  <si>
    <t>ARGAMASSA TRAÇO 1:5 (CIMENTO E AREIA MÉDIA) PARA CONTRAPISO, PREPARO M ECÂNICO COM BETONEIRA 600 L. AF_06/2014</t>
  </si>
  <si>
    <t>ARGAMASSA TRAÇO 1:6 (CIMENTO E AREIA MÉDIA) PARA CONTRAPISO, PREPARO M ECÂNICO COM BETONEIRA 400 L. AF_06/2014</t>
  </si>
  <si>
    <t>ARGAMASSA TRAÇO 1:6 (CIMENTO E AREIA MÉDIA) PARA CONTRAPISO, PREPARO M ECÂNICO COM BETONEIRA 600 L. AF_06/2014</t>
  </si>
  <si>
    <t>ARGAMASSA TRAÇO 1:5 (CIMENTO E AREIA GROSSA) PARA CHAPISCO CONVENCIONA L, PREPARO MECÂNICO COM BETONEIRA 400 L. AF_06/2014</t>
  </si>
  <si>
    <t>ARGAMASSA TRAÇO 1:5 (CIMENTO E AREIA GROSSA) PARA CHAPISCO CONVENCIONA L, PREPARO MECÂNICO COM BETONEIRA 600 L. AF_06/2014</t>
  </si>
  <si>
    <t>ARGAMASSA TRAÇO 1:3 (CIMENTO E AREIA GROSSA) PARA CHAPISCO CONVENCIONA L, PREPARO MECÂNICO COM BETONEIRA 400 L. AF_06/2014</t>
  </si>
  <si>
    <t>ARGAMASSA TRAÇO 1:3 (CIMENTO E AREIA GROSSA) PARA CHAPISCO CONVENCIONA L, PREPARO MECÂNICO COM BETONEIRA 600 L. AF_06/2014</t>
  </si>
  <si>
    <t>ARGAMASSA TRAÇO 1:4 (CIMENTO E AREIA GROSSA) PARA CHAPISCO CONVENCIONA L, PREPARO MECÂNICO COM BETONEIRA 400 L. AF_06/2014</t>
  </si>
  <si>
    <t>ARGAMASSA TRAÇO 1:4 (CIMENTO E AREIA GROSSA) PARA CHAPISCO CONVENCIONA L, PREPARO MECÂNICO COM BETONEIRA 600 L. AF_06/2014</t>
  </si>
  <si>
    <t>ARGAMASSA TRAÇO 1:3 (CIMENTO E AREIA MÉDIA) PARA CONTRAPISO, PREPARO M ANUAL. AF_06/2014</t>
  </si>
  <si>
    <t>ARGAMASSA TRAÇO 1:4 (CIMENTO E AREIA MÉDIA) PARA CONTRAPISO, PREPARO M ANUAL. AF_06/2014</t>
  </si>
  <si>
    <t>ARGAMASSA TRAÇO 1:5 (CIMENTO E AREIA MÉDIA) PARA CONTRAPISO, PREPARO M ANUAL. AF_06/2014</t>
  </si>
  <si>
    <t>ARGAMASSA TRAÇO 1:6 (CIMENTO E AREIA MÉDIA) PARA CONTRAPISO, PREPARO M ANUAL. AF_06/2014</t>
  </si>
  <si>
    <t>ARGAMASSA TRAÇO 1:5 (CIMENTO E AREIA GROSSA) PARA CHAPISCO CONVENCIONA L, PREPARO MANUAL. AF_06/2014</t>
  </si>
  <si>
    <t>ARGAMASSA TRAÇO 1:3 (CIMENTO E AREIA GROSSA) PARA CHAPISCO CONVENCIONA L, PREPARO MANUAL. AF_06/2014</t>
  </si>
  <si>
    <t>ARGAMASSA TRAÇO 1:4 (CIMENTO E AREIA GROSSA) PARA CHAPISCO CONVENCIONA L, PREPARO MANUAL. AF_06/2014</t>
  </si>
  <si>
    <t>ARGAMASSA TRAÇO 1:5 (CIMENTO E AREIA GROSSA) COM ADIÇÃO DE EMULSÃO POL IMÉRICA PARA CHAPISCO ROLADO, PREPARO MANUAL. AF_06/2014</t>
  </si>
  <si>
    <t>ARGAMASSA TRAÇO 1:3 (CIMENTO E AREIA GROSSA) COM ADIÇÃO DE EMULSÃO POL IMÉRICA PARA CHAPISCO ROLADO, PREPARO MANUAL. AF_06/2014</t>
  </si>
  <si>
    <t>ARGAMASSA TRAÇO 1:4 (CIMENTO E AREIA GROSSA) COM ADIÇÃO DE EMULSÃO POL IMÉRICA PARA CHAPISCO ROLADO, PREPARO MANUAL. AF_06/2014</t>
  </si>
  <si>
    <t>ARGAMASSA INDUSTRIALIZADA MULTIUSO PARA REVESTIMENTOS E ASSENTAMENTO D A ALVENARIA, PREPARO MANUAL. AF_06/2014</t>
  </si>
  <si>
    <t>ARGAMASSA PRONTA PARA CONTRAPISO, PREPARO MANUAL. AF_06/2014</t>
  </si>
  <si>
    <t>ARGAMASSA INDUSTRIALIZADA PARA CHAPISCO ROLADO, PREPARO MANUAL. AF_06/ 2014</t>
  </si>
  <si>
    <t>ARGAMASSA INDUSTRIALIZADA PARA CHAPISCO COLANTE, PREPARO MANUAL. AF_06 /2014</t>
  </si>
  <si>
    <t>ARGAMASSA TRAÇO 1:0,5:4,5 (CIMENTO, CAL E AREIA MÉDIA), PREPARO MECÂNI CO COM BETONEIRA 400 L. AF_08/2014</t>
  </si>
  <si>
    <t>ARGAMASSA TRAÇO 1:0,5:4,5 (CIMENTO, CAL E AREIA MÉDIA) PARA ASSENTAMEN TO DE ALVENARIA, PREPARO MANUAL. AF_08/2014</t>
  </si>
  <si>
    <t>ARGAMASSA TRAÇO 1:3 (CIMENTO E AREIA MÉDIA), PREPARO MECÂNICO COM BETO NEIRA 400 L. AF_08/2014</t>
  </si>
  <si>
    <t>ARGAMASSA TRAÇO 1:3 (CIMENTO E AREIA MÉDIA), PREPARO MANUAL. AF_08/201 4</t>
  </si>
  <si>
    <t>ARGAMASSA TRAÇO 1:4 (CIMENTO E AREIA MÉDIA), PREPARO MECÂNICO COM BETO NEIRA 400 L. AF_08/2014</t>
  </si>
  <si>
    <t>ARGAMASSA TRAÇO 1:4 (CIMENTO E AREIA MÉDIA), PREPARO MANUAL. AF_08/201 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</si>
  <si>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</si>
  <si>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</si>
  <si>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</si>
  <si>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</si>
  <si>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</si>
  <si>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</si>
  <si>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</si>
  <si>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 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</si>
  <si>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</si>
  <si>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</si>
  <si>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</si>
  <si>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</si>
  <si>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</si>
  <si>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</si>
  <si>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</si>
  <si>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</si>
  <si>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</si>
  <si>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</si>
  <si>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</si>
  <si>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</si>
  <si>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</si>
  <si>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</si>
  <si>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</si>
  <si>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</si>
  <si>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</si>
  <si>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</si>
  <si>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</si>
  <si>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 06/2014</t>
  </si>
  <si>
    <t>TRANSPORTE HORIZONTAL, PLACAS CERÂMICAS, CARRINHO PLATAFORMA, 50M. AF_ 06/2014</t>
  </si>
  <si>
    <t>TRANSPORTE HORIZONTAL, PLACAS CERÂMICAS, CARRINHO PLATAFORMA, 75M. AF_ 06/2014</t>
  </si>
  <si>
    <t>TRANSPORTE HORIZONTAL, PLACAS CERÂMICAS, CARRINHO PLATAFORMA, 100M. AF _06/2014</t>
  </si>
  <si>
    <t>TRANSPORTE HORIZONTAL, PLACAS CERÂMICAS, CARRINHO PARA MINI PÁLETES, 3 0M. AF_06/2014</t>
  </si>
  <si>
    <t>TRANSPORTE HORIZONTAL, PLACAS CERÂMICAS, CARRINHO PARA MINI PÁLETES, 5 0M. AF_06/2014</t>
  </si>
  <si>
    <t>TRANSPORTE HORIZONTAL, PLACAS CERÂMICAS, CARRINHO PARA MINI PÁLETES, 7 5M. AF_06/2014</t>
  </si>
  <si>
    <t>TRANSPORTE HORIZONTAL, PLACAS CERÂMICAS, CARRINHO PARA MINI PÁLETES, 1 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</si>
  <si>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</si>
  <si>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</si>
  <si>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</si>
  <si>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 AF_06/2014</t>
  </si>
  <si>
    <t>TRANSPORTE HORIZONTAL, LATA DE 18 L, MANUAL, 30M. AF_06/2014</t>
  </si>
  <si>
    <t>L</t>
  </si>
  <si>
    <t>TRANSPORTE VERTICAL, BLOCOS VAZADOS DE CONCRETO OU CERÂMICO 19X19X39 C M, MANUAL, 1 PAVIMENTO. AF_06/2014</t>
  </si>
  <si>
    <t>TRANSPORTE VERTICAL, BLOCOS CERÂMICOS FURADOS NA HORIZONTAL 9X19X19 CM , MANUAL, 1 PAVIMENTO. AF_06/2014</t>
  </si>
  <si>
    <t>TRANSPORTE VERTICAL, PLACAS CERÂMICAS, MANUAL, 1 PAVIMENTO. AF_06/2014</t>
  </si>
  <si>
    <t>TRANSPORTE VERTICAL, LATA DE 18 L, MANUAL, 1 PAVIMENTO. AF_06/2014</t>
  </si>
  <si>
    <t>TRANSPORTE VERTICAL, MASSA/GRANEL LATA DE 10 L, MANUAL, 1 PAVIMENTO. A F_06/2014</t>
  </si>
  <si>
    <t>TRANSPORTE HORIZONTAL, SACOS 50 KG, CARRINHO PLATAFORMA, 30M. AF_06/20 14</t>
  </si>
  <si>
    <t>TRANSPORTE HORIZONTAL, SACOS 30 KG, CARRINHO PLATAFORMA, 30M. AF_06/20 14</t>
  </si>
  <si>
    <t>TRANSPORTE HORIZONTAL, SACOS 20 KG, CARRINHO PLATAFORMA, 30M. AF_06/20 14</t>
  </si>
  <si>
    <t>TRANSPORTE HORIZONTAL, SACOS 50 KG, CARRINHO PLATAFORMA, 50M. AF_06/20 14</t>
  </si>
  <si>
    <t>TRANSPORTE HORIZONTAL, SACOS 30 KG, CARRINHO PLATAFORMA, 50M. AF_06/20 14</t>
  </si>
  <si>
    <t>TRANSPORTE HORIZONTAL, SACOS 20 KG, CARRINHO PLATAFORMA, 50M. AF_06/20 14</t>
  </si>
  <si>
    <t>TRANSPORTE HORIZONTAL, SACOS 50 KG, CARRINHO PLATAFORMA, 75M. AF_06/20 14</t>
  </si>
  <si>
    <t>TRANSPORTE HORIZONTAL, SACOS 30 KG, CARRINHO PLATAFORMA, 75M. AF_06/20 14</t>
  </si>
  <si>
    <t>TRANSPORTE HORIZONTAL, SACOS 20 KG, CARRINHO PLATAFORMA, 75M. AF_06/20 14</t>
  </si>
  <si>
    <t>TRANSPORTE HORIZONTAL, SACOS 50 KG, CARRINHO PLATAFORMA, 100M. AF_06/2 014</t>
  </si>
  <si>
    <t>TRANSPORTE HORIZONTAL, SACOS 30 KG, CARRINHO PLATAFORMA, 100M. AF_06/2 014</t>
  </si>
  <si>
    <t>TRANSPORTE HORIZONTAL, SACOS 20 KG, CARRINHO PLATAFORMA, 100M. AF_06/2 014</t>
  </si>
  <si>
    <t>TRANSPORTE HORIZONTAL, LATA DE 18 L, CARRINHO PLATAFORMA, 30M. AF_06/2 014</t>
  </si>
  <si>
    <t>18L</t>
  </si>
  <si>
    <t>TRANSPORTE HORIZONTAL, LATA DE 18 L, CARRINHO PLATAFORMA, 50M. AF_06/2 014</t>
  </si>
  <si>
    <t>TRANSPORTE HORIZONTAL, LATA DE 18 L, CARRINHO PLATAFORMA, 75M. AF_06/2 014</t>
  </si>
  <si>
    <t>TRANSPORTE HORIZONTAL, LATA DE 18 L, CARRINHO PLATAFORMA, 100M. AF_06/ 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</si>
  <si>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</si>
  <si>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</si>
  <si>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</si>
  <si>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</si>
  <si>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</si>
  <si>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</si>
  <si>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 AL A 60 MM, MANUAL, 30M. AF_06/2015</t>
  </si>
  <si>
    <t>TRANSPORTE HORIZONTAL, TUBOS DE PVC SOLDÁVEL COM DIÂMETRO MAIOR QUE 60 MM E MENOR OU IGUAL A 85 MM, MANUAL, 30M. AF_06/2015</t>
  </si>
  <si>
    <t>TRANSPORTE HORIZONTAL, TUBOS DE CPVC COM DIÂMETRO MENOR OU IGUAL A 54 MM, MANUAL, 30M. AF_06/2015</t>
  </si>
  <si>
    <t>TRANSPORTE HORIZONTAL, TUBOS DE CPVC COM DIÂMETRO MAIOR QUE 54 MM E ME NOR OU IGUAL A 73 MM, MANUAL, 30M. AF_06/2015</t>
  </si>
  <si>
    <t>TRANSPORTE HORIZONTAL, TUBOS DE CPVC COM DIÂMETRO MAIOR QUE 73 MM E ME NOR OU IGUAL A 89 MM, MANUAL, 30M. AF_06/2015</t>
  </si>
  <si>
    <t>TRANSPORTE HORIZONTAL, TUBOS DE COBRE - CLASSE E, COM DIÂMETRO MENOR O U IGUAL A 42 MM, MANUAL, 30M. AF_06/2015</t>
  </si>
  <si>
    <t>TRANSPORTE HORIZONTAL, TUBOS DE COBRE - CLASSE E, COM DIÂMETRO MAIOR Q UE 42 MM E MENOR OU IGUAL A 66 MM, MANUAL, 30M. AF_06/2015</t>
  </si>
  <si>
    <t>TRANSPORTE HORIZONTAL, TUBOS DE COBRE - CLASSE E, COM DIÂMETRO MAIOR Q UE 66 MM E MENOR OU IGUAL A 104 MM, MANUAL, 30M. AF_06/2015</t>
  </si>
  <si>
    <t>TRANSPORTE HORIZONTAL, MADEIRA, MANUAL, 30M. AF_06/2015</t>
  </si>
  <si>
    <t>TRANSPORTE HORIZONTAL, VERGALHÕES DE AÇO, MANUAL, 30M. AF_06/2015</t>
  </si>
  <si>
    <t>TRANSPORTE HORIZONTAL, LATA DE 18 L, MANIPULADOR TELESCÓPICO, 30M. AF_ 06/2014</t>
  </si>
  <si>
    <t>TRANSPORTE HORIZONTAL, LATA DE 18 L, MANIPULADOR TELESCÓPICO, 50M. AF_ 06/2014</t>
  </si>
  <si>
    <t>TRANSPORTE HORIZONTAL, LATA DE 18 L, MANIPULADOR TELESCÓPICO, 75M. AF_ 06/2014</t>
  </si>
  <si>
    <t>TRANSPORTE HORIZONTAL, LATA DE 18 L, MANIPULADOR TELESCÓPICO, 100M. AF 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</si>
  <si>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</si>
  <si>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</si>
  <si>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</si>
  <si>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</si>
  <si>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 ADOR TELESCÓPICO, 30M. AF_06/2014</t>
  </si>
  <si>
    <t>MIL</t>
  </si>
  <si>
    <t>TRANSPORTE HORIZONTAL, BLOCOS CERÂMICOS FURADOS NA VERTICAL 19X19X39 C M, MANIPULADOR TELESCÓPICO, 30M. AF_06/2014</t>
  </si>
  <si>
    <t>TRANSPORTE HORIZONTAL, BLOCOS CERÂMICOS FURADOS NA HORIZONTAL 9X19X19 CM, MANIPULADOR TELESCÓPICO, 30M. AF_06/2014</t>
  </si>
  <si>
    <t>TRANSPORTE HORIZONTAL, BLOCOS VAZADOS DE CONCRETO 19X19X39 CM, MANIPUL ADOR TELESCÓPICO, 50M. AF_06/2014</t>
  </si>
  <si>
    <t>TRANSPORTE HORIZONTAL, BLOCOS CERÂMICOS FURADOS NA VERTICAL 19X19X39 C M, MANIPULADOR TELESCÓPICO, 50M. AF_06/2014</t>
  </si>
  <si>
    <t>TRANSPORTE HORIZONTAL, BLOCOS CERÂMICOS FURADOS NA HORIZONTAL 9X19X19 CM, MANIPULADOR TELESCÓPICO, 50M. AF_06/2014</t>
  </si>
  <si>
    <t>TRANSPORTE HORIZONTAL, BLOCOS VAZADOS DE CONCRETO 19X19X39 CM, MANIPUL ADOR TELESCÓPICO, 75M. AF_06/2014</t>
  </si>
  <si>
    <t>TRANSPORTE HORIZONTAL, BLOCOS CERÂMICOS FURADOS NA VERTICAL 19X19X39 C M, MANIPULADOR TELESCÓPICO, 75M. AF_06/2014</t>
  </si>
  <si>
    <t>TRANSPORTE HORIZONTAL, BLOCOS CERÂMICOS FURADOS NA HORIZONTAL 9X19X19 CM, MANIPULADOR TELESCÓPICO, 75M. AF_06/2014</t>
  </si>
  <si>
    <t>TRANSPORTE HORIZONTAL, BLOCOS VAZADOS DE CONCRETO 19X19X39 CM, MANIPUL ADOR TELESCÓPICO, 100M. AF_06/2014</t>
  </si>
  <si>
    <t>TRANSPORTE HORIZONTAL, BLOCOS CERÂMICOS FURADOS NA VERTICAL 19X19X39 C 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</si>
  <si>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</si>
  <si>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</si>
  <si>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</si>
  <si>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</si>
  <si>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73806/001</t>
  </si>
  <si>
    <t>73948/002</t>
  </si>
  <si>
    <t>LIMPEZA/PREPARO SUPERFICIE CONCRETO P/PINTURA</t>
  </si>
  <si>
    <t>73948/003</t>
  </si>
  <si>
    <t>LIMPEZA AZULEJO</t>
  </si>
  <si>
    <t>73948/008</t>
  </si>
  <si>
    <t>LIMPEZA VIDRO COMUM</t>
  </si>
  <si>
    <t>73948/009</t>
  </si>
  <si>
    <t>LIMPEZA FORRO</t>
  </si>
  <si>
    <t>73948/011</t>
  </si>
  <si>
    <t>LIMPEZA PISO CERAMICO</t>
  </si>
  <si>
    <t>73948/015</t>
  </si>
  <si>
    <t>LIMPEZA PISO MARMORITE/GRANILITE</t>
  </si>
  <si>
    <t>74086/001</t>
  </si>
  <si>
    <t>LIMPEZA LOUCAS E METAIS</t>
  </si>
  <si>
    <t>RASPAGEM / CALAFETACAO TACOS MADEIRA 1 DEMAO CERA</t>
  </si>
  <si>
    <t>ENCERAMENTO MANUAL EM MADEIRA - 3 DEMAOS</t>
  </si>
  <si>
    <t>LIXAMENTO MAN C/ LIXA CALAFATE DE CONCR APARENTE ANTIGO</t>
  </si>
  <si>
    <t>74163/001</t>
  </si>
  <si>
    <t>PERFURACAO DE POCO COM PERFURATRIZ PNEUMATICA</t>
  </si>
  <si>
    <t>74163/002</t>
  </si>
  <si>
    <t>PERFURACAO DE POCO COM PERFURATRIZ A PERCUSSAO</t>
  </si>
  <si>
    <t>ABRACADEIRA P/POCOS PROFUNDOS</t>
  </si>
  <si>
    <t>SOLDA TOPO DESCENDENTE CHANFRADA ESPESSURA=1/4" CHAPA/PERFIL/TUBO ACO COM CONVERSOR DIESEL.</t>
  </si>
  <si>
    <t>CONCRETO CICLOPICO FCK=10MPA 30% PEDRA DE MAO INCLUSIVE LANCAMENTO</t>
  </si>
  <si>
    <t>73916/002</t>
  </si>
  <si>
    <t>PLACA ESMALTADA PARA IDENTIFICAÇÃO NR DE RUA, DIMENSÕES 45X25CM</t>
  </si>
  <si>
    <t>73822/002</t>
  </si>
  <si>
    <t>73859/001</t>
  </si>
  <si>
    <t>73859/002</t>
  </si>
  <si>
    <t>CAPINA E LIMPEZA MANUAL DE TERRENO</t>
  </si>
  <si>
    <t>CORTE DE CAPOEIRA FINA A FOICE</t>
  </si>
  <si>
    <t>PREPARO MANUAL DE TERRENO S/ RASPAGEM SUPERFICIAL</t>
  </si>
  <si>
    <t>74220/001</t>
  </si>
  <si>
    <t>74221/001</t>
  </si>
  <si>
    <t>SINALIZACAO DE TRANSITO - NOTURNA</t>
  </si>
  <si>
    <t>74219/001</t>
  </si>
  <si>
    <t>PASSADICOS COM TABUAS DE MADEIRA PARA PEDESTRES</t>
  </si>
  <si>
    <t>74219/002</t>
  </si>
  <si>
    <t>PASSADICOS COM TABUAS DE MADEIRA PARA VEICULOS</t>
  </si>
  <si>
    <t>LOCACAO DE ANDAIME METALICO TUBULAR TIPO TORRE</t>
  </si>
  <si>
    <t>M/MES</t>
  </si>
  <si>
    <t>DEMOLICAO DE CONCRETO SIMPLES</t>
  </si>
  <si>
    <t>73801/001</t>
  </si>
  <si>
    <t>73802/001</t>
  </si>
  <si>
    <t>73874/001</t>
  </si>
  <si>
    <t>73899/001</t>
  </si>
  <si>
    <t>73899/002</t>
  </si>
  <si>
    <t>RETIRADA DE APARELHOS SANITARIOS</t>
  </si>
  <si>
    <t>RETIRADA DE ESQUADRIAS METALICAS</t>
  </si>
  <si>
    <t>RETIRADA DE MEIO FIO C/ EMPILHAMENTO E S/ REMOCAO</t>
  </si>
  <si>
    <t>DEMOLICAO MANUAL DE PAVIMENTACAO EM CONCRETO ASFALTICO, ESPESSURA 5CM</t>
  </si>
  <si>
    <t>DEMOLICAO MANUAL DE LAJE PREMOLDADA COM TRANSPORTE E CARGA EM CAMINHAO BASCULANTE</t>
  </si>
  <si>
    <t>REMOCAO DE PISO EM CARPETE</t>
  </si>
  <si>
    <t>REMOCAO DE BLOKRET COM EMPILHAMENTO</t>
  </si>
  <si>
    <t>DEMOLICAO DE PISO VINILICO</t>
  </si>
  <si>
    <t>REMOCAO TUBULACAO FF C/ DN 400 A 600MM EXCLUINDO ESCAVACAO/REATERRO</t>
  </si>
  <si>
    <t>REMOCAO TUBULACAO FF C/ DN 50 A 300MM EXCLUINDO ESCAVACAO/REATERRO</t>
  </si>
  <si>
    <t>REMOCAO TUBULACAO FF C/ DN 700 A 1200MM EXCLUINDO ESCAVACAO/REATERRO</t>
  </si>
  <si>
    <t>REMOCAO DE FIACAO ELETRICA</t>
  </si>
  <si>
    <t>REMOCAO DE PEITORIL EM MARMORE OU GRANITO</t>
  </si>
  <si>
    <t>REMOCAO DE RODAPE CERAMICO</t>
  </si>
  <si>
    <t>REMOCAO DE TOMADAS OU INTERRUPTORES ELETRICOS</t>
  </si>
  <si>
    <t>RETIRADA DE TUBULACAO HIDROSSANITARIA APARENTE COM CONEXOES, Ø 1/2" A 2"</t>
  </si>
  <si>
    <t>RETIRADA DE TUBULACAO HIDROSSANITARIA EMBUTIDA COM CONEXOES Ø 1/2" A 2 "</t>
  </si>
  <si>
    <t>RETIRADA DE TUBULACAO HIDROSSANITARIA APARENTE COM CONEXOES, Ø 2 1/2" A 4"</t>
  </si>
  <si>
    <t>RETIRADA DE TUBULACAO HIDROSSANITARIA EMBUTIDA COM CONEXOES, Ø 2 1/2" A 4"</t>
  </si>
  <si>
    <t>REMOCAO DE VIDRO COMUM</t>
  </si>
  <si>
    <t>DEMOLICAO DE ESTRUTURA METALICA SEM REMOCAO</t>
  </si>
  <si>
    <t>INSTALAÇÃO DE GAMBIARRA PARA SINALIZAÇÃO, PADRÃO 20 M, INCLUINDO LÂMPA DA, BOCAL E BALDE A CADA 2 M</t>
  </si>
  <si>
    <t>73900/001</t>
  </si>
  <si>
    <t>ENSAIOS DE IMPRIMACAO - ASFALTO DILUIDO</t>
  </si>
  <si>
    <t>73900/002</t>
  </si>
  <si>
    <t>ENSAIOS DE TRATAMENTO SUPERFICIAL SIMPLES - COM CAP</t>
  </si>
  <si>
    <t>73900/003</t>
  </si>
  <si>
    <t>ENSAIOS DE TRATAMENTO SUPERFICIAL SIMPLES - COM EMULSAO ASFALTICA</t>
  </si>
  <si>
    <t>73900/004</t>
  </si>
  <si>
    <t>ENSAIOS DE TRATAMENTO SUPERFICIAL DUPLO - COM CAP</t>
  </si>
  <si>
    <t>73900/005</t>
  </si>
  <si>
    <t>ENSAIOS DE TRATAMENTO SUPERFICIAL DUPLO - COM EMULSAO ASFALTICA</t>
  </si>
  <si>
    <t>73900/006</t>
  </si>
  <si>
    <t>ENSAIOS DE TRATAMENTO SUPERFICIAL TRIPLO - COM CAP</t>
  </si>
  <si>
    <t>73900/007</t>
  </si>
  <si>
    <t>ENSAIOS DE TRATAMENTO SUPERFICIAL TRIPLO - COM EMULSAO ASFALTICA</t>
  </si>
  <si>
    <t>73900/008</t>
  </si>
  <si>
    <t>ENSAIOS DE MACADAME BETUMINOSO POR PENETRACAO - COM CAP</t>
  </si>
  <si>
    <t>73900/009</t>
  </si>
  <si>
    <t>ENSAIOS DE MACADAME BETUMINOSO POR PENETRACAO - COM EMULSAO ASFALTICA</t>
  </si>
  <si>
    <t>73900/010</t>
  </si>
  <si>
    <t>ENSAIOS DE PRE MISTURADO A FRIO</t>
  </si>
  <si>
    <t>73900/011</t>
  </si>
  <si>
    <t>ENSAIOS DE AREIA ASFALTO A QUENTE</t>
  </si>
  <si>
    <t>73900/012</t>
  </si>
  <si>
    <t>ENSAIOS DE CONCRETO ASFALTICO</t>
  </si>
  <si>
    <t>74020/001</t>
  </si>
  <si>
    <t>74020/002</t>
  </si>
  <si>
    <t>74021/001</t>
  </si>
  <si>
    <t>ENSAIOS DE TERRAPLENAGEM - CORPO DO ATERRO</t>
  </si>
  <si>
    <t>74021/002</t>
  </si>
  <si>
    <t>ENSAIO DE TERRAPLENAGEM - CAMADA FINAL DO ATERRO</t>
  </si>
  <si>
    <t>74021/003</t>
  </si>
  <si>
    <t>ENSAIOS DE REGULARIZACAO DO SUBLEITO</t>
  </si>
  <si>
    <t>74021/004</t>
  </si>
  <si>
    <t>ENSAIOS DE REFORCO DO SUBLEITO</t>
  </si>
  <si>
    <t>74021/005</t>
  </si>
  <si>
    <t>74021/006</t>
  </si>
  <si>
    <t>ENSAIOS DE BASE ESTABILIZADA GRANULOMETRICAMENTE</t>
  </si>
  <si>
    <t>74021/007</t>
  </si>
  <si>
    <t>74021/008</t>
  </si>
  <si>
    <t>74022/001</t>
  </si>
  <si>
    <t>ENSAIO DE PENETRACAO - MATERIAL BETUMINOSO</t>
  </si>
  <si>
    <t>74022/002</t>
  </si>
  <si>
    <t>74022/003</t>
  </si>
  <si>
    <t>ENSAIO DE DETERMINACAO DA PENEIRACAO - EMULSAO ASFALTICA</t>
  </si>
  <si>
    <t>74022/004</t>
  </si>
  <si>
    <t>ENSAIO DE DETERMINACAO DA SEDIMENTACAO - EMULSAO ASFALTICA</t>
  </si>
  <si>
    <t>74022/005</t>
  </si>
  <si>
    <t>74022/006</t>
  </si>
  <si>
    <t>ENSAIO DE GRANULOMETRIA POR PENEIRAMENTO - SOLOS</t>
  </si>
  <si>
    <t>74022/007</t>
  </si>
  <si>
    <t>ENSAIO DE GRANULOMETRIA POR PENEIRAMENTO E SEDIMENTACAO - SOLOS</t>
  </si>
  <si>
    <t>74022/008</t>
  </si>
  <si>
    <t>74022/009</t>
  </si>
  <si>
    <t>74022/010</t>
  </si>
  <si>
    <t>74022/011</t>
  </si>
  <si>
    <t>74022/012</t>
  </si>
  <si>
    <t>74022/013</t>
  </si>
  <si>
    <t>74022/014</t>
  </si>
  <si>
    <t>74022/015</t>
  </si>
  <si>
    <t>74022/016</t>
  </si>
  <si>
    <t>ENSAIO DE DENSIDADE REAL - SOLOS</t>
  </si>
  <si>
    <t>74022/017</t>
  </si>
  <si>
    <t>ENSAIO DE ABRASAO LOS ANGELES - AGREGADOS</t>
  </si>
  <si>
    <t>74022/018</t>
  </si>
  <si>
    <t>74022/019</t>
  </si>
  <si>
    <t>74022/020</t>
  </si>
  <si>
    <t>74022/021</t>
  </si>
  <si>
    <t>74022/022</t>
  </si>
  <si>
    <t>74022/023</t>
  </si>
  <si>
    <t>74022/024</t>
  </si>
  <si>
    <t>74022/025</t>
  </si>
  <si>
    <t>74022/026</t>
  </si>
  <si>
    <t>ENSAIO DE DESTILACAO - ASFALTO DILUIDO</t>
  </si>
  <si>
    <t>74022/027</t>
  </si>
  <si>
    <t>74022/028</t>
  </si>
  <si>
    <t>74022/029</t>
  </si>
  <si>
    <t>ENSAIO DE ESPUMA - MATERIAL ASFALTICO</t>
  </si>
  <si>
    <t>74022/030</t>
  </si>
  <si>
    <t>ENSAIO DE RESISTENCIA A COMPRESSAO SIMPLES - CONCRETO</t>
  </si>
  <si>
    <t>74022/031</t>
  </si>
  <si>
    <t>ENSAIO DE RESISTENCIA A TRACAO POR COMPRESSAO DIAMETRAL - CONCRETO</t>
  </si>
  <si>
    <t>74022/032</t>
  </si>
  <si>
    <t>74022/033</t>
  </si>
  <si>
    <t>ENSAIO DE RESILIENCIA - SOLOS</t>
  </si>
  <si>
    <t>74022/034</t>
  </si>
  <si>
    <t>ENSAIO DE RESILIENCIA - MISTURAS BETUMINOSAS</t>
  </si>
  <si>
    <t>74022/035</t>
  </si>
  <si>
    <t>74022/036</t>
  </si>
  <si>
    <t>74022/037</t>
  </si>
  <si>
    <t>ENSAIO DE ADESIVIDADE A LIGANTE BETUMINOSO - AGREGADO GRAUDO</t>
  </si>
  <si>
    <t>74022/038</t>
  </si>
  <si>
    <t>ENSAIO DE EXPANSIBILIDADE - SOLOS</t>
  </si>
  <si>
    <t>74022/039</t>
  </si>
  <si>
    <t>74022/040</t>
  </si>
  <si>
    <t>ENSAIO MARSHALL - MISTURA BETUMINOSA A QUENTE</t>
  </si>
  <si>
    <t>74022/041</t>
  </si>
  <si>
    <t>74022/042</t>
  </si>
  <si>
    <t>ENSAIO DE EQUIVALENTE EM AREIA - SOLOS</t>
  </si>
  <si>
    <t>74022/043</t>
  </si>
  <si>
    <t>74022/044</t>
  </si>
  <si>
    <t>74022/045</t>
  </si>
  <si>
    <t>ENSAIO DE VISCOSIDADE CINEMATICA - ASFALTO</t>
  </si>
  <si>
    <t>74022/047</t>
  </si>
  <si>
    <t>ENSAIO DE RESIDUO POR EVAPORACAO - EMULSAO ASFALTICA</t>
  </si>
  <si>
    <t>74022/048</t>
  </si>
  <si>
    <t>ENSAIO DE CARGA DA PARTICULA - EMULSAO ASFALTICA</t>
  </si>
  <si>
    <t>74022/049</t>
  </si>
  <si>
    <t>ENSAIO DE DESEMULSIBILIDADE - EMULSAO ASFALTICA</t>
  </si>
  <si>
    <t>74022/050</t>
  </si>
  <si>
    <t>74022/051</t>
  </si>
  <si>
    <t>ENSAIO DE ADESIVIDADE A LIGANTE BETUMINOSO - AGREGADO</t>
  </si>
  <si>
    <t>74022/052</t>
  </si>
  <si>
    <t>ENSAIO DE GRANULOMETRIA DO AGREGADO</t>
  </si>
  <si>
    <t>74022/053</t>
  </si>
  <si>
    <t>74022/054</t>
  </si>
  <si>
    <t>ENSAIO DE GRANULOMETRIA DO FILLER</t>
  </si>
  <si>
    <t>74022/055</t>
  </si>
  <si>
    <t>ENSAIO DE TRACAO POR COMPRESSAO DIAMETRAL - MISTURAS BETUMINOSAS</t>
  </si>
  <si>
    <t>74022/056</t>
  </si>
  <si>
    <t>ENSAIO DE DENSIDADE DO MATERIAL BETUMINOSO</t>
  </si>
  <si>
    <t>74022/057</t>
  </si>
  <si>
    <t>ENSAIO DE CONSISTENCIA DO CONCRETO CCR - INDICE VEBE</t>
  </si>
  <si>
    <t>74022/058</t>
  </si>
  <si>
    <t>LOCAÇÃO DE ADUTORAS, COLETORES TRONCO E INTERCEPTORES - ATÉ DN 500 MM</t>
  </si>
  <si>
    <t>LOCACAO DA OBRA, COM USO DE EQUIPAMENTOS TOPOGRAFICOS, INCLUSIVE NIVEL ADOR</t>
  </si>
  <si>
    <t>73992/001</t>
  </si>
  <si>
    <t>74077/002</t>
  </si>
  <si>
    <t>CADASTRO DE LIGAÇÕES PREDIAIS, INCLUSIVE DESENHISTA</t>
  </si>
  <si>
    <t>CADASTRO DE ADUTORAS. COLETORES E INTERCEPTORES - ATÉ DN 500 MM, INCLU SIVE DESENHISTA</t>
  </si>
  <si>
    <t>CADASTRO DE REDES, INCLUSIVE DESENHISTA</t>
  </si>
  <si>
    <t>73758/001</t>
  </si>
  <si>
    <t>SERVICOS TOPOGRAFICOS PARA PAVIMENTACAO, INCLUSIVE NOTA DE SERVICOS, A COMPANHAMENTO E GREIDE</t>
  </si>
  <si>
    <t>74038/001</t>
  </si>
  <si>
    <t>74039/001</t>
  </si>
  <si>
    <t>74118/001</t>
  </si>
  <si>
    <t>74142/001</t>
  </si>
  <si>
    <t>74142/002</t>
  </si>
  <si>
    <t>74142/003</t>
  </si>
  <si>
    <t>74142/004</t>
  </si>
  <si>
    <t>74143/001</t>
  </si>
  <si>
    <t>74143/002</t>
  </si>
  <si>
    <t>RECOMPOSICAO PARCIAL DO ARAME FARPADO Nº 14 CLASSE 250, FIXADO EM CERC A COM MOURÕES DE CONCRETO, RETO, 15X15CM</t>
  </si>
  <si>
    <t>73787/001</t>
  </si>
  <si>
    <t>74244/001</t>
  </si>
  <si>
    <t>73788/002</t>
  </si>
  <si>
    <t>73967/001</t>
  </si>
  <si>
    <t>73967/004</t>
  </si>
  <si>
    <t>IRRIGAÇÃO DE ÁRVORE COM CARRO PIPA</t>
  </si>
  <si>
    <t>PLANTIO DE GRAMA BATATAIS EM PLACAS</t>
  </si>
  <si>
    <t>PLANTIO DE GRAMA SAO CARLOS EM LEIVAS</t>
  </si>
  <si>
    <t>PLANTIO DE GRAMA ESMERALDA EM ROLO</t>
  </si>
  <si>
    <t>REVOLVIMENTO E DESTORROAMENTO MANUAL DE SUPERFÍCIE GRAMADA COM PROFUND IDADE ATÉ 20CM</t>
  </si>
  <si>
    <t>REVOLVIMENTO MANUAL DE SOLO, PROFUNDIDADE ATÉ 20CM</t>
  </si>
  <si>
    <t>RETIRADA DE GRAMA EM PLACAS</t>
  </si>
  <si>
    <t>PODA E LIMPEZA DE ARBUSTO TIPO CERCA VIVA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</si>
  <si>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</si>
  <si>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</si>
  <si>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</si>
  <si>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</si>
  <si>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</si>
  <si>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</si>
  <si>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</si>
  <si>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</si>
  <si>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</si>
  <si>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</si>
  <si>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</si>
  <si>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</si>
  <si>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</si>
  <si>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</si>
  <si>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</si>
  <si>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</si>
  <si>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</si>
  <si>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</si>
  <si>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USUÁRIOS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</si>
  <si>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</si>
  <si>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</si>
  <si>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</si>
  <si>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</si>
  <si>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</si>
  <si>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</si>
  <si>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</si>
  <si>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</si>
  <si>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</si>
  <si>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</si>
  <si>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</si>
  <si>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</si>
  <si>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</si>
  <si>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</si>
  <si>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</si>
  <si>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</si>
  <si>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</si>
  <si>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</si>
  <si>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</si>
  <si>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</si>
  <si>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</si>
  <si>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</si>
  <si>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</si>
  <si>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</si>
  <si>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</si>
  <si>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</si>
  <si>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</si>
  <si>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</si>
  <si>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</si>
  <si>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</si>
  <si>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</si>
  <si>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</si>
  <si>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</si>
  <si>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</si>
  <si>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</si>
  <si>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</si>
  <si>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</si>
  <si>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</si>
  <si>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</si>
  <si>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</si>
  <si>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</si>
  <si>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</si>
  <si>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</si>
  <si>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</si>
  <si>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</si>
  <si>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</si>
  <si>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</si>
  <si>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</si>
  <si>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</si>
  <si>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</si>
  <si>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</si>
  <si>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</si>
  <si>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</si>
  <si>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</si>
  <si>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</si>
  <si>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</si>
  <si>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</si>
  <si>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</si>
  <si>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</si>
  <si>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</si>
  <si>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</si>
  <si>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</si>
  <si>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</si>
  <si>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</si>
  <si>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</si>
  <si>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</si>
  <si>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</si>
  <si>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</si>
  <si>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</si>
  <si>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</si>
  <si>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</si>
  <si>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</si>
  <si>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</si>
  <si>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</si>
  <si>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</si>
  <si>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</si>
  <si>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</si>
  <si>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</si>
  <si>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!EM PROCESSO DE DESATIVACAO! ADUBO BOVINO</t>
  </si>
  <si>
    <t>JG</t>
  </si>
  <si>
    <t>!EM PROCESSO DE DESATIVACAO! ASFALTADOR</t>
  </si>
  <si>
    <t>PAR</t>
  </si>
  <si>
    <t>!EM PROCESSO DE DESATIVACAO! CERA</t>
  </si>
  <si>
    <t>!EM PROCESSO DE DESATIVACAO! EMULSAO ASFALTICA COM ELASTOMERO</t>
  </si>
  <si>
    <t>!EM PROCESSO DE DESATIVACAO! FELTRO ONDALIT LARGURA = 1,00 M</t>
  </si>
  <si>
    <t>!EM PROCESSO DE DESATIVACAO! FERROLHO/FECHO/TARJETA OU TRINCO PINO REDONDO 2" SOBREPOR FERRO CROMADO</t>
  </si>
  <si>
    <t>GL</t>
  </si>
  <si>
    <t>!EM PROCESSO DE DESATIVACAO! IMUNIZANTE PARA MADEIRAS BRUTAS TIPO CARBOLINEUM OU EQUIVALENTE</t>
  </si>
  <si>
    <t>!EM PROCESSO DE DESATIVACAO! JANELA MADEIRA REGIONAL 1A ABRIR TP ALMOFADA C/ GUARNICAO</t>
  </si>
  <si>
    <t>!EM PROCESSO DE DESATIVACAO! LUMINARIA CALHA SOBREPOR EM CHAPA ACO C/ 4 LAMPADAS FLUORESCENTES 40W (COMPLETA, INCL. REATOR PART RAPIDA E LAMPADAS)</t>
  </si>
  <si>
    <t>!EM PROCESSO DE DESATIVACAO! MASTIQUE ELASTICO BASE SILICONE</t>
  </si>
  <si>
    <t>310ML</t>
  </si>
  <si>
    <t>!EM PROCESSO DE DESATIVACAO! PORTA FERRO ABRIR TP CHAPA C/ GUARNICAO 70 X 210CM</t>
  </si>
  <si>
    <t>!EM PROCESSO DE DESATIVACAO! PORTA FERRO ABRIR TP QUADRICULADA C/ GUARNICAO 87 X 210CM</t>
  </si>
  <si>
    <t>!EM PROCESSO DE DESATIVACAO! REVESTIMENTO IMPERMEABILIZANTE SEMI-FLEXIVEL BI- COMPONENTE</t>
  </si>
  <si>
    <t>!EM PROCESSO DE DESATIVACAO! TINTA BASE RESINA EPOXI</t>
  </si>
  <si>
    <t>!EM PROCESSO DE DESATIVACAO! TINTA PRIMARIA BETUMINOSA EM SUSPENSAO AQUOSA</t>
  </si>
  <si>
    <t>!EM PROCESSO DE DESATIVACAO! TOMADA TELEFONE 4P TELEBRAS S/PLACA PIAL OU SIMILAR</t>
  </si>
  <si>
    <t>!EM PROCESSO DE DESATIVACAO! TUBO ACO PRETO SEM COSTURA SCHEDULE 40/NBR 5590 DN INT 3" E = 5,49MM - 11,28KG/M</t>
  </si>
  <si>
    <t>!EM PROCESSO DE DESATIVACAO! VERNIZ POLIURETANO FOSCO</t>
  </si>
  <si>
    <t>!EM PROCESSO DE DESATIVACAO! VERNIZ SINTETICO BRILHANTE</t>
  </si>
  <si>
    <t>ACETILENO (RECARGA PARA CILINDRO DE CONJUNTO OXICORTE GRANDE)</t>
  </si>
  <si>
    <t>ACO CA 60, 6,0 MM, DOBRADO E CORTADO</t>
  </si>
  <si>
    <t>ACO CA-25, VERGALHAO, 32,0 MM</t>
  </si>
  <si>
    <t>ACO CA-25, 10,0 MM, VERGALHAO</t>
  </si>
  <si>
    <t>ACO CA-25, 12,5 MM, VERGALHAO</t>
  </si>
  <si>
    <t>ACO CA-25, 16,0 MM, VERGALHAO</t>
  </si>
  <si>
    <t>ACO CA-25, 20,0 MM, VERGALHAO</t>
  </si>
  <si>
    <t>ACO CA-25, 25,0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</si>
  <si>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</si>
  <si>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</si>
  <si>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</si>
  <si>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</si>
  <si>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</si>
  <si>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</si>
  <si>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</si>
  <si>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</si>
  <si>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</si>
  <si>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</si>
  <si>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</si>
  <si>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</si>
  <si>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</si>
  <si>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</si>
  <si>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</si>
  <si>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</si>
  <si>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</si>
  <si>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</si>
  <si>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</si>
  <si>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</si>
  <si>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</si>
  <si>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</si>
  <si>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</si>
  <si>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</si>
  <si>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</si>
  <si>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</si>
  <si>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</si>
  <si>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</si>
  <si>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</si>
  <si>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</si>
  <si>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</si>
  <si>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</si>
  <si>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</si>
  <si>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</si>
  <si>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</si>
  <si>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</si>
  <si>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</si>
  <si>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</si>
  <si>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</si>
  <si>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</si>
  <si>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</si>
  <si>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</si>
  <si>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</si>
  <si>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</si>
  <si>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</si>
  <si>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</si>
  <si>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</si>
  <si>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</si>
  <si>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60 MM X 2", PARA CAIXA D' AGUA</t>
  </si>
  <si>
    <t>ADAPTADOR PVC SOLDAVEL, COM FLANGES LIVRES, 85 MM X 3", PARA CAIXA D' AGUA</t>
  </si>
  <si>
    <t>ADAPTADOR PVC, ROSCAVEL, COM FLANGES E ANEL DE VEDACAO, 1 1/2", PARA CAIXA D'AGUA</t>
  </si>
  <si>
    <t>ADAPTADOR PVC, ROSCAVEL, COM FLANGES E ANEL DE VEDACAO, 1 1/4", PARA CAIXA D' AGUA</t>
  </si>
  <si>
    <t>ADAPTADOR PVC, ROSCAVEL, COM FLANGES E ANEL DE VEDACAO, 2", PARA CAIXA D' AGUA</t>
  </si>
  <si>
    <t>ADAPTADOR, PVC PBA, A BOLSA DEFOFO, JE, DN 100 / DE 110 MM</t>
  </si>
  <si>
    <t>ADAPTADOR, PVC PBA, A BOLSA DEFOFO, JE, DN 50 / DE 60 MM</t>
  </si>
  <si>
    <t>ADAPTADOR, PVC PBA, BOLSA/ROSCA, JE, DN 100 / DE 110 MM</t>
  </si>
  <si>
    <t>ADAPTADOR, PVC PBA, BOLSA/ROSCA, JE, DN 50 / DE 60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</si>
  <si>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</si>
  <si>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</si>
  <si>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</si>
  <si>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</si>
  <si>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17 GR</t>
  </si>
  <si>
    <t>ADESIVO PLASTICO PARA PVC, BISNAGA COM 75 GR</t>
  </si>
  <si>
    <t>ADESIVO PLASTICO PARA PVC, FRASCO COM 175 GR</t>
  </si>
  <si>
    <t>ADESIVO PLASTICO PARA PVC, FRASCO COM 850 GR</t>
  </si>
  <si>
    <t>ADITIVO IMPERMEABILIZANTE DE PEGA NORMAL PARA ARGAMASSAS E CONCRETOS SEM ARMACAO</t>
  </si>
  <si>
    <t>ADITIVO IMPERMEABILIZANTE DE PEGA ULTRARRAPIDA</t>
  </si>
  <si>
    <t>ADITIVO LIQUIDO INCORPORADOR DE AR PARA CONCRETO E ARGAMASSA</t>
  </si>
  <si>
    <t>ADITIVO SUPERPLASTIFICANTE DE PEGA NORMAL PARA CONCRETO (TAMBOR 200 KG)</t>
  </si>
  <si>
    <t>200KG</t>
  </si>
  <si>
    <t>AFASTADOR PARA TELHA DE FIBROCIMENTO CANALETE 90 OU KALHETAO</t>
  </si>
  <si>
    <t>AJUDANTE DE ARMADOR</t>
  </si>
  <si>
    <t>AJUDANTE DE OPERACAO EM GERAL</t>
  </si>
  <si>
    <t>AJUDANTE DE PINTOR</t>
  </si>
  <si>
    <t>AJUDANTE ESPECIALIZADO</t>
  </si>
  <si>
    <t>ALCA PREFORMADA DE CONTRA POSTE, EM ACO GALVANIZADO, PARA CABO 3/16", COMPRIMENTO *860* MM</t>
  </si>
  <si>
    <t>ALMOXARIFE</t>
  </si>
  <si>
    <t>ALUMINIO ANODIZADO</t>
  </si>
  <si>
    <t>M2/MES</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</si>
  <si>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</si>
  <si>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</si>
  <si>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</si>
  <si>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</si>
  <si>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</si>
  <si>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</si>
  <si>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</si>
  <si>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</si>
  <si>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</si>
  <si>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</si>
  <si>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</si>
  <si>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</si>
  <si>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</si>
  <si>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</si>
  <si>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</si>
  <si>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</si>
  <si>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</si>
  <si>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</si>
  <si>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</si>
  <si>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</si>
  <si>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</si>
  <si>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</si>
  <si>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DE DISTRIBUICAO EM ACO GALVANIZADO PARA FIO FE-160</t>
  </si>
  <si>
    <t>APOIO DO PORTA DENTE FRESADORA</t>
  </si>
  <si>
    <t>APONTADOR OU APROPRIADOR</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</si>
  <si>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</si>
  <si>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</si>
  <si>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</si>
  <si>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</si>
  <si>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</si>
  <si>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</si>
  <si>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</si>
  <si>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</si>
  <si>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CLASSE 250</t>
  </si>
  <si>
    <t>ARAME FARPADO 16 BWG (0,047 KG/M)</t>
  </si>
  <si>
    <t>ARAME FARPADO 16 BWG 4 X 4", 23,50 KG/ROLO 500 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</si>
  <si>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</si>
  <si>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</si>
  <si>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</si>
  <si>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</si>
  <si>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</si>
  <si>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</si>
  <si>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</si>
  <si>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</si>
  <si>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18 BWG, 1,25 MM (0,01 KG/M)</t>
  </si>
  <si>
    <t>ARGAMASSA COLANTE AC I PARA CERAMICAS</t>
  </si>
  <si>
    <t>ARGAMASSA COLANTE AC-II</t>
  </si>
  <si>
    <t>ARGAMASSA COLANTE TIPO ACIII</t>
  </si>
  <si>
    <t>ARGAMASSA COLANTE TIPO ACIII E</t>
  </si>
  <si>
    <t>ARGAMASSA INDUSTRIALIZADA PARA CHAPISCO COLANTE</t>
  </si>
  <si>
    <t>ARGAMASSA INDUSTRIALIZADA PARA CHAPISCO ROLADO</t>
  </si>
  <si>
    <t>ARGAMASSA PARA REVESTIMENTO DECORATIVO MONOCAMADA, CORES CLARAS</t>
  </si>
  <si>
    <t>ARGAMASSA POLIMERICA DE REPARO ESTRUTURAL, BICOMPONENTE</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</si>
  <si>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</si>
  <si>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</si>
  <si>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</si>
  <si>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</si>
  <si>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</si>
  <si>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</si>
  <si>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ARMADOR</t>
  </si>
  <si>
    <t>ARQUITETO JUNIOR</t>
  </si>
  <si>
    <t>ARQUITETO PAISAGISTA</t>
  </si>
  <si>
    <t>ARQUITETO PLENO</t>
  </si>
  <si>
    <t>ARQUITETO SENIOR</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</si>
  <si>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</si>
  <si>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</si>
  <si>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</si>
  <si>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ASSENTO SANITARIO DE PLASTICO, TIPO CONVENCIONAL</t>
  </si>
  <si>
    <t>AUXILIAR DE AZULEJISTA</t>
  </si>
  <si>
    <t>AUXILIAR DE ENCANADOR OU BOMBEIRO HIDRAULICO</t>
  </si>
  <si>
    <t>AUXILIAR DE ESCRITORIO</t>
  </si>
  <si>
    <t>AUXILIAR DE MECANICO</t>
  </si>
  <si>
    <t>AUXILIAR DE SERVICOS GERAIS</t>
  </si>
  <si>
    <t>AUXILIAR DE TOPOGRAFO</t>
  </si>
  <si>
    <t>AUXILIAR TECNICO / ASSISTENTE DE ENGENHARIA</t>
  </si>
  <si>
    <t>BACIA SANITARIA (VASO) COM CAIXA ACOPLADA, DE LOUCA BRANCA</t>
  </si>
  <si>
    <t>BACIA SANITARIA (VASO) CONVENCIONAL DE LOUCA BRANCA</t>
  </si>
  <si>
    <t>BACIA SANITARIA (VASO) CONVENCIONAL DE LOUCA COR</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</si>
  <si>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</si>
  <si>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</si>
  <si>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</si>
  <si>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</si>
  <si>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</si>
  <si>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</si>
  <si>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BANCADA/TAMPO ACO INOX (AISI 304), LARGURA 60 CM, COM RODABANCA (NAO INCLUI PES DE APOIO)</t>
  </si>
  <si>
    <t>BANCADA/TAMPO ACO INOX (AISI 304), LARGURA 70 CM, COM RODABANCA (NAO INCLUI PES DE APOIO)</t>
  </si>
  <si>
    <t>BANCADA/TAMPO LISO (SEM CUBA) EM MARMORE SINTETICO</t>
  </si>
  <si>
    <t>BARRA DE APOIO ANGULAR, 60 CM, EM ACO INOX POLIDO,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</si>
  <si>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</si>
  <si>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</si>
  <si>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</si>
  <si>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</si>
  <si>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</si>
  <si>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</si>
  <si>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</si>
  <si>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</si>
  <si>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</si>
  <si>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BASCULANTE ALUMINIO 80 X 60CM - SERIE 25</t>
  </si>
  <si>
    <t>BATE-ESTACAS POR GRAVIDADE, POTENCIA160 HP, PESO DO MARTELO ATE 3 TONELADAS</t>
  </si>
  <si>
    <t>BLASTER, DINAMITADOR OU CABO DE FOGO</t>
  </si>
  <si>
    <t>BLOCO DE GESSO COMPACTO, BRANCO, E = 10 CM, *67 X 50* CM</t>
  </si>
  <si>
    <t>BLOCO DE GESSO VAZADO BRANCO, E = *7* CM, *67 X 50* CM</t>
  </si>
  <si>
    <t>BOLSA DE LIGACAO EM PVC FLEXIVEL PARA VASO SANITARIO 1.1/2 " (40 MM)</t>
  </si>
  <si>
    <t>BOTA DE PVC PRETA, CANO MEDIO, SEM FORRO</t>
  </si>
  <si>
    <t>BRACO P/ LUMINARIA PUBLICA 1 X 1,50M ROMAGNOLE OU EQUIV</t>
  </si>
  <si>
    <t>BUCHA DE REDUCAO PVC ROSCAVEL, 1" X 3/4"</t>
  </si>
  <si>
    <t>BUCHA REDUCAO PVC ROSCAVEL 1 1/2" X 1"</t>
  </si>
  <si>
    <t>BUCHA REDUCAO PVC ROSCAVEL 3/4" X 1/2"</t>
  </si>
  <si>
    <t>BUCHA REDUCAO PVC ROSCAVEL, 1 1/2" X 3/4"</t>
  </si>
  <si>
    <t>BUCHA REDUCAO PVC ROSCAVEL, 1" X 1/2"</t>
  </si>
  <si>
    <t>CABIDE/GANCHO DE BANHEIRO SIMPLES EM METAL CROMADO</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</si>
  <si>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</si>
  <si>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</si>
  <si>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</si>
  <si>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</si>
  <si>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</si>
  <si>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</si>
  <si>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</si>
  <si>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</si>
  <si>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</si>
  <si>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</si>
  <si>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</si>
  <si>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</si>
  <si>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</si>
  <si>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</si>
  <si>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</si>
  <si>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</si>
  <si>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</si>
  <si>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</si>
  <si>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</si>
  <si>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</si>
  <si>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</si>
  <si>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</si>
  <si>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</si>
  <si>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</si>
  <si>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</si>
  <si>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</si>
  <si>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</si>
  <si>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</si>
  <si>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</si>
  <si>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</si>
  <si>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</si>
  <si>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</si>
  <si>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</si>
  <si>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</si>
  <si>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</si>
  <si>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</si>
  <si>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</si>
  <si>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</si>
  <si>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</si>
  <si>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</si>
  <si>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</si>
  <si>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</si>
  <si>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</si>
  <si>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</si>
  <si>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</si>
  <si>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</si>
  <si>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</si>
  <si>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</si>
  <si>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</si>
  <si>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</si>
  <si>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</si>
  <si>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</si>
  <si>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</si>
  <si>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CACAMBA METALICA BASCULANTE COM CAPACIDADE DE 10 M3 (INCLUI MONTAGEM, NAO INCLUI CAMINHAO)</t>
  </si>
  <si>
    <t>CACAMBA METALICA BASCULANTE COM CAPACIDADE DE 6 M3 (INCLUI MONTAGEM, NAO INCLUI CAMINHAO)</t>
  </si>
  <si>
    <t>CACAMBA METALICA BASCULANTE COM CAPACIDADE DE 8 M3 (INCLUI MONTAGEM, NAO INCLUI CAMINHAO)</t>
  </si>
  <si>
    <t>CADASTRISTA DE USUARIOS</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</si>
  <si>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</si>
  <si>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</si>
  <si>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</si>
  <si>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</si>
  <si>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</si>
  <si>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</si>
  <si>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</si>
  <si>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</si>
  <si>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</si>
  <si>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</si>
  <si>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GORDURA DUPLA, CONCRETO PRE MOLDADO, CIRCULAR, COM TAMPA, D = 60* CM</t>
  </si>
  <si>
    <t>CAIXA GORDURA, SIMPLES, CONCRETO PRE MOLDADO, CIRCULAR, COM TAMPA, D = 40 CM</t>
  </si>
  <si>
    <t>CAIXA INSPECAO, CONCRETO PRE MOLDADO, CIRCULAR, COM TAMPA, D = 40* CM</t>
  </si>
  <si>
    <t>CAIXA PARA HIDROMETRO CONCRETO PRE MOLDADO</t>
  </si>
  <si>
    <t>CAIXILHO FIXO ALUMINIO SERIE 25 COMPLETO 60 X 80CM</t>
  </si>
  <si>
    <t>CAIXILHO FIXO ALUMINIO 60 X 80 CM COMPLETO</t>
  </si>
  <si>
    <t>CAL HIDRATADA CH-I PARA ARGAMASSAS</t>
  </si>
  <si>
    <t>CAL HIDRATADA PARA PINTURA</t>
  </si>
  <si>
    <t>CAL VIRGEM COMUM PARA ARGAMASSAS (NBR 6453)</t>
  </si>
  <si>
    <t>CALCARIO DOLOMITICO A (POSTO PEDREIRA/FORNECEDOR, SEM FRETE)</t>
  </si>
  <si>
    <t>CALCETEIRO</t>
  </si>
  <si>
    <t>CAMINHONETE COM MOTOR A DIESEL, POTENCIA 180 CV, CABINE DUPLA, 4X4</t>
  </si>
  <si>
    <t>CANTONEIRA "U" ALUMINIO ABAS IGUAIS 1 ", E = 3/32 "</t>
  </si>
  <si>
    <t>CANTONEIRA ALUMINIO ABAS IGUAIS 1 ", E = 3 /16 "</t>
  </si>
  <si>
    <t>CANTONEIRA ALUMINIO ABAS IGUAIS 1 1/2 ", E = 3/16 "</t>
  </si>
  <si>
    <t>CANTONEIRA ALUMINIO ABAS IGUAIS 1 1/4 ", E = 3/16 "</t>
  </si>
  <si>
    <t>CANTONEIRA ALUMINIO ABAS IGUAIS 2 ", E = 1/4 "</t>
  </si>
  <si>
    <t>CANTONEIRA ALUMINIO ABAS IGUAIS 2 ", E = 1/8 "</t>
  </si>
  <si>
    <t>CAP, PVC, JE, DN 150 MM, PARA REDE COLETORA DE ESGOTO</t>
  </si>
  <si>
    <t>CAP, PVC, JE, DN 200 MM, PARA REDE COLETORA DE ESGOTO</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</si>
  <si>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</si>
  <si>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</si>
  <si>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</si>
  <si>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9 A 10 MM (INSTALADO)</t>
  </si>
  <si>
    <t>CARPETE DE POLIESTER EM MANTA PARA TRAFEGO COMERCIAL PESADO, E = 4 A 5 MM (INSTALADO)</t>
  </si>
  <si>
    <t>CARPINTEIRO DE FORMAS</t>
  </si>
  <si>
    <t>CASCALHO DE CAVA</t>
  </si>
  <si>
    <t>CASCALHO DE RIO</t>
  </si>
  <si>
    <t>CASCALHO LAVADO</t>
  </si>
  <si>
    <t>CHAPA ACO GROSSA PRETA 1"(25,40MM) 199,87KG/M2</t>
  </si>
  <si>
    <t>CHAVE ELETRICA TRIPOLAR BLINDADA DE 30 A / 250 V</t>
  </si>
  <si>
    <t>CHAVE FACA TRIPOLAR BLINDADA 100A/250V, TIPO F-323 SPF DA MAR-GIRIUS CONTINENTAL OU EQUIV</t>
  </si>
  <si>
    <t>CHAVE FACA TRIPOLAR BLINDADA 60A/250V, TIPO F-322 SPF DA MAR-GIRIUS CONTINENTAL OU EQUIV</t>
  </si>
  <si>
    <t>CHAVE FUSIVEL DE DISTRIBUICAO 15,0KV/100A</t>
  </si>
  <si>
    <t>CHAVE FUSIVEL DE DISTRIBUICAO 34,5KV/100A</t>
  </si>
  <si>
    <t>CHAVE PARTIDA DIRETA P/MOTOR TRIFASICO 7,50CV/380V, C/FUSIVEIS DIAZED E BOTAO LIGA-DESLIGA TIPO GPS SIEMENS OU EQUIV</t>
  </si>
  <si>
    <t>CHAVE PARTIDA DIRETA TRIFASICA P/ MOTOR 10CV-220V C/ FUSIVEL DIAZED 63A</t>
  </si>
  <si>
    <t>CHAVE PARTIDA DIRETA TRIFASICA P/ MOTOR 30CV-220V C/ FUSIVEL NH 160A</t>
  </si>
  <si>
    <t>CHAVE PARTIDA DIRETA TRIFASICA P/ MOTOR 5CV-220V C/ FUSIVEL DIAZED 35A</t>
  </si>
  <si>
    <t>CHAVE PARTIDA DIRETA TRIFASICA P/ MOTOR 5CV-380V C/ FUSIVEL DIAZED 20A</t>
  </si>
  <si>
    <t>CHAVE SECCIONADORA FUSIVEL TRIPOLAR, MANOBRA C/ CARGA, 160A/500V P/ FUSIVEIS NH TAMANHO 00 CORRENTE NOMINAL ATE 160A, TIPO 3 NP 4080 DA SIEMENS OU EQUIV</t>
  </si>
  <si>
    <t>CHAVE SECCIONADORA FUSIVEL TRIPOLAR, MANOBRA C/ CARGA, 250A/500V P/ FUSIVEIS NH TAMANHO 1 CORRENTE NOMINAL ATE 250A, TIPO 3 NN 2200 DA SIEMENS OU EQUIV</t>
  </si>
  <si>
    <t>CHAVE SECCIONADORA TRIPOLAR, ABERTURA EM CARGA 15KV, 400A , C/ PUNHO</t>
  </si>
  <si>
    <t>CHAVE SECCIONADORA UNIPOLAR, ABERTURA EM CARGA C/ VARA, 15KV, 400A USO INTERNO</t>
  </si>
  <si>
    <t>CHUMBADOR DE ACO, DIAMETRO 1/2", COMPRIMENTO 75 MM</t>
  </si>
  <si>
    <t>CHUMBADOR DE ACO, DIAMETRO 5/8", COMPRIMENTO 6", COM PORCA</t>
  </si>
  <si>
    <t>CHUMBADOR OMEGA C/PARAFUSO OM1404 1/4"</t>
  </si>
  <si>
    <t>CHUVEIRO COMUM EM PLASTICO BRANCO, COM CANO, 3 TEMPERATURAS, 5500 W (110/220 V)</t>
  </si>
  <si>
    <t>CHUVEIRO COMUM EM PLASTICO CROMADO, COM CANO, 4 TEMPERATURAS (110/220 V)</t>
  </si>
  <si>
    <t>CHUVEIRO PLASTICO BRANCO SIMPLES 5 '' PARA ACOPLAR EM HASTE 1/2 ", AGUA FRIA</t>
  </si>
  <si>
    <t>CIMENTO BRANCO</t>
  </si>
  <si>
    <t>CIMENTO IMPERMEABILIZANTE DE PEGA ULTRARRAPIDA PARA TAMPONAMENTOS</t>
  </si>
  <si>
    <t>CIMENTO PORTLAND COMPOSTO CP II-32</t>
  </si>
  <si>
    <t>CIMENTO PORTLAND COMPOSTO CP II-32 (SACO DE 50 KG)</t>
  </si>
  <si>
    <t>50KG</t>
  </si>
  <si>
    <t>CIMENTO PORTLAND DE ALTO FORNO (AF) CP III-32</t>
  </si>
  <si>
    <t>CIMENTO PORTLAND ESTRUTURAL BRANCO CPB-32</t>
  </si>
  <si>
    <t>CIMENTO PORTLAND POZOLANICO CP IV- 32</t>
  </si>
  <si>
    <t>CIMENTO PORTLAND POZOLANICO CP IV-32</t>
  </si>
  <si>
    <t>CINTURAO DE SEGURANCA TIPO PARAQUEDISTA, FIVELA EM ACO, AJUSTE NO SUSPENSARIO, CINTURA E PERNAS</t>
  </si>
  <si>
    <t>COBRE ELETROLITICO EM BARRA OU CHAPA</t>
  </si>
  <si>
    <t>CONCRETO BETUMINOSO USINADO A QUENTE (CBUQ) PARA PAVIMENTACAO ASFALTICA, PADRAO DNIT, FAIXA C, COM CAP 30/45 - DMT = 10 KM</t>
  </si>
  <si>
    <t>CONCRETO BETUMINOSO USINADO A QUENTE (CBUQ) PARA PAVIMENTACAO ASFALTICA, PADRAO DNIT, FAIXA C, COM CAP 50/70 - AQUISICAO POSTO USINA</t>
  </si>
  <si>
    <t>CONCRETO BETUMINOSO USINADO A QUENTE (CBUQ) PARA PAVIMENTACAO ASFALTICA, PADRAO DNIT, FAIXA C, COM CAP 50/70 - DMT = 10 KM</t>
  </si>
  <si>
    <t>CONDUTOR PLUVIAL, PVC, CIRCULAR, DIAMETRO ENTRE 80 E 100 MM, PARA DRENAGEM PREDIAL</t>
  </si>
  <si>
    <t>CONE DE SINALIZACAO EM PVC RIGIDO COM FAIXA REFLETIVA, H = 70 / 76 CM</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</si>
  <si>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</si>
  <si>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</si>
  <si>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</si>
  <si>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</si>
  <si>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</si>
  <si>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</si>
  <si>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</si>
  <si>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</si>
  <si>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</si>
  <si>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</si>
  <si>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</si>
  <si>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CONJUNTO DE LIGACAO (TUBO + CANOPLA) PVC RIGIDO C/ TUBO 1.1/2" X 20CM P/ BACIA SANITARIA"</t>
  </si>
  <si>
    <t>CONJUNTO DE LIGACAO PARA BACIA SANITARIA AJUSTAVEL, EM PLASTICO BRANCO, COM TUBO, CANOPLA E ESPUDE</t>
  </si>
  <si>
    <t>CORANTE LIQUIDO PARA TINTA PVA, BISNAGA 50 ML</t>
  </si>
  <si>
    <t>CORDEL DETONANTE, NP 05 G/M</t>
  </si>
  <si>
    <t>CORDEL DETONANTE, NP 10 G/M</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</si>
  <si>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</si>
  <si>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</si>
  <si>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</si>
  <si>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</si>
  <si>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</si>
  <si>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</si>
  <si>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</si>
  <si>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</si>
  <si>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</si>
  <si>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</si>
  <si>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</si>
  <si>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</si>
  <si>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</si>
  <si>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CRUZETA PVC PBA, JE, BBBB, DN 100 / DE 110 MM (NBR 5647)</t>
  </si>
  <si>
    <t>CRUZETA PVC PBA, JE, BBBB, DN 50 / DE 60 MM (NBR 5647)</t>
  </si>
  <si>
    <t>CRUZETA PVC PBA, JE, BBBB, DN 75 / DE 85 MM (NBR 5647)</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</si>
  <si>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</si>
  <si>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</si>
  <si>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</si>
  <si>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</si>
  <si>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</si>
  <si>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</si>
  <si>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</si>
  <si>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</si>
  <si>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</si>
  <si>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</si>
  <si>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</si>
  <si>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</si>
  <si>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</si>
  <si>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</si>
  <si>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</si>
  <si>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</si>
  <si>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</si>
  <si>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</si>
  <si>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</si>
  <si>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</si>
  <si>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</si>
  <si>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</si>
  <si>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</si>
  <si>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</si>
  <si>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</si>
  <si>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</si>
  <si>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</si>
  <si>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</si>
  <si>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</si>
  <si>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</si>
  <si>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</si>
  <si>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</si>
  <si>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</si>
  <si>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</si>
  <si>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</si>
  <si>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</si>
  <si>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</si>
  <si>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</si>
  <si>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</si>
  <si>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</si>
  <si>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</si>
  <si>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</si>
  <si>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</si>
  <si>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PB, JE, 45 GRAUS, DN 100 MM, PARA REDE COLETORA ESGOTO (NBR 10569)</t>
  </si>
  <si>
    <t>CURVA PVC, PB, JE, 45 GRAUS, DN 125 MM, PARA REDE COLETORA ESGOTO (NBR 10569)</t>
  </si>
  <si>
    <t>CURVA PVC, PB, JE, 45 GRAUS, DN 150 MM, PARA REDE COLETORA ESGOTO (NBR 10569)</t>
  </si>
  <si>
    <t>CURVA PVC, PB, JE, 45 GRAUS, DN 200 MM, PARA REDE COLETORA ESGOTO (NBR 10569)</t>
  </si>
  <si>
    <t>CURVA PVC, PB, JE, 45 GRAUS, DN 250 MM, PARA REDE COLETORA ESGOTO (NBR 10569)</t>
  </si>
  <si>
    <t>CURVA PVC, PB, JE, 45 GRAUS, DN 300 MM, PARA REDE COLETORA ESGOTO (NBR 10569)</t>
  </si>
  <si>
    <t>CURVA PVC, PB, JE, 45 GRAUS, DN 400 MM, PARA REDE COLETORA ESGOTO (NBR 10569)</t>
  </si>
  <si>
    <t>CURVA PVC, PB, JE, 90 GRAUS, DN 100 MM, PARA REDE COLETORA ESGOTO (NBR 10569)</t>
  </si>
  <si>
    <t>CURVA PVC, PB, JE, 90 GRAUS, DN 125 MM, PARA REDE COLETORA ESGOTO (NBR 10569)</t>
  </si>
  <si>
    <t>CURVA PVC, PB, JE, 90 GRAUS, DN 150 MM, PARA REDE COLETORA ESGOTO (NBR 10569)</t>
  </si>
  <si>
    <t>CURVA PVC, PB, JE, 90 GRAUS, DN 200 MM, PARA REDE COLETORA ESGOTO (NBR 10569)</t>
  </si>
  <si>
    <t>CURVA PVC, PB, JE, 90 GRAUS, DN 250 MM, PARA REDE COLETORA ESGOTO (NBR 10569)</t>
  </si>
  <si>
    <t>CURVA PVC, PB, JE, 90 GRAUS, DN 300 MM, PARA REDE COLETORA ESGOTO (NBR 10569)</t>
  </si>
  <si>
    <t>CURVA PVC, PB, JE, 90 GRAUS, DN 350 MM, PARA REDE COLETORA ESGOTO (NBR 10569)</t>
  </si>
  <si>
    <t>CURVA PVC, PB, JE, 90 GRAUS, DN 400 MM, PARA REDE COLETORA ESGOTO (NBR 10569)</t>
  </si>
  <si>
    <t>CURVA PVC, SERIE R, 87.30 GRAUS, CURTA, 100 MM, PARA ESGOTO PREDIAL (PARA PE-DE- COLUNA)</t>
  </si>
  <si>
    <t>CURVA PVC, SERIE R, 87.30 GRAUS, CURTA, 150 MM, PARA ESGOTO PREDIAL (PARA PE-DE- COLUNA)</t>
  </si>
  <si>
    <t>CURVA PVC, SERIE R, 87.30 GRAUS, CURTA, 75 MM, PARA ESGOTO PREDIAL (PARA PE-DE- COLUNA)</t>
  </si>
  <si>
    <t>CURVA PVC, 45 GRAUS, CURTA, PB, DN 100 MM, PARA ESGOTO PREDIAL</t>
  </si>
  <si>
    <t>DENTE PARA FRESADORA</t>
  </si>
  <si>
    <t>DESENHISTA COPISTA</t>
  </si>
  <si>
    <t>DESENHISTA DETALHISTA</t>
  </si>
  <si>
    <t>DESENHISTA PROJETISTA</t>
  </si>
  <si>
    <t>DILUENTE EPOXI</t>
  </si>
  <si>
    <t>DISCO DE BORRACHA PARA LIXADEIRA RIGIDO 7 " COM ARRUELA CENTRAL</t>
  </si>
  <si>
    <t>DISCO DE LIXA PARA METAL, DIAMETRO = 180 MM, GRAO 120</t>
  </si>
  <si>
    <t>DISJUNTOR TERMOMAGNETICO TRIPOLAR 125A</t>
  </si>
  <si>
    <t>DISJUNTOR TERMOMAGNETICO TRIPOLAR 250 A / 600 V, TIPO FXD</t>
  </si>
  <si>
    <t>DISJUNTOR TERMOMAGNETICO TRIPOLAR 3 X 350 A/ICC - 25 KA</t>
  </si>
  <si>
    <t>DISJUNTOR TERMOMAGNETICO TRIPOLAR 800 A / 600 V, TIPO LMXD</t>
  </si>
  <si>
    <t>DISJUNTOR TIPO DIN/IEC, BIPOLAR DE 6 ATE 32A</t>
  </si>
  <si>
    <t>DISJUNTOR TIPO DIN/IEC, BIPOLAR 40 ATE 50A</t>
  </si>
  <si>
    <t>DISJUNTOR TIPO DIN/IEC, BIPOLAR 63 A</t>
  </si>
  <si>
    <t>DISJUNTOR TIPO DIN/IEC, MONOPOLAR DE 63 A</t>
  </si>
  <si>
    <t>DISJUNTOR TIPO DIN/IEC, TRIPOLAR DE 10 ATE 50A</t>
  </si>
  <si>
    <t>DISJUNTOR TIPO DIN/IEC, TRIPOLAR 63 A</t>
  </si>
  <si>
    <t>DISTRIBUIDOR DE AGREGADOS AUTOPROPELIDO, CAP 3 M3, A DIESEL, 6 CC, 176 CV</t>
  </si>
  <si>
    <t>DOBRADICA TIPO PIANO EM ACO/FERRO, 1'' X 3 M, GALVANIZADO, COM PARAFUSOS</t>
  </si>
  <si>
    <t>DOBRADICA TIPO VAI-E-VEM EM ACO/FERRO, TAMANHO 3'', GALVANIZADO, COM PARAFUSOS</t>
  </si>
  <si>
    <t>DOMOS INDIVIDUAL EM ACRILICO BRANCO *95 X 95* CM, SEM INSTALACAO</t>
  </si>
  <si>
    <t>DUCHA HIGIENICA PLASTICA COM REGISTRO METALICO 1/2 "</t>
  </si>
  <si>
    <t>DUCHA METALICA DE PAREDE, ARTICULAVEL, COM BRACO/CANO, SEM DESVIADOR</t>
  </si>
  <si>
    <t>ELETRICISTA</t>
  </si>
  <si>
    <t>ELETRODUTO 2" TIPO KANALEX OU EQUIV</t>
  </si>
  <si>
    <t>ELETRODUTO 3" TIPO KANALEX OU EQUIV</t>
  </si>
  <si>
    <t>ELETROTECNICO</t>
  </si>
  <si>
    <t>EMULSAO ASFALTICA ANIONICA</t>
  </si>
  <si>
    <t>ENCANADOR OU BOMBEIRO HIDRAULICO</t>
  </si>
  <si>
    <t>ENCARREGADO GERAL DE OBRAS</t>
  </si>
  <si>
    <t>ENERGIA ELETRICA ATE 2000 KWH INDUSTRIAL, SEM DEMANDA</t>
  </si>
  <si>
    <t>KW/H</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</si>
  <si>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</si>
  <si>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</si>
  <si>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</si>
  <si>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</si>
  <si>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</si>
  <si>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PLENO</t>
  </si>
  <si>
    <t>ENGENHEIRO CIVIL DE OBRA SENIOR</t>
  </si>
  <si>
    <t>ENGENHEIRO CIVIL JUNIOR</t>
  </si>
  <si>
    <t>ENGENHEIRO CIVIL PLENO</t>
  </si>
  <si>
    <t>ENGENHEIRO CIVIL SENIOR</t>
  </si>
  <si>
    <t>ENGENHEIRO ELETRICISTA</t>
  </si>
  <si>
    <t>ENGENHEIRO SANITARISTA</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</si>
  <si>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</si>
  <si>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</si>
  <si>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</si>
  <si>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0,80 A 1,30 M3, PESO OPERACIONAL 22,18 T, POTENCIA LIQUIDA 170 HP</t>
  </si>
  <si>
    <t>ESCAVADEIRA HIDRAULICA SOBRE ESTEIRAS, CACAMBA 0,80M3, PESO OPERACIONAL 17T, POTENCIA BRUTA 111HP</t>
  </si>
  <si>
    <t>ESCORA PRE-MOLDADA EM CONCRETO, *10 X 10* CM, H = 2,30M</t>
  </si>
  <si>
    <t>ESGUICHO JATO REGULAVEL, TIPO ELKHART, ENGATE RAPIDO 1 1/2", PARA COMBATE A INCENDIO</t>
  </si>
  <si>
    <t>ESGUICHO JATO REGULAVEL, TIPO ELKHART, ENGATE RAPIDO 2 1/2", PARA COMBATE A INCENDIO</t>
  </si>
  <si>
    <t>ESPELHO CRISTAL E = 4 MM</t>
  </si>
  <si>
    <t>ESTOPA</t>
  </si>
  <si>
    <t>ESTOPIM SIMPLES</t>
  </si>
  <si>
    <t>ESTUCADOR</t>
  </si>
  <si>
    <t>ETANOL</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</si>
  <si>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</si>
  <si>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</si>
  <si>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</si>
  <si>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</si>
  <si>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</si>
  <si>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</si>
  <si>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</si>
  <si>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</si>
  <si>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</si>
  <si>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</si>
  <si>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FECHADURA C/ CILINDRO LATAO CROMADO P/ PORTA VIDRO TP AROUCA 2171-L OU EQUIV</t>
  </si>
  <si>
    <t>FERTILIZANTE NPK - 10:10:10</t>
  </si>
  <si>
    <t>FERTILIZANTE NPK - 4: 14: 8</t>
  </si>
  <si>
    <t>FILTRO ANAEROBIO CILINDRICO CONCRETO PRE MOLDADO 1,20 X 1,50 (DIAMETROXALTURA) PARA 4 A 5 CONTRIBUINTES (NBR 13969)</t>
  </si>
  <si>
    <t>FINCAPINO CURTO CALIBRE 22 VERMELHO, CARGA MEDIA (ACAO DIRETA)</t>
  </si>
  <si>
    <t>CENTO</t>
  </si>
  <si>
    <t>FINCAPINO LONGO CALIBRE 22, CARGA FORTE (ACAO DIRETA)</t>
  </si>
  <si>
    <t>FITA DE ALUMINIO PARA PROTECAO DO CONDUTOR LARGURA 10 MM</t>
  </si>
  <si>
    <t>FITA ISOLANTE ADESIVA ANTICHAMA, USO ATE 750 V, EM ROLO DE 19 MM X 20 M</t>
  </si>
  <si>
    <t>FITA ISOLANTE ADESIVA ANTICHAMA, USO ATE 750 V, EM ROLO DE 19 MM X 5 M</t>
  </si>
  <si>
    <t>FITA ISOLANTE DE BORRACHA AUTOFUSAO, USO ATE 69 KV (ALTA TENSAO)</t>
  </si>
  <si>
    <t>FIXADOR DE CAL (SACHE 150 ML)</t>
  </si>
  <si>
    <t>FLANELA *30 X 40* CM</t>
  </si>
  <si>
    <t>FLANGE PVC, ROSCAVEL, SEXTAVADO, SEM FUROS 3"</t>
  </si>
  <si>
    <t>FLANGE PVC, ROSCAVEL, SEXTAVADO, SEM FUROS 4"</t>
  </si>
  <si>
    <t>FLANGE PVC, ROSCAVEL, SEXTAVADO, SEM FUROS, 1 1/2"</t>
  </si>
  <si>
    <t>FLANGE PVC, ROSCAVEL, SEXTAVADO, SEM FUROS, 1 1/4"</t>
  </si>
  <si>
    <t>FLANGE PVC, ROSCAVEL, SEXTAVADO, SEM FUROS, 2 1/2"</t>
  </si>
  <si>
    <t>FLANGE PVC, ROSCAVEL, SEXTAVADO, SEM FUROS, 2"</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</si>
  <si>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</si>
  <si>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</si>
  <si>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</si>
  <si>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</si>
  <si>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</si>
  <si>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</si>
  <si>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</si>
  <si>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</si>
  <si>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</si>
  <si>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</si>
  <si>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</si>
  <si>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FRESADORA DE ASFALTO A FRIO SOBRE ESTEIRAS, LARG. FRESAGEM 2,00 M, POT. 410 KW/550 HP</t>
  </si>
  <si>
    <t>FRESADORA DE ASFALTO A FRIO SOBRE RODAS, LARG. FRESAGEM 1,00 M, POT. 155 KW/208 HP</t>
  </si>
  <si>
    <t>FUNDO SINTETICO NIVELADOR BRANCO FOSCO PARA MADEIRA</t>
  </si>
  <si>
    <t>GABIAO SACO MALHA HEXAGONAL 8 X 10 CM (ZN/AL + PVC), FIO 2,4 MM, H = 0,65 M</t>
  </si>
  <si>
    <t>GABIAO TIPO CAIXA MALHA HEXAGONAL 8 X 10 CM (ZN/AL), FIO 2,7 MM, H = 0,50 M</t>
  </si>
  <si>
    <t>GANCHO OLHAL EM ACO GALVANIZADO, ESPESSURA 16MM, ABERTURA 21MM</t>
  </si>
  <si>
    <t>GAS DE COZINHA - GLP</t>
  </si>
  <si>
    <t>GASOLINA COMUM</t>
  </si>
  <si>
    <t>GESSEIRO</t>
  </si>
  <si>
    <t>GESSO PROJETADO</t>
  </si>
  <si>
    <t>GRAMA BATATAIS EM PLACAS, SEM PLANTIO</t>
  </si>
  <si>
    <t>GRAMPO PARALELO METALICO PARA CABO DE 6 A 50 MM2, COM 2 PARAFUSOS</t>
  </si>
  <si>
    <t>GRAMPO U DE 5/8 " N8 EM FERRO GALVANIZADO</t>
  </si>
  <si>
    <t>SC25KG</t>
  </si>
  <si>
    <t>GRANALHA DE ACO, ANGULAR (GRIT), PARA JATEAMENTO, PENEIRA 1,41 A 1,19 MM (SAE G16)</t>
  </si>
  <si>
    <t>GRANALHA DE ACO, ESFERICA (SHOT), PARA JATEAMENTO, PENEIRA 1,19 A 1,00 MM (SAE S390)</t>
  </si>
  <si>
    <t>GRAUTE CIMENTICIO PARA USO GERAL</t>
  </si>
  <si>
    <t>GRAXA LUBRIFICANTE</t>
  </si>
  <si>
    <t>GRELHA PVC CROMADA REDONDA, 150 MM</t>
  </si>
  <si>
    <t>GRUPO DE SOLDAGEM C/ GERADOR A DIESEL 60 CV PARA SOLDA ELETRICA, SOBRE 04 RODAS, COM MOTOR 4 CILINDROS</t>
  </si>
  <si>
    <t>GRUPO DE SOLDAGEM COM GERADOR A DIESEL 30 CV, PARA SOLDA ELETRICA, SOBRE DUAS RODAS</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</si>
  <si>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</si>
  <si>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</si>
  <si>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</si>
  <si>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</si>
  <si>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</si>
  <si>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HEXAMETAFOSFATO DE SODIO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</si>
  <si>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</si>
  <si>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</si>
  <si>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</si>
  <si>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</si>
  <si>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IMPERMEABILIZADOR</t>
  </si>
  <si>
    <t>IMPERMEABILIZANTE A BASE DE CIMENTO CRISTALIZANTE EM PO, MONOCOMPONENTE</t>
  </si>
  <si>
    <t>IMPERMEABILIZANTE FLEXIVEL BRANCO DE BASE ACRILICA PARA COBERTURAS</t>
  </si>
  <si>
    <t>IMPERMEABILIZANTE INCOLOR PARA TRATAMENTO DE FACHADAS E TELHAS, BASE SILICONE</t>
  </si>
  <si>
    <t>IMUNIZANTE PARA MADEIRA, INCOLOR</t>
  </si>
  <si>
    <t>JANELA ALUMINIO DE CORRER 1,20 X 1,50 (AXL) M COM 3 FOLHAS (2 VENEZIANAS E 1 VIDRO) INCLUSO GUARNICAO</t>
  </si>
  <si>
    <t>JANELA ALUMINIO DE CORRER 1,20 X 1,50 (AXL) M COM 6 FOLHAS (4 VENEZIANAS E 2 VIDROS) INCLUSO GUARNICAO</t>
  </si>
  <si>
    <t>JANELA ALUMINIO DE CORRER 1,20 X 2,00 (AXL) M COM 6 FOLHAS (4 VENEZIANAS E 2 VIDROS) INCLUSO GUARNICAO</t>
  </si>
  <si>
    <t>JANELA ALUMINIO MAXIM AR 80 X 60 CM (AXL) (INCLUSO GUARNICAO E VIDRO)</t>
  </si>
  <si>
    <t>JARDINEIRO</t>
  </si>
  <si>
    <t>JOELHO PVC, 45 GRAUS, ROSCAVEL, 2", AGUA FRIA PREDIAL</t>
  </si>
  <si>
    <t>JOELHO PVC, 60 GRAUS, DIAMETRO ENTRE 80 E 100 MM, PARA DRENAGEM PLUVIAL PREDIAL</t>
  </si>
  <si>
    <t>JOELHO PVC, 90 GRAUS, DIAMETRO ENTRE 80 E 100 MM, PARA DRENAGEM PLUVIAL PREDIAL</t>
  </si>
  <si>
    <t>JOELHO PVC, 90 GRAUS, ROSCAVEL, 1 1/4", AGUA FRIA PREDIAL</t>
  </si>
  <si>
    <t>JOELHO PVC, 90 GRAUS, ROSCAVEL, 2", AGUA FRIA PREDIAL</t>
  </si>
  <si>
    <t>JUNCAO PVC, 45 GRAUS, ROSCAVEL, 2", AGUA FRIA PREDIAL</t>
  </si>
  <si>
    <t>JUNCAO 2 GARRAS PARA FITA PERFURADA</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</si>
  <si>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</si>
  <si>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</si>
  <si>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</si>
  <si>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</si>
  <si>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350 MM, PARA REDE COLETORA DE ESGOTO (NBR 10569)</t>
  </si>
  <si>
    <t>JUNCAO, PVC, 45 GRAUS, JE, BBB, DN 400 MM, PARA REDE COLETORA DE ESGOTO (NBR 10569)</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</si>
  <si>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</si>
  <si>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</si>
  <si>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</si>
  <si>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</si>
  <si>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LAJOTA CERAMICA 20 X 30 CM PARA LAJE PRE-MOLDADA</t>
  </si>
  <si>
    <t>LAMBRIS DE ALUMINIO *0,6* KG/M</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</si>
  <si>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</si>
  <si>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</si>
  <si>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</si>
  <si>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</si>
  <si>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</si>
  <si>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</si>
  <si>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</si>
  <si>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</si>
  <si>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</si>
  <si>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</si>
  <si>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</si>
  <si>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LETRA ACO INOX (AISI 304), CHAPA NUM. 22, RECORTADO, H= 20 CM (SEM RELEVO)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</si>
  <si>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</si>
  <si>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</si>
  <si>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</si>
  <si>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</si>
  <si>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LIXA EM FOLHA PARA FERRO, NUMERO 150</t>
  </si>
  <si>
    <t>LIXA EM FOLHA PARA PAREDE OU MADEIRA, NUMERO 120 (COR VERMELHA)</t>
  </si>
  <si>
    <t>LIXADEIRA ELETRICA ANGULAR PARA CONCRETO, POTENCIA 1.400 W, PRATO DIAMANTADO DE 5''</t>
  </si>
  <si>
    <t>LONA PLASTICA PRETA, E= 150 MICRA</t>
  </si>
  <si>
    <t>LUMINARIA ABERTA P/ ILUMINACAO PUBLICA, TIPO X-57 PETERCO OU EQUIV</t>
  </si>
  <si>
    <t>LUMINARIA DUPLA P/SINALIZACAO, TIPO WETZEL AS-2/110 OU EQUIV</t>
  </si>
  <si>
    <t>LUMINARIA ESMALTADA COR ALUMINIO PETERCO Y.25/1</t>
  </si>
  <si>
    <t>LUMINARIA PROVA DE TEMPO PETERCO Y.31/1</t>
  </si>
  <si>
    <t>LUVA DE CORRER DEFOFO, PVC, JE, DN 100 MM</t>
  </si>
  <si>
    <t>LUVA DE CORRER DEFOFO, PVC, JE, DN 150 MM</t>
  </si>
  <si>
    <t>LUVA DE CORRER DEFOFO, PVC, JE, DN 200 MM</t>
  </si>
  <si>
    <t>LUVA DE CORRER DEFOFO, PVC, JE, DN 250 MM</t>
  </si>
  <si>
    <t>LUVA DE CORRER DEFOFO, PVC, JE, DN 300 MM</t>
  </si>
  <si>
    <t>LUVA DE CORRER, PVC, DN 100 MM, PARA ESGOTO PREDIAL</t>
  </si>
  <si>
    <t>LUVA DE CORRER, PVC, DN 50 MM, PARA ESGOTO PREDIAL</t>
  </si>
  <si>
    <t>LUVA DE CORRER, PVC, DN 75 MM, PARA ESGOTO PREDIAL</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</si>
  <si>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</si>
  <si>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</si>
  <si>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</si>
  <si>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</si>
  <si>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</si>
  <si>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</si>
  <si>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</si>
  <si>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DUPLA, PVC LEVE, DN 150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</si>
  <si>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</si>
  <si>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</si>
  <si>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</si>
  <si>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</si>
  <si>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</si>
  <si>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</si>
  <si>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</si>
  <si>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</si>
  <si>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</si>
  <si>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1/4",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</si>
  <si>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</si>
  <si>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</si>
  <si>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</si>
  <si>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</si>
  <si>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</si>
  <si>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</si>
  <si>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</si>
  <si>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</si>
  <si>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</si>
  <si>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</si>
  <si>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</si>
  <si>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</si>
  <si>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</si>
  <si>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</si>
  <si>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</si>
  <si>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</si>
  <si>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</si>
  <si>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</si>
  <si>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</si>
  <si>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</si>
  <si>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</si>
  <si>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</si>
  <si>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</si>
  <si>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125 MM, PARA ELETROFUSAO</t>
  </si>
  <si>
    <t>LUVA, PEAD PE 100, DE 20 MM, PARA ELETROFUSAO</t>
  </si>
  <si>
    <t>LUVA, PEAD PE 100, DE 200 MM, PARA ELETROFUSAO</t>
  </si>
  <si>
    <t>LUVA, PEAD PE 100, DE 32 MM, PARA ELETROFUSAO</t>
  </si>
  <si>
    <t>MACARIQUEIRO</t>
  </si>
  <si>
    <t>MADEIRA PINHO SERRADA 3A QUALIDADE NAO APARELHADA</t>
  </si>
  <si>
    <t>MADEIRA 2A QUALIDADE SERRADA NAO APARELHADA</t>
  </si>
  <si>
    <t>MADEIRA 2A QUALIDADE SERRADA NAO APARELHADA -TIPO VIROLA</t>
  </si>
  <si>
    <t>MANGUEIRA CRISTAL PARA NIVEL, LISA, PVC TRANSPARENTE, 3/8" X1,5 MM</t>
  </si>
  <si>
    <t>MANGUEIRA CRISTAL PARA NIVEL, LISA, PVC TRANSPARENTE, 5/16" X1 MM</t>
  </si>
  <si>
    <t>MANGUEIRA CRISTAL, LISA, PVC TRANSPARENTE, 1/2" X 2 MM</t>
  </si>
  <si>
    <t>MANGUEIRA CRISTAL, LISA, PVC TRANSPARENTE, 1/4" X1 MM</t>
  </si>
  <si>
    <t>MANGUEIRA CRISTAL, LISA, PVC TRANSPARENTE, 1/4" X1,5 MM</t>
  </si>
  <si>
    <t>MANGUEIRA CRISTAL, LISA, PVC TRANSPARENTE, 3/4" X 2 MM</t>
  </si>
  <si>
    <t>MANGUEIRA P/ GAS 1/2" C/ 1M</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</si>
  <si>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</si>
  <si>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</si>
  <si>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</si>
  <si>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</si>
  <si>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</si>
  <si>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</si>
  <si>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</si>
  <si>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</si>
  <si>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</si>
  <si>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</si>
  <si>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</si>
  <si>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</si>
  <si>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</si>
  <si>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</si>
  <si>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MARCENEIRO</t>
  </si>
  <si>
    <t>MARTELO DEMOLIDOR PNEUMATICO MANUAL, PADRAO, PESO DE 32 KG</t>
  </si>
  <si>
    <t>MARTELO PERFURADOR PNEUMATICO MANUAL, HASTE 25 X 75 MM, 21 KG</t>
  </si>
  <si>
    <t>MARTELO PERFURADOR PNEUMATICO MANUAL, PESO DE 25 KG, COM SILENCIADOR</t>
  </si>
  <si>
    <t>MASSA A OLEO PARA MADEIRA</t>
  </si>
  <si>
    <t>MASSA ACRILICA</t>
  </si>
  <si>
    <t>MASSA ACRILICA PARA PAREDES INTERIOR/EXTERIOR</t>
  </si>
  <si>
    <t>MASSA CORRIDA PVA PARA PAREDES INTERNAS</t>
  </si>
  <si>
    <t>MASSA PARA VIDRO</t>
  </si>
  <si>
    <t>MATERIAL FILTRANTE (PEDREGULHO) 38 A 25,4 MM (POSTO PEDREIRA/FORNECEDOR, SEM FRETE)</t>
  </si>
  <si>
    <t>MECANICO DE EQUIPAMENTOS PESADOS</t>
  </si>
  <si>
    <t>MECANICO DE REFRIGERACAO</t>
  </si>
  <si>
    <t>MEIA CANA DE MADEIRA CEDRINHO OU EQUIVALENTE DA REGIAO, ACABAMENTO PARA FORRO PAULISTA, *2,5 X 2,5* CM</t>
  </si>
  <si>
    <t>MEIA CANA DE MADEIRA PINUS OU EQUIVALENTE DA REGIAO, ACABAMENTO PARA FORRO PAULISTA, *2,5 X 2,5* CM</t>
  </si>
  <si>
    <t>MESTRE DE OBRAS</t>
  </si>
  <si>
    <t>METACAULIM DE ALTA REATIVIDADE/CAULIM CALCINADO</t>
  </si>
  <si>
    <t>MICROESFERAS DE VIDRO PARA SINALIZACAO HORIZONTAL VIARIA, TIPO I-B (PREMIX) - NBR 16184</t>
  </si>
  <si>
    <t>MICROESFERAS DE VIDRO PARA SINALIZACAO HORIZONTAL VIARIA, TIPO II-A (DROP-ON) - NBR 16184</t>
  </si>
  <si>
    <t>MICTORIO SIFONADO LOUCA BRANCA SEM COMPLEMENTOS</t>
  </si>
  <si>
    <t>MICTORIO SIFONADO LOUCA COR SEM COMPLEMENTOS</t>
  </si>
  <si>
    <t>MISTURADOR CROMADO DE MESA BICA BAIXA PARA LAVATORIO (REF 1875)</t>
  </si>
  <si>
    <t>MISTURADOR CROMADO DE PAREDE PARA LAVATORIO (REF 1178)</t>
  </si>
  <si>
    <t>MISTURADOR MONOCOMANDO PARA CHUVEIRO, BASE BRUTA E ACABAMENTO CROMADO</t>
  </si>
  <si>
    <t>MOLA HIDRAULICA DE PISO P/ VIDRO TEMPERADO 10MM</t>
  </si>
  <si>
    <t>MONTADOR DE ESTRUTURA METALICA</t>
  </si>
  <si>
    <t>MOTORISTA DE CAMINHAO</t>
  </si>
  <si>
    <t>MOTORISTA DE CAMINHAO - PISO MENSAL (ENCARGO SOCIAL MENSALISTA)</t>
  </si>
  <si>
    <t>MOTORISTA DE VEICULO PESADO</t>
  </si>
  <si>
    <t>MOTOSSERRA PORTATIL COM MOTOR A GASOLINA DE *60* CC</t>
  </si>
  <si>
    <t>MOURAO DE CONCRETO RETO, *10 X 10* CM, H= 2,30 M</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</si>
  <si>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</si>
  <si>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</si>
  <si>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</si>
  <si>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</si>
  <si>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</si>
  <si>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</si>
  <si>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</si>
  <si>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</si>
  <si>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</si>
  <si>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</si>
  <si>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NIVELADOR</t>
  </si>
  <si>
    <t>OLEO COMBUSTIVEL BPF A GRANEL</t>
  </si>
  <si>
    <t>OLEO DE LINHACA</t>
  </si>
  <si>
    <t>OLEO DIESEL COMBUSTIVEL COMUM</t>
  </si>
  <si>
    <t>OLEO LUBRIFICANTE PARA MOTORES DE EQUIPAMENTOS PESADOS (CAMINHOES, TRATORES, RETROS E ETC)</t>
  </si>
  <si>
    <t>OPERADOR DE BETONEIRA (CAMINHAO)</t>
  </si>
  <si>
    <t>OPERADOR DE ESCAVADEIRA</t>
  </si>
  <si>
    <t>OPERADOR DE GUINDASTE</t>
  </si>
  <si>
    <t>OPERADOR DE MARTELETE OU MARTELETEIRO</t>
  </si>
  <si>
    <t>OPERADOR DE MOTONIVELADORA</t>
  </si>
  <si>
    <t>OPERADOR DE PA CARREGADEIRA</t>
  </si>
  <si>
    <t>OPERADOR DE PAVIMENTADORA</t>
  </si>
  <si>
    <t>OPERADOR DE ROLO COMPACTADOR</t>
  </si>
  <si>
    <t>OXIGENIO, RECARGA PARA CILINDRO DE CONJUNTO OXICORTE GRANDE</t>
  </si>
  <si>
    <t>PA DE LIXO PLASTICA, CABO LONGO</t>
  </si>
  <si>
    <t>FL</t>
  </si>
  <si>
    <t>PAPELEIRA DE PAREDE EM METAL CROMADO SEM TAMPA</t>
  </si>
  <si>
    <t>PAPELEIRA PLASTICA TIPO DISPENSER PARA PAPEL HIGIENICO ROLAO</t>
  </si>
  <si>
    <t>PARA-RAIOS TIPO FRANKLIN 350 MM, EM LATAO CROMADO, DUAS DESCIDAS, PARA PROTECAO DE EDIFICACOES CONTRA DESCARGAS ATMOSFERICAS</t>
  </si>
  <si>
    <t>PARAFUSO DE ACO TIPO CHUMBADOR PARABOLT, DIAMETRO 1/2", COMPRIMENTO 75 MM</t>
  </si>
  <si>
    <t>PARAFUSO DE ACO TIPO CHUMBADOR PARABOLT, DIAMETRO 3/8", COMPRIMENTO 75 MM</t>
  </si>
  <si>
    <t>PARAFUSO DE ACO ZINCADO COM ROSCA SOBERBA, CABECA CHATA E FENDA SIMPLES, DIAMETRO 4,8 MM, COMPRIMENTO 45 MM</t>
  </si>
  <si>
    <t>PARAFUSO DE LATAO COM ROSCA SOBERBA, CABECA CHATA E FENDA SIMPLES, DIAMETRO 2,5 MM, COMPRIMENTO 12 MM</t>
  </si>
  <si>
    <t>PARAFUSO DE LATAO COM ROSCA SOBERBA, CABECA CHATA E FENDA SIMPLES, DIAMETRO 4,8 MM, COMPRIMENTO 65 MM</t>
  </si>
  <si>
    <t>PARAFUSO FRANCES METRICO ZINCADO 12 X 140MM, INCL PORCA SEXT E ARRUELA DE PRESSAO/MEDIA</t>
  </si>
  <si>
    <t>PARAFUSO FRANCES ZINCADO, DIAMETRO 1/2'', COMPRIMENTO 2'', COM PORCA E ARRUELA</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</si>
  <si>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</si>
  <si>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</si>
  <si>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</si>
  <si>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</si>
  <si>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</si>
  <si>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</si>
  <si>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</si>
  <si>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</si>
  <si>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</si>
  <si>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</si>
  <si>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</si>
  <si>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</si>
  <si>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</si>
  <si>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</si>
  <si>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</si>
  <si>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</si>
  <si>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SEXTAVADO, COM ROSCA INTEIRA, DIAMETRO 1/4", COMPRIMENTO 1/2"</t>
  </si>
  <si>
    <t>PARAFUSO ZINCADO, SEXTAVADO, COM ROSCA INTEIRA, DIAMETRO 3/8", COMPRIMENTO 2"</t>
  </si>
  <si>
    <t>PARAFUSO ZINCADO, SEXTAVADO, COM ROSCA SOBERBA, DIAMETRO 3/8", COMPRIMENTO 80 MM</t>
  </si>
  <si>
    <t>PARAFUSO ZINCADO, SEXTAVADO, COM ROSCA SOBERBA, DIAMETRO 5/16", COMPRIMENTO 40 MM</t>
  </si>
  <si>
    <t>PARAFUSO ZINCADO, SEXTAVADO, COM ROSCA SOBERBA, DIAMETRO 5/16", COMPRIMENTO 80 MM</t>
  </si>
  <si>
    <t>PASTILHEIRO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</si>
  <si>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</si>
  <si>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</si>
  <si>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</si>
  <si>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</si>
  <si>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</si>
  <si>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</si>
  <si>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QUALIDADE 2,5 X 5CM NAO APARELHADA</t>
  </si>
  <si>
    <t>PECA DE MADEIRA 3A/4A QUALIDADE 7,5 X 10CM NAO APARELHADA</t>
  </si>
  <si>
    <t>PEDRA ARDOSIA, CINZA, *40 X 40* CM, E= *1 CM</t>
  </si>
  <si>
    <t>PEDRA BRITADA GRADUADA, CLASSIFICADA (POSTO PEDREIRA/FORNECEDOR, SEM FRETE)</t>
  </si>
  <si>
    <t>PEDRA BRITADA N. 0, OU PEDRISCO (4,8 A 9,5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</si>
  <si>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</si>
  <si>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</si>
  <si>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</si>
  <si>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</si>
  <si>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</si>
  <si>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PEDREIRO</t>
  </si>
  <si>
    <t>PELICULA REFLETIVA, GT 7 ANOS PARA SINALIZACAO VERTICAL</t>
  </si>
  <si>
    <t>PERFIL DE ALUMINIO ANODIZADO</t>
  </si>
  <si>
    <t>PERFIL DE BORRACHA EPDM MACICO *12 X 15* MM PARA ESQUADRIAS</t>
  </si>
  <si>
    <t>PIGMENTO EM PO PARA ARGAMASSAS, CIMENTOS E OUTROS</t>
  </si>
  <si>
    <t>PINO DE ACO COM FURO, HASTE = 27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</si>
  <si>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</si>
  <si>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</si>
  <si>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</si>
  <si>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</si>
  <si>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</si>
  <si>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DE LETREIROS</t>
  </si>
  <si>
    <t>PINTOR PARA TINTA EPOXI</t>
  </si>
  <si>
    <t>PISO EM PORCELANATO RETIFICADO EXTRA, FORMATO MENOR OU IGUAL A 2025 CM2</t>
  </si>
  <si>
    <t>PISO PORCELANATO, BORDA RETA, EXTRA, FORMATO MAIOR QUE 2025 CM2</t>
  </si>
  <si>
    <t>PISO/ REVESTIMENTO EM MARMORE, POLIDO, BRANCO COMUM, FORMATO MAIOR OU IGUAL A 3025 CM2, E = *2* CM</t>
  </si>
  <si>
    <t>PISO/ REVESTIMENTO EM MARMORE, POLIDO, BRANCO COMUM, FORMATO MENOR OU IGUAL A 3025 CM2, E = *2* CM</t>
  </si>
  <si>
    <t>PLACA DE INAUGURACAO EM BRONZE *35X 50*CM</t>
  </si>
  <si>
    <t>PLACA NUMERACAO RESIDENCIAL EM CHAPA GALVANIZADA ESMALTADA 12 X 18 CM</t>
  </si>
  <si>
    <t>PLUG PVC P/ ESG PREDIAL 100MM</t>
  </si>
  <si>
    <t>PLUG PVC P/ ESG PREDIAL 50MM</t>
  </si>
  <si>
    <t>PLUG PVC, JE, DN 150 MM, PARA REDE COLETORA ESGOTO (NBR 10569)</t>
  </si>
  <si>
    <t>PLUG PVC, JE, DN 200 MM, PARA REDE COLETORA ESGOTO (NBR 10569)</t>
  </si>
  <si>
    <t>PLUG PVC, JE, DN 250 MM, PARA REDE COLETORA ESGOTO (NBR 10569)</t>
  </si>
  <si>
    <t>PLUG PVC, JE, DN 350 MM, PARA REDE COLETORA ESGOTO (NBR 10569)</t>
  </si>
  <si>
    <t>PNEU TIPO DIAGONAL COM CAMARA, 12.4 X 24 R, 6 L (LONAS), PARA TRATOR</t>
  </si>
  <si>
    <t>PNEU TIPO DIAGONAL COM CAMARA, 14.9 X 24R, 8 L (LONAS), PARA TRATOR</t>
  </si>
  <si>
    <t>PNEU TIPO DIAGONAL COM CAMARA,13.6 X 38R, 6 L (LONAS), PARA TRATOR</t>
  </si>
  <si>
    <t>PNEU 14.00 X 24, 12 LONAS, G2, ARO 24", SEM CAMARA, PARA MOTONIVELADORA</t>
  </si>
  <si>
    <t>PO DE MARMORE (POSTO PEDREIRA/FORNECEDOR, SEM FRETE)</t>
  </si>
  <si>
    <t>PO DE PEDRA (POSTO PEDREIRA/FORNECEDOR, SEM FRETE)</t>
  </si>
  <si>
    <t>POLVORA NEGRA</t>
  </si>
  <si>
    <t>PORCA OLHAL EM ACO GALVANIZADO, DIAMETRO NOMINAL DE 16 MM</t>
  </si>
  <si>
    <t>PORCA OLHAL EM ACO GALVANIZADO, ESPESSURA 16MM, ABERTURA 21MM</t>
  </si>
  <si>
    <t>PORCA ZINCADA, QUADRADA, DIAMETRO 3/8"</t>
  </si>
  <si>
    <t>PORCA ZINCADA, QUADRADA, DIAMETRO 5/8"</t>
  </si>
  <si>
    <t>PORCA ZINCADA, SEXTAVADA, DIAMETRO 1/2"</t>
  </si>
  <si>
    <t>PORCA ZINCADA, SEXTAVADA, DIAMETRO 1"</t>
  </si>
  <si>
    <t>PORCA ZINCADA, SEXTAVADA, DIAMETRO 3/8"</t>
  </si>
  <si>
    <t>PORCA ZINCADA, SEXTAVADA, DIAMETRO 5/16"</t>
  </si>
  <si>
    <t>PORCA ZINCADA, SEXTAVADA, DIAMETRO 5/8"</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</si>
  <si>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</si>
  <si>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</si>
  <si>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</si>
  <si>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</si>
  <si>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TIPO VENEZIANA, EUCALIPTO OU SIMILAR DA REGIAO, E = *3,5* CM</t>
  </si>
  <si>
    <t>PORTA DENTE PARA FRESADORA</t>
  </si>
  <si>
    <t>PORTA GRADE DE ENROLAR MANUAL COMPLETA, PERFIL TUBULAR TIJOLINHO 3/4 ", EM ACO GALVANIZADO NATURAL (SEM INSTALACAO)</t>
  </si>
  <si>
    <t>PORTA MADEIRA REGIONAL 3A CORRER P/ VIDRO E = 3CM</t>
  </si>
  <si>
    <t>PORTA TOALHA BANHO EM METAL CROMADO, TIPO BARRA</t>
  </si>
  <si>
    <t>PORTA TOALHA ROSTO EM METAL CROMADO, TIPO ARGOLA</t>
  </si>
  <si>
    <t>PORTAO BASCULANTE, MANUAL, EM CHAPA TIPO LAMBRIL QUADRADO, COM REQUADRO, ACABAMENTO NATURAL</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</si>
  <si>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</si>
  <si>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</si>
  <si>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</si>
  <si>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</si>
  <si>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</si>
  <si>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</si>
  <si>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</si>
  <si>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</si>
  <si>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</si>
  <si>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</si>
  <si>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</si>
  <si>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</si>
  <si>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</si>
  <si>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</si>
  <si>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</si>
  <si>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</si>
  <si>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</si>
  <si>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</si>
  <si>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</si>
  <si>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</si>
  <si>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</si>
  <si>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</si>
  <si>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</si>
  <si>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</si>
  <si>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</si>
  <si>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</si>
  <si>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</si>
  <si>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</si>
  <si>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</si>
  <si>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</si>
  <si>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</si>
  <si>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</si>
  <si>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</si>
  <si>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</si>
  <si>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PRIMER EPOXI</t>
  </si>
  <si>
    <t>PRIMER UNIVERSAL, FUNDO ANTICORROSIVO TIPO ZARCAO</t>
  </si>
  <si>
    <t>PROTETOR AUDITIVO TIPO PLUG DE INSERCAO COM CORDAO, ATENUACAO SUPERIOR A 15 DB</t>
  </si>
  <si>
    <t>PROTETOR SOLAR FPS 30, EMBALAGEM 2 LITROS</t>
  </si>
  <si>
    <t>QUEROSENE</t>
  </si>
  <si>
    <t>RALO FOFO SEMIESFERICO, 100 MM, PARA LAJES/ CALHAS</t>
  </si>
  <si>
    <t>RALO FOFO SEMIESFERICO, 150 MM, PARA LAJES/ CALHAS</t>
  </si>
  <si>
    <t>RALO FOFO SEMIESFERICO, 200 MM, PARA LAJES/ CALHAS</t>
  </si>
  <si>
    <t>RALO FOFO SEMIESFERICO, 75 MM, PARA LAJES/ CALHAS</t>
  </si>
  <si>
    <t>RALO SECO PVC CONICO, 100 X 40 MM, COM GRELHA QUADRADA</t>
  </si>
  <si>
    <t>RASTELEIRO</t>
  </si>
  <si>
    <t>REATOR P/ LAMPADA VAPOR DE SODIO 250W USO EXT</t>
  </si>
  <si>
    <t>REATOR P/ 1 LAMPADA VAPOR DE MERCURIO 125W USO EXT</t>
  </si>
  <si>
    <t>REATOR P/ 1 LAMPADA VAPOR DE MERCURIO 250W USO EXT</t>
  </si>
  <si>
    <t>REATOR P/ 1 LAMPADA VAPOR DE MERCURIO 400W USO EXT</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</si>
  <si>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</si>
  <si>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</si>
  <si>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</si>
  <si>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</si>
  <si>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</si>
  <si>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</si>
  <si>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</si>
  <si>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</si>
  <si>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</si>
  <si>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</si>
  <si>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</si>
  <si>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</si>
  <si>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</si>
  <si>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REDUTOR TIPO THINNER PARA ACABAMENTO</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</si>
  <si>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</si>
  <si>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</si>
  <si>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</si>
  <si>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</si>
  <si>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</si>
  <si>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</si>
  <si>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</si>
  <si>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</si>
  <si>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</si>
  <si>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</si>
  <si>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</si>
  <si>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</si>
  <si>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</si>
  <si>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</si>
  <si>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PRESSAO BRUTO EM LATAO FORJADO, BITOLA 1/2 " (REF 1400)</t>
  </si>
  <si>
    <t>REGISTRO PRESSAO BRUTO EM LATAO FORJADO, BITOLA 3/4 " (REF 1400)</t>
  </si>
  <si>
    <t>REGISTRO PRESSAO COM ACABAMENTO E CANOPLA CROMADA, SIMPLES, BITOLA 1/2 " (REF 1416)</t>
  </si>
  <si>
    <t>REGUA VIBRADORA DUPLA PARA CONCRETO A GASOLINA 5,5 HP, PESO DE 60 KG, COMPRIMENTO 4 M</t>
  </si>
  <si>
    <t>REJUNTE BRANCO, CIMENTICIO</t>
  </si>
  <si>
    <t>REJUNTE COLORIDO, CIMENTICIO</t>
  </si>
  <si>
    <t>REJUNTE EPOXI BRANCO</t>
  </si>
  <si>
    <t>REJUNTE EPOXI COR</t>
  </si>
  <si>
    <t>REMOVEDOR DE TINTA OLEO/ESMALTE VERNIZ</t>
  </si>
  <si>
    <t>RESINA ACRILICA BASE AGUA - COR BRANCA</t>
  </si>
  <si>
    <t>RESPIRADOR DESCARTAVEL SEM VALVULA DE EXALACAO, PFF 1</t>
  </si>
  <si>
    <t>RETARDO PARA CORDEL DETONANTE</t>
  </si>
  <si>
    <t>REVESTIMENTO DE PAREDE EM GRANILITE, MARMORITE OU GRANITINA - ESP = 5 MM</t>
  </si>
  <si>
    <t>REVESTIMENTO DE PAREDE EM GRANILITE, MARMORITE OU GRANITINA COLORIDO - ESP = 5 MM</t>
  </si>
  <si>
    <t>REVESTIMENTO PARA ESCADA EM GRANILITE, MARMORITE OU GRANITINA ESP = 8 MM</t>
  </si>
  <si>
    <t>ROCADEIRA COSTAL COM MOTOR A GASOLINA DE *32* CC</t>
  </si>
  <si>
    <t>RODAPE ARDOSIA, CINZA, 10 CM, E= *1CM</t>
  </si>
  <si>
    <t>RODAPE DE MADEIRA MACICA CUMARU/IPE CHAMPANHE OU EQUIVALENTE DA REGIAO, *1,5 X 7 CM</t>
  </si>
  <si>
    <t>RODAPE PRE-MOLDADO DE GRANILITE, MARMORITE OU GRANITINA L = 10 CM</t>
  </si>
  <si>
    <t>RODO PARA CHAO 40 CM COM CABO</t>
  </si>
  <si>
    <t>ROLO COMPACTADOR VIBRATORIO TANDEM, ACO LISO, POTENCIA 15,2 HP, PESO OPERACIONAL 2,00 T, IMPACTO DINAMICO 4,24 T</t>
  </si>
  <si>
    <t>ROLO COMPACTADOR VIBRATORIO TANDEM, ACO LISO, POTENCIA 31 HP, PESO OPERACIONAL MAXIMO 2,46 T</t>
  </si>
  <si>
    <t>ROLO COMPACTADOR VIBRATORIO TANDEM, ACO LISO, POTENCIA 45 HP, PESO OPERACIONAL MAXIMO 4,0 T</t>
  </si>
  <si>
    <t>ROLO COMPACTADOR VIBRATORIO TANDEM, CILINDROS EM ACO LISO, POTENCIA 23,5 HP, PESO OPERACIONAL 1,665 T, LARGURA DE TRABALHO 0,9 M</t>
  </si>
  <si>
    <t>ROMPEDOR ELETRICO PESO 26 KG, POTENCIA OPERACIONAL DE 2,5 KW</t>
  </si>
  <si>
    <t>RUFO PARA TELHA ESTRUTURAL DE FIBROCIMENTO 1 ABA (SEM AMIANTO)</t>
  </si>
  <si>
    <t>SABONETEIRA DE PAREDE EM METAL CROMADO</t>
  </si>
  <si>
    <t>SABONETEIRA PLASTICA TIPO DISPENSER PARA SABONETE LIQUIDO COM RESERVATORIO 800 A 1500 ML</t>
  </si>
  <si>
    <t>SAIBRO PARA ARGAMASSA (COLETADO NO COMERCIO)</t>
  </si>
  <si>
    <t>SAPATA DE PVC ADITIVADO NERVURADO D = 6"</t>
  </si>
  <si>
    <t>SAPATA DE PVC ADITIVADO NERVURADO D = 8"</t>
  </si>
  <si>
    <t>SAPATILHA EM ACO GALVANIZADO PARA CABOS COM DIAMETRO NOMINAL ATE 5/8"</t>
  </si>
  <si>
    <t>SEIXO ROLADO PARA APLICACAO EM CONCRETO (POSTO PEDREIRA/FORNECEDOR, SEM FRETE)</t>
  </si>
  <si>
    <t>SELANTE A BASE DE ALCATRAO E POLIURETANO PARA JUNTAS HORIZONTAIS</t>
  </si>
  <si>
    <t>SELANTE ELASTICO MONOCOMPONENTE A BASE DE POLIURETANO PARA JUNTAS DIVERSAS</t>
  </si>
  <si>
    <t>SERRALHEIRO</t>
  </si>
  <si>
    <t>SERVENTE</t>
  </si>
  <si>
    <t>SIFAO EM METAL CROMADO PARA PIA AMERICANA, 1.1/2 X 2 "</t>
  </si>
  <si>
    <t>SIFAO EM METAL CROMADO PARA PIA OU LAVATORIO, 1 X 1.1/2 "</t>
  </si>
  <si>
    <t>SIFAO PLASTICO EXTENSIVEL UNIVERSAL, TIPO COPO</t>
  </si>
  <si>
    <t>SIFAO PLASTICO FLEXIVEL SAIDA VERTICAL PARA COLUNA LAVATORIO, 1 X 1.1/2 "</t>
  </si>
  <si>
    <t>SIFAO PLASTICO TIPO COPO PARA PIA OU LAVATORIO, 1 X 1.1/2 "</t>
  </si>
  <si>
    <t>SIFAO PLASTICO TIPO COPO PARA TANQUE, 1.1/4 X 1.1/2 "</t>
  </si>
  <si>
    <t>SILICA ATIVA PARA ADICAO EM CONCRETO E ARGAMASSA</t>
  </si>
  <si>
    <t>SISAL EM FIBRA</t>
  </si>
  <si>
    <t>SOLDADOR</t>
  </si>
  <si>
    <t>SOLEIRA PRE-MOLDADA EM GRANILITE, MARMORITE OU GRANITINA, L = *15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</si>
  <si>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</si>
  <si>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</si>
  <si>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</si>
  <si>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</si>
  <si>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</si>
  <si>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</si>
  <si>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</si>
  <si>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</si>
  <si>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</si>
  <si>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</si>
  <si>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</si>
  <si>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</si>
  <si>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</si>
  <si>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</si>
  <si>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</si>
  <si>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</si>
  <si>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</si>
  <si>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</si>
  <si>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</si>
  <si>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</si>
  <si>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</si>
  <si>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</si>
  <si>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GUIA SIMPLES COM ROLDANA EM POLIPROPILENO PARA CHUMBAR, H = 20 CM</t>
  </si>
  <si>
    <t>SUPORTE ISOLADOR SIMPLES DIAMETRO NOMINAL 5/16", COM ROSCA SOBERBA E BUCHA</t>
  </si>
  <si>
    <t>SUPORTE MAO-FRANCESA EM ACO, ABAS IGUAIS 30 CM, CAPACIDADE MINIMA 60 KG, BRANCO</t>
  </si>
  <si>
    <t>SUPORTE MAO-FRANCESA EM ACO, ABAS IGUAIS 40 CM, CAPACIDADE MINIMA 70 KG, BRANCO</t>
  </si>
  <si>
    <t>SUPORTE PARA CALHA DE 150 MM EM FERRO GALVANIZADO</t>
  </si>
  <si>
    <t>SUPORTE PARA TUBO DIAMETRO NOMINAL 2", COM ROSCA MECANICA</t>
  </si>
  <si>
    <t>TACO DE MADEIRA PARA PISO, IPE (CERNE) OU EQUIVALENTE DA REGIAO, 7 X 42 CM, E = 2 CM</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</si>
  <si>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</si>
  <si>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</si>
  <si>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</si>
  <si>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CLASSE B125 CARGA MAX 12,5 T, REDONDO TAMPA 600 MM, REDE PLUVIAL/ESGOTO</t>
  </si>
  <si>
    <t>TAMPAO FOFO ARTICULADO, CLASSE D400 CARGA MAX 40 T, REDONDO TAMPA *600 MM, REDE PLUVIAL/ESGOTO</t>
  </si>
  <si>
    <t>TAMPAO FOFO SIMPLES COM BASE, CLASSE A15 CARGA MAX 1,5 T, 300 X 400 MM</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</si>
  <si>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</si>
  <si>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</si>
  <si>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</si>
  <si>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</si>
  <si>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</si>
  <si>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</si>
  <si>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TAMPAO/TERMINAL 1 1/4" P/ DUTOS TP KANAFLEX</t>
  </si>
  <si>
    <t>TAMPAO/TERMINAL 2" P/ DUTOS TP KANAFLEX</t>
  </si>
  <si>
    <t>TAMPAO/TERMINAL 3" P/ DUTOS TP KANAFLEX</t>
  </si>
  <si>
    <t>TAMPAO/TERMINAL 4" P/ DUTOS TP KANAFLEX</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</si>
  <si>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</si>
  <si>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</si>
  <si>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</si>
  <si>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</si>
  <si>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</si>
  <si>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</si>
  <si>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</si>
  <si>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</si>
  <si>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</si>
  <si>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</si>
  <si>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TE DE REDUCAO COM ROSCA, PVC, 90 GRAUS, 1 X 3/4", PARA AGUA FRIA PREDIAL</t>
  </si>
  <si>
    <t>TE DE REDUCAO COM ROSCA, PVC, 90 GRAUS, 3/4 X 1/2", PARA AGUA FRIA PREDIAL</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</si>
  <si>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</si>
  <si>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</si>
  <si>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</si>
  <si>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</si>
  <si>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</si>
  <si>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</si>
  <si>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</si>
  <si>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</si>
  <si>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</si>
  <si>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</si>
  <si>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</si>
  <si>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BBB, 90 GRAUS, DN 40 MM, PARA ESGOTO SECUNDARIO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</si>
  <si>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</si>
  <si>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</si>
  <si>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</si>
  <si>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</si>
  <si>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</si>
  <si>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</si>
  <si>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</si>
  <si>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</si>
  <si>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SANITARIO, PVC, DN 100 X 50 MM, SERIE NORMAL, PARA ESGOTO PREDIAL</t>
  </si>
  <si>
    <t>TE SANITARIO, PVC, DN 100 X 75 MM, SERIE NORMAL PARA ESGOTO PREDIAL</t>
  </si>
  <si>
    <t>TE SANITARIO, PVC, DN 75 X 50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</si>
  <si>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</si>
  <si>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</si>
  <si>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</si>
  <si>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</si>
  <si>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</si>
  <si>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</si>
  <si>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</si>
  <si>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</si>
  <si>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</si>
  <si>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PVC LEVE, CURTO, 90 GRAUS, 150 MM, PARA ESGOTO</t>
  </si>
  <si>
    <t>TE, PVC PBA, BBB, 90 GRAUS, DN 50 / DE 60 MM, PARA REDE AGUA (NBR 10351)</t>
  </si>
  <si>
    <t>TE, PVC PBA, BBB, 90 GRAUS, DN 75 / DE 85 MM, PARA REDE AGUA (NBR 10351)</t>
  </si>
  <si>
    <t>TE, PVC, 90 GRAUS, BBB, JE, DN 100 MM, PARA REDE COLETORA ESGOTO (NBR 10569)</t>
  </si>
  <si>
    <t>TE, PVC, 90 GRAUS, BBB, JE, DN 150 MM, PARA REDE COLETORA ESGOTO (NBR 10569)</t>
  </si>
  <si>
    <t>TE, PVC, 90 GRAUS, BBB, JE, DN 200 MM, PARA REDE COLETORA ESGOTO (NBR 10569)</t>
  </si>
  <si>
    <t>TE, PVC, 90 GRAUS, BBP, JE, DN 100 MM, PARA REDE COLETORA ESGOTO (NBR 10569)</t>
  </si>
  <si>
    <t>TELA DE ANIAGEM (JUTA)</t>
  </si>
  <si>
    <t>TELA SOLDADA ARAME GALVANIZADO 12 BWG (2,77MM), MALHA 15 X 5 CM</t>
  </si>
  <si>
    <t>TELHA DE VIDRO TIPO FRANCESA, *39 X 23* CM</t>
  </si>
  <si>
    <t>TELHA VIDRO TIPO CANAL OU COLONIAL, C = 46 A 50 CM</t>
  </si>
  <si>
    <t>TELHADISTA</t>
  </si>
  <si>
    <t>TINTA ACRILICA PARA CERAMICA</t>
  </si>
  <si>
    <t>TINTA ACRILICA PREMIUM PARA PISO</t>
  </si>
  <si>
    <t>TINTA ACRILICA PREMIUM, COR BRANCO FOSCO</t>
  </si>
  <si>
    <t>TINTA ASFALTICA IMPERMEABILIZANTE DILUIDA EM SOLVENTE, PARA MATERIAIS CIMENTICIOS, METAL E MADEIRA</t>
  </si>
  <si>
    <t>TINTA LATEX ACRILICA ECONOMICA, COR BRANCA</t>
  </si>
  <si>
    <t>TINTA LATEX ACRILICA STANDARD, COR BRANCA</t>
  </si>
  <si>
    <t>TINTA LATEX PVA PREMIUM, COR BRANCA</t>
  </si>
  <si>
    <t>TINTA LATEX PVA STANDARD, COR BRANCA</t>
  </si>
  <si>
    <t>TINTA MINERAL IMPERMEAVEL EM PO, BRANCA</t>
  </si>
  <si>
    <t>TINTA/REVESTIMENTO A BASE DE RESINA EPOXI COM ALCATRAO, BICOMPONENTE</t>
  </si>
  <si>
    <t>TIRANTE EM FERRO GALVANIZADO PARA CONTRAVENTAMENTO DE TELHA CANALETE 90, 1/4 " X 400 MM</t>
  </si>
  <si>
    <t>TOALHEIRO PLASTICO TIPO DISPENSER PARA PAPEL TOALHA INTERFOLHADO</t>
  </si>
  <si>
    <t>TOPOGRAFO</t>
  </si>
  <si>
    <t>TORNEIRA CROMADA DE MESA PARA LAVATORIO TEMPORIZADA PRESSAO BICA BAIXA</t>
  </si>
  <si>
    <t>TORNEIRA CROMADA DE MESA PARA LAVATORIO, BICA ALTA (REF 1195)</t>
  </si>
  <si>
    <t>TORNEIRA CROMADA DE PAREDE LONGA PARA LAVATORIO (REF 1178)</t>
  </si>
  <si>
    <t>TORNEIRA ELETRICA DE PAREDE, BICA ALTA, PARA COZINHA, 5500 W (110/220 V)</t>
  </si>
  <si>
    <t>TORNEIRA PLASTICA DE MESA PARA LAVATORIO 1/2 "</t>
  </si>
  <si>
    <t>TORNEIRA PLASTICA DE MESA, BICA MOVEL, PARA COZINHA 1/2 "</t>
  </si>
  <si>
    <t>TROLEY MANUAL CAPACIDADE 1 T</t>
  </si>
  <si>
    <t>TUBO ACO INDUSTRIAL DN 2" (50,8 MM) E=1,50MM, PESO= 1,8237 KG/M</t>
  </si>
  <si>
    <t>TUBO ACO PRETO SEM COSTURA 1/2", E= *2,77 MM, SCHEDULE 40, *1,27 KG/M</t>
  </si>
  <si>
    <t>TUBO ACO PRETO SEM COSTURA 1/2", E= *3,73 MM, SCHEDULE 80, *1,62 KG/M</t>
  </si>
  <si>
    <t>TUBO ACO PRETO SEM COSTURA 14", E= *11,13 MM, SCHEDULE 40, *94,55 KG/M</t>
  </si>
  <si>
    <t>TUBO ACO PRETO SEM COSTURA 20", E= *12,70 MM, SCHEDULE 30, *154,97 KG/M</t>
  </si>
  <si>
    <t>TUBO ACO PRETO SEM COSTURA 3/4", E= *2,87 MM, SCHEDULE 40, *1,69 KG/M</t>
  </si>
  <si>
    <t>TUBO ACO PRETO SEM COSTURA 3/4", E= *3,91 MM, SCHEDULE 80, *2,19 KG/M.</t>
  </si>
  <si>
    <t>TUBO ACO PRETO SEM COSTURA 4", E= *6,02 MM, SCHEDULE 40, *16,06 KG/M</t>
  </si>
  <si>
    <t>TUBO ACO PRETO SEM COSTURA 4", E= *8,56 MM, SCHEDULE 80, *22,31 KG/M</t>
  </si>
  <si>
    <t>TUBO ACO PRETO SEM COSTURA 6", E= *10,97 MM, SCHEDULE 80, *42,56 KG/M</t>
  </si>
  <si>
    <t>TUBO ACO PRETO SEM COSTURA 8", E= *12,70 MM, SCHEDULE 80, *64,64 KG/M</t>
  </si>
  <si>
    <t>TUBO ACO PRETO SEM COSTURA 8", E= *7,04 MM, SCHEDULE 30, *36,75 KG/M</t>
  </si>
  <si>
    <t>TUBO ACO PRETO SEM COSTURA 8", E= *8,18 MM, SCHEDULE 40, *42,55 KG/M</t>
  </si>
  <si>
    <t>TUBO CHAPA PRETA E = 3/8" - 30" -177KG</t>
  </si>
  <si>
    <t>TUBO CONCRETO ARMADO, CLASSE EA-2, PB JE, DN 1000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</si>
  <si>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</si>
  <si>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</si>
  <si>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</si>
  <si>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</si>
  <si>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</si>
  <si>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</si>
  <si>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</si>
  <si>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</si>
  <si>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</si>
  <si>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</si>
  <si>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</si>
  <si>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</si>
  <si>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</si>
  <si>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</si>
  <si>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</si>
  <si>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</si>
  <si>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</si>
  <si>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400 MM, PARA AGUAS PLUVIAIS (NBR 8890)</t>
  </si>
  <si>
    <t>TUBO CONCRETO ARMADO, CLASSE PA-1, PB, DN 500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</si>
  <si>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</si>
  <si>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</si>
  <si>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</si>
  <si>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</si>
  <si>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</si>
  <si>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</si>
  <si>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</si>
  <si>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</si>
  <si>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</si>
  <si>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</si>
  <si>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</si>
  <si>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</si>
  <si>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</si>
  <si>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</si>
  <si>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</si>
  <si>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</si>
  <si>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</si>
  <si>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</si>
  <si>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</si>
  <si>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</si>
  <si>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</si>
  <si>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</si>
  <si>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</si>
  <si>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</si>
  <si>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CONCRETO SIMPLES POROSO DN 300 MM</t>
  </si>
  <si>
    <t>TUBO CPVC, SOLDAVEL, 15 MM, AGUA QUENTE PREDIAL (NBR 15884)</t>
  </si>
  <si>
    <t>TUBO CPVC, SOLDAVEL, 22 MM, AGUA QUENTE PREDIAL (NBR 15884)</t>
  </si>
  <si>
    <t>TUBO CPVC, SOLDAVEL, 28 MM, AGUA QUENTE PREDIAL (NBR 15884)</t>
  </si>
  <si>
    <t>TUBO DE CONCRETO SIMPLES POROSO, MACHO/FEMEA, DN 200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</si>
  <si>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</si>
  <si>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</si>
  <si>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</si>
  <si>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</si>
  <si>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</si>
  <si>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</si>
  <si>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</si>
  <si>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</si>
  <si>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</si>
  <si>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</si>
  <si>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</si>
  <si>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</si>
  <si>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</si>
  <si>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</si>
  <si>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</si>
  <si>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</si>
  <si>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</si>
  <si>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</si>
  <si>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PVC DEFOFO, JEI, 1 MPA, DN 100 MM, PARA REDE DE AGUA (NBR 7665)</t>
  </si>
  <si>
    <t>TUBO PVC DEFOFO, JEI, 1 MPA, DN 200 MM, PARA REDE DE AGUA (NBR 7665)</t>
  </si>
  <si>
    <t>TUBO PVC DEFOFO, JEI, 1 MPA, DN 250 MM, PARA REDE DE AGUA (NBR 7665)</t>
  </si>
  <si>
    <t>TUBO PVC DEFOFO, JEI, 1 MPA, DN 300 MM, PARA REDE DE AGUA (NBR 7665)</t>
  </si>
  <si>
    <t>TUBO PVC PBA, CLASSE 12, JE, DN 100/DE 110 MM, REDE AGUA (NBR 5647)</t>
  </si>
  <si>
    <t>TUBO PVC PBA, CLASSE 12, JE, DN 50/DE 60 MM, REDE AGUA (NBR 5647)</t>
  </si>
  <si>
    <t>TUBO PVC PBA, CLASSE 12, JE, DN 75/DE 85 MM, REDE AGUA (NBR 5647)</t>
  </si>
  <si>
    <t>TUBO PVC PBA, CLASSE 15, JE, DN 100/DE 110 MM, REDE AGUA (NBR 5647)</t>
  </si>
  <si>
    <t>TUBO PVC PBA, CLASSE 15, JE, DN 50/DE 60 MM, REDE AGUA (NBR 5647)</t>
  </si>
  <si>
    <t>TUBO PVC PBA, CLASSE 15, JE, DN 75/DE 85 MM, REDE AGUA (NBR 5647)</t>
  </si>
  <si>
    <t>TUBO PVC PBA, CLASSE 20, JE, DN 100/DE 110 MM, REDE AGUA (NBR 5647)</t>
  </si>
  <si>
    <t>TUBO PVC PBA, CLASSE 20, JE, DN 50/DE 60 MM, REDE AGUA (NBR 5647)</t>
  </si>
  <si>
    <t>TUBO PVC PBA, CLASSE 20, JE, DN 75/DE 85 MM, REDE AGUA (NBR 5647)</t>
  </si>
  <si>
    <t>TUBO PVC, FLEXIVEL, CORRUGADO, PERFURADO, DN 110 MM, PARA DRENAGEM, SISTEMA IRRIGACAO</t>
  </si>
  <si>
    <t>TUBO PVC, FLEXIVEL, CORRUGADO, PERFURADO, DN 65 MM, PARA DRENAGEM, SISTEMA IRRIGACAO</t>
  </si>
  <si>
    <t>TUBO PVC, PBV, SERIE R, DN 100 MM, PARA ESGOTO OU AGUAS PLUVIAIS PREDIAL (NBR 5688)</t>
  </si>
  <si>
    <t>TUBO PVC, PBV, SERIE R, DN 150 MM, PARA ESGOTO OU AGUAS PLUVIAIS PREDIAL (NBR 5688)</t>
  </si>
  <si>
    <t>TUBO PVC, PBV, SERIE R, DN 40 MM, PARA ESGOTO OU AGUAS PLUVIAIS PREDIAL (NBR 5688)</t>
  </si>
  <si>
    <t>TUBO PVC, PBV, SERIE R, DN 50 MM, PARA ESGOTO OU AGUAS PLUVIAIS PREDIAL (NBR 5688)</t>
  </si>
  <si>
    <t>TUBO PVC, PBV, SERIE R, DN 75 MM, PARA ESGOTO OU AGUAS PLUVIAIS PREDIAL (NBR 5688)</t>
  </si>
  <si>
    <t>TUBO PVC, PL, SERIE R, DN 100 MM, PARA ESGOTO OU AGUAS PLUVIAIS PREDIAL (NBR 5688)</t>
  </si>
  <si>
    <t>TUBO PVC, PL, SERIE R, DN 150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</si>
  <si>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</si>
  <si>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</si>
  <si>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</si>
  <si>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ROSCAVEL, 1 1/4", AGUA FRIA PREDIAL</t>
  </si>
  <si>
    <t>TUBO PVC, ROSCAVEL, 1/2", AGUA FRIA PREDIAL</t>
  </si>
  <si>
    <t>TUBO PVC, ROSCAVEL, 1", AGUA FRIA PREDIAL</t>
  </si>
  <si>
    <t>TUBO PVC, ROSCAVEL, 3",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</si>
  <si>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</si>
  <si>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</si>
  <si>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</si>
  <si>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</si>
  <si>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</si>
  <si>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</si>
  <si>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</si>
  <si>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</si>
  <si>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</si>
  <si>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</si>
  <si>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</si>
  <si>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</si>
  <si>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</si>
  <si>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</si>
  <si>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</si>
  <si>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</si>
  <si>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</si>
  <si>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</si>
  <si>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EM METAL CROMADO PARA PIA AMERICANA 3.1/2 X 1.1/2 "</t>
  </si>
  <si>
    <t>VALVULA EM METAL CROMADO PARA TANQUE, 1.1/2 " SEM LADRAO</t>
  </si>
  <si>
    <t>VALVULA EM PLASTICO BRANCO PARA LAVATORIO 1 ", SEM UNHO, COM LADRAO</t>
  </si>
  <si>
    <t>VALVULA EM PLASTICO CROMADO PARA LAVATORIO 1 ", SEM UNHO, COM LADRAO</t>
  </si>
  <si>
    <t>VALVULA EM PLASTICO CROMADO TIPO AMERICANA PARA PIA DE COZINHA 3.1/2 " X 1.1/2 ", SEM ADAPTADOR</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</si>
  <si>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</si>
  <si>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</si>
  <si>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</si>
  <si>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</si>
  <si>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</si>
  <si>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VEICULO DE PASSEIO COM MOTOR 1.0 FLEX, POTENCIA 72/76 CV, 4 PORTAS</t>
  </si>
  <si>
    <t>VEICULO DE PASSEIO COM MOTOR 1.6 FLEX, POTENCIA 101/104 CV, 4 PORTAS</t>
  </si>
  <si>
    <t>VEU POLIESTER</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</si>
  <si>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</si>
  <si>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</si>
  <si>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</si>
  <si>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</si>
  <si>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VIDRACEIRO</t>
  </si>
  <si>
    <t>VIDRO COMUM LAMINADO, LISO, INCOLOR, DUPLO, ESPESSURA TOTAL 6 MM (CADA CAMADA E= 3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</si>
  <si>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</si>
  <si>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</si>
  <si>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</si>
  <si>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</si>
  <si>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</si>
  <si>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</si>
  <si>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</si>
  <si>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</si>
  <si>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</si>
  <si>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4MM - SEM COLOCACAO</t>
  </si>
  <si>
    <t>VIDRO LISO INCOLOR 5MM - SEM COLOCACAO</t>
  </si>
  <si>
    <t>VIDRO LISO INCOLOR 6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</si>
  <si>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</si>
  <si>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</si>
  <si>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</si>
  <si>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</si>
  <si>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</si>
  <si>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VERDE E = 10 MM, SEM COLOCACAO</t>
  </si>
  <si>
    <t>VIDRO TEMPERADO VERDE E = 6 MM, SEM COLOCACAO</t>
  </si>
  <si>
    <t>VIDRO TEMPERADO VERDE E = 8 MM, SEM COLOCACAO</t>
  </si>
  <si>
    <t>1.1</t>
  </si>
  <si>
    <t>1.2</t>
  </si>
  <si>
    <t>1.3</t>
  </si>
  <si>
    <t>1.4</t>
  </si>
  <si>
    <t>M O V I M E N T O  D E   T E R R A</t>
  </si>
  <si>
    <t>F U N D A Ç Ã O</t>
  </si>
  <si>
    <t>E S T R U T U R A</t>
  </si>
  <si>
    <t>R E V E S T I M E N T O</t>
  </si>
  <si>
    <t>P I S O S</t>
  </si>
  <si>
    <t>F O R R O</t>
  </si>
  <si>
    <t>A C E S S I B I L I D A D E</t>
  </si>
  <si>
    <t xml:space="preserve">I N S T A L A Ç Õ E S   H I D R O S S A N I T Á R I A S </t>
  </si>
  <si>
    <t xml:space="preserve">I N S T A L A Ç Õ E S   E L É T R I C A S </t>
  </si>
  <si>
    <t>C O M P O S I Ç Ã O   D E   P R E Ç O S  /  C I V I L</t>
  </si>
  <si>
    <t>COMPONENTES</t>
  </si>
  <si>
    <t>Quantidade</t>
  </si>
  <si>
    <t>Custos
Unit. (R$)</t>
  </si>
  <si>
    <t>Custos
Total (R$)</t>
  </si>
  <si>
    <t>M A T E R I A L</t>
  </si>
  <si>
    <t>M Ã O   D E   O B R A</t>
  </si>
  <si>
    <t>TOTAL</t>
  </si>
  <si>
    <t>MATERIAIS</t>
  </si>
  <si>
    <t>MÃO DE OBRA</t>
  </si>
  <si>
    <t>Total</t>
  </si>
  <si>
    <t>UD</t>
  </si>
  <si>
    <t>C O M P O S I Ç Ã O   D E   P R E Ç O S  /  H I D R O S A N I T Á R I A S</t>
  </si>
  <si>
    <t>AMM HID 001</t>
  </si>
  <si>
    <t>AMM CIV 003</t>
  </si>
  <si>
    <t>BARRA DE APOIO PARA PORTADORES DE NECESSIDADES ESPECIAIS - LARGURA 80CM</t>
  </si>
  <si>
    <t>AMM CIV 004</t>
  </si>
  <si>
    <t>AMM CIV 005</t>
  </si>
  <si>
    <t>LIGAÇÃO PROVISÓRIA DE ÁGUA PARA OBRA E INSTALAÇÃO SANITÁRIA PROVISÓRIA, PEQUENAS OBRAS - INSTALAÇÃO MÍNIMA</t>
  </si>
  <si>
    <t xml:space="preserve"> </t>
  </si>
  <si>
    <t>DIVISÓRIA EM COMPENSADO NAVAL FIXADA SOBRE ESTRUTURA METÁLICA</t>
  </si>
  <si>
    <t>**COMPOSIÇÃO BASEADA NA TABELA ORSE - CÓDIGO 04345 - JÁ INCLUSO O PERFIL "U" DE ENCAIXE</t>
  </si>
  <si>
    <t>**COMPOSIÇÃO BASEADA NA TCPO 13 - 15152.8.11.6</t>
  </si>
  <si>
    <t>**COMPOSIÇÃO BASEADA NA TCPO 13 - 15155.8.1.3</t>
  </si>
  <si>
    <t>AMM ELE 01</t>
  </si>
  <si>
    <t>AMM ELE 02</t>
  </si>
  <si>
    <t>AMM ELE 03</t>
  </si>
  <si>
    <t>AMM ELE 04</t>
  </si>
  <si>
    <t>AMM ELE 09</t>
  </si>
  <si>
    <t>AMM ELE 10</t>
  </si>
  <si>
    <t>AMM ELE 05</t>
  </si>
  <si>
    <t>AMM ELE 06</t>
  </si>
  <si>
    <t>AMM ELE 17</t>
  </si>
  <si>
    <t>AMM ELE 07</t>
  </si>
  <si>
    <t>AMM ELE 11</t>
  </si>
  <si>
    <t>AMM ELE 12</t>
  </si>
  <si>
    <t>AMM ELE 13</t>
  </si>
  <si>
    <t>AMM ELE 14</t>
  </si>
  <si>
    <t>AMM ELE 15</t>
  </si>
  <si>
    <t>AMM ELE 16</t>
  </si>
  <si>
    <t>AMM ELE 18</t>
  </si>
  <si>
    <t>AMM ELE 19</t>
  </si>
  <si>
    <t>AMM ELE 20</t>
  </si>
  <si>
    <t>FORNECIMENTO E INSTALAÇÃO DE ABRACADEIRA TIPO D 3/4" C/ PARAFUSO"</t>
  </si>
  <si>
    <t>AMM ELE 21</t>
  </si>
  <si>
    <t>AMM ELE 22</t>
  </si>
  <si>
    <t>SINAPI/SINFRA
ou Cot. De Mercado</t>
  </si>
  <si>
    <t>DATA</t>
  </si>
  <si>
    <t>NOME DA EMPRESA FORNECEDORA</t>
  </si>
  <si>
    <t>VALOR COTADO</t>
  </si>
  <si>
    <t>CNPJ</t>
  </si>
  <si>
    <t>TELEFONE</t>
  </si>
  <si>
    <t>CONTATO</t>
  </si>
  <si>
    <t>VALOR ACATADO MEDIANA</t>
  </si>
  <si>
    <t>COTAÇÃO</t>
  </si>
  <si>
    <t>PLANTIO DE FORRAÇÃO EM CANTEIRO DE 25 CM DE PROFUNDIDADE - VINCAS</t>
  </si>
  <si>
    <t>VINCA</t>
  </si>
  <si>
    <t>**Composição baseada na composição analítica da tabela da TCPO, CÓD. 02930.8.5 - PÁG 114</t>
  </si>
  <si>
    <t>BOTANIC JARDIM</t>
  </si>
  <si>
    <t>(65) 3634-8947</t>
  </si>
  <si>
    <t>JÉSSICA MORAES</t>
  </si>
  <si>
    <t>VIVEIROS MATO GROSSO</t>
  </si>
  <si>
    <t>11.057.057/0001-43</t>
  </si>
  <si>
    <t>(65) 3627-2410</t>
  </si>
  <si>
    <t>NILSON NERES</t>
  </si>
  <si>
    <t>VIVEIROS AEROPORTO</t>
  </si>
  <si>
    <t>03.894.528/0001-40</t>
  </si>
  <si>
    <t>(65) 3682-8718</t>
  </si>
  <si>
    <t>DANIELA IGNÁCIO</t>
  </si>
  <si>
    <t>06.276.241/0001-44</t>
  </si>
  <si>
    <t>Custos Unit. (R$)</t>
  </si>
  <si>
    <t>Custos Total (R$)</t>
  </si>
  <si>
    <t>C O M P O S I Ç Ã O   D E   P R E Ç O S   /   E L É T R I C O S</t>
  </si>
  <si>
    <t>PIZZATO MATERIAIS ELÉTRICOS</t>
  </si>
  <si>
    <t xml:space="preserve"> 04.181.115/0001-80</t>
  </si>
  <si>
    <t>(65) 3052-4200</t>
  </si>
  <si>
    <t>ELÉTRICA UNIÃO</t>
  </si>
  <si>
    <t>26.594.333/0001-80</t>
  </si>
  <si>
    <t>RAFAEL</t>
  </si>
  <si>
    <t>DUTO CORRUGADO EM PEAD POLIETILENO DE ALTA DENSIDADE, PARA PROTEÇÃO DE CABOS SUBTERRÃNEOS Ø 1 1/2"</t>
  </si>
  <si>
    <t>AMM ELE 08</t>
  </si>
  <si>
    <t>RA MATERIAIS ELÉTRICOS</t>
  </si>
  <si>
    <t>07.539.145/0001-04</t>
  </si>
  <si>
    <t>(65)30517846</t>
  </si>
  <si>
    <t>AMM ELE 23</t>
  </si>
  <si>
    <t>AMM ELE 24</t>
  </si>
  <si>
    <t>AMM ELE 25</t>
  </si>
  <si>
    <t>AMM ELE 26</t>
  </si>
  <si>
    <t>AMM ELE 27</t>
  </si>
  <si>
    <t>AMM ELE 28</t>
  </si>
  <si>
    <t>AMM ELE 29</t>
  </si>
  <si>
    <t>AMM ELE 30</t>
  </si>
  <si>
    <t>AMM ELE 31</t>
  </si>
  <si>
    <t>AMM ELE 32</t>
  </si>
  <si>
    <t>AMM ELE 33</t>
  </si>
  <si>
    <t>AMM ELE 34</t>
  </si>
  <si>
    <t>AMM ELE 35</t>
  </si>
  <si>
    <t>AMM SPDA 01</t>
  </si>
  <si>
    <t>CAIXA DE EQUALIZAÇÃO DE EMBUTIR, COM BARRAMENTO E 9 TERMINAIS, APROX. 26X26X10 CM</t>
  </si>
  <si>
    <t xml:space="preserve">                                                                                                              </t>
  </si>
  <si>
    <t>AMM SPDA 02</t>
  </si>
  <si>
    <t>CONECTOR DE MEDIÇÃO C/ 2 PARAFUSOS</t>
  </si>
  <si>
    <t>DHIONE</t>
  </si>
  <si>
    <t>PETEL</t>
  </si>
  <si>
    <t>22.760.075/0001-03</t>
  </si>
  <si>
    <t>AMM SPDA 03</t>
  </si>
  <si>
    <t xml:space="preserve">FORNECIMENTO E INSTALAÇÃO DE SOLDA EXOTÉRMICA CABO-HASTE COM CARTUCHO Nº 90 E MOLDE CABO 35mm²- HASTE 5/8" </t>
  </si>
  <si>
    <t>CARTUCHO PARA SOLDA EXOTÉRMICA N° 90</t>
  </si>
  <si>
    <t>ELETRICA PARANA</t>
  </si>
  <si>
    <t>08.139.615/0001-05</t>
  </si>
  <si>
    <t>(65) 3388-0800</t>
  </si>
  <si>
    <t>MOLDE PARA SOLDA EXOTÉRMICA, CABO-HASTE, 35mm²</t>
  </si>
  <si>
    <t>PALITO IGNITOR PRA SOLDA EXOTERMICA</t>
  </si>
  <si>
    <t>(65) 36341717</t>
  </si>
  <si>
    <t>AMM SPDA 04</t>
  </si>
  <si>
    <t xml:space="preserve">FORNECIMENTO E INSTALAÇÃO DE SOLDA EXOTÉRMICA CABO-HASTE COM CARTUCHO Nº115 E MOLDE CABO 50mm²-  HASTE 5/8" </t>
  </si>
  <si>
    <t>CARTUCHO PARA SOLDA EXOTÉRMICA N° 115</t>
  </si>
  <si>
    <t>MOLDE PARA SOLDA EXOTÉRMICA, CABO-HASTE, 50mm²-58</t>
  </si>
  <si>
    <t>AMM SPDA 05</t>
  </si>
  <si>
    <t>FORNECIMENTO E INSTALAÇÃO DE SOLDA EXOTÉRMICA CABO-CABO COM CARTUCHO Nº 32 E MOLDE TIPO "T" CABO 35mm²- CABO 35mm²</t>
  </si>
  <si>
    <t>CARTUCHO PARA S'OLDA EXOTÉRMICA N° 32</t>
  </si>
  <si>
    <t>MOLDE PARA SOLDA EXOTÉRMICA TIPO T, CABO-CABO, 35mm²-35mm²</t>
  </si>
  <si>
    <t>HIDROMOURA</t>
  </si>
  <si>
    <t>08.954.892/0001-71</t>
  </si>
  <si>
    <t>(65) 3321-0009</t>
  </si>
  <si>
    <t>AMM SPDA 06</t>
  </si>
  <si>
    <t>SUPORTE ISOLADOR PARA CANTO 90° REFORCADO ROSCA SOBERBA EM FG C ISOLADOR</t>
  </si>
  <si>
    <t>AMM SPDA 07</t>
  </si>
  <si>
    <t>15.491.930/0001-62</t>
  </si>
  <si>
    <t>AMM SPDA 10</t>
  </si>
  <si>
    <t>AMM SPDA 13</t>
  </si>
  <si>
    <t>AMM SPDA 14</t>
  </si>
  <si>
    <t>AMM SPDA 15</t>
  </si>
  <si>
    <t>AMM SPDA 16</t>
  </si>
  <si>
    <t>AMM SPDA 17</t>
  </si>
  <si>
    <t>AMM SPDA 18</t>
  </si>
  <si>
    <t>AMM SPDA 19</t>
  </si>
  <si>
    <t>AMM SPDA 20</t>
  </si>
  <si>
    <t>TUBO DE AÇO GALVANIZADO COM COSTURA 2.1/2" (65MM) 6M</t>
  </si>
  <si>
    <t>WYLLYAM</t>
  </si>
  <si>
    <t>AMM PAI 001</t>
  </si>
  <si>
    <t>PLANTIO DE ARBUSTO - LARGURA DA CAVA: 60 CM / PROFUNDIDADE DA CAVA: 60 CM - PODOCARPO</t>
  </si>
  <si>
    <t>SINAPI ou Cot. De Mercado</t>
  </si>
  <si>
    <t xml:space="preserve">M Ã O   D E   O B R A </t>
  </si>
  <si>
    <t xml:space="preserve">**COMPOSIÇÃO BASEADA NA TCPO, CÓD 02930.8.1 </t>
  </si>
  <si>
    <t>AMM PAI 002</t>
  </si>
  <si>
    <t>PODOCARPO</t>
  </si>
  <si>
    <t>AMM PAI 004</t>
  </si>
  <si>
    <t>PLANTIO DE ÁRVORE ORNAMENTAL - IPÊ</t>
  </si>
  <si>
    <t>IPÊ</t>
  </si>
  <si>
    <t>**COMPOSIÇÃO BASEADA NA TCPO, CÓD 02930.8.3</t>
  </si>
  <si>
    <t>AMM PAI 003</t>
  </si>
  <si>
    <t>PLANTIO DE PALMEIRA - ARECA</t>
  </si>
  <si>
    <t>PALMEIRA ARECA</t>
  </si>
  <si>
    <t>**COMPOSIÇÃO BASEADA NA TCPO, CÓD 02930.8.6.1</t>
  </si>
  <si>
    <t>PLANTIO DE TREPADEIRA</t>
  </si>
  <si>
    <t>AMM PAI 005</t>
  </si>
  <si>
    <t>**COMPOSIÇÃO BASEADA NA TCPO, CÓD 02930.8.7</t>
  </si>
  <si>
    <t>ASSENTAMENTO SIMPLES DE TUBOS DE FERRO FUNDIDO (FOFO) C/ JUNTA ELASTIC A -  DN 75 MM - INCLUSIVE TRANSPORTE</t>
  </si>
  <si>
    <t>ASSENTAMENTO SIMPLES DE TUBOS DE FERRO FUNDIDO (FOFO) C/ JUNTA ELASTIC A - DN 100 - INCLUSIVE TRANSPORTE</t>
  </si>
  <si>
    <t>ASSENTAMENTO SIMPLES DE TUBOS DE FERRO FUNDIDO (FOFO) C/ JUNTA ELASTIC A - DN 150 - INCLUSIVE TRANSPORTE</t>
  </si>
  <si>
    <t>ASSENTAMENTO SIMPLES DE TUBOS DE FERRO FUNDIDO (FOFO) C/ JUNTA ELASTIC A - DN 200 - INCLUSIVE TRANSPORTE</t>
  </si>
  <si>
    <t>ASSENTAMENTO SIMPLES DE TUBOS DE FERRO FUNDIDO (FOFO) C/ JUNTA ELASTIC A - DN 250 MM - INCLUSIVE TRANSPORTE</t>
  </si>
  <si>
    <t>ASSENTAMENTO SIMPLES DE TUBOS DE FERRO FUNDIDO (FOFO) C/ JUNTA ELASTIC A - DN 300 - INCLUSIVE TRANSPORTE</t>
  </si>
  <si>
    <t>ASSENTAMENTO SIMPLES DE TUBOS DE FERRO FUNDIDO (FOFO) C/ JUNTA ELASTIC A - DN 350 MM - INCLUSIVE TRANSPORTE</t>
  </si>
  <si>
    <t>ASSENTAMENTO SIMPLES DE TUBOS DE FERRO FUNDIDO (FOFO) C/ JUNTA ELASTIC A - DN 400 MM - INCLUSIVE TRANSPORTE</t>
  </si>
  <si>
    <t>ASSENTAMENTO SIMPLES DE TUBOS DE FERRO FUNDIDO (FOFO) C/ JUNTA ELASTIC A - DN 450 MM - INCLUSIVE TRANSPORTE</t>
  </si>
  <si>
    <t>ASSENTAMENTO SIMPLES DE TUBOS DE FERRO FUNDIDO (FOFO) C/ JUNTA ELASTIC A - DN 500 MM - INCLUSIVE TRANSPORTE</t>
  </si>
  <si>
    <t>ASSENTAMENTO SIMPLES DE TUBOS DE FERRO FUNDIDO (FOFO) C/ JUNTA ELASTIC A - DN 600 MM - INCLUSIVE TRANSPORTE</t>
  </si>
  <si>
    <t>ASSENTAMENTO SIMPLES DE TUBOS DE FERRO FUNDIDO (FOFO) C/ JUNTA ELASTIC A - DN 700 MM - INCLUSIVE TRANSPORTE</t>
  </si>
  <si>
    <t>ASSENTAMENTO SIMPLES DE TUBOS DE FERRO FUNDIDO (FOFO) C/ JUNTA ELASTIC A - DN 800 MM - INCLUSIVE TRANSPORTES</t>
  </si>
  <si>
    <t>ASSENTAMENTO SIMPLES DE TUBOS DE FERRO FUNDIDO (FOFO) C/ JUNTA ELASTIC A - DN 900 MM - INCLUSIVE TRANSPORTE</t>
  </si>
  <si>
    <t>ASSENTAMENTO SIMPLES DE TUBOS DE FERRO FUNDIDO (FOFO) C/ JUNTA ELASTIC A - DN 1000 MM - INCLUSIVE TRANSPORTE</t>
  </si>
  <si>
    <t>ASSENTAMENTO SIMPLES DE TUBOS DE FERRO FUNDIDO (FOFO) C/ JUNTA ELASTIC A - DN 1100 MM - INCLUSIVE TRANSPORTE</t>
  </si>
  <si>
    <t>ASSENTAMENTO SIMPLES DE TUBOS DE FERRO FUNDIDO (FOFO) C/ JUNTA ELASTIC A - DN 1200 MM - INCLUSIVE TRANSPORTE</t>
  </si>
  <si>
    <t>ASSENTAMENTO SIMPLES DE TUBOS DE FERRO FUNDIDO (FOFO), COM JUNTA ELAST ICA, DN 50 MM.</t>
  </si>
  <si>
    <t>ASSENTAMENTO TUBO PVC COM JUNTA ELASTICA, DN 50 MM - (OU RPVC, OU PVC DEFOFO, OU PRFV) - PARA AGUA.</t>
  </si>
  <si>
    <t>ASSENTAMENTO TUBO PVC COM JUNTA ELASTICA, DN 75 MM - (OU RPVC, OU PVC DEFOFO, OU PRFV) - PARA AGUA.</t>
  </si>
  <si>
    <t>ASSENTAMENTO TUBO PVC COM JUNTA ELASTICA, DN 100 MM - (OU RPVC, OU PVC DEFOFO, OU PRFV) - PARA AGUA.</t>
  </si>
  <si>
    <t>ASSENTAMENTO TUBO PVC COM JUNTA ELASTICA, DN 400 MM - (OU RPVC, OU PVC DEFOFO, OU PRFV) - PARA AGUA.</t>
  </si>
  <si>
    <t>ASSENTAMENTO TUBO PVC COM JUNTA ELASTICA, DN 500 MM - (OU RPVC, OU PVC DEFOFO, OU PRFV) - PARA AGUA.</t>
  </si>
  <si>
    <t>ASSENTAMENTO TUBO PVC COM JUNTA ELASTICA, DN 600 MM - (OU RPVC, OU PVC DEFOFO, OU PRFV) - PARA AGUA.</t>
  </si>
  <si>
    <t>ASSENTAMENTO TUBO PVC COM JUNTA ELASTICA, DN 700 MM - (OU RPVC, OU PVC DEFOFO, OU PRFV) - PARA AGUA.</t>
  </si>
  <si>
    <t>ASSENTAMENTO TUBO PVC COM JUNTA ELASTICA, DN 800 MM - (OU RPVC, OU PVC DEFOFO, OU PRFV) - PARA AGUA.</t>
  </si>
  <si>
    <t>ASSENTAMENTO TUBO PVC COM JUNTA ELASTICA, DN 900 MM - (OU RPVC, OU PVC DEFOFO, OU PRFV) - PARA AGUA.</t>
  </si>
  <si>
    <t>ASSENTAMENTO TUBO PVC COM JUNTA ELASTICA, DN 1000 MM - (OU RPVC, OU PV C DEFOFO, OU PRFV) - PARA AGUA.</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</si>
  <si>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</si>
  <si>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</si>
  <si>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</si>
  <si>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</si>
  <si>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</si>
  <si>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</si>
  <si>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</si>
  <si>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</si>
  <si>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</si>
  <si>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</si>
  <si>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</si>
  <si>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</si>
  <si>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</si>
  <si>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</si>
  <si>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100 MM E O POÇO DE VISITA/ CAIXA DE CO NCRETO OU ALVENARIA EM REDES DE ESGOTO. AF_06/2015</t>
  </si>
  <si>
    <t>JUNTA ARGAMASSADA ENTRE TUBO DN 150 MM E O POÇO DE VISITA/ CAIXA DE CO NCRETO OU ALVENARIA EM REDES DE ESGOTO. AF_06/2015</t>
  </si>
  <si>
    <t>JUNTA ARGAMASSADA ENTRE TUBO DN 200 MM E O POÇO/ CAIXA DE CONCRETO OU ALVENARIA EM REDES DE ESGOTO. AF_06/2015</t>
  </si>
  <si>
    <t>JUNTA ARGAMASSADA ENTRE TUBO DN 250 MM E O POÇO DE VISITA/ CAIXA DE CO NCRETO OU ALVENARIA EM REDES DE ESGOTO. AF_06/2015</t>
  </si>
  <si>
    <t>JUNTA ARGAMASSADA ENTRE TUBO DN 300 MM E O POÇO DE VISITA/ CAIXA DE CO NCRETO OU ALVENARIA EM REDES DE ESGOTO. AF_06/2015</t>
  </si>
  <si>
    <t>JUNTA ARGAMASSADA ENTRE TUBO DN 350 MM E O POÇO DE VISITA/ CAIXA DE CO NCRETO OU ALVENARIA EM REDES DE ESGOTO. AF_06/2015</t>
  </si>
  <si>
    <t>JUNTA ARGAMASSADA ENTRE TUBO DN 400 MM E O POÇO DE VISITA/ CAIXA DE CO NCRETO OU ALVENARIA EM REDES DE ESGOTO. AF_06/2015</t>
  </si>
  <si>
    <t>JUNTA ARGAMASSADA ENTRE TUBO DN 450 MM E O POÇO DE VISITA/ CAIXA DE CO NCRETO OU ALVENARIA EM REDES DE ESGOTO. AF_06/2015</t>
  </si>
  <si>
    <t>JUNTA ARGAMASSADA ENTRE TUBO DN 600 MM E O POÇO DE VISITA/ CAIXA DE CO NCRETO OU ALVENARIA EM REDES DE ESGOTO. AF_06/2015</t>
  </si>
  <si>
    <t>ASSENTAMENTO DE TUBO DE PVC PARA REDE COLETORA DE ESGOTO DE PAREDE MAC IÇA, DN 100 MM, JUNTA ELÁSTICA, INSTALADO EM LOCAL COM NÍVEL BAIXO DE INTERFERÊNCIAS (NÃO INCLUI FORNECIMENTO). AF_06/2015</t>
  </si>
  <si>
    <t>ASSENTAMENTO DE TUBO DE PVC PARA REDE COLETORA DE ESGOTO DE PAREDE MAC IÇA, DN 150 MM, JUNTA ELÁSTICA, INSTALADO EM LOCAL COM NÍVEL BAIXO DE INTERFERÊNCIAS (NÃO INCLUI FORNECIMENTO). AF_06/2015</t>
  </si>
  <si>
    <t>ASSENTAMENTO DE TUBO DE PVC PARA REDE COLETORA DE ESGOTO DE PAREDE MAC IÇA, DN 200 MM, JUNTA ELÁSTICA, INSTALADO EM LOCAL COM NÍVEL BAIXO DE INTERFERÊNCIAS (NÃO INCLUI FORNECIMENTO). AF_06/2015</t>
  </si>
  <si>
    <t>ASSENTAMENTO DE TUBO DE PVC PARA REDE COLETORA DE ESGOTO DE PAREDE MAC IÇA, DN 250 MM, JUNTA ELÁSTICA, INSTALADO EM LOCAL COM NÍVEL BAIXO DE INTERFERÊNCIAS (NÃO INCLUI FORNECIMENTO). AF_06/2015</t>
  </si>
  <si>
    <t>ASSENTAMENTO DE TUBO DE PVC PARA REDE COLETORA DE ESGOTO DE PAREDE MAC IÇA, DN 300 MM, JUNTA ELÁSTICA, INSTALADO EM LOCAL COM NÍVEL BAIXO DE INTERFERÊNCIAS (NÃO INCLUI FORNECIMENTO). AF_06/2015</t>
  </si>
  <si>
    <t>ASSENTAMENTO DE TUBO DE PVC PARA REDE COLETORA DE ESGOTO DE PAREDE MAC IÇA, DN 350 MM, JUNTA ELÁSTICA, INSTALADO EM LOCAL COM NÍVEL BAIXO DE INTERFERÊNCIAS (NÃO INCLUI FORNECIMENTO). AF_06/2015</t>
  </si>
  <si>
    <t>ASSENTAMENTO DE TUBO DE PVC PARA REDE COLETORA DE ESGOTO DE PAREDE MAC IÇA, DN 400 MM, JUNTA ELÁSTICA, INSTALADO EM LOCAL COM NÍVEL BAIXO DE INTERFERÊNCIAS (NÃO INCLUI FORNECIMENTO). AF_06/2015</t>
  </si>
  <si>
    <t>ASSENTAMENTO DE TUBO DE PVC CORRUGADO DE DUPLA PAREDE PARA REDE COLETO RA DE ESGOTO, DN 150 MM, JUNTA ELÁSTICA, INSTALADO EM LOCAL COM NÍVEL BAIXO DE INTERFERÊNCIAS (NÃO INCLUI FORNECIMENTO). AF_06/2015</t>
  </si>
  <si>
    <t>ASSENTAMENTO DE TUBO DE PVC CORRUGADO DE DUPLA PAREDE PARA REDE COLETO RA DE ESGOTO, DN 200 MM, JUNTA ELÁSTICA, INSTALADO EM LOCAL COM NÍVEL BAIXO DE INTERFERÊNCIAS (NÃO INCLUI FORNECIMENTO). AF_06/2015</t>
  </si>
  <si>
    <t>ASSENTAMENTO DE TUBO DE PVC CORRUGADO DE DUPLA PAREDE PARA REDE COLETO RA DE ESGOTO, DN 250 MM, JUNTA ELÁSTICA, INSTALADO EM LOCAL COM NÍVEL BAIXO DE INTERFERÊNCIAS (NÃO INCLUI FORNECIMENTO). AF_06/2015</t>
  </si>
  <si>
    <t>ASSENTAMENTO DE TUBO DE PVC CORRUGADO DE DUPLA PAREDE PARA REDE COLETO RA DE ESGOTO, DN 300 MM, JUNTA ELÁSTICA, INSTALADO EM LOCAL COM NÍVEL BAIXO DE INTERFERÊNCIAS (NÃO INCLUI FORNECIMENTO). AF_06/2015</t>
  </si>
  <si>
    <t>ASSENTAMENTO DE TUBO DE PVC CORRUGADO DE DUPLA PAREDE PARA REDE COLETO RA DE ESGOTO, DN 350 MM, JUNTA ELÁSTICA, INSTALADO EM LOCAL COM NÍVEL BAIXO DE INTERFERÊNCIAS (NÃO INCLUI FORNECIMENTO). AF_06/2015</t>
  </si>
  <si>
    <t>ASSENTAMENTO DE TUBO DE PVC CORRUGADO DE DUPLA PAREDE PARA REDE COLETO RA DE ESGOTO, DN 400 MM, JUNTA ELÁSTICA, INSTALADO EM LOCAL COM NÍVEL BAIXO DE INTERFERÊNCIAS (NÃO INCLUI FORNECIMENTO). AF_06/2015</t>
  </si>
  <si>
    <t>ASSENTAMENTO DE TUBO DE PEAD CORRUGADO DE DUPLA PAREDE PARA REDE COLET ORA DE ESGOTO, DN 450 MM, JUNTA ELÁSTICA INTEGRADA, INSTALADO EM LOCAL COM NÍVEL BAIXO DE INTERFERÊNCIAS (NÃO INCLUI FORNECIMENTO). AF_06/20 15</t>
  </si>
  <si>
    <t>ASSENTAMENTO DE TUBO DE PEAD CORRUGADO DE DUPLA PAREDE PARA REDE COLET ORA DE ESGOTO, DN 600 MM, JUNTA ELÁSTICA INTEGRADA, INSTALADO EM LOCAL COM NÍVEL BAIXO DE INTERFERÊNCIAS (NÃO INCLUI FORNECIMENTO). AF_06/20 15</t>
  </si>
  <si>
    <t>ASSENTAMENTO DE TUBO DE PVC PARA REDE COLETORA DE ESGOTO DE PAREDE MAC IÇA, DN 100 MM, JUNTA ELÁSTICA, INSTALADO EM LOCAL COM NÍVEL ALTO DE I NTERFERÊNCIAS (NÃO INCLUI FORNECIMENTO). AF_06/2015</t>
  </si>
  <si>
    <t>ASSENTAMENTO DE TUBO DE PVC PARA REDE COLETORA DE ESGOTO DE PAREDE MAC IÇA, DN 150 MM, JUNTA ELÁSTICA, INSTALADO EM LOCAL COM NÍVEL ALTO DE I NTERFERÊNCIAS (NÃO INCLUI FORNECIMENTO). AF_06/2015</t>
  </si>
  <si>
    <t>ASSENTAMENTO DE TUBO DE PVC PARA REDE COLETORA DE ESGOTO DE PAREDE MAC IÇA, DN 200 MM, JUNTA ELÁSTICA, INSTALADO EM LOCAL COM NÍVEL ALTO DE I NTERFERÊNCIAS (NÃO INCLUI FORNECIMENTO). AF_06/2015</t>
  </si>
  <si>
    <t>ASSENTAMENTO DE TUBO DE PVC PARA REDE COLETORA DE ESGOTO DE PAREDE MAC IÇA, DN 250 MM, JUNTA ELÁSTICA, INSTALADO EM LOCAL COM NÍVEL ALTO DE I NTERFERÊNCIAS (NÃO INCLUI FORNECIMENTO). AF_06/2015</t>
  </si>
  <si>
    <t>ASSENTAMENTO DE TUBO DE PVC PARA REDE COLETORA DE ESGOTO DE PAREDE MAC IÇA, DN 300 MM, JUNTA ELÁSTICA, INSTALADO EM LOCAL COM NÍVEL ALTO DE I NTERFERÊNCIAS (NÃO INCLUI FORNECIMENTO). AF_06/2015</t>
  </si>
  <si>
    <t>ASSENTAMENTO DE TUBO DE PVC PARA REDE COLETORA DE ESGOTO DE PAREDE MAC IÇA, DN 350 MM, JUNTA ELÁSTICA, INSTALADO EM LOCAL COM NÍVEL ALTO DE I NTERFERÊNCIAS (NÃO INCLUI FORNECIMENTO). AF_06/2015</t>
  </si>
  <si>
    <t>ASSENTAMENTO DE TUBO DE PVC PARA REDE COLETORA DE ESGOTO DE PAREDE MAC IÇA, DN 400 MM, JUNTA ELÁSTICA, INSTALADO EM LOCAL COM NÍVEL ALTO DE I NTERFERÊNCIAS (NÃO INCLUI FORNECIMENTO). AF_06/2015</t>
  </si>
  <si>
    <t>ASSENTAMENTO DE TUBO DE PVC CORRUGADO DE DUPLA PAREDE PARA REDE COLETO RA DE ESGOTO, DN 150 MM, JUNTA ELÁSTICA, INSTALADO EM LOCAL COM NÍVEL ALTO DE INTERFERÊNCIAS (NÃO INCLUI FORNECIMENTO). AF_06/2015</t>
  </si>
  <si>
    <t>ASSENTAMENTO DE TUBO DE PVC CORRUGADO DE DUPLA PAREDE PARA REDE COLETO RA DE ESGOTO, DN 200 MM, JUNTA ELÁSTICA, INSTALADO EM LOCAL COM NÍVEL ALTO DE INTERFERÊNCIAS (NÃO INCLUI FORNECIMENTO). AF_06/2015</t>
  </si>
  <si>
    <t>ASSENTAMENTO DE TUBO DE PVC CORRUGADO DE DUPLA PAREDE PARA REDE COLETO RA DE ESGOTO, DN 250 MM, JUNTA ELÁSTICA, INSTALADO EM LOCAL COM NÍVEL ALTO DE INTERFERÊNCIAS (NÃO INCLUI FORNECIMENTO). AF_06/2015</t>
  </si>
  <si>
    <t>ASSENTAMENTO DE TUBO DE PVC CORRUGADO DE DUPLA PAREDE PARA REDE COLETO RA DE ESGOTO, DN 300 MM, JUNTA ELÁSTICA, INSTALADO EM LOCAL COM NÍVEL ALTO DE INTERFERÊNCIAS (NÃO INCLUI FORNECIMENTO). AF_06/2015</t>
  </si>
  <si>
    <t>ASSENTAMENTO DE TUBO DE PVC CORRUGADO DE DUPLA PAREDE PARA REDE COLETO RA DE ESGOTO, DN 350 MM, JUNTA ELÁSTICA, INSTALADO EM LOCAL COM NÍVEL ALTO DE INTERFERÊNCIAS (NÃO INCLUI FORNECIMENTO). AF_06/2015</t>
  </si>
  <si>
    <t>ASSENTAMENTO DE TUBO DE PVC CORRUGADO DE DUPLA PAREDE PARA REDE COLETO RA DE ESGOTO, DN 400 MM, EM JUNTA ELÁSTICA, INSTALADO EM LOCAL COM NÍV EL ALTO DE INTERFERÊNCIAS (NÃO INCLUI FORNECIMENTO). AF_06/2015</t>
  </si>
  <si>
    <t>ASSENTAMENTO DE TUBO DE PEAD CORRUGADO DE DUPLA PAREDE PARA REDE COLET ORA DE ESGOTO, DN 450 MM, JUNTA ELÁSTICA INTEGRADA, INSTALADO EM LOCAL COM NÍVEL ALTO DE INTERFERÊNCIAS (NÃO INCLUI FORNECIMENTO). AF_06/201 5</t>
  </si>
  <si>
    <t>ASSENTAMENTO DE TUBO DE PEAD CORRUGADO DE DUPLA PAREDE PARA REDE COLET ORA DE ESGOTO, DN 600 MM, JUNTA ELÁSTICA INTEGRADA, INSTALADO EM LOCAL COM NÍVEL ALTO DE INTERFERÊNCIAS (NÃO INCLUI FORNECIMENTO). AF_06/201 5</t>
  </si>
  <si>
    <t>ASSENTAMENTO DE TUBO DE CONCRETO PARA REDES COLETORAS DE ESGOTO SANITÁ RIO, DIÂMETRO DE 300 MM, JUNTA ELÁSTICA, INSTALADO EM LOCAL COM BAIXO NÍVEL DE INTERFERÊNCIAS (NÃO INCLUI FORNECIMENTO). AF_12/2015</t>
  </si>
  <si>
    <t>TUBO DE CONCRETO PARA REDES COLETORAS DE ESGOTO SANITÁRIO, DIÂMETRO DE 400 MM, JUNTA ELÁSTICA, INSTALADO EM LOCAL COM BAIXO NÍVEL DE INTERFE RÊNCIAS - FORNECIMENTO E ASSENTAMENTO. AF_12/2015</t>
  </si>
  <si>
    <t>ASSENTAMENTO DE TUBO DE CONCRETO PARA REDES COLETORAS DE ESGOTO SANITÁ RIO, DIÂMETRO DE 400 MM, JUNTA ELÁSTICA, INSTALADO EM LOCAL COM BAIXO NÍVEL DE INTERFERÊNCIAS (NÃO INCLUI FORNECIMENTO). AF_12/2015</t>
  </si>
  <si>
    <t>ASSENTAMENTO DE TUBO DE CONCRETO PARA REDES COLETORAS DE ESGOTO SANITÁ RIO, DIÂMETRO DE 500 MM, JUNTA ELÁSTICA, INSTALADO EM LOCAL COM BAIXO NÍVEL DE INTERFERÊNCIAS (NÃO INCLUI FORNECIMENTO). AF_12/2015</t>
  </si>
  <si>
    <t>ASSENTAMENTO DE TUBO DE CONCRETO PARA REDES COLETORAS DE ESGOTO SANITÁ RIO, DIÂMETRO DE 600 MM, JUNTA ELÁSTICA, INSTALADO EM LOCAL COM BAIXO NÍVEL DE INTERFERÊNCIAS (NÃO INCLUI FORNECIMENTO). AF_12/2015</t>
  </si>
  <si>
    <t>ASSENTAMENTO DE TUBO DE CONCRETO PARA REDES COLETORAS DE ESGOTO SANITÁ RIO, DIÂMETRO DE 700 MM, JUNTA ELÁSTICA, INSTALADO EM LOCAL COM BAIXO NÍVEL DE INTERFERÊNCIAS (NÃO INCLUI FORNECIMENTO). AF_12/2015</t>
  </si>
  <si>
    <t>ASSENTAMENTO DE TUBO DE CONCRETO PARA REDES COLETORAS DE ESGOTO SANITÁ RIO, DIÂMETRO DE 800 MM, JUNTA ELÁSTICA, INSTALADO EM LOCAL COM BAIXO NÍVEL DE INTERFERÊNCIAS (NÃO INCLUI FORNECIMENTO). AF_12/2015</t>
  </si>
  <si>
    <t>ASSENTAMENTO DE TUBO DE CONCRETO PARA REDES COLETORAS DE ESGOTO SANITÁ RIO, DIÂMETRO DE 900 MM, JUNTA ELÁSTICA, INSTALADO EM LOCAL COM BAIXO NÍVEL DE INTERFERÊNCIAS (NÃO INCLUI FORNECIMENTO). AF_12/2015</t>
  </si>
  <si>
    <t>ASSENTAMENTO DE TUBO DE CONCRETO PARA REDES COLETORAS DE ESGOTO SANITÁ RIO, DIÂMETRO DE 1000 MM, JUNTA ELÁSTICA, INSTALADO EM LOCAL COM BAIXO NÍVEL DE INTERFERÊNCIAS (NÃO INCLUI FORNECIMENTO). AF_12/2015</t>
  </si>
  <si>
    <t>ASSENTAMENTO DE TUBO DE CONCRETO PARA REDES COLETORAS DE ESGOTO SANITÁ RIO, DIÂMETRO DE 300 MM, JUNTA ELÁSTICA, INSTALADO EM LOCAL COM ALTO N ÍVEL DE INTERFERÊNCIAS (NÃO INCLUI FORNECIMENTO). AF_12/2015</t>
  </si>
  <si>
    <t>TUBO DE CONCRETO PARA REDES COLETORAS DE ESGOTO SANITÁRIO, DIÂMETRO DE 400 MM, JUNTA ELÁSTICA, INSTALADO EM LOCAL COM ALTO NÍVEL DE INTERFER ÊNCIAS - FORNECIMENTO E ASSENTAMENTO. AF_12/2015</t>
  </si>
  <si>
    <t>ASSENTAMENTO DE TUBO DE CONCRETO PARA REDES COLETORAS DE ESGOTO SANITÁ RIO, DIÂMETRO DE 400 MM, JUNTA ELÁSTICA, INSTALADO EM LOCAL COM ALTO N ÍVEL DE INTERFERÊNCIAS (NÃO INCLUI FORNECIMENTO). AF_12/2015</t>
  </si>
  <si>
    <t>ASSENTAMENTO DE TUBO DE CONCRETO PARA REDES COLETORAS DE ESGOTO SANITÁ RIO, DIÂMETRO DE 500 MM, JUNTA ELÁSTICA, INSTALADO EM LOCAL COM ALTO N ÍVEL DE INTERFERÊNCIAS (NÃO INCLUI FORNECIMENTO). AF_12/2015</t>
  </si>
  <si>
    <t>ASSENTAMENTO DE TUBO DE CONCRETO PARA REDES COLETORAS DE ESGOTO SANITÁ RIO, DIÂMETRO DE 600 MM, JUNTA ELÁSTICA, INSTALADO EM LOCAL COM ALTO N ÍVEL DE INTERFERÊNCIAS (NÃO INCLUI FORNECIMENTO). AF_12/2015</t>
  </si>
  <si>
    <t>ASSENTAMENTO DE TUBO DE CONCRETO PARA REDES COLETORAS DE ESGOTO SANITÁ RIO, DIÂMETRO DE 700 MM, JUNTA ELÁSTICA, INSTALADO EM LOCAL COM ALTO N ÍVEL DE INTERFERÊNCIAS (NÃO INCLUI FORNECIMENTO). AF_12/2015</t>
  </si>
  <si>
    <t>ASSENTAMENTO DE TUBO DE CONCRETO PARA REDES COLETORAS DE ESGOTO SANITÁ RIO, DIÂMETRO DE 800 MM, JUNTA ELÁSTICA, INSTALADO EM LOCAL COM ALTO N ÍVEL DE INTERFERÊNCIAS (NÃO INCLUI FORNECIMENTO). AF_12/2015</t>
  </si>
  <si>
    <t>ASSENTAMENTO DE TUBO DE CONCRETO PARA REDES COLETORAS DE ESGOTO SANITÁ RIO, DIÂMETRO DE 900 MM, JUNTA ELÁSTICA, INSTALADO EM LOCAL COM ALTO N ÍVEL DE INTERFERÊNCIAS (NÃO INCLUI FORNECIMENTO). AF_12/2015</t>
  </si>
  <si>
    <t>ASSENTAMENTO DE TUBO DE CONCRETO PARA REDES COLETORAS DE ESGOTO SANITÁ RIO, DIÂMETRO DE 1000 MM, JUNTA ELÁSTICA, INSTALADO EM LOCAL COM ALTO NÍVEL DE INTERFERÊNCIAS (NÃO INCLUI FORNECIMENTO). AF_12/2015</t>
  </si>
  <si>
    <t>TUBO DE CONCRETO PARA REDES COLETORAS DE ÁGUAS PLUVIAIS, DIÂMETRO DE 4 00 MM, JUNTA RÍGIDA, INSTALADO EM LOCAL COM BAIXO NÍVEL DE INTERFERÊNC IAS - FORNECIMENTO E ASSENTAMENTO. AF_12/2015</t>
  </si>
  <si>
    <t>TUBO DE CONCRETO PARA REDES COLETORAS DE ÁGUAS PLUVIAIS, DIÂMETRO DE 5 00 MM, JUNTA RÍGIDA, INSTALADO EM LOCAL COM BAIXO NÍVEL DE INTERFERÊNC IAS - FORNECIMENTO E ASSENTAMENTO. AF_12/2015</t>
  </si>
  <si>
    <t>TUBO DE CONCRETO PARA REDES COLETORAS DE ÁGUAS PLUVIAIS, DIÂMETRO DE 6 00 MM, JUNTA RÍGIDA, INSTALADO EM LOCAL COM BAIXO NÍVEL DE INTERFERÊNC IAS - FORNECIMENTO E ASSENTAMENTO. AF_12/2015</t>
  </si>
  <si>
    <t>TUBO DE CONCRETO PARA REDES COLETORAS DE ÁGUAS PLUVIAIS, DIÂMETRO DE 7 00 MM, JUNTA RÍGIDA, INSTALADO EM LOCAL COM BAIXO NÍVEL DE INTERFERÊNC IAS - FORNECIMENTO E ASSENTAMENTO. AF_12/2015</t>
  </si>
  <si>
    <t>TUBO DE CONCRETO PARA REDES COLETORAS DE ÁGUAS PLUVIAIS, DIÂMETRO DE 8 00 MM, JUNTA RÍGIDA, INSTALADO EM LOCAL COM BAIXO NÍVEL DE INTERFERÊNC IAS - FORNECIMENTO E ASSENTAMENTO. AF_12/2015</t>
  </si>
  <si>
    <t>TUBO DE CONCRETO PARA REDES COLETORAS DE ÁGUAS PLUVIAIS, DIÂMETRO DE 9 00 MM, JUNTA RÍGIDA, INSTALADO EM LOCAL COM BAIXO NÍVEL DE INTERFERÊNC IAS - FORNECIMENTO E ASSENTAMENTO. AF_12/2015</t>
  </si>
  <si>
    <t>TUBO DE CONCRETO PARA REDES COLETORAS DE ÁGUAS PLUVIAIS, DIÂMETRO DE 1 000 MM, JUNTA RÍGIDA, INSTALADO EM LOCAL COM BAIXO NÍVEL DE INTERFERÊN CIAS - FORNECIMENTO E ASSENTAMENTO. AF_12/2015</t>
  </si>
  <si>
    <t>TUBO DE CONCRETO PARA REDES COLETORAS DE ÁGUAS PLUVIAIS, DIÂMETRO DE 4 00 MM, JUNTA RÍGIDA, INSTALADO EM LOCAL COM ALTO NÍVEL DE INTERFERÊNCI AS - FORNECIMENTO E ASSENTAMENTO. AF_12/2015</t>
  </si>
  <si>
    <t>TUBO DE CONCRETO PARA REDES COLETORAS DE ÁGUAS PLUVIAIS, DIÂMETRO DE 5 00 MM, JUNTA RÍGIDA, INSTALADO EM LOCAL COM ALTO NÍVEL DE INTERFERÊNCI AS - FORNECIMENTO E ASSENTAMENTO. AF_12/2015</t>
  </si>
  <si>
    <t>TUBO DE CONCRETO PARA REDES COLETORAS DE ÁGUAS PLUVIAIS, DIÂMETRO DE 6 00 MM, JUNTA RÍGIDA, INSTALADO EM LOCAL COM ALTO NÍVEL DE INTERFERÊNCI AS - FORNECIMENTO E ASSENTAMENTO. AF_12/2015</t>
  </si>
  <si>
    <t>TUBO DE CONCRETO PARA REDES COLETORAS DE ÁGUAS PLUVIAIS, DIÂMETRO DE 7 00 MM, JUNTA RÍGIDA, INSTALADO EM LOCAL COM ALTO NÍVEL DE INTERFERÊNCI AS - FORNECIMENTO E ASSENTAMENTO. AF_12/2015</t>
  </si>
  <si>
    <t>TUBO DE CONCRETO PARA REDES COLETORAS DE ÁGUAS PLUVIAIS, DIÂMETRO DE 8 00 MM, JUNTA RÍGIDA, INSTALADO EM LOCAL COM ALTO NÍVEL DE INTERFERÊNCI AS - FORNECIMENTO E ASSENTAMENTO. AF_12/2015</t>
  </si>
  <si>
    <t>TUBO DE CONCRETO PARA REDES COLETORAS DE ÁGUAS PLUVIAIS, DIÂMETRO DE 9 00 MM, JUNTA RÍGIDA, INSTALADO EM LOCAL COM ALTO NÍVEL DE INTERFERÊNCI AS - FORNECIMENTO E ASSENTAMENTO. AF_12/2015</t>
  </si>
  <si>
    <t>TUBO DE CONCRETO PARA REDES COLETORAS DE ÁGUAS PLUVIAIS, DIÂMETRO DE 1 000 MM, JUNTA RÍGIDA, INSTALADO EM LOCAL COM ALTO NÍVEL DE INTERFERÊNC IAS - FORNECIMENTO E ASSENTAMENTO. AF_12/2015</t>
  </si>
  <si>
    <t>ASSENTAMENTO DE TUBO DE CONCRETO PARA REDES COLETORAS DE ÁGUAS PLUVIAI S, DIÂMETRO DE 300 MM, JUNTA RÍGIDA, INSTALADO EM LOCAL COM BAIXO NÍVE L DE INTERFERÊNCIAS (NÃO INCLUI FORNECIMENTO). AF_12/2015</t>
  </si>
  <si>
    <t>ASSENTAMENTO DE TUBO DE CONCRETO PARA REDES COLETORAS DE ÁGUAS PLUVIAI S, DIÂMETRO DE 400 MM, JUNTA RÍGIDA, INSTALADO EM LOCAL COM BAIXO NÍVE L DE INTERFERÊNCIAS (NÃO INCLUI FORNECIMENTO). AF_12/2015</t>
  </si>
  <si>
    <t>ASSENTAMENTO DE TUBO DE CONCRETO PARA REDES COLETORAS DE ÁGUAS PLUVIAI S, DIÂMETRO DE 500 MM, JUNTA RÍGIDA, INSTALADO EM LOCAL COM BAIXO NÍVE L DE INTERFERÊNCIAS (NÃO INCLUI FORNECIMENTO). AF_12/2015</t>
  </si>
  <si>
    <t>ASSENTAMENTO DE TUBO DE CONCRETO PARA REDES COLETORAS DE ÁGUAS PLUVIAI S, DIÂMETRO DE 600 MM, JUNTA RÍGIDA, INSTALADO EM LOCAL COM BAIXO NÍVE L DE INTERFERÊNCIAS (NÃO INCLUI FORNECIMENTO). AF_12/2015</t>
  </si>
  <si>
    <t>ASSENTAMENTO DE TUBO DE CONCRETO PARA REDES COLETORAS DE ÁGUAS PLUVIAI S, DIÂMETRO DE 700 MM, JUNTA RÍGIDA, INSTALADO EM LOCAL COM BAIXO NÍVE L DE INTERFERÊNCIAS (NÃO INCLUI FORNECIMENTO). AF_12/2015</t>
  </si>
  <si>
    <t>ASSENTAMENTO DE TUBO DE CONCRETO PARA REDES COLETORAS DE ÁGUAS PLUVIAI S, DIÂMETRO DE 800 MM, JUNTA RÍGIDA, INSTALADO EM LOCAL COM BAIXO NÍVE L DE INTERFERÊNCIAS (NÃO INCLUI FORNECIMENTO). AF_12/2015</t>
  </si>
  <si>
    <t>ASSENTAMENTO DE TUBO DE CONCRETO PARA REDES COLETORAS DE ÁGUAS PLUVIAI S, DIÂMETRO DE 900 MM, JUNTA RÍGIDA, INSTALADO EM LOCAL COM BAIXO NÍVE L DE INTERFERÊNCIAS (NÃO INCLUI FORNECIMENTO). AF_12/2015</t>
  </si>
  <si>
    <t>ASSENTAMENTO DE TUBO DE CONCRETO PARA REDES COLETORAS DE ÁGUAS PLUVIAI S, DIÂMETRO DE 1000 MM, JUNTA RÍGIDA, INSTALADO EM LOCAL COM BAIXO NÍV EL DE INTERFERÊNCIAS (NÃO INCLUI FORNECIMENTO). AF_12/2015</t>
  </si>
  <si>
    <t>TUBO DE CONCRETO PARA REDES COLETORAS DE ÁGUAS PLUVIAIS, DIÂMETRO DE 1 200 MM, JUNTA RÍGIDA, INSTALADO EM LOCAL COM BAIXO NÍVEL DE INTERFERÊN CIAS - FORNECIMENTO E ASSENTAMENTO. AF_12/2015</t>
  </si>
  <si>
    <t>ASSENTAMENTO DE TUBO DE CONCRETO PARA REDES COLETORAS DE ÁGUAS PLUVIAI S, DIÂMETRO DE 1200 MM, JUNTA RÍGIDA, INSTALADO EM LOCAL COM BAIXO NÍV EL DE INTERFERÊNCIAS (NÃO INCLUI FORNECIMENTO). AF_12/2015</t>
  </si>
  <si>
    <t>TUBO DE CONCRETO PARA REDES COLETORAS DE ÁGUAS PLUVIAIS, DIÂMETRO DE 1 500 MM, JUNTA RÍGIDA, INSTALADO EM LOCAL COM BAIXO NÍVEL DE INTERFERÊN CIAS - FORNECIMENTO E ASSENTAMENTO. AF_12/2015</t>
  </si>
  <si>
    <t>ASSENTAMENTO DE TUBO DE CONCRETO PARA REDES COLETORAS DE ÁGUAS PLUVIAI S, DIÂMETRO DE 1500 MM, JUNTA RÍGIDA, INSTALADO EM LOCAL COM BAIXO NÍV EL DE INTERFERÊNCIAS (NÃO INCLUI FORNECIMENTO). AF_12/2015</t>
  </si>
  <si>
    <t>ASSENTAMENTO DE TUBO DE CONCRETO PARA REDES COLETORAS DE ÁGUAS PLUVIAI S, DIÂMETRO DE 300 MM, JUNTA RÍGIDA, INSTALADO EM LOCAL COM ALTO NÍVEL DE INTERFERÊNCIAS (NÃO INCLUI FORNECIMENTO). AF_12/2015</t>
  </si>
  <si>
    <t>ASSENTAMENTO DE TUBO DE CONCRETO PARA REDES COLETORAS DE ÁGUAS PLUVIAI S, DIÂMETRO DE 400 MM, JUNTA RÍGIDA, INSTALADO EM LOCAL COM ALTO NÍVEL DE INTERFERÊNCIAS (NÃO INCLUI FORNECIMENTO). AF_12/2015</t>
  </si>
  <si>
    <t>ASSENTAMENTO DE TUBO DE CONCRETO PARA REDES COLETORAS DE ÁGUAS PLUVIAI S, DIÂMETRO DE 500 MM, JUNTA RÍGIDA, INSTALADO EM LOCAL COM ALTO NÍVEL DE INTERFERÊNCIAS (NÃO INCLUI FORNECIMENTO). AF_12/2015</t>
  </si>
  <si>
    <t>ASSENTAMENTO DE TUBO DE CONCRETO PARA REDES COLETORAS DE ÁGUAS PLUVIAI S, DIÂMETRO DE 600 MM, JUNTA RÍGIDA, INSTALADO EM LOCAL COM ALTO NÍVEL DE INTERFERÊNCIAS (NÃO INCLUI FORNECIMENTO). AF_12/2015</t>
  </si>
  <si>
    <t>ASSENTAMENTO DE TUBO DE CONCRETO PARA REDES COLETORAS DE ÁGUAS PLUVIAI S, DIÂMETRO DE 700 MM, JUNTA RÍGIDA, INSTALADO EM LOCAL COM ALTO NÍVEL DE INTERFERÊNCIAS (NÃO INCLUI FORNECIMENTO). AF_12/2015</t>
  </si>
  <si>
    <t>ASSENTAMENTO DE TUBO DE CONCRETO PARA REDES COLETORAS DE ÁGUAS PLUVIAI S, DIÂMETRO DE 800 MM, JUNTA RÍGIDA, INSTALADO EM LOCAL COM ALTO NÍVEL DE INTERFERÊNCIAS (NÃO INCLUI FORNECIMENTO). AF_12/2015</t>
  </si>
  <si>
    <t>ASSENTAMENTO DE TUBO DE CONCRETO PARA REDES COLETORAS DE ÁGUAS PLUVIAI S, DIÂMETRO DE 900 MM, JUNTA RÍGIDA, INSTALADO EM LOCAL COM ALTO NÍVEL DE INTERFERÊNCIAS (NÃO INCLUI FORNECIMENTO). AF_12/2015</t>
  </si>
  <si>
    <t>ASSENTAMENTO DE TUBO DE CONCRETO PARA REDES COLETORAS DE ÁGUAS PLUVIAI S, DIÂMETRO DE 1000 MM, JUNTA RÍGIDA, INSTALADO EM LOCAL COM ALTO NÍVE L DE INTERFERÊNCIAS (NÃO INCLUI FORNECIMENTO). AF_12/2015</t>
  </si>
  <si>
    <t>TUBO DE CONCRETO PARA REDES COLETORAS DE ÁGUAS PLUVIAIS, DIÂMETRO DE 1 200 MM, JUNTA RÍGIDA, INSTALADO EM LOCAL COM ALTO NÍVEL DE INTERFERÊNC IAS - FORNECIMENTO E ASSENTAMENTO. AF_12/2015</t>
  </si>
  <si>
    <t>ASSENTAMENTO DE TUBO DE CONCRETO PARA REDES COLETORAS DE ÁGUAS PLUVIAI S, DIÂMETRO DE 1200 MM, JUNTA RÍGIDA, INSTALADO EM LOCAL COM ALTO NÍVE L DE INTERFERÊNCIAS (NÃO INCLUI FORNECIMENTO). AF_12/2015</t>
  </si>
  <si>
    <t>TUBO DE CONCRETO PARA REDES COLETORAS DE ÁGUAS PLUVIAIS, DIÂMETRO DE 1 500 MM, JUNTA RÍGIDA, INSTALADO EM LOCAL COM ALTO NÍVEL DE INTERFERÊNC IAS - FORNECIMENTO E ASSENTAMENTO. AF_12/2015</t>
  </si>
  <si>
    <t>ASSENTAMENTO DE TUBO DE CONCRETO PARA REDES COLETORAS DE ÁGUAS PLUVIAI S, DIÂMETRO DE 1500 MM, JUNTA RÍGIDA, INSTALADO EM LOCAL COM ALTO NÍVE L DE INTERFERÊNCIAS (NÃO INCLUI FORNECIMENTO). AF_12/2015</t>
  </si>
  <si>
    <t>ASSENTAMENTO DE TAMPAO DE FERRO FUNDIDO 900 MM</t>
  </si>
  <si>
    <t>ASSENTAMENTO DE TAMPAO DE FERRO FUNDIDO 600 MM</t>
  </si>
  <si>
    <t>ASSENTAMENTO DE PECAS, CONEXOES, APARELHOS E ACESSORIOS DE FERRO FUNDI DO DUCTIL, JUNTA ELASTICA, MECANICA OU FLANGEADA, COM DIAMETROS DE 50 A 300 MM.</t>
  </si>
  <si>
    <t>ASSENTAMENTO DE PECAS, CONEXOES, APARELHOS E ACESSORIOS DE FERRO FUNDI DO DUCTIL, JUNTA ELASTICA, MECANICA OU FLANGEADA, COM DIAMETROS DE 350 A 600 MM.</t>
  </si>
  <si>
    <t>ASSENTAMENTO DE PECAS, CONEXOES, APARELHOS E ACESSORIOS DE FERRO FUNDI DO DUCTIL, JUNTA ELASTICA, MECANICA OU FLANGEADA, COM DIAMETROS DE 700 A 1200 MM.</t>
  </si>
  <si>
    <t>ASSENTAMENTO DE TUBOS DE AÇO, COM JUNTA ELÁSTICA (COMPRIMENTO DE 6,00 M) - DN 150 MM</t>
  </si>
  <si>
    <t>ASSENTAMENTO DE TUBOS DE AÇO, COM JUNTA ELÁSTICA (COMPRIMENTO DE 6,00 M) - DN 200 MM</t>
  </si>
  <si>
    <t>ASSENTAMENTO DE TUBOS DE AÇO, COM JUNTA ELÁSTICA (COMPRIMENTO DE 6,00 M) - DN 250 MM</t>
  </si>
  <si>
    <t>ASSENTAMENTO DE TUBOS DE AÇO, COM JUNTA ELÁSTICA (COMPRIMENTO DE 6,00 M) - DN 300 MM</t>
  </si>
  <si>
    <t>ASSENTAMENTO DE TUBOS DE AÇO, COM JUNTA ELÁSTICA (COMPRIMENTO DE 6,00 M) - DN 350 MM</t>
  </si>
  <si>
    <t>ASSENTAMENTO DE TUBOS DE AÇO, COM JUNTA ELÁSTICA (COMPRIMENTO DE 6,00 M) - DN 400 MM</t>
  </si>
  <si>
    <t>ASSENTAMENTO DE TUBOS DE AÇO, COM JUNTA ELÁSTICA (COMPRIMENTO DE 6,00 M) - DN 450 MM</t>
  </si>
  <si>
    <t>ASSENTAMENTO DE TUBOS DE AÇO, COM JUNTA ELÁSTICA (COMPRIMENTO DE 6,00 M) - DN 500 MM</t>
  </si>
  <si>
    <t>ASSENTAMENTO DE TUBOS DE AÇO, COM JUNTA ELÁSTICA (COMPRIMENTO DE 6,00 M) - DN 600 MM</t>
  </si>
  <si>
    <t>ASSENTAMENTO DE TUBOS DE AÇO, COM JUNTA ELÁSTICA (COMPRIMENTO DE 6,00 M) - DN 700 MM</t>
  </si>
  <si>
    <t>ASSENTAMENTO DE TUBOS DE AÇO, COM JUNTA ELÁSTICA (COMPRIMENTO DE 6,00 M) - DN 800 MM</t>
  </si>
  <si>
    <t>ASSENTAMENTO DE TUBOS DE AÇO, COM JUNTA ELÁSTICA (COMPRIMENTO DE 6,00 M) - DN 1000 MM</t>
  </si>
  <si>
    <t>ASSENTAMENTO DE TUBOS DE AÇO, COM JUNTA ELÁSTICA (COMPRIMENTO DE 6,00 M) - DN 1100 MM</t>
  </si>
  <si>
    <t>ASSENTAMENTO DE TUBOS DE AÇO, COM JUNTA ELÁSTICA (COMPRIMENTO DE 6,00 M) - DN 1200 MM</t>
  </si>
  <si>
    <t>FECHAMENTO DE CONSTRUÇÃO TEMPORÁRIA EM CHAPA DE MADEIRA COMPENSADA E=1 0MM, COM REAPROVEITAMENTO DE 2X.</t>
  </si>
  <si>
    <t>FECHAMENTO TEMPORÁRIO EM CHAPA DE MADEIRA COMPENSADA E=12MM, COM REAPR OVEITAMENTO 1,5X</t>
  </si>
  <si>
    <t>EXECUÇÃO DE RESERVATÓRIO ELEVADO DE ÁGUA (1000 LITROS) EM CANTEIRO DE OBRA, APOIADO EM ESTRUTURA DE MADEIRA. AF_02/2016</t>
  </si>
  <si>
    <t>EXECUÇÃO DE RESERVATÓRIO ELEVADO DE ÁGUA (3000 LITROS) EM CANTEIRO DE OBRA, APOIADO EM ESTRUTURA DE MADEIRA. AF_02/2016</t>
  </si>
  <si>
    <t>PLACA DE OBRA EM CHAPA DE ACO GALVANIZADO</t>
  </si>
  <si>
    <t>RETROESCAVADEIRA SOBRE RODAS COM CARREGADEIRA, TRAÇÃO 4X4, POTÊNCIA LÍ Q. 88 HP, CAÇAMBA CARREG. CAP. MÍN. 1 M3, CAÇAMBA RETRO CAP. 0,26 M3, PESO OPERACIONAL MÍN. 6.674 KG, PROFUNDIDADE ESCAVAÇÃO MÁX. 4,37 M - C HP DIURNO. AF_06/2014</t>
  </si>
  <si>
    <t>RETROESCAVADEIRA SOBRE RODAS COM CARREGADEIRA, TRAÇÃO 4X2, POTÊNCIA LÍ Q. 79 HP, CAÇAMBA CARREG. CAP. MÍN. 1 M3, CAÇAMBA RETRO CAP. 0,20 M3, PESO OPERACIONAL MÍN. 6.570 KG, PROFUNDIDADE ESCAVAÇÃO MÁX. 4,37 M - C HP DIURNO. AF_06/2014</t>
  </si>
  <si>
    <t>ROLO COMPACTADOR VIBRATÓRIO DE UM CILINDRO AÇO LISO, POTÊNCIA 80 HP, P ESO OPERACIONAL MÁXIMO 8,1 T, IMPACTO DINÂMICO 16,15 / 9,5 T, LARGURA DE TRABALHO 1,68 M - CHP DIURNO. AF_06/2014</t>
  </si>
  <si>
    <t>ROLO COMPACTADOR VIBRATÓRIO TANDEM, CILINDROS LISOS DE AÇO PARA SOLO/A SFALTO, POTÊNCIA 45 HP, PESO MÁXIMO OPERACIONAL 4 T - CHP DIURNO. AF_0 2/2016</t>
  </si>
  <si>
    <t>GRADE DE DISCO CONTROLE REMOTO REBOCÁVEL, COM 24 DISCOS 24 X 6 MM COM PNEUS PARA TRANSPORTE - CHP DIURNO. AF_06/2014</t>
  </si>
  <si>
    <t>CAMINHÃO BASCULANTE 6 M3, PESO BRUTO TOTAL 16.000 KG, CARGA ÚTIL MÁXIM A 13.071 KG, DISTÂNCIA ENTRE EIXOS 4,80 M, POTÊNCIA 230 CV INCLUSIVE C AÇAMBA METÁLICA - CHP DIURNO. AF_06/2014</t>
  </si>
  <si>
    <t>CAMINHÃO TOCO, PBT 16.000 KG, CARGA ÚTIL MÁX. 10.685 KG, DIST. ENTRE E IXOS 4,8 M, POTÊNCIA 189 CV, INCLUSIVE CARROCERIA FIXA ABERTA DE MADEI RA P/ TRANSPORTE GERAL DE CARGA SECA, DIMEN. APROX. 2,5 X 7,00 X 0,50 M - CHP DIURNO. AF_06/2014</t>
  </si>
  <si>
    <t>VIBROACABADORA DE ASFALTO SOBRE ESTEIRAS, LARGURA DE PAVIMENTAÇÃO 1,90 M A 5,30 M, POTÊNCIA 105 HP CAPACIDADE 450 T/H - CHP DIURNO. AF_11/20 14</t>
  </si>
  <si>
    <t>VASSOURA MECÂNICA REBOCÁVEL COM ESCOVA CILÍNDRICA, LARGURA ÚTIL DE VAR RIMENTO DE 2,44 M - CHP DIURNO. AF_06/2014</t>
  </si>
  <si>
    <t>TRATOR DE PNEUS, POTÊNCIA 122 CV, TRAÇÃO 4X4, PESO COM LASTRO DE 4.510 KG - CHP DIURNO. AF_06/2014</t>
  </si>
  <si>
    <t>ROLO COMPACTADOR VIBRATÓRIO REBOCÁVEL, CILINDRO DE AÇO LISO, POTÊNCIA DE TRAÇÃO DE 65 CV, PESO 4,7 T, IMPACTO DINÂMICO 18,3 T, LARGURA DE TR ABALHO 1,67 M - CHP DIURNO. AF_02/2016</t>
  </si>
  <si>
    <t>ROLO COMPACTADOR DE PNEUS ESTÁTICO, PRESSÃO VARIÁVEL, POTÊNCIA 99 HP, PESO SEM/COM LASTRO 9,45 / 21,0 T, LARGURA DE ROLAGEM 2,265 M - CHP DI URNO. AF_02/2016</t>
  </si>
  <si>
    <t>RETROESCAVADEIRA SOBRE RODAS COM CARREGADEIRA, TRAÇÃO 4X4, POTÊNCIA LÍ Q. 72 HP, CAÇAMBA CARREG. CAP. MÍN. 0,79 M3, CAÇAMBA RETRO CAP. 0,18 M 3, PESO OPERACIONAL MÍN. 7.140 KG, PROFUNDIDADE ESCAVAÇÃO MÁX. 4,50 M - CHP DIURNO. AF_06/2014</t>
  </si>
  <si>
    <t>ROLO COMPACTADOR VIBRATÓRIO PÉ DE CARNEIRO, OPERADO POR CONTROLE REMOT O, POTÊNCIA 12,5 KW, PESO OPERACIONAL 1,675 T, LARGURA DE TRABALHO 0,8 5 M - CHP DIURNO. AF_02/2016</t>
  </si>
  <si>
    <t>USINA DE LAMA ASFÁLTICA, PROD 30 A 50 T/H, SILO DE AGREGADO 7 M3, RESE 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</si>
  <si>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</si>
  <si>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 A - CHP DIURNO. AF_06/2014</t>
  </si>
  <si>
    <t>CAMINHÃO PIPA 10.000 L TRUCADO, PESO BRUTO TOTAL 23.000 KG, CARGA ÚTIL MÁXIMA 15.935 KG, DISTÂNCIA ENTRE EIXOS 4,8 M, POTÊNCIA 230 CV, INCLU SIVE TANQUE DE AÇO PARA TRANSPORTE DE ÁGUA - CHP DIURNO. AF_06/2014</t>
  </si>
  <si>
    <t>ESPARGIDOR DE ASFALTO PRESSURIZADO COM TANQUE DE 2500 L, REBOCÁVEL COM MOTOR A GASOLINA POTÊNCIA 3,4 HP - CHP DIURNO. AF_07/2014</t>
  </si>
  <si>
    <t>GRADE DE DISCO REBOCÁVEL COM 20 DISCOS 24" X 6 MM COM PNEUS PARA TRANS PORTE - CHP DIURNO. AF_06/2014</t>
  </si>
  <si>
    <t>GUINDAUTO HIDRÁULICO, CAPACIDADE MÁXIMA DE CARGA 6200 KG, MOMENTO MÁXI MO DE CARGA 11,7 TM, ALCANCE MÁXIMO HORIZONTAL 9,70 M, INCLUSIVE CAMIN HÃO TOCO PBT 16.000 KG, POTÊNCIA DE 189 CV - CHP DIURNO. AF_06/2014</t>
  </si>
  <si>
    <t>ROLO COMPACTADOR VIBRATORIO DE UM CILINDRO LISO DE ACO, POTENCIA 80 HP , PESO OPERACIONAL MAXIMO 8,5 T, LARGURA TRABALHO 1,676 M - CHP DIURNO . AF_06/2014</t>
  </si>
  <si>
    <t>COMPRESSOR DE AR REBOCÁVEL, VAZÃO 189 PCM, PRESSÃO EFETIVA DE TRABALHO 102 PSI, MOTOR DIESEL, POTÊNCIA 63 CV - CHP DIURNO. AF_06/2015</t>
  </si>
  <si>
    <t>CAMINHÃO PIPA 6.000 L, PESO BRUTO TOTAL 13.000 KG, DISTÂNCIA ENTRE EIX OS 4,80 M, POTÊNCIA 189 CV INCLUSIVE TANQUE DE AÇO PARA TRANSPORTE DE ÁGUA, CAPACIDADE 6 M3 - CHP DIURNO. AF_06/2014</t>
  </si>
  <si>
    <t>ROLO COMPACTADOR DE PNEUS ESTÁTICO, PRESSÃO VARIÁVEL, POTÊNCIA 111 HP, PESO SEM/COM LASTRO 9,5 / 26 T, LARGURA DE TRABALHO 1,90 M - CHP DIUR NO. AF_07/2014</t>
  </si>
  <si>
    <t>MOTOBOMBA TRASH (PARA ÁGUA SUJA) AUTO ESCORVANTE, MOTOR GASOLINA DE 6, 41 HP, DIÂMETROS DE SUCÇÃO X RECALQUE: 3" X 3", HM/Q = 10 MCA / 60 M3/ H A 23 MCA / 0 M3/H - CHP DIURNO. AF_10/2014</t>
  </si>
  <si>
    <t>ROLO COMPACTADOR PE DE CARNEIRO VIBRATORIO, POTENCIA 125 HP, PESO OPER ACIONAL SEM/COM LASTRO 11,95 / 13,30 T, IMPACTO DINAMICO 38,5 / 22,5 T , LARGURA DE TRABALHO 2,15 M - CHP DIURNO. AF_06/2014</t>
  </si>
  <si>
    <t>CAMINHÃO BASCULANTE 6 M3 TOCO, PESO BRUTO TOTAL 16.000 KG, CARGA ÚTIL MÁXIMA 11.130 KG, DISTÂNCIA ENTRE EIXOS 5,36 M, POTÊNCIA 185 CV, INCLU SIVE CAÇAMBA METÁLICA - CHP DIURNO. AF_06/2014</t>
  </si>
  <si>
    <t>ROLO COMPACTADOR VIBRATÓRIO PÉ DE CARNEIRO PARA SOLOS, POTÊNCIA 80 HP, PESO OPERACIONAL SEM/COM LASTRO 7,4 / 8,8 T, LARGURA DE TRABALHO 1,68 M - CHP DIURNO. AF_02/2016</t>
  </si>
  <si>
    <t>CAMINHÃO TOCO, PBT 14.300 KG, CARGA ÚTIL MÁX. 9.710 KG, DIST. ENTRE EI XOS 3,56 M, POTÊNCIA 185 CV, INCLUSIVE CARROCERIA FIXA ABERTA DE MADEI RA P/ TRANSPORTE GERAL DE CARGA SECA, DIMEN. APROX. 2,50 X 6,50 X 0,50 M - CHP DIURNO. AF_06/2014</t>
  </si>
  <si>
    <t>MOTOBOMBA CENTRÍFUGA, MOTOR A GASOLINA, POTÊNCIA 5,42 HP, BOCAIS 1 1/2 "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</si>
  <si>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 5</t>
  </si>
  <si>
    <t>GRUPO DE SOLDAGEM COM GERADOR A DIESEL 60 CV PARA SOLDA ELÉTRICA, SOBR E 04 RODAS, COM MOTOR 4 CILINDROS 600 A - CHP DIURNO. AF_02/2016</t>
  </si>
  <si>
    <t>BETONEIRA CAPACIDADE NOMINAL 400 L, CAPACIDADE DE MISTURA 310 L, MOTOR A DIESEL POTÊNCIA 5,0 HP, SEM CARREGADOR - CHP DIURNO. AF_06/2014</t>
  </si>
  <si>
    <t>MISTURADOR DE ARGAMASSA, EIXO HORIZONTAL, CAPACIDADE DE MISTURA 300 KG , MOTOR ELÉTRICO POTÊNCIA 5 CV - CHP DIURNO. AF_06/2014</t>
  </si>
  <si>
    <t>MISTURADOR DE ARGAMASSA, EIXO HORIZONTAL, CAPACIDADE DE MISTURA 600 KG , MOTOR ELÉTRICO POTÊNCIA 7,5 CV - CHP DIURNO. AF_06/2014</t>
  </si>
  <si>
    <t>MISTURADOR DE ARGAMASSA, EIXO HORIZONTAL, CAPACIDADE DE MISTURA 160 KG , MOTOR ELÉTRICO POTÊNCIA 3 CV - CHP DIURNO. AF_06/2014</t>
  </si>
  <si>
    <t>PROJETOR DE ARGAMASSA, CAPACIDADE DE PROJEÇÃO 1,5 M3/H, ALCANCE DE 30 ATÉ 60 M, MOTOR ELÉTRICO POTÊNCIA 7,5 HP - CHP DIURNO. AF_06/2014</t>
  </si>
  <si>
    <t>PROJETOR DE ARGAMASSA, CAPACIDADE DE PROJEÇÃO 2 M3/H, ALCANCE ATÉ 50 M , MOTOR ELÉTRICO POTÊNCIA 7,5 HP - CHP DIURNO. AF_06/2014</t>
  </si>
  <si>
    <t>BETONEIRA CAPACIDADE NOMINAL DE 400 L, CAPACIDADE DE MISTURA 310 L, MO TOR ELÉTRICO TRIFÁSICO POTÊNCIA DE 2 HP, SEM CARREGADOR - CHP DIURNO. AF_10/2014</t>
  </si>
  <si>
    <t>BOMBA SUBMERSÍVEL ELÉTRICA TRIFÁSICA, POTÊNCIA 2,96 HP, Ø ROTOR 144 MM SEMI-ABERTO, BOCAL DE SAÍDA Ø 2, HM/Q = 2 MCA / 38,8 M3/H A 28 MCA / 5 M3/H - CHP DIURNO. AF_06/2014</t>
  </si>
  <si>
    <t>TRATOR DE PNEUS, POTÊNCIA 85 CV, TRAÇÃO 4X4, PESO COM LASTRO DE 4.675 KG - CHP DIURNO. AF_06/2014</t>
  </si>
  <si>
    <t>BETONEIRA CAPACIDADE NOMINAL DE 600 L, CAPACIDADE DE MISTURA 360 L, MO TOR ELÉTRICO TRIFÁSICO POTÊNCIA DE 4 CV, SEM CARREGADOR - CHP DIURNO. AF_11/2014</t>
  </si>
  <si>
    <t>FRESADORA DE ASFALTO A FRIO SOBRE RODAS, LARGURA FRESAGEM DE 1,0 M, PO TÊNCIA 208 HP - CHP DIURNO. AF_11/2014</t>
  </si>
  <si>
    <t>FRESADORA DE ASFALTO A FRIO SOBRE RODAS, LARGURA FRESAGEM DE 2,0 M, PO 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</si>
  <si>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</si>
  <si>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 14</t>
  </si>
  <si>
    <t>BETONEIRA CAPACIDADE NOMINAL DE 600 L, CAPACIDADE DE MISTURA 440 L, MO TOR A DIESEL POTÊNCIA 10 HP, COM CARREGADOR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</si>
  <si>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</si>
  <si>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</si>
  <si>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 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</si>
  <si>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</si>
  <si>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</si>
  <si>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BOMBA TRIPLEX, PARA INJEÇÃO DE NATA DE CIMENTO, VAZÃO MÁXIMA DE 100 LI TROS/MINUTO, PRESSÃO MÁXIMA DE 70 BAR - CHP DIURNO. AF_06/2015</t>
  </si>
  <si>
    <t>BOMBA CENTRÍFUGA MONOESTÁGIO COM MOTOR ELÉTRICO MONOFÁSICO, POTÊNCIA 1 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</si>
  <si>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</si>
  <si>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</si>
  <si>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 M E MOTOR DIESEL DE 20 CV - CHP DIURNO. AF_06/2015</t>
  </si>
  <si>
    <t>PERFURATRIZ COM TORRE METÁLICA PARA EXECUÇÃO DE ESTACA HÉLICE CONTÍNUA , PROFUNDIDADE MÁXIMA DE 30 M, DIÂMETRO MÁXIMO DE 800 MM, POTÊNCIA INS TALADA DE 268 HP, MESA ROTATIVA COM TORQUE MÁXIMO DE 170 KNM - CHP DIU RNO. AF_06/2015</t>
  </si>
  <si>
    <t>PERFURATRIZ HIDRÁULICA SOBRE CAMINHÃO COM TRADO CURTO ACOPLADO, PROFUN DIDADE MÁXIMA DE 20 M, DIÂMETRO MÁXIMO DE 1500 MM, POTÊNCIA INSTALADA DE 137 HP, MESA ROTATIVA COM TORQUE MÁXIMO DE 30 KNM - CHP DIURNO. AF_ 06/2015</t>
  </si>
  <si>
    <t>MANIPULADOR TELESCÓPICO, POTÊNCIA DE 85 HP, CAPACIDADE DE CARGA DE 3.5 00 KG, ALTURA MÁXIMA DE ELEVAÇÃO DE 12,3 M - CHP DIURNO. AF_06/2015</t>
  </si>
  <si>
    <t>MINICARREGADEIRA SOBRE RODAS, POTÊNCIA LÍQUIDA DE 47 HP, CAPACIDADE NO MINAL DE OPERAÇÃO DE 646 KG - CHP DIURNO. AF_06/2015</t>
  </si>
  <si>
    <t>COMPRESSOR DE AR REBOCÁVEL, VAZÃO 89 PCM, PRESSÃO EFETIVA DE TRABALHO 102 PSI, MOTOR DIESEL, POTÊNCIA 20 CV - CHP DIURNO. AF_06/2015</t>
  </si>
  <si>
    <t>COMPRESSOR DE AR REBOCAVEL, VAZÃO 250 PCM, PRESSAO DE TRABALHO 102 PSI , MOTOR A DIESEL POTÊNCIA 81 CV - CHP DIURNO. AF_06/2015</t>
  </si>
  <si>
    <t>COMPRESSOR DE AR REBOCÁVEL, VAZÃO 748 PCM, PRESSÃO EFETIVA DE TRABALHO 102 PSI, MOTOR DIESEL, POTÊNCIA 210 CV - CHP DIURNO. AF_06/2015</t>
  </si>
  <si>
    <t>COMPRESSOR DE AR REBOCAVEL, VAZÃO 400 PCM, PRESSAO DE TRABALHO 102 PSI , MOTOR A DIESEL POTÊNCIA 110 CV - CHP DIURNO. AF_06/2015</t>
  </si>
  <si>
    <t>CAMINHÃO TRUCADO (C/ TERCEIRO EIXO) ELETRÔNICO - POTÊNCIA 231CV - PBT = 22000KG - DIST. ENTRE EIXOS 5170 MM - INCLUI CARROCERIA FIXA ABERTA DE MADEIRA - CHP DIURNO. AF_06/2015</t>
  </si>
  <si>
    <t>CORTADORA DE PISO COM MOTOR 4 TEMPOS A GASOLINA, POTÊNCIA DE 13 HP, CO M DISCO DE CORTE DIAMANTADO SEGMENTADO PARA CONCRETO, DIÂMETRO DE 350 MM, FURO DE 1" (14 X 1") - CHP DIURNO. AF_08/2015</t>
  </si>
  <si>
    <t>CAMINHÃO BASCULANTE 10 M3, TRUCADO CABINE SIMPLES, PESO BRUTO TOTAL 23 .000 KG, CARGA ÚTIL MÁXIMA 15.935 KG, DISTÂNCIA ENTRE EIXOS 4,80 M, PO TÊNCIA 230 CV INCLUSIVE CAÇAMBA METÁLICA - CHP DIURNO. AF_06/2014</t>
  </si>
  <si>
    <t>COMPACTADOR DE SOLOS DE PERCUSSÃO (SOQUETE) COM MOTOR A GASOLINA 4 TEM POS, POTÊNCIA 4 CV - CHP DIURNO. AF_08/2015</t>
  </si>
  <si>
    <t>GUINDAUTO HIDRÁULICO, CAPACIDADE MÁXIMA DE CARGA 6500 KG, MOMENTO MÁXI MO DE CARGA 5,8 TM, ALCANCE MÁXIMO HORIZONTAL 7,60 M, INCLUSIVE CAMINH ÃO TOCO PBT 9.700 KG, POTÊNCIA DE 160 CV - CHP DIURNO. AF_08/2015</t>
  </si>
  <si>
    <t>CAMINHÃO DE TRANSPORTE DE MATERIAL ASFÁLTICO 30.000 L, COM CAVALO MECÂ NICO DE CAPACIDADE MÁXIMA DE TRAÇÃO COMBINADO DE 66.000 KG, POTÊNCIA 3 60 CV, INCLUSIVE TANQUE DE ASFALTO COM SERPENTINA - CHP DIURNO. AF_08/ 2015</t>
  </si>
  <si>
    <t>SERRA CIRCULAR DE BANCADA COM MOTOR ELÉTRICO POTÊNCIA DE 5HP, COM COIF A PARA DISCO 10" - CHP DIURNO. AF_08/2015</t>
  </si>
  <si>
    <t>DISTRIBUIDOR DE AGREGADOS REBOCAVEL, CAPACIDADE 1,9 M³, LARGURA DE TRA BALHO 3,66 M - CHP DIURNO. AF_11/2015</t>
  </si>
  <si>
    <t>CAMINHÃO PARA EQUIPAMENTO DE LIMPEZA A SUCÇÃO, COM CAMINHÃO TRUCADO DE PESO BRUTO TOTAL 23000 KG, CARGA ÚTIL MÁXIMA 15935 KG, DISTÂNCIA ENTR E EIXOS 4,80 M, POTÊNCIA 230 CV, INCLUSIVE LIMPADORA A SUCÇÃO, TANQUE</t>
  </si>
  <si>
    <t>PENEIRA ROTATIVA COM MOTOR ELÉTRICO TRIFÁSICO DE 2 CV, CILINDRO DE 1 M X 0,60 M, COM FUROS DE 3,17 MM - CHP DIURNO. AF_11/2015</t>
  </si>
  <si>
    <t>DOSADOR DE AREIA, CAPACIDADE DE 26 LITROS - CHP DIURNO. AF_11/2015</t>
  </si>
  <si>
    <t>CAMINHONETE CABINE SIMPLES COM MOTOR 1.6 FLEX, CÂMBIO MANUAL, POTÊNCIA 101/104 CV, 2 PORTAS - CHP DIURNO. AF_11/2015</t>
  </si>
  <si>
    <t>CAMINHÃO DE TRANSPORTE DE MATERIAL ASFÁLTICO 20.000 L, COM CAVALO MECÂ NICO DE CAPACIDADE MÁXIMA DE TRAÇÃO COMBINADO DE 45.000 KG, POTÊNCIA 3 30 CV, INCLUSIVE TANQUE DE ASFALTO COM MAÇARICO - CHP DIURNO. AF_12/20 15</t>
  </si>
  <si>
    <t>APARELHO PARA CORTE E SOLDA OXI-ACETILENO SOBRE RODAS, INCLUSIVE CILIN DROS E MAÇARICOS - CHP DIURNO. AF_12/2015</t>
  </si>
  <si>
    <t>MÁQUINA EXTRUSORA DE CONCRETO PARA GUIAS E SARJETAS, MOTOR A DIESEL, P OTÊNCIA 14 CV - CHP DIURNO. AF_12/2015</t>
  </si>
  <si>
    <t>MARTELO PERFURADOR PNEUMÁTICO MANUAL, HASTE 25 X 75 MM, 21 KG - CHP DI URNO. AF_12/2015</t>
  </si>
  <si>
    <t>PERFURATRIZ COM TORRE METÁLICA PARA EXECUÇÃO DE ESTACA HÉLICE CONTÍNUA , PROFUNDIDADE MÁXIMA DE 32 M, DIÂMETRO MÁXIMO DE 1000 MM, POTÊNCIA IN STALADA DE 350 HP, MESA ROTATIVA COM TORQUE MÁXIMO DE 263 KNM - CHP DI URNO. AF_01/2016</t>
  </si>
  <si>
    <t>BETONEIRA CAPACIDADE NOMINAL 400 L, CAPACIDADE DE MISTURA 310 L, MOTOR A GASOLINA POTÊNCIA 5,5 HP, SEM CARREGADOR - CHP DIURNO. AF_02/2016</t>
  </si>
  <si>
    <t>RETROESCAVADEIRA SOBRE RODAS COM CARREGADEIRA, TRAÇÃO 4X4, POTÊNCIA LÍ Q. 88 HP, CAÇAMBA CARREG. CAP. MÍN. 1 M3, CAÇAMBA RETRO CAP. 0,26 M3, PESO OPERACIONAL MÍN. 6.674 KG, PROFUNDIDADE ESCAVAÇÃO MÁX. 4,37 M - C HI DIURNO. AF_06/2014</t>
  </si>
  <si>
    <t>RETROESCAVADEIRA SOBRE RODAS COM CARREGADEIRA, TRAÇÃO 4X2, POTÊNCIA LÍ Q. 79 HP, CAÇAMBA CARREG. CAP. MÍN. 1 M3, CAÇAMBA RETRO CAP. 0,20 M3, PESO OPERACIONAL MÍN. 6.570 KG, PROFUNDIDADE ESCAVAÇÃO MÁX. 4,37 M - C HI DIURNO. AF_06/2014</t>
  </si>
  <si>
    <t>ROLO COMPACTADOR VIBRATÓRIO DE UM CILINDRO AÇO LISO, POTÊNCIA 80 HP, P 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</si>
  <si>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</si>
  <si>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 X 1", DIÂMETRO ROTOR 143 MM HM/Q = 6 MCA / 16,8 M3/H A 38 MCA / 6,6 M3/H - CHI DIURNO. AF_06/2014</t>
  </si>
  <si>
    <t>CAMINHÃO TOCO, PBT 16.000 KG, CARGA ÚTIL MÁX. 10.685 KG, DIST. ENTRE E IXOS 4,8 M, POTÊNCIA 189 CV, INCLUSIVE CARROCERIA FIXA ABERTA DE MADEI RA P/ TRANSPORTE GERAL DE CARGA SECA, DIMEN. APROX. 2,5 X 7,00 X 0,50 M - CHI DIURNO. AF_06/2014</t>
  </si>
  <si>
    <t>VIBROACABADORA DE ASFALTO SOBRE ESTEIRAS, LARGURA DE PAVIMENTAÇÃO 1,90 M A 5,30 M, POTÊNCIA 105 HP CAPACIDADE 450 T/H - CHI DIURNO. AF_11/20 14</t>
  </si>
  <si>
    <t>VASSOURA MECÂNICA REBOCÁVEL COM ESCOVA CILÍNDRICA, LARGURA ÚTIL DE VAR RIMENTO DE 2,44 M - CHI DIURNO. AF_06/2014</t>
  </si>
  <si>
    <t>TRATOR DE PNEUS, POTÊNCIA 122 CV, TRAÇÃO 4X4, PESO COM LASTRO DE 4.510 KG - CHI DIURNO. AF_06/2014</t>
  </si>
  <si>
    <t>ROLO COMPACTADOR VIBRATÓRIO REBOCÁVEL, CILINDRO DE AÇO LISO, POTÊNCIA DE TRAÇÃO DE 65 CV, PESO 4,7 T, IMPACTO DINÂMICO 18,3 T, LARGURA DE TR ABALHO 1,67 M - CHI DIURNO. AF_02/2016</t>
  </si>
  <si>
    <t>ROLO COMPACTADOR DE PNEUS ESTÁTICO, PRESSÃO VARIÁVEL, POTÊNCIA 99 HP, PESO SEM/COM LASTRO 9,45 / 21,0 T, LARGURA DE ROLAGEM 2,265 M - CHI DI URNO. AF_02/2016</t>
  </si>
  <si>
    <t>RETROESCAVADEIRA SOBRE RODAS COM CARREGADEIRA, TRAÇÃO 4X4, POTÊNCIA LÍ Q. 72 HP, CAÇAMBA CARREG. CAP. MÍN. 0,79 M3, CAÇAMBA RETRO CAP. 0,18 M 3, PESO OPERACIONAL MÍN. 7.140 KG, PROFUNDIDADE ESCAVAÇÃO MÁX. 4,50 M - CHI DIURNO. AF_06/2014</t>
  </si>
  <si>
    <t>ROLO COMPACTADOR VIBRATÓRIO PÉ DE CARNEIRO, OPERADO POR CONTROLE REMOT O, POTÊNCIA 12,5 KW, PESO OPERACIONAL 1,675 T, LARGURA DE TRABALHO 0,8 5 M - CHI DIURNO. AF_02/2016</t>
  </si>
  <si>
    <t>USINA DE LAMA ASFÁLTICA, PROD 30 A 50 T/H, SILO DE AGREGADO 7 M3, RESE 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</si>
  <si>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</si>
  <si>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 A - CHI DIURNO. AF_06/2014</t>
  </si>
  <si>
    <t>CAMINHÃO PIPA 10.000 L TRUCADO, PESO BRUTO TOTAL 23.000 KG, CARGA ÚTIL MÁXIMA 15.935 KG, DISTÂNCIA ENTRE EIXOS 4,8 M, POTÊNCIA 230 CV, INCLU SIVE TANQUE DE AÇO PARA TRANSPORTE DE ÁGUA - CHI DIURNO. AF_06/2014</t>
  </si>
  <si>
    <t>ESPARGIDOR DE ASFALTO PRESSURIZADO COM TANQUE DE 2500 L, REBOCÁVEL COM MOTOR A GASOLINA POTÊNCIA 3,4 HP - CHI DIURNO. AF_07/2014</t>
  </si>
  <si>
    <t>GRADE DE DISCO REBOCÁVEL COM 20 DISCOS 24" X 6 MM COM PNEUS PARA TRANS PORTE - CHI DIURNO. AF_06/2014</t>
  </si>
  <si>
    <t>GUINDAUTO HIDRÁULICO, CAPACIDADE MÁXIMA DE CARGA 6200 KG, MOMENTO MÁXI MO DE CARGA 11,7 TM, ALCANCE MÁXIMO HORIZONTAL 9,70 M, INCLUSIVE CAMIN HÃO TOCO PBT 16.000 KG, POTÊNCIA DE 189 CV - CHI DIURNO. AF_06/2014</t>
  </si>
  <si>
    <t>COMPRESSOR DE AR REBOCÁVEL, VAZÃO 189 PCM, PRESSÃO EFETIVA DE TRABALHO 102 PSI, MOTOR DIESEL, POTÊNCIA 63 CV - CHI DIURNO. AF_06/2015</t>
  </si>
  <si>
    <t>CAMINHÃO BASCULANTE 6 M3, PESO BRUTO TOTAL 16.000 KG, CARGA ÚTIL MÁXIM A 13.071 KG, DISTÂNCIA ENTRE EIXOS 4,80 M, POTÊNCIA 230 CV INCLUSIVE C AÇAMBA METÁLICA - CHI DIURNO. AF_06/2014</t>
  </si>
  <si>
    <t>CAMINHÃO PIPA 6.000 L, PESO BRUTO TOTAL 13.000 KG, DISTÂNCIA ENTRE EIX OS 4,80 M, POTÊNCIA 189 CV INCLUSIVE TANQUE DE AÇO PARA TRANSPORTE DE ÁGUA, CAPACIDADE 6 M3 - CHI DIURNO. AF_06/2014</t>
  </si>
  <si>
    <t>ROLO COMPACTADOR DE PNEUS ESTÁTICO, PRESSÃO VARIÁVEL, POTÊNCIA 111 HP, PESO SEM/COM LASTRO 9,5 / 26 T, LARGURA DE TRABALHO 1,90 M - CHI DIUR NO. AF_07/2014</t>
  </si>
  <si>
    <t>MOTOBOMBA TRASH (PARA ÁGUA SUJA) AUTO ESCORVANTE, MOTOR GASOLINA DE 6, 41 HP, DIÂMETROS DE SUCÇÃO X RECALQUE: 3" X 3", HM/Q = 10 MCA / 60 M3/ H A 23 MCA / 0 M3/H - CHI DIURNO. AF_10/2014</t>
  </si>
  <si>
    <t>ROLO COMPACTADOR PE DE CARNEIRO VIBRATORIO, POTENCIA 125 HP, PESO OPER ACIONAL SEM/COM LASTRO 11,95 / 13,30 T, IMPACTO DINAMICO 38,5 / 22,5 T , LARGURA DE TRABALHO 2,15 M - CHI DIURNO. AF_06/2014</t>
  </si>
  <si>
    <t>CAMINHÃO BASCULANTE 6 M3 TOCO, PESO BRUTO TOTAL 16.000 KG, CARGA ÚTIL MÁXIMA 11.130 KG, DISTÂNCIA ENTRE EIXOS 5,36 M, POTÊNCIA 185 CV, INCLU SIVE CAÇAMBA METÁLICA - CHI DIURNO. AF_06/2014</t>
  </si>
  <si>
    <t>GRUPO GERADOR ESTACIONÁRIO, MOTOR DIESEL POTÊNCIA 170 KVA - CHI DIURNO . AF_02/2016</t>
  </si>
  <si>
    <t>GRUPO DE SOLDAGEM COM GERADOR A DIESEL 60 CV PARA SOLDA ELÉTRICA, SOBR E 04 RODAS, COM MOTOR 4 CILINDROS 600 A - CHI DIURNO. AF_02/2016</t>
  </si>
  <si>
    <t>BETONEIRA CAPACIDADE NOMINAL 400 L, CAPACIDADE DE MISTURA 310 L, MOTOR A DIESEL POTÊNCIA 5,0 HP, SEM CARREGADOR - CHI DIURNO. AF_06/2014</t>
  </si>
  <si>
    <t>MISTURADOR DE ARGAMASSA, EIXO HORIZONTAL, CAPACIDADE DE MISTURA 300 KG , MOTOR ELÉTRICO POTÊNCIA 5 CV - CHI DIURNO. AF_06/2014</t>
  </si>
  <si>
    <t>MISTURADOR DE ARGAMASSA, EIXO HORIZONTAL, CAPACIDADE DE MISTURA 600 KG , MOTOR ELÉTRICO POTÊNCIA 7,5 CV - CHI DIURNO. AF_06/2014</t>
  </si>
  <si>
    <t>MISTURADOR DE ARGAMASSA, EIXO HORIZONTAL, CAPACIDADE DE MISTURA 160 KG , MOTOR ELÉTRICO POTÊNCIA 3 CV - CHI DIURNO. AF_06/2014</t>
  </si>
  <si>
    <t>PROJETOR DE ARGAMASSA, CAPACIDADE DE PROJEÇÃO 1,5 M3/H, ALCANCE DE 30 ATÉ 60 M, MOTOR ELÉTRICO POTÊNCIA 7,5 HP - CHI DIURNO. AF_06/2014</t>
  </si>
  <si>
    <t>PROJETOR DE ARGAMASSA, CAPACIDADE DE PROJEÇÃO 2 M3/H, ALCANCE ATÉ 50 M , MOTOR ELÉTRICO POTÊNCIA 7,5 HP - CHI DIURNO. AF_06/2014</t>
  </si>
  <si>
    <t>BETONEIRA CAPACIDADE NOMINAL DE 400 L, CAPACIDADE DE MISTURA 310 L, MO TOR ELÉTRICO TRIFÁSICO POTÊNCIA DE 2 HP, SEM CARREGADOR - CHI DIURNO. AF_10/2014</t>
  </si>
  <si>
    <t>BOMBA SUBMERSÍVEL ELÉTRICA TRIFÁSICA, POTÊNCIA 2,96 HP, Ø ROTOR 144 MM SEMI-ABERTO, BOCAL DE SAÍDA Ø 2, HM/Q = 2 MCA / 38,8 M3/H A 28 MCA / 5 M3/H - CHI DIURNO. AF_06/2014</t>
  </si>
  <si>
    <t>TRATOR DE PNEUS, POTÊNCIA 85 CV, TRAÇÃO 4X4, PESO COM LASTRO DE 4.675 KG - CHI DIURNO. AF_06/2014</t>
  </si>
  <si>
    <t>BETONEIRA CAPACIDADE NOMINAL DE 600 L, CAPACIDADE DE MISTURA 360 L, MO TOR ELÉTRICO TRIFÁSICO POTÊNCIA DE 4 CV, SEM CARREGADOR - CHI DIURNO. AF_11/2014</t>
  </si>
  <si>
    <t>ROLO COMPACTADOR VIBRATORIO DE UM CILINDRO LISO DE ACO, POTENCIA 80 HP , PESO OPERACIONAL MAXIMO 8,5 T, LARGURA TRABALHO 1,676 M - CHI DIURNO . AF_06/2014</t>
  </si>
  <si>
    <t>FRESADORA DE ASFALTO A FRIO SOBRE RODAS, LARGURA FRESAGEM DE 1,0 M, PO TÊNCIA 208 HP - CHI DIURNO. AF_11/2014</t>
  </si>
  <si>
    <t>FRESADORA DE ASFALTO A FRIO SOBRE RODAS, LARGURA FRESAGEM DE 2,0 M, PO 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</si>
  <si>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</si>
  <si>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AF_11/2 014</t>
  </si>
  <si>
    <t>BETONEIRA CAPACIDADE NOMINAL DE 600 L, CAPACIDADE DE MISTURA 440 L, MO 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</si>
  <si>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</si>
  <si>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</si>
  <si>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 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</si>
  <si>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</si>
  <si>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</si>
  <si>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BOMBA TRIPLEX, PARA INJEÇÃO DE NATA DE CIMENTO, VAZÃO MÁXIMA DE 100 LI TROS/MINUTO, PRESSÃO MÁXIMA DE 70 BAR - CHI DIURNO. AF_06/2015</t>
  </si>
  <si>
    <t>BOMBA CENTRÍFUGA MONOESTÁGIO COM MOTOR ELÉTRICO MONOFÁSICO, POTÊNCIA 1 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</si>
  <si>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</si>
  <si>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</si>
  <si>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 M E MOTOR DIESEL DE 20 CV - CHI DIURNO. AF_06/2015</t>
  </si>
  <si>
    <t>PERFURATRIZ COM TORRE METÁLICA PARA EXECUÇÃO DE ESTACA HÉLICE CONTÍNUA , PROFUNDIDADE MÁXIMA DE 30 M, DIÂMETRO MÁXIMO DE 800 MM, POTÊNCIA INS TALADA DE 268 HP, MESA ROTATIVA COM TORQUE MÁXIMO DE 170 KNM - CHI DIU RNO. AF_06/2015</t>
  </si>
  <si>
    <t>PERFURATRIZ HIDRÁULICA SOBRE CAMINHÃO COM TRADO CURTO ACOPLADO, PROFUN DIDADE MÁXIMA DE 20 M, DIÂMETRO MÁXIMO DE 1500 MM, POTÊNCIA INSTALADA DE 137 HP, MESA ROTATIVA COM TORQUE MÁXIMO DE 30 KNM - CHI DIURNO. AF_ 06/2015</t>
  </si>
  <si>
    <t>MANIPULADOR TELESCÓPICO, POTÊNCIA DE 85 HP, CAPACIDADE DE CARGA DE 3.5 00 KG, ALTURA MÁXIMA DE ELEVAÇÃO DE 12,3 M - CHI DIURNO. AF_06/2015</t>
  </si>
  <si>
    <t>MINICARREGADEIRA SOBRE RODAS, POTÊNCIA LÍQUIDA DE 47 HP, CAPACIDADE NO MINAL DE OPERAÇÃO DE 646 KG - CHI DIURNO. AF_06/2015</t>
  </si>
  <si>
    <t>COMPRESSOR DE AR REBOCÁVEL, VAZÃO 89 PCM, PRESSÃO EFETIVA DE TRABALHO 102 PSI, MOTOR DIESEL, POTÊNCIA 20 CV - CHI DIURNO. AF_06/2015</t>
  </si>
  <si>
    <t>COMPRESSOR DE AR REBOCAVEL, VAZÃO 250 PCM, PRESSAO DE TRABALHO 102 PSI , MOTOR A DIESEL POTÊNCIA 81 CV - CHI DIURNO. AF_06/2015</t>
  </si>
  <si>
    <t>COMPRESSOR DE AR REBOCÁVEL, VAZÃO 748 PCM, PRESSÃO EFETIVA DE TRABALHO 102 PSI, MOTOR DIESEL, POTÊNCIA 210 CV - CHI DIURNO. AF_06/2015</t>
  </si>
  <si>
    <t>COMPRESSOR DE AR REBOCAVEL, VAZÃO 400 PCM, PRESSAO DE TRABALHO 102 PSI , MOTOR A DIESEL POTÊNCIA 110 CV - CHI DIURNO. AF_06/2015</t>
  </si>
  <si>
    <t>CAMINHÃO TRUCADO (C/ TERCEIRO EIXO) ELETRÔNICO - POTÊNCIA 231CV - PBT = 22000KG - DIST. ENTRE EIXOS 5170 MM - INCLUI CARROCERIA FIXA ABERTA DE MADEIRA - CHI DIURNO. AF_06/2015</t>
  </si>
  <si>
    <t>CORTADORA DE PISO COM MOTOR 4 TEMPOS A GASOLINA, POTÊNCIA DE 13 HP, CO M DISCO DE CORTE DIAMANTADO SEGMENTADO PARA CONCRETO, DIÂMETRO DE 350 MM, FURO DE 1" (14 X 1") - CHI DIURNO. AF_08/2015</t>
  </si>
  <si>
    <t>CAMINHÃO BASCULANTE 10 M3, TRUCADO CABINE SIMPLES, PESO BRUTO TOTAL 23 .000 KG, CARGA ÚTIL MÁXIMA 15.935 KG, DISTÂNCIA ENTRE EIXOS 4,80 M, PO TÊNCIA 230 CV INCLUSIVE CAÇAMBA METÁLICA - CHI DIURNO. AF_06/2014</t>
  </si>
  <si>
    <t>CAMINHÃO TOCO, PBT 14.300 KG, CARGA ÚTIL MÁX. 9.710 KG, DIST. ENTRE EI XOS 3,56 M, POTÊNCIA 185 CV, INCLUSIVE CARROCERIA FIXA ABERTA DE MADEI 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</si>
  <si>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 5</t>
  </si>
  <si>
    <t>COMPACTADOR DE SOLOS DE PERCUSSÃO (SOQUETE) COM MOTOR A GASOLINA 4 TEM POS, POTÊNCIA 4 CV - CHI DIURNO. AF_08/2015</t>
  </si>
  <si>
    <t>GUINDAUTO HIDRÁULICO, CAPACIDADE MÁXIMA DE CARGA 6500 KG, MOMENTO MÁXI MO DE CARGA 5,8 TM, ALCANCE MÁXIMO HORIZONTAL 7,60 M, INCLUSIVE CAMINH ÃO TOCO PBT 9.700 KG, POTÊNCIA DE 160 CV - CHI DIURNO. AF_08/2015</t>
  </si>
  <si>
    <t>CAMINHÃO DE TRANSPORTE DE MATERIAL ASFÁLTICO 30.000 L, COM CAVALO MECÂ NICO DE CAPACIDADE MÁXIMA DE TRAÇÃO COMBINADO DE 66.000 KG, POTÊNCIA 3 60 CV, INCLUSIVE TANQUE DE ASFALTO COM SERPENTINA - CHI DIURNO. AF_08/ 2015</t>
  </si>
  <si>
    <t>SERRA CIRCULAR DE BANCADA COM MOTOR ELÉTRICO POTÊNCIA DE 5HP, COM COIF A PARA DISCO 10" - CHI DIURNO. AF_08/2015</t>
  </si>
  <si>
    <t>DISTRIBUIDOR DE AGREGADOS REBOCAVEL, CAPACIDADE 1,9 M³, LARGURA DE TRA BALHO 3,66 M - CHI DIURNO. AF_11/2015</t>
  </si>
  <si>
    <t>CAMINHÃO PARA EQUIPAMENTO DE LIMPEZA A SUCÇÃO COM CAMINHÃO TRUCADO DE PESO BRUTO TOTAL 23000 KG, CARGA ÚTIL MÁXIMA 15935 KG, DISTÂNCIA ENTRE EIXOS 4,80 M, POTÊNCIA 230 CV, INCLUSIVE LIMPADORA A SUCÇÃO, TANQUE 1</t>
  </si>
  <si>
    <t>PENEIRA ROTATIVA COM MOTOR ELÉTRICO TRIFÁSICO DE 2 CV, CILINDRO DE 1 M X 0,60 M, COM FUROS DE 3,17 MM - CHI DIURNO. AF_11/2015</t>
  </si>
  <si>
    <t>DOSADOR DE AREIA, CAPACIDADE DE 26 LITROS - CHI DIURNO. AF_11/2015</t>
  </si>
  <si>
    <t>CAMINHONETE CABINE SIMPLES COM MOTOR 1.6 FLEX, CÂMBIO MANUAL, POTÊNCIA 101/104 CV, 2 PORTAS - CHI DIURNO. AF_11/2015</t>
  </si>
  <si>
    <t>CAMINHÃO DE TRANSPORTE DE MATERIAL ASFÁLTICO 20.000 L, COM CAVALO MECÂ NICO DE CAPACIDADE MÁXIMA DE TRAÇÃO COMBINADO DE 45.000 KG, POTÊNCIA 3 30 CV, INCLUSIVE TANQUE DE ASFALTO COM MAÇARICO - CHI DIURNO. AF_12/20 15</t>
  </si>
  <si>
    <t>APARELHO PARA CORTE E SOLDA OXI-ACETILENO SOBRE RODAS, INCLUSIVE CILIN DROS E MAÇARICOS - CHI DIURNO. AF_12/2015</t>
  </si>
  <si>
    <t>MÁQUINA EXTRUSORA DE CONCRETO PARA GUIAS E SARJETAS, MOTOR A DIESEL, P OTÊNCIA 14 CV - CHI DIURNO. AF_12/2015</t>
  </si>
  <si>
    <t>MARTELO PERFURADOR PNEUMÁTICO MANUAL, HASTE 25 X 75 MM, 21 KG - CHI DI URNO. AF_12/2015</t>
  </si>
  <si>
    <t>PERFURATRIZ COM TORRE METÁLICA PARA EXECUÇÃO DE ESTACA HÉLICE CONTÍNUA , PROFUNDIDADE MÁXIMA DE 32 M, DIÂMETRO MÁXIMO DE 1000 MM, POTÊNCIA IN STALADA DE 350 HP, MESA ROTATIVA COM TORQUE MÁXIMO DE 263 KNM - CHI DI URNO. AF_01/2016</t>
  </si>
  <si>
    <t>BETONEIRA CAPACIDADE NOMINAL 400 L, CAPACIDADE DE MISTURA 310 L, MOTOR A GASOLINA POTÊNCIA 5,5 HP, SEM CARREGADOR - CHI DIURNO. AF_02/2016</t>
  </si>
  <si>
    <t>ROLO COMPACTADOR VIBRATÓRIO TANDEM, CILINDROS LISOS DE AÇO PARA SOLO/A SFALTO, POTÊNCIA 45 HP, PESO MÁXIMO OPERACIONAL 4 T - CHI DIURNO. AF_0 2/2016</t>
  </si>
  <si>
    <t>ROLO COMPACTADOR VIBRATÓRIO PÉ DE CARNEIRO PARA SOLOS, POTÊNCIA 80 HP, PESO OPERACIONAL SEM/COM LASTRO 7,4 / 8,8 T, LARGURA DE TRABALHO 1,68 M - CHI DIURNO. AF_02/2016</t>
  </si>
  <si>
    <t>ROLO COMPACTADOR VIBRATÓRIO PÉ DE CARNEIRO PARA SOLOS, POTÊNCIA 80 HP, PESO OPERACIONAL SEM/COM LASTRO 7,4 / 8,8 T, LARGURA DE TRABALHO 1,68 M - MANUTENÇÃO. AF_02/2016</t>
  </si>
  <si>
    <t>GRADE DE DISCO CONTROLE REMOTO REBOCÁVEL, COM 24 DISCOS 24 X 6 MM COM PNEUS PARA TRANSPORTE - MANUTENÇÃO. AF_06/2014</t>
  </si>
  <si>
    <t>RETROESCAVADEIRA SOBRE RODAS COM CARREGADEIRA, TRAÇÃO 4X4, POTÊNCIA LÍ Q. 88 HP, CAÇAMBA CARREG. CAP. MÍN. 1 M3, CAÇAMBA RETRO CAP. 0,26 M3, PESO OPERACIONAL MÍN. 6.674 KG, PROFUNDIDADE ESCAVAÇÃO MÁX. 4,37 M - M ANUTENÇÃO. AF_06/2014</t>
  </si>
  <si>
    <t>RETROESCAVADEIRA SOBRE RODAS COM CARREGADEIRA, TRAÇÃO 4X2, POTÊNCIA LÍ Q. 79 HP, CAÇAMBA CARREG. CAP. MÍN. 1 M3, CAÇAMBA RETRO CAP. 0,20 M3, PESO OPERACIONAL MÍN. 6.570 KG, PROFUNDIDADE ESCAVAÇÃO MÁX. 4,37 M - M ANUTENÇÃO. AF_06/2014</t>
  </si>
  <si>
    <t>RETROESCAVADEIRA SOBRE RODAS COM CARREGADEIRA, TRAÇÃO 4X2, POTÊNCIA LÍ Q. 79 HP, CAÇAMBA CARREG. CAP. MÍN. 1 M3, CAÇAMBA RETRO CAP. 0,20 M3, PESO OPERACIONAL MÍN. 6.570 KG, PROFUNDIDADE ESCAVAÇÃO MÁX. 4,37 M - M ATERIAIS NA OPERAÇÃO. AF_06/2014</t>
  </si>
  <si>
    <t>ROLO COMPACTADOR VIBRATÓRIO DE UM CILINDRO AÇO LISO, POTÊNCIA 80 HP, P ESO OPERACIONAL MÁXIMO 8,1 T, IMPACTO DINÂMICO 16,15 / 9,5 T, LARGURA DE TRABALHO 1,68 M - MANUTENÇÃO. AF_06/2014</t>
  </si>
  <si>
    <t>ROLO COMPACTADOR VIBRATÓRIO TANDEM, CILINDROS LISOS DE AÇO PARA SOLO/A SFALTO, POTÊNCIA 45 HP, PESO MÁXIMO OPERACIONAL 4 T - DEPRECIAÇÃO. AF_ 02/2016</t>
  </si>
  <si>
    <t>ROLO COMPACTADOR VIBRATÓRIO TANDEM, CILINDROS LISOS DE AÇO PARA SOLO/A SFALTO, POTÊNCIA 45 HP, PESO MÁXIMO OPERACIONAL 4 T - MANUTENÇÃO. AF_0 2/2016</t>
  </si>
  <si>
    <t>ROLO COMPACTADOR VIBRATÓRIO TANDEM, CILINDROS LISOS DE AÇO PARA SOLO/A SFALTO, POTÊNCIA 45 HP, PESO MÁXIMO OPERACIONAL 4 T - MATERIAIS NA OPE RAÇÃO. AF_02/2016</t>
  </si>
  <si>
    <t>MOTOBOMBA CENTRÍFUGA, MOTOR A GASOLINA, POTÊNCIA 5,42 HP, BOCAIS 1 1/2 " X 1", DIÂMETRO ROTOR 143 MM HM/Q = 6 MCA / 16,8 M3/H A 38 MCA / 6,6 M3/H - MANUTENÇÃO. AF_06/2014</t>
  </si>
  <si>
    <t>MOTOBOMBA CENTRÍFUGA, MOTOR A GASOLINA, POTÊNCIA 5,42 HP, BOCAIS 1 1/2 " X 1", DIÂMETRO ROTOR 143 MM HM/Q = 6 MCA / 16,8 M3/H A 38 MCA / 6,6 M3/H - MATERIAIS NA OPERAÇÃO. AF_06/2014</t>
  </si>
  <si>
    <t>CAMINHÃO BASCULANTE 6 M3, PESO BRUTO TOTAL 16.000 KG, CARGA ÚTIL MÁXIM A 13.071 KG, DISTÂNCIA ENTRE EIXOS 4,80 M, POTÊNCIA 230 CV INCLUSIVE C AÇAMBA METÁLICA - MANUTENÇÃO. AF_06/2014</t>
  </si>
  <si>
    <t>CAMINHÃO TOCO, PBT 16.000 KG, CARGA ÚTIL MÁX. 10.685 KG, DIST. ENTRE E IXOS 4,8 M, POTÊNCIA 189 CV, INCLUSIVE CARROCERIA FIXA ABERTA DE MADEI RA P/ TRANSPORTE GERAL DE CARGA SECA, DIMEN. APROX. 2,5 X 7,00 X 0,50 M - MANUTENÇÃO. AF_06/2014</t>
  </si>
  <si>
    <t>VIBROACABADORA DE ASFALTO SOBRE ESTEIRAS, LARGURA DE PAVIMENTAÇÃO 1,90 M A 5,30 M, POTÊNCIA 105 HP CAPACIDADE 450 T/H - MANUTENÇÃO. AF_11/20 14</t>
  </si>
  <si>
    <t>VIBROACABADORA DE ASFALTO SOBRE ESTEIRAS, LARGURA DE PAVIMENTAÇÃO 1,90 M A 5,30 M, POTÊNCIA 105 HP CAPACIDADE 450 T/H - MATERIAIS NA OPERAÇÃ O. AF_11/2014</t>
  </si>
  <si>
    <t>TRATOR DE PNEUS, POTÊNCIA 85 CV, TRAÇÃO 4X4, PESO COM LASTRO DE 4.675 KG - MANUTENÇÃO. AF_06/2014</t>
  </si>
  <si>
    <t>TRATOR DE PNEUS, POTÊNCIA 85 CV, TRAÇÃO 4X4, PESO COM LASTRO DE 4.675 KG - MATERIAIS NA OPERAÇÃO. AF_06/2014</t>
  </si>
  <si>
    <t>TRATOR DE ESTEIRAS, POTÊNCIA 347 HP, PESO OPERACIONAL 38,5 T, COM LÂMI NA 8,70 M3 - MATERIAIS NA OPERAÇÃO. AF_06/2014</t>
  </si>
  <si>
    <t>ROLO COMPACTADOR VIBRATÓRIO REBOCÁVEL, CILINDRO DE AÇO LISO, POTÊNCIA DE TRAÇÃO DE 65 CV, PESO 4,7 T, IMPACTO DINÂMICO 18,3 T, LARGURA DE TR ABALHO 1,67 M - MANUTENÇÃO. AF_02/2016</t>
  </si>
  <si>
    <t>ROLO COMPACTADOR DE PNEUS ESTÁTICO, PRESSÃO VARIÁVEL, POTÊNCIA 99 HP, PESO SEM/COM LASTRO 9,45 / 21,0 T, LARGURA DE ROLAGEM 2,265 M - MANUTE NÇÃO. AF_02/2016</t>
  </si>
  <si>
    <t>ROLO COMPACTADOR DE PNEUS ESTÁTICO, PRESSÃO VARIÁVEL, POTÊNCIA 99 HP, PESO SEM/COM LASTRO 9,45 / 21,0 T, LARGURA DE ROLAGEM 2,265 M - MATERI AIS NA OPERAÇÃO. AF_02/2016</t>
  </si>
  <si>
    <t>RETROESCAVADEIRA SOBRE RODAS COM CARREGADEIRA, TRAÇÃO 4X4, POTÊNCIA LÍ Q. 72 HP, CAÇAMBA CARREG. CAP. MÍN. 0,79 M3, CAÇAMBA RETRO CAP. 0,18 M 3, PESO OPERACIONAL MÍN. 7.140 KG, PROFUNDIDADE ESCAVAÇÃO MÁX. 4,50 M - MANUTENÇÃO. AF_06/2014</t>
  </si>
  <si>
    <t>RETROESCAVADEIRA SOBRE RODAS COM CARREGADEIRA, TRAÇÃO 4X4, POTÊNCIA LÍ Q. 72 HP, CAÇAMBA CARREG. CAP. MÍN. 0,79 M3, CAÇAMBA RETRO CAP. 0,18 M 3, PESO OPERACIONAL MÍN. 7.140 KG, PROFUNDIDADE ESCAVAÇÃO MÁX. 4,50 M - MATERIAIS NA OPERAÇÃO. AF_06/2014</t>
  </si>
  <si>
    <t>ROLO COMPACTADOR VIBRATÓRIO PÉ DE CARNEIRO, OPERADO POR CONTROLE REMOT O, POTÊNCIA 12,5 KW, PESO OPERACIONAL 1,675 T, LARGURA DE TRABALHO 0,8 5 M - DEPRECIAÇÃO. AF_02/2016</t>
  </si>
  <si>
    <t>ROLO COMPACTADOR VIBRATÓRIO PÉ DE CARNEIRO, OPERADO POR CONTROLE REMOT O, POTÊNCIA 12,5 KW, PESO OPERACIONAL 1,675 T, LARGURA DE TRABALHO 0,8 5 M - MANUTENÇÃO. AF_02/2016</t>
  </si>
  <si>
    <t>USINA DE LAMA ASFÁLTICA, PROD 30 A 50 T/H, SILO DE AGREGADO 7 M3, RESE RVATÓRIOS PARA EMULSÃO E ÁGUA DE 2,3 M3 CADA, MISTURADOR TIPO PUG MILL A SER MONTADO SOBRE CAMINHÃO - MANUTENÇÃO. AF_10/2014</t>
  </si>
  <si>
    <t>USINA DE LAMA ASFÁLTICA, PROD 30 A 50 T/H, SILO DE AGREGADO 7 M3, RESE RVATÓRIOS PARA EMULSÃO E ÁGUA DE 2,3 M3 CADA, MISTURADOR TIPO PUG MILL A SER MONTADO SOBRE CAMINHÃO - MATERIAIS NA OPERAÇÃO. AF_10/2014</t>
  </si>
  <si>
    <t>CAMINHÃO PIPA 6.000 L, PESO BRUTO TOTAL 13.000 KG, DISTÂNCIA ENTRE EIX 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</si>
  <si>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</si>
  <si>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 A - MANUTENÇÃO. AF_06/2014</t>
  </si>
  <si>
    <t>CAMINHÃO PIPA 10.000 L TRUCADO, PESO BRUTO TOTAL 23.000 KG, CARGA ÚTIL MÁXIMA 15.935 KG, DISTÂNCIA ENTRE EIXOS 4,8 M, POTÊNCIA 230 CV, INCLU 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</si>
  <si>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</si>
  <si>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</si>
  <si>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ROLO COMPACTADOR VIBRATORIO DE UM CILINDRO LISO DE ACO, POTENCIA 80 HP , PESO OPERACIONAL MAXIMO 8,5 T, LARGURA TRABALHO 1,676 M - MANUTENÇÃO . AF_06/2014</t>
  </si>
  <si>
    <t>ROLO COMPACTADOR VIBRATORIO DE UM CILINDRO LISO DE ACO, POTENCIA 80 HP , PESO OPERACIONAL MAXIMO 8,5 T, LARGURA TRABALHO 1,676 M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</si>
  <si>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</si>
  <si>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</si>
  <si>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 ÇÃO. AF_07/2014</t>
  </si>
  <si>
    <t>ROLO COMPACTADOR DE PNEUS ESTÁTICO, PRESSÃO VARIÁVEL, POTÊNCIA 111 HP, PESO SEM/COM LASTRO 9,5 / 26 T, LARGURA DE TRABALHO 1,90 M - JUROS. A F_07/2014</t>
  </si>
  <si>
    <t>ROLO COMPACTADOR DE PNEUS ESTÁTICO, PRESSÃO VARIÁVEL, POTÊNCIA 111 HP, PESO SEM/COM LASTRO 9,5 / 26 T, LARGURA DE TRABALHO 1,90 M - MANUTENÇ ÃO. AF_07/2014</t>
  </si>
  <si>
    <t>MOTOBOMBA TRASH (PARA ÁGUA SUJA) AUTO ESCORVANTE, MOTOR GASOLINA DE 6, 41 HP, DIÂMETROS DE SUCÇÃO X RECALQUE: 3" X 3", HM/Q = 10 MCA / 60 M3/ H A 23 MCA / 0 M3/H - DEPRECIAÇÃO. AF_10/2014</t>
  </si>
  <si>
    <t>MOTOBOMBA TRASH (PARA ÁGUA SUJA) AUTO ESCORVANTE, MOTOR GASOLINA DE 6, 41 HP, DIÂMETROS DE SUCÇÃO X RECALQUE: 3" X 3", HM/Q = 10 MCA / 60 M3/ H A 23 MCA / 0 M3/H - JUROS. AF_10/2014</t>
  </si>
  <si>
    <t>MOTOBOMBA TRASH (PARA ÁGUA SUJA) AUTO ESCORVANTE, MOTOR GASOLINA DE 6, 41 HP, DIÂMETROS DE SUCÇÃO X RECALQUE: 3" X 3", HM/Q = 10 MCA / 60 M3/ H A 23 MCA / 0 M3/H - MANUTENÇÃO. AF_10/2014</t>
  </si>
  <si>
    <t>MOTOBOMBA TRASH (PARA ÁGUA SUJA) AUTO ESCORVANTE, MOTOR GASOLINA DE 6, 41 HP, DIÂMETROS DE SUCÇÃO X RECALQUE: 3" X 3", HM/Q = 10 MCA / 60 M3/ H A 23 MCA / 0 M3/H - MATERIAIS NA OPERAÇÃO. AF_10/2014</t>
  </si>
  <si>
    <t>ROLO COMPACTADOR PE DE CARNEIRO VIBRATORIO, POTENCIA 125 HP, PESO OPER ACIONAL SEM/COM LASTRO 11,95 / 13,30 T, IMPACTO DINAMICO 38,5 / 22,5 T , LARGURA DE TRABALHO 2,15 M - DEPRECIAÇÃO. AF_06/2014</t>
  </si>
  <si>
    <t>ROLO COMPACTADOR PE DE CARNEIRO VIBRATORIO, POTENCIA 125 HP, PESO OPER ACIONAL SEM/COM LASTRO 11,95 / 13,30 T, IMPACTO DINAMICO 38,5 / 22,5 T , LARGURA DE TRABALHO 2,15 M - JUROS. AF_06/2014</t>
  </si>
  <si>
    <t>ROLO COMPACTADOR PE DE CARNEIRO VIBRATORIO, POTENCIA 125 HP, PESO OPER ACIONAL SEM/COM LASTRO 11,95 / 13,30 T, IMPACTO DINAMICO 38,5 / 22,5 T , LARGURA DE TRABALHO 2,15 M - MANUTENÇÃO. AF_06/2014</t>
  </si>
  <si>
    <t>ROLO COMPACTADOR PE DE CARNEIRO VIBRATORIO, POTENCIA 125 HP, PESO OPER ACIONAL SEM/COM LASTRO 11,95 / 13,30 T, IMPACTO DINAMICO 38,5 / 22,5 T , LARGURA DE TRABALHO 2,15 M - MATERIAIS NA OPERAÇÃO. AF_06/2014</t>
  </si>
  <si>
    <t>CAMINHÃO BASCULANTE 6 M3 TOCO, PESO BRUTO TOTAL 16.000 KG, CARGA ÚTIL MÁXIMA 11.130 KG, DISTÂNCIA ENTRE EIXOS 5,36 M, POTÊNCIA 185 CV, INCLU SIVE CAÇAMBA METÁLICA - DEPRECIAÇÃO. AF_06/2014</t>
  </si>
  <si>
    <t>CAMINHÃO BASCULANTE 6 M3 TOCO, PESO BRUTO TOTAL 16.000 KG, CARGA ÚTIL MÁXIMA 11.130 KG, DISTÂNCIA ENTRE EIXOS 5,36 M, POTÊNCIA 185 CV, INCLU SIVE CAÇAMBA METÁLICA - JUROS. AF_06/2014</t>
  </si>
  <si>
    <t>CAMINHÃO BASCULANTE 6 M3 TOCO, PESO BRUTO TOTAL 16.000 KG, CARGA ÚTIL MÁXIMA 11.130 KG, DISTÂNCIA ENTRE EIXOS 5,36 M, POTÊNCIA 185 CV, INCLU SIVE CAÇAMBA METÁLICA - MANUTENÇÃO. AF_06/2014</t>
  </si>
  <si>
    <t>CAMINHÃO BASCULANTE 6 M3 TOCO, PESO BRUTO TOTAL 16.000 KG, CARGA ÚTIL MÁXIMA 11.130 KG, DISTÂNCIA ENTRE EIXOS 5,36 M, POTÊNCIA 185 CV, INCLU 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</si>
  <si>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</si>
  <si>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</si>
  <si>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</si>
  <si>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</si>
  <si>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 Q. 88 HP, CAÇAMBA CARREG. CAP. MÍN. 1 M3, CAÇAMBA RETRO CAP. 0,26 M3, PESO OPERACIONAL MÍN. 6.674 KG, PROFUNDIDADE ESCAVAÇÃO MÁX. 4,37 M - M ATERIAIS NA OPERAÇÃO. AF_06/2014</t>
  </si>
  <si>
    <t>ROLO COMPACTADOR VIBRATÓRIO DE UM CILINDRO AÇO LISO, POTÊNCIA 80 HP, P ESO OPERACIONAL MÁXIMO 8,1 T, IMPACTO DINÂMICO 16,15 / 9,5 T, LARGURA DE TRABALHO 1,68 M - MATERIAIS NA OPERAÇÃO. AF_06/2014</t>
  </si>
  <si>
    <t>CAMINHÃO BASCULANTE 6 M3, PESO BRUTO TOTAL 16.000 KG, CARGA ÚTIL MÁXIM A 13.071 KG, DISTÂNCIA ENTRE EIXOS 4,80 M, POTÊNCIA 230 CV INCLUSIVE C AÇAMBA METÁLICA - MATERIAIS NA OPERAÇÃO. AF_06/2014</t>
  </si>
  <si>
    <t>CAMINHÃO TOCO, PBT 16.000 KG, CARGA ÚTIL MÁX. 10.685 KG, DIST. ENTRE E IXOS 4,8 M, POTÊNCIA 189 CV, INCLUSIVE CARROCERIA FIXA ABERTA DE MADEI RA P/ TRANSPORTE GERAL DE CARGA SECA, DIMEN. APROX. 2,5 X 7,00 X 0,50 M - MATERIAIS NA OPERAÇÃO. AF_06/2014</t>
  </si>
  <si>
    <t>VASSOURA MECÂNICA REBOCÁVEL COM ESCOVA CILÍNDRICA, LARGURA ÚTIL DE VAR RIMENTO DE 2,44 M - MANUTENÇÃO. AF_06/2014</t>
  </si>
  <si>
    <t>ROLO COMPACTADOR VIBRATÓRIO REBOCÁVEL, CILINDRO DE AÇO LISO, POTÊNCIA DE TRAÇÃO DE 65 CV, PESO 4,7 T, IMPACTO DINÂMICO 18,3 T, LARGURA DE TR ABALHO 1,67 M - DEPRECIAÇÃO. AF_02/2016</t>
  </si>
  <si>
    <t>ROLO COMPACTADOR DE PNEUS ESTÁTICO, PRESSÃO VARIÁVEL, POTÊNCIA 99 HP, PESO SEM/COM LASTRO 9,45 / 21,0 T, LARGURA DE ROLAGEM 2,265 M - DEPREC 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</si>
  <si>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</si>
  <si>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 A - MATERIAIS NA OPERAÇÃO. AF_06/2014</t>
  </si>
  <si>
    <t>CAMINHÃO PIPA 10.000 L TRUCADO, PESO BRUTO TOTAL 23.000 KG, CARGA ÚTIL MÁXIMA 15.935 KG, DISTÂNCIA ENTRE EIXOS 4,8 M, POTÊNCIA 230 CV, INCLU SIVE TANQUE DE AÇO PARA TRANSPORTE DE ÁGUA - MATERIAIS NA OPERAÇÃO. AF _06/2014</t>
  </si>
  <si>
    <t>GRADE DE DISCO REBOCÁVEL COM 20 DISCOS 24" X 6 MM COM PNEUS PARA TRANS PORTE - DEPRECIAÇÃO. AF_06/2014</t>
  </si>
  <si>
    <t>GRADE DE DISCO REBOCÁVEL COM 20 DISCOS 24" X 6 MM COM PNEUS PARA TRANS PORTE - MANUTENÇÃO. AF_06/2014</t>
  </si>
  <si>
    <t>COMPRESSOR DE AR REBOCÁVEL, VAZÃO 189 PCM, PRESSÃO EFETIVA DE TRABALHO 102 PSI, MOTOR DIESEL, POTÊNCIA 63 CV - MATERIAIS NA OPERAÇÃO. AF_06/ 2015</t>
  </si>
  <si>
    <t>BOMBA SUBMERSÍVEL ELÉTRICA TRIFÁSICA, POTÊNCIA 2,96 HP, Ø ROTOR 144 MM SEMI-ABERTO, BOCAL DE SAÍDA Ø 2, HM/Q = 2 MCA / 38,8 M3/H A 28 MCA / 5 M3/H - MATERIAIS NA OPERAÇÃO. AF_06/2014</t>
  </si>
  <si>
    <t>CAMINHÃO PIPA 6.000 L, PESO BRUTO TOTAL 13.000 KG, DISTÂNCIA ENTRE EIX OS 4,80 M, POTÊNCIA 189 CV INCLUSIVE TANQUE DE AÇO PARA TRANSPORTE DE ÁGUA, CAPACIDADE 6 M3 - MANUTENÇÃO. AF_06/2014</t>
  </si>
  <si>
    <t>ROLO COMPACTADOR DE PNEUS ESTÁTICO, PRESSÃO VARIÁVEL, POTÊNCIA 111 HP, PESO SEM/COM LASTRO 9,5 / 26 T, LARGURA DE TRABALHO 1,90 M - MATERIAI S NA OPERAÇÃO. AF_07/2014</t>
  </si>
  <si>
    <t>GRUPO GERADOR ESTACIONÁRIO, MOTOR DIESEL POTÊNCIA 170 KVA - DEPRECIAÇÃ O. AF_02/2016</t>
  </si>
  <si>
    <t>GRUPO GERADOR ESTACIONÁRIO, MOTOR DIESEL POTÊNCIA 170 KVA - MANUTENÇÃO .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</si>
  <si>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</si>
  <si>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</si>
  <si>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</si>
  <si>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</si>
  <si>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 XOS 3,56 M, POTÊNCIA 185 CV, INCLUSIVE CARROCERIA FIXA ABERTA DE MADEI RA P/ TRANSPORTE GERAL DE CARGA SECA, DIMEN. APROX. 2,50 X 6,50 X 0,50 M - MANUTENÇÃO. AF_06/2014</t>
  </si>
  <si>
    <t>CAMINHÃO TOCO, PBT 14.300 KG, CARGA ÚTIL MÁX. 9.710 KG, DIST. ENTRE EI XOS 3,56 M, POTÊNCIA 185 CV, INCLUSIVE CARROCERIA FIXA ABERTA DE MADEI RA P/ TRANSPORTE GERAL DE CARGA SECA, DIMEN. APROX. 2,50 X 6,50 X 0,50 M - MATERIAIS NA OPERAÇÃO. AF_06/2014</t>
  </si>
  <si>
    <t>VIBRADOR DE IMERSAO MOTOR GAS 3,5CV TUBO DE 48X480MM (CI) C/MANGOTE DE 5M COMP -EXCL OPERADOR</t>
  </si>
  <si>
    <t>CAIACAO INT OU EXT SOBRE REVESTIMENTO LISO C/ADOCAO DE FIXADOR COM COM DUAS DEMAOS</t>
  </si>
  <si>
    <t>ESPARGIDOR DE ASFALTO PRESSURIZADO, TANQUE 6 M3 COM ISOLAÇÃO TÉRMICA, AQUECIDO COM 2 MAÇARICOS, COM BARRA ESPARGIDORA 3,60 M, MONTADO SOBRE CAMINHÃO  TOCO, PBT 14.300 KG, POTÊNCIA 185 CV - MANUTENÇÃO. AF_08/201 5</t>
  </si>
  <si>
    <t>GRUPO DE SOLDAGEM COM GERADOR A DIESEL 60 CV PARA SOLDA ELÉTRICA, SOBR E 04 RODAS, COM MOTOR 4 CILINDROS 600 A - DEPRECIAÇÃO. AF_02/2016</t>
  </si>
  <si>
    <t>GRUPO DE SOLDAGEM COM GERADOR A DIESEL 60 CV PARA SOLDA ELÉTRICA, SOBR E 04 RODAS, COM MOTOR 4 CILINDROS 600 A - MANUTENÇÃO. AF_02/2016</t>
  </si>
  <si>
    <t>GRUPO DE SOLDAGEM COM GERADOR A DIESEL 60 CV PARA SOLDA ELÉTRICA, SOBR E 04 RODAS, COM MOTOR 4 CILINDROS 600 A - MATERIAIS NA OPERAÇÃO. AF_02 /2016</t>
  </si>
  <si>
    <t>GRUPO DE SOLDAGEM COM GERADOR A DIESEL 60 CV PARA SOLDA ELÉTRICA, SOBR E 04 RODAS, COM MOTOR 4 CILINDROS 600 A - JUROS. AF_02/2016</t>
  </si>
  <si>
    <t>GRADE DE DISCO REBOCÁVEL COM 20 DISCOS 24" X 6 MM COM PNEUS PARA TRANS 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</si>
  <si>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</si>
  <si>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</si>
  <si>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</si>
  <si>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 06/2014</t>
  </si>
  <si>
    <t>MISTURADOR DE ARGAMASSA, EIXO HORIZONTAL, CAPACIDADE DE MISTURA 300 KG , MOTOR ELÉTRICO POTÊNCIA 5 CV - DEPRECIAÇÃO. AF_06/2014</t>
  </si>
  <si>
    <t>MISTURADOR DE ARGAMASSA, EIXO HORIZONTAL, CAPACIDADE DE MISTURA 300 KG , MOTOR ELÉTRICO POTÊNCIA 5 CV - JUROS. AF_06/2014</t>
  </si>
  <si>
    <t>MISTURADOR DE ARGAMASSA, EIXO HORIZONTAL, CAPACIDADE DE MISTURA 300 KG , MOTOR ELÉTRICO POTÊNCIA 5 CV - MANUTENÇÃO. AF_06/2014</t>
  </si>
  <si>
    <t>MISTURADOR DE ARGAMASSA, EIXO HORIZONTAL, CAPACIDADE DE MISTURA 300 KG , MOTOR ELÉTRICO POTÊNCIA 5 CV - MATERIAIS NA OPERAÇÃO. AF_06/2014</t>
  </si>
  <si>
    <t>MISTURADOR DE ARGAMASSA, EIXO HORIZONTAL, CAPACIDADE DE MISTURA 600 KG , MOTOR ELÉTRICO POTÊNCIA 7,5 CV - DEPRECIAÇÃO. AF_06/2014</t>
  </si>
  <si>
    <t>MISTURADOR DE ARGAMASSA, EIXO HORIZONTAL, CAPACIDADE DE MISTURA 600 KG , MOTOR ELÉTRICO POTÊNCIA 7,5 CV - JUROS. AF_06/2014</t>
  </si>
  <si>
    <t>MISTURADOR DE ARGAMASSA, EIXO HORIZONTAL, CAPACIDADE DE MISTURA 600 KG , MOTOR ELÉTRICO POTÊNCIA 7,5 CV - MANUTENÇÃO. AF_06/2014</t>
  </si>
  <si>
    <t>MISTURADOR DE ARGAMASSA, EIXO HORIZONTAL, CAPACIDADE DE MISTURA 600 KG , MOTOR ELÉTRICO POTÊNCIA 7,5 CV - MATERIAIS NA OPERAÇÃO. AF_06/2014</t>
  </si>
  <si>
    <t>MISTURADOR DE ARGAMASSA, EIXO HORIZONTAL, CAPACIDADE DE MISTURA 160 KG , MOTOR ELÉTRICO POTÊNCIA 3 CV - DEPRECIAÇÃO. AF_06/2014</t>
  </si>
  <si>
    <t>MISTURADOR DE ARGAMASSA, EIXO HORIZONTAL, CAPACIDADE DE MISTURA 160 KG , MOTOR ELÉTRICO POTÊNCIA 3 CV - JUROS. AF_06/2014</t>
  </si>
  <si>
    <t>MISTURADOR DE ARGAMASSA, EIXO HORIZONTAL, CAPACIDADE DE MISTURA 160 KG , MOTOR ELÉTRICO POTÊNCIA 3 CV - MANUTENÇÃO. AF_06/2014</t>
  </si>
  <si>
    <t>MISTURADOR DE ARGAMASSA, EIXO HORIZONTAL, CAPACIDADE DE MISTURA 160 KG ,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</si>
  <si>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</si>
  <si>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</si>
  <si>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</si>
  <si>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 6/2014</t>
  </si>
  <si>
    <t>PROJETOR DE ARGAMASSA, CAPACIDADE DE PROJEÇÃO 2 M3/H, ALCANCE ATÉ 50 M , MOTOR ELÉTRICO POTÊNCIA 7,5 HP - DEPRECIAÇÃO. AF_06/2014</t>
  </si>
  <si>
    <t>PROJETOR DE ARGAMASSA, CAPACIDADE DE PROJEÇÃO 2 M3/H, ALCANCE ATÉ 50 M , MOTOR ELÉTRICO POTÊNCIA 7,5 HP - JUROS. AF_06/2014</t>
  </si>
  <si>
    <t>PROJETOR DE ARGAMASSA, CAPACIDADE DE PROJEÇÃO 2 M3/H, ALCANCE ATÉ 50 M , MOTOR ELÉTRICO POTÊNCIA 7,5 HP - MANUTENÇÃO. AF_06/2014</t>
  </si>
  <si>
    <t>PROJETOR DE ARGAMASSA, CAPACIDADE DE PROJEÇÃO 2 M3/H, ALCANCE ATÉ 50 M ,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</si>
  <si>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</si>
  <si>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</si>
  <si>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310 L, MO TOR ELÉTRICO TRIFÁSICO POTÊNCIA DE 2 HP, SEM CARREGADOR - DEPRECIAÇÃO. AF_10/2014</t>
  </si>
  <si>
    <t>BETONEIRA CAPACIDADE NOMINAL DE 400 L, CAPACIDADE DE MISTURA 310 L, MO TOR ELÉTRICO TRIFÁSICO POTÊNCIA DE 2 HP, SEM CARREGADOR - JUROS. AF_10 /2014</t>
  </si>
  <si>
    <t>BETONEIRA CAPACIDADE NOMINAL DE 400 L, CAPACIDADE DE MISTURA 310 L, MO TOR ELÉTRICO TRIFÁSICO POTÊNCIA DE 2 HP, SEM CARREGADOR - MANUTENÇÃO. AF_10/2014</t>
  </si>
  <si>
    <t>BETONEIRA CAPACIDADE NOMINAL DE 400 L, CAPACIDADE DE MISTURA 310 L, MO TOR ELÉTRICO TRIFÁSICO POTÊNCIA DE 2 HP, SEM CARREGADOR - MATERIAIS NA OPERAÇÃO. AF_10/2014</t>
  </si>
  <si>
    <t>TRATOR DE ESTEIRAS, POTÊNCIA 125 HP, PESO OPERACIONAL 12,9 T, COM LÂMI NA 2,7 M3 - MATERIAIS NA OPERAÇÃO. AF_10/2014</t>
  </si>
  <si>
    <t>USINA DE LAMA ASFÁLTICA, PROD 30 A 50 T/H, SILO DE AGREGADO 7 M3, RESE RVATÓRIOS PARA EMULSÃO E ÁGUA DE 2,3 M3 CADA, MISTURADOR TIPO PUG MILL A SER MONTADO SOBRE CAMINHÃO - DEPRECIAÇÃO. AF_10/2014</t>
  </si>
  <si>
    <t>USINA DE LAMA ASFÁLTICA, PROD 30 A 50 T/H, SILO DE AGREGADO 7 M3, RESE RVATÓRIOS PARA EMULSÃO E ÁGUA DE 2,3 M3 CADA, MISTURADOR TIPO PUG MILL A SER MONTADO SOBRE CAMINHÃO - JUROS. AF_10/2014</t>
  </si>
  <si>
    <t>MOTOBOMBA CENTRÍFUGA, MOTOR A GASOLINA, POTÊNCIA 5,42 HP, BOCAIS 1 1/2 " X 1", DIÂMETRO ROTOR 143 MM HM/Q = 6 MCA / 16,8 M3/H A 38 MCA / 6,6 M3/H - DEPRECIAÇÃO. AF_06/2014</t>
  </si>
  <si>
    <t>MOTOBOMBA CENTRÍFUGA, MOTOR A GASOLINA, POTÊNCIA 5,42 HP, BOCAIS 1 1/2 "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</si>
  <si>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</si>
  <si>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</si>
  <si>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 Q. 88 HP, CAÇAMBA CARREG. CAP. MÍN. 1 M3, CAÇAMBA RETRO CAP. 0,26 M3, PESO OPERACIONAL MÍN. 6.674 KG, PROFUNDIDADE ESCAVAÇÃO MÁX. 4,37 M - D EPRECIAÇÃO. AF_06/2014</t>
  </si>
  <si>
    <t>RETROESCAVADEIRA SOBRE RODAS COM CARREGADEIRA, TRAÇÃO 4X4, POTÊNCIA LÍ Q. 88 HP, CAÇAMBA CARREG. CAP. MÍN. 1 M3, CAÇAMBA RETRO CAP. 0,26 M3, PESO OPERACIONAL MÍN. 6.674 KG, PROFUNDIDADE ESCAVAÇÃO MÁX. 4,37 M - J UROS. AF_06/2014</t>
  </si>
  <si>
    <t>RETROESCAVADEIRA SOBRE RODAS COM CARREGADEIRA, TRAÇÃO 4X2, POTÊNCIA LÍ Q. 79 HP, CAÇAMBA CARREG. CAP. MÍN. 1 M3, CAÇAMBA RETRO CAP. 0,20 M3, PESO OPERACIONAL MÍN. 6.570 KG, PROFUNDIDADE ESCAVAÇÃO MÁX. 4,37 M - D EPRECIAÇÃO. AF_06/2014</t>
  </si>
  <si>
    <t>RETROESCAVADEIRA SOBRE RODAS COM CARREGADEIRA, TRAÇÃO 4X2, POTÊNCIA LÍ Q. 79 HP, CAÇAMBA CARREG. CAP. MÍN. 1 M3, CAÇAMBA RETRO CAP. 0,20 M3, PESO OPERACIONAL MÍN. 6.570 KG, PROFUNDIDADE ESCAVAÇÃO MÁX. 4,37 M - J UROS. AF_06/2014</t>
  </si>
  <si>
    <t>RETROESCAVADEIRA SOBRE RODAS COM CARREGADEIRA, TRAÇÃO 4X4, POTÊNCIA LÍ Q. 72 HP, CAÇAMBA CARREG. CAP. MÍN. 0,79 M3, CAÇAMBA RETRO CAP. 0,18 M 3, PESO OPERACIONAL MÍN. 7.140 KG, PROFUNDIDADE ESCAVAÇÃO MÁX. 4,50 M - DEPRECIAÇÃO. AF_06/2014</t>
  </si>
  <si>
    <t>RETROESCAVADEIRA SOBRE RODAS COM CARREGADEIRA, TRAÇÃO 4X4, POTÊNCIA LÍ Q. 72 HP, CAÇAMBA CARREG. CAP. MÍN. 0,79 M3, CAÇAMBA RETRO CAP. 0,18 M 3, PESO OPERACIONAL MÍN. 7.140 KG, PROFUNDIDADE ESCAVAÇÃO MÁX. 4,50 M - JUROS. AF_06/2014</t>
  </si>
  <si>
    <t>VASSOURA MECÂNICA REBOCÁVEL COM ESCOVA CILÍNDRICA, LARGURA ÚTIL DE VAR RIMENTO DE 2,44 M - DEPRECIAÇÃO. AF_06/2014</t>
  </si>
  <si>
    <t>VASSOURA MECÂNICA REBOCÁVEL COM ESCOVA CILÍNDRICA, LARGURA ÚTIL DE VAR RIMENTO DE 2,44 M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</si>
  <si>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</si>
  <si>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</si>
  <si>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PNEUS, POTÊNCIA 85 CV, TRAÇÃO 4X4, PESO COM LASTRO DE 4.675 KG - DEPRECIAÇÃO. AF_06/2014</t>
  </si>
  <si>
    <t>TRATOR DE PNEUS, POTÊNCIA 85 CV, TRAÇÃO 4X4, PESO COM LASTRO DE 4.675 KG - JUROS. AF_06/2014</t>
  </si>
  <si>
    <t>ROLO COMPACTADOR VIBRATÓRIO DE UM CILINDRO AÇO LISO, POTÊNCIA 80 HP, P ESO OPERACIONAL MÁXIMO 8,1 T, IMPACTO DINÂMICO 16,15 / 9,5 T, LARGURA DE TRABALHO 1,68 M - DEPRECIAÇÃO. AF_06/2014</t>
  </si>
  <si>
    <t>ROLO COMPACTADOR VIBRATÓRIO DE UM CILINDRO AÇO LISO, POTÊNCIA 80 HP, P ESO OPERACIONAL MÁXIMO 8,1 T, IMPACTO DINÂMICO 16,15 / 9,5 T, LARGURA DE TRABALHO 1,68 M - JUROS. AF_06/2014</t>
  </si>
  <si>
    <t>ROLO COMPACTADOR VIBRATORIO DE UM CILINDRO LISO DE ACO, POTENCIA 80 HP , PESO OPERACIONAL MAXIMO 8,5 T, LARGURA TRABALHO 1,676 M - DEPRECIAÇÃ O. AF_06/2014</t>
  </si>
  <si>
    <t>ROLO COMPACTADOR VIBRATORIO DE UM CILINDRO LISO DE ACO, POTENCIA 80 HP , PESO OPERACIONAL MAXIMO 8,5 T, LARGURA TRABALHO 1,676 M - JUROS. AF_ 06/2014</t>
  </si>
  <si>
    <t>BETONEIRA CAPACIDADE NOMINAL DE 600 L, CAPACIDADE DE MISTURA 360 L, MO TOR ELÉTRICO TRIFÁSICO POTÊNCIA DE 4 CV, SEM CARREGADOR - DEPRECIAÇÃO. AF_11/2014</t>
  </si>
  <si>
    <t>BETONEIRA CAPACIDADE NOMINAL DE 600 L, CAPACIDADE DE MISTURA 360 L, MO TOR ELÉTRICO TRIFÁSICO POTÊNCIA DE 4 CV, SEM CARREGADOR - JUROS. AF_11 /2014</t>
  </si>
  <si>
    <t>BETONEIRA CAPACIDADE NOMINAL DE 600 L, CAPACIDADE DE MISTURA 360 L, MO TOR ELÉTRICO TRIFÁSICO POTÊNCIA DE 4 CV, SEM CARREGADOR - MANUTENÇÃO. AF_11/2014</t>
  </si>
  <si>
    <t>BETONEIRA CAPACIDADE NOMINAL DE 600 L, CAPACIDADE DE MISTURA 360 L, MO TOR ELÉTRICO TRIFÁSICO POTÊNCIA DE 4 CV, SEM CARREGADOR - MATERIAIS NA OPERAÇÃO. AF_11/2014</t>
  </si>
  <si>
    <t>FRESADORA DE ASFALTO A FRIO SOBRE RODAS, LARGURA FRESAGEM DE 1,0 M, PO TÊNCIA 208 HP - DEPRECIAÇÃO. AF_11/2014</t>
  </si>
  <si>
    <t>FRESADORA DE ASFALTO A FRIO SOBRE RODAS, LARGURA FRESAGEM DE 1,0 M, PO TÊNCIA 208 HP - JUROS. AF_11/2014</t>
  </si>
  <si>
    <t>FRESADORA DE ASFALTO A FRIO SOBRE RODAS, LARGURA FRESAGEM DE 1,0 M, PO TÊNCIA 208 HP - MANUTENÇÃO. AF_11/2014</t>
  </si>
  <si>
    <t>FRESADORA DE ASFALTO A FRIO SOBRE RODAS, LARGURA FRESAGEM DE 1,0 M, PO TÊNCIA 208 HP - MATERIAIS NA OPERAÇÃO. AF_11/2014</t>
  </si>
  <si>
    <t>FRESADORA DE ASFALTO A FRIO SOBRE RODAS, LARGURA FRESAGEM DE 2,0 M, PO TÊNCIA 550 HP - DEPRECIAÇÃO. AF_11/2014</t>
  </si>
  <si>
    <t>FRESADORA DE ASFALTO A FRIO SOBRE RODAS, LARGURA FRESAGEM DE 2,0 M, PO TÊNCIA 550 HP - JUROS. AF_11/2014</t>
  </si>
  <si>
    <t>FRESADORA DE ASFALTO A FRIO SOBRE RODAS, LARGURA FRESAGEM DE 2,0 M, PO TÊNCIA 550 HP - MANUTENÇÃO. AF_11/2014</t>
  </si>
  <si>
    <t>FRESADORA DE ASFALTO A FRIO SOBRE RODAS, LARGURA FRESAGEM DE 2,0 M, PO TÊNCIA 550 HP - MATERIAIS NA OPERAÇÃO. AF_11/2014</t>
  </si>
  <si>
    <t>VIBROACABADORA DE ASFALTO SOBRE ESTEIRAS, LARGURA DE PAVIMENTAÇÃO 1,90 M A 5,30 M, POTÊNCIA 105 HP CAPACIDADE 450 T/H - DEPRECIAÇÃO. AF_11/2 014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</si>
  <si>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</si>
  <si>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</si>
  <si>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</si>
  <si>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</si>
  <si>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</si>
  <si>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 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</si>
  <si>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</si>
  <si>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AF_11/2 014</t>
  </si>
  <si>
    <t>VIBROACABADORA DE ASFALTO SOBRE ESTEIRAS, LARGURA DE PAVIMENTAÇÃO 2,13 M A 4,55 M, POTÊNCIA 100 HP, CAPACIDADE 400 T/H - MATERIAIS NA OPERAÇ ÃO. AF_11/2014</t>
  </si>
  <si>
    <t>GUINDAUTO HIDRÁULICO, CAPACIDADE MÁXIMA DE CARGA 6200 KG, MOMENTO MÁXI MO DE CARGA 11,7 TM, ALCANCE MÁXIMO HORIZONTAL 9,70 M, INCLUSIVE CAMIN HÃO TOCO PBT 16.000 KG, POTÊNCIA DE 189 CV - DEPRECIAÇÃO. AF_06/2014</t>
  </si>
  <si>
    <t>GUINDAUTO HIDRÁULICO, CAPACIDADE MÁXIMA DE CARGA 6200 KG, MOMENTO MÁXI MO DE CARGA 11,7 TM, ALCANCE MÁXIMO HORIZONTAL 9,70 M, INCLUSIVE CAMIN HÃO TOCO PBT 16.000 KG, POTÊNCIA DE 189 CV - JUROS. AF_06/2014</t>
  </si>
  <si>
    <t>GUINDAUTO HIDRÁULICO, CAPACIDADE MÁXIMA DE CARGA 6200 KG, MOMENTO MÁXI MO DE CARGA 11,7 TM, ALCANCE MÁXIMO HORIZONTAL 9,70 M, INCLUSIVE CAMIN HÃO TOCO PBT 16.000 KG, POTÊNCIA DE 189 CV - MANUTENÇÃO. AF_06/2014</t>
  </si>
  <si>
    <t>CAMINHÃO TOCO, PBT 16.000 KG, CARGA ÚTIL MÁX. 10.685 KG, DIST. ENTRE E IXOS 4,8 M, POTÊNCIA 189 CV, INCLUSIVE CARROCERIA FIXA ABERTA DE MADEI RA P/ TRANSPORTE GERAL DE CARGA SECA, DIMEN. APROX. 2,5 X 7,00 X 0,50 M - DEPRECIAÇÃO. AF_06/2014</t>
  </si>
  <si>
    <t>CAMINHÃO TOCO, PBT 16.000 KG, CARGA ÚTIL MÁX. 10.685 KG, DIST. ENTRE E IXOS 4,8 M, POTÊNCIA 189 CV, INCLUSIVE CARROCERIA FIXA ABERTA DE MADEI RA P/ TRANSPORTE GERAL DE CARGA SECA, DIMEN. APROX. 2,5 X 7,00 X 0,50 M - JUROS. AF_06/2014</t>
  </si>
  <si>
    <t>CAMINHÃO TOCO, PBT 16.000 KG, CARGA ÚTIL MÁX. 10.685 KG, DIST. ENTRE E IXOS 4,8 M, POTÊNCIA 189 CV, INCLUSIVE CARROCERIA FIXA ABERTA DE MADEI RA P/ TRANSPORTE GERAL DE CARGA SECA, DIMEN. APROX. 2,5 X 7,00 X 0,50 M - IMPOSTOS E SEGUROS. AF_06/2014</t>
  </si>
  <si>
    <t>BETONEIRA CAPACIDADE NOMINAL DE 600 L, CAPACIDADE DE MISTURA 440 L, MO TOR A DIESEL POTÊNCIA 10 HP, COM CARREGADOR - DEPRECIAÇÃO. AF_11/2014</t>
  </si>
  <si>
    <t>BETONEIRA CAPACIDADE NOMINAL DE 600 L, CAPACIDADE DE MISTURA 440 L, MO TOR A DIESEL POTÊNCIA 10 HP, COM CARREGADOR - JUROS. AF_11/2014</t>
  </si>
  <si>
    <t>BETONEIRA CAPACIDADE NOMINAL DE 600 L, CAPACIDADE DE MISTURA 440 L, MO TOR A DIESEL POTÊNCIA 10 HP, COM CARREGADOR - MANUTENÇÃO. AF_11/2014</t>
  </si>
  <si>
    <t>BETONEIRA CAPACIDADE NOMINAL DE 600 L, CAPACIDADE DE MISTURA 440 L, MO TOR A DIESEL POTÊNCIA 10 HP, COM CARREGADOR - MATERIAIS NA OPERAÇÃO. A F_11/2014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</si>
  <si>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</si>
  <si>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</si>
  <si>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</si>
  <si>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</si>
  <si>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</si>
  <si>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</si>
  <si>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</si>
  <si>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</si>
  <si>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</si>
  <si>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</si>
  <si>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 CO POTÊNCIA DE 2 CV - DEPRECIAÇÃO. AF_06/2015</t>
  </si>
  <si>
    <t>VIBRADOR DE IMERSÃO, DIÂMETRO DE PONTEIRA 45MM, MOTOR ELÉTRICO TRIFÁSI CO POTÊNCIA DE 2 CV - JUROS. AF_06/2015</t>
  </si>
  <si>
    <t>VIBRADOR DE IMERSÃO, DIÂMETRO DE PONTEIRA 45MM, MOTOR ELÉTRICO TRIFÁSI CO POTÊNCIA DE 2 CV - MANUTENÇÃO. AF_06/2015</t>
  </si>
  <si>
    <t>VIBRADOR DE IMERSÃO, DIÂMETRO DE PONTEIRA 45MM, MOTOR ELÉTRICO TRIFÁSI 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</si>
  <si>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</si>
  <si>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</si>
  <si>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</si>
  <si>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</si>
  <si>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</si>
  <si>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</si>
  <si>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</si>
  <si>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 5</t>
  </si>
  <si>
    <t>BOMBA TRIPLEX, PARA INJEÇÃO DE NATA DE CIMENTO, VAZÃO MÁXIMA DE 100 LI TROS/MINUTO, PRESSÃO MÁXIMA DE 70 BAR - DEPRECIAÇÃO. AF_06/2015</t>
  </si>
  <si>
    <t>BOMBA TRIPLEX, PARA INJEÇÃO DE NATA DE CIMENTO, VAZÃO MÁXIMA DE 100 LI TROS/MINUTO, PRESSÃO MÁXIMA DE 70 BAR - JUROS. AF_06/2015</t>
  </si>
  <si>
    <t>BOMBA TRIPLEX, PARA INJEÇÃO DE NATA DE CIMENTO, VAZÃO MÁXIMA DE 100 LI TROS/MINUTO, PRESSÃO MÁXIMA DE 70 BAR - MANUTENÇÃO. AF_06/2015</t>
  </si>
  <si>
    <t>BOMBA TRIPLEX, PARA INJEÇÃO DE NATA DE CIMENTO, VAZÃO MÁXIMA DE 100 LI TROS/MINUTO, PRESSÃO MÁXIMA DE 70 BAR - MATERIAIS NA OPERAÇÃO. AF_06/2 015</t>
  </si>
  <si>
    <t>BOMBA CENTRÍFUGA MONOESTÁGIO COM MOTOR ELÉTRICO MONOFÁSICO, POTÊNCIA 1 5 HP, DIÂMETRO DO ROTOR 173 MM, HM/Q = 30 MCA / 90 M3/H A 45 MCA / 55 M3/H - DEPRECIAÇÃO. AF_06/2015</t>
  </si>
  <si>
    <t>BOMBA CENTRÍFUGA MONOESTÁGIO COM MOTOR ELÉTRICO MONOFÁSICO, POTÊNCIA 1 5 HP, DIÂMETRO DO ROTOR 173 MM, HM/Q = 30 MCA / 90 M3/H A 45 MCA / 55 M3/H - JUROS. AF_06/2015</t>
  </si>
  <si>
    <t>BOMBA CENTRÍFUGA MONOESTÁGIO COM MOTOR ELÉTRICO MONOFÁSICO, POTÊNCIA 1 5 HP, DIÂMETRO DO ROTOR 173 MM, HM/Q = 30 MCA / 90 M3/H A 45 MCA / 55 M3/H - MANUTENÇÃO. AF_06/2015</t>
  </si>
  <si>
    <t>BOMBA CENTRÍFUGA MONOESTÁGIO COM MOTOR ELÉTRICO MONOFÁSICO, POTÊNCIA 1 5 HP, DIÂMETRO DO ROTOR 173 MM, HM/Q = 30 MCA / 90 M3/H A 45 MCA / 55 M3/H - MATERIAIS NA OPERAÇÃO. AF_06/2015</t>
  </si>
  <si>
    <t>BOMBA DE PROJEÇÃO DE CONCRETO SECO, POTÊNCIA 10 CV, VAZÃO 3 M3/H - DEP RECIAÇÃO. AF_06/2015</t>
  </si>
  <si>
    <t>BOMBA DE PROJEÇÃO DE CONCRETO SECO, POTÊNCIA 10 CV, VAZÃO 3 M3/H - JUR OS. AF_06/2015</t>
  </si>
  <si>
    <t>BOMBA DE PROJEÇÃO DE CONCRETO SECO, POTÊNCIA 10 CV, VAZÃO 3 M3/H - MAN UTENÇÃO. AF_06/2015</t>
  </si>
  <si>
    <t>BOMBA DE PROJEÇÃO DE CONCRETO SECO, POTÊNCIA 10 CV, VAZÃO 3 M3/H - MAT ERIAIS NA OPERAÇÃO. AF_06/2015</t>
  </si>
  <si>
    <t>BOMBA DE PROJEÇÃO DE CONCRETO SECO, POTÊNCIA 10 CV, VAZÃO 6 M3/H - DEP RECIAÇÃO. AF_06/2015</t>
  </si>
  <si>
    <t>BOMBA DE PROJEÇÃO DE CONCRETO SECO, POTÊNCIA 10 CV, VAZÃO 6 M3/H - JUR OS. AF_06/2015</t>
  </si>
  <si>
    <t>BOMBA DE PROJEÇÃO DE CONCRETO SECO, POTÊNCIA 10 CV, VAZÃO 6 M3/H - MAN UTENÇÃO. AF_06/2015</t>
  </si>
  <si>
    <t>BOMBA DE PROJEÇÃO DE CONCRETO SECO, POTÊNCIA 10 CV, VAZÃO 6 M3/H - MAT ERIAIS NA OPERAÇÃO. AF_06/2015</t>
  </si>
  <si>
    <t>PROJETOR PNEUMÁTICO DE ARGAMASSA PARA CHAPISCO E REBOCO COM RECIPIENTE ACOPLADO, TIPO CANEQUINHA, COM COMPRESSOR DE AR REBOCÁVEL VAZÃO 89 PC M E MOTOR DIESEL DE 20 CV - DEPRECIAÇÃO. AF_06/2015</t>
  </si>
  <si>
    <t>PROJETOR PNEUMÁTICO DE ARGAMASSA PARA CHAPISCO E REBOCO COM RECIPIENTE ACOPLADO, TIPO CANEQUINHA, COM COMPRESSOR DE AR REBOCÁVEL VAZÃO 89 PC M E MOTOR DIESEL DE 20 CV - JUROS. AF_06/2015</t>
  </si>
  <si>
    <t>PROJETOR PNEUMÁTICO DE ARGAMASSA PARA CHAPISCO E REBOCO COM RECIPIENTE ACOPLADO, TIPO CANEQUINHA, COM COMPRESSOR DE AR REBOCÁVEL VAZÃO 89 PC M E MOTOR DIESEL DE 20 CV - MANUTENÇÃO. AF_06/2015</t>
  </si>
  <si>
    <t>PROJETOR PNEUMÁTICO DE ARGAMASSA PARA CHAPISCO E REBOCO COM RECIPIENTE ACOPLADO, TIPO CANEQUINHA, COM COMPRESSOR DE AR REBOCÁVEL VAZÃO 89 PC M E MOTOR DIESEL DE 20 CV - MATERIAIS NA OPERAÇÃO. AF_06/2015</t>
  </si>
  <si>
    <t>PERFURATRIZ COM TORRE METÁLICA PARA EXECUÇÃO DE ESTACA HÉLICE CONTÍNUA , PROFUNDIDADE MÁXIMA DE 30 M, DIÂMETRO MÁXIMO DE 800 MM, POTÊNCIA INS TALADA DE 268 HP, MESA ROTATIVA COM TORQUE MÁXIMO DE 170 KNM - DEPRECI AÇÃO. AF_06/2015</t>
  </si>
  <si>
    <t>PERFURATRIZ COM TORRE METÁLICA PARA EXECUÇÃO DE ESTACA HÉLICE CONTÍNUA , PROFUNDIDADE MÁXIMA DE 30 M, DIÂMETRO MÁXIMO DE 800 MM, POTÊNCIA INS TALADA DE 268 HP, MESA ROTATIVA COM TORQUE MÁXIMO DE 170 KNM - JUROS. AF_06/2015</t>
  </si>
  <si>
    <t>PERFURATRIZ COM TORRE METÁLICA PARA EXECUÇÃO DE ESTACA HÉLICE CONTÍNUA , PROFUNDIDADE MÁXIMA DE 30 M, DIÂMETRO MÁXIMO DE 800 MM, POTÊNCIA INS TALADA DE 268 HP, MESA ROTATIVA COM TORQUE MÁXIMO DE 170 KNM - MANUTEN ÇÃO. AF_06/2015</t>
  </si>
  <si>
    <t>PERFURATRIZ COM TORRE METÁLICA PARA EXECUÇÃO DE ESTACA HÉLICE CONTÍNUA , PROFUNDIDADE MÁXIMA DE 30 M, DIÂMETRO MÁXIMO DE 800 MM, POTÊNCIA INS TALADA DE 268 HP, MESA ROTATIVA COM TORQUE MÁXIMO DE 170 KNM - MATERIA IS NA OPERAÇÃO. AF_06/2015</t>
  </si>
  <si>
    <t>PERFURATRIZ HIDRÁULICA SOBRE CAMINHÃO COM TRADO CURTO ACOPLADO, PROFUN DIDADE MÁXIMA DE 20 M, DIÂMETRO MÁXIMO DE 1500 MM, POTÊNCIA INSTALADA DE 137 HP, MESA ROTATIVA COM TORQUE MÁXIMO DE 30 KNM - DEPRECIAÇÃO. AF _06/2015</t>
  </si>
  <si>
    <t>PERFURATRIZ HIDRÁULICA SOBRE CAMINHÃO COM TRADO CURTO ACOPLADO, PROFUN DIDADE MÁXIMA DE 20 M, DIÂMETRO MÁXIMO DE 1500 MM, POTÊNCIA INSTALADA DE 137 HP, MESA ROTATIVA COM TORQUE MÁXIMO DE 30 KNM - JUROS. AF_06/20 15</t>
  </si>
  <si>
    <t>PERFURATRIZ HIDRÁULICA SOBRE CAMINHÃO COM TRADO CURTO ACOPLADO, PROFUN DIDADE MÁXIMA DE 20 M, DIÂMETRO MÁXIMO DE 1500 MM, POTÊNCIA INSTALADA DE 137 HP, MESA ROTATIVA COM TORQUE MÁXIMO DE 30 KNM - MANUTENÇÃO. AF_ 06/2015</t>
  </si>
  <si>
    <t>PERFURATRIZ HIDRÁULICA SOBRE CAMINHÃO COM TRADO CURTO ACOPLADO, PROFUN DIDADE MÁXIMA DE 20 M, DIÂMETRO MÁXIMO DE 1500 MM, POTÊNCIA INSTALADA DE 137 HP, MESA ROTATIVA COM TORQUE MÁXIMO DE 30 KNM - MATERIAIS NA OP ERAÇÃO. AF_06/2015</t>
  </si>
  <si>
    <t>MANIPULADOR TELESCÓPICO, POTÊNCIA DE 85 HP, CAPACIDADE DE CARGA DE 3.5 00 KG, ALTURA MÁXIMA DE ELEVAÇÃO DE 12,3 M - DEPRECIAÇÃO. AF_06/2015</t>
  </si>
  <si>
    <t>MANIPULADOR TELESCÓPICO, POTÊNCIA DE 85 HP, CAPACIDADE DE CARGA DE 3.5 00 KG, ALTURA MÁXIMA DE ELEVAÇÃO DE 12,3 M - JUROS. AF_06/2015</t>
  </si>
  <si>
    <t>MANIPULADOR TELESCÓPICO, POTÊNCIA DE 85 HP, CAPACIDADE DE CARGA DE 3.5 00 KG, ALTURA MÁXIMA DE ELEVAÇÃO DE 12,3 M - MANUTENÇÃO. AF_06/2015</t>
  </si>
  <si>
    <t>MANIPULADOR TELESCÓPICO, POTÊNCIA DE 85 HP, CAPACIDADE DE CARGA DE 3.5 00 KG, ALTURA MÁXIMA DE ELEVAÇÃO DE 12,3 M - MATERIAIS NA OPERAÇÃO. AF _06/2015</t>
  </si>
  <si>
    <t>MINICARREGADEIRA SOBRE RODAS, POTÊNCIA LÍQUIDA DE 47 HP, CAPACIDADE NO MINAL DE OPERAÇÃO DE 646 KG - DEPRECIAÇÃO. AF_06/2015</t>
  </si>
  <si>
    <t>MINICARREGADEIRA SOBRE RODAS, POTÊNCIA LÍQUIDA DE 47 HP, CAPACIDADE NO MINAL DE OPERAÇÃO DE 646 KG - JUROS. AF_06/2015</t>
  </si>
  <si>
    <t>MINICARREGADEIRA SOBRE RODAS, POTÊNCIA LÍQUIDA DE 47 HP, CAPACIDADE NO MINAL DE OPERAÇÃO DE 646 KG - MANUTENÇÃO. AF_06/2015</t>
  </si>
  <si>
    <t>MINICARREGADEIRA SOBRE RODAS, POTÊNCIA LÍQUIDA DE 47 HP, CAPACIDADE NO 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</si>
  <si>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</si>
  <si>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</si>
  <si>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</si>
  <si>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</si>
  <si>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</si>
  <si>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AF_06/2 015</t>
  </si>
  <si>
    <t>COMPRESSOR DE AR REBOCAVEL, VAZÃO 250 PCM, PRESSAO DE TRABALHO 102 PSI , MOTOR A DIESEL POTÊNCIA 81 CV - DEPRECIAÇÃO. AF_06/2015</t>
  </si>
  <si>
    <t>COMPRESSOR DE AR REBOCAVEL, VAZÃO 250 PCM, PRESSAO DE TRABALHO 102 PSI , MOTOR A DIESEL POTÊNCIA 81 CV - JUROS. AF_06/2015</t>
  </si>
  <si>
    <t>COMPRESSOR DE AR REBOCAVEL, VAZÃO 250 PCM, PRESSAO DE TRABALHO 102 PSI , MOTOR A DIESEL POTÊNCIA 81 CV - MANUTENÇÃO. AF_06/2015</t>
  </si>
  <si>
    <t>COMPRESSOR DE AR REBOCAVEL, VAZÃO 250 PCM, PRESSAO DE TRABALHO 102 PSI ,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</si>
  <si>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</si>
  <si>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</si>
  <si>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</si>
  <si>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 /2015</t>
  </si>
  <si>
    <t>COMPRESSOR DE AR REBOCAVEL, VAZÃO 400 PCM, PRESSAO DE TRABALHO 102 PSI , MOTOR A DIESEL POTÊNCIA 110 CV - DEPRECIAÇÃO. AF_06/2015</t>
  </si>
  <si>
    <t>COMPRESSOR DE AR REBOCAVEL, VAZÃO 400 PCM, PRESSAO DE TRABALHO 102 PSI , MOTOR A DIESEL POTÊNCIA 110 CV - JUROS. AF_06/2015</t>
  </si>
  <si>
    <t>COMPRESSOR DE AR REBOCAVEL, VAZÃO 400 PCM, PRESSAO DE TRABALHO 102 PSI , MOTOR A DIESEL POTÊNCIA 110 CV - MANUTENÇÃO. AF_06/2015</t>
  </si>
  <si>
    <t>COMPRESSOR DE AR REBOCAVEL, VAZÃO 400 PCM, PRESSAO DE TRABALHO 102 PSI , MOTOR A DIESEL POTÊNCIA 110 CV - MATERIAIS NA OPERAÇÃO. AF_06/2015</t>
  </si>
  <si>
    <t>PERFURATRIZ HIDRÁULICA SOBRE CAMINHÃO COM TRADO CURTO ACOPLADO, PROFUN DIDADE MÁXIMA DE 20 M, DIÂMETRO MÁXIMO DE 1500 MM, POTÊNCIA INSTALADA DE 137 HP, MESA ROTATIVA COM TORQUE MÁXIMO DE 30 KNM - IMPOSTOS E SEGU 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</si>
  <si>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</si>
  <si>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</si>
  <si>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</si>
  <si>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</si>
  <si>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</si>
  <si>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CORTADORA DE PISO COM MOTOR 4 TEMPOS A GASOLINA, POTÊNCIA DE 13 HP, CO M DISCO DE CORTE DIAMANTADO SEGMENTADO PARA CONCRETO, DIÂMETRO DE 350 MM, FURO DE 1" (14 X 1") - DEPRECIAÇÃO. AF_08/2015</t>
  </si>
  <si>
    <t>CORTADORA DE PISO COM MOTOR 4 TEMPOS A GASOLINA, POTÊNCIA DE 13 HP, CO M DISCO DE CORTE DIAMANTADO SEGMENTADO PARA CONCRETO, DIÂMETRO DE 350 MM, FURO DE 1" (14 X 1") - JUROS. AF_08/2015</t>
  </si>
  <si>
    <t>CORTADORA DE PISO COM MOTOR 4 TEMPOS A GASOLINA, POTÊNCIA DE 13 HP, CO M DISCO DE CORTE DIAMANTADO SEGMENTADO PARA CONCRETO, DIÂMETRO DE 350 MM, FURO DE 1" (14 X 1") - MANUTENÇÃO. AF_08/2015</t>
  </si>
  <si>
    <t>CORTADORA DE PISO COM MOTOR 4 TEMPOS A GASOLINA, POTÊNCIA DE 13 HP, CO 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</si>
  <si>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</si>
  <si>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</si>
  <si>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</si>
  <si>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 OS 4,80 M, POTÊNCIA 189 CV INCLUSIVE TANQUE DE AÇO PARA TRANSPORTE DE ÁGUA, CAPACIDADE 6 M3 - DEPRECIAÇÃO. AF_06/2014</t>
  </si>
  <si>
    <t>CAMINHÃO PIPA 6.000 L, PESO BRUTO TOTAL 13.000 KG, DISTÂNCIA ENTRE EIX OS 4,80 M, POTÊNCIA 189 CV INCLUSIVE TANQUE DE AÇO PARA TRANSPORTE DE ÁGUA, CAPACIDADE 6 M3 - JUROS. AF_06/2014</t>
  </si>
  <si>
    <t>CAMINHÃO PIPA 6.000 L, PESO BRUTO TOTAL 13.000 KG, DISTÂNCIA ENTRE EIX OS 4,80 M, POTÊNCIA 189 CV INCLUSIVE TANQUE DE AÇO PARA TRANSPORTE DE ÁGUA, CAPACIDADE 6 M3 - IMPOSTOS E SEGUROS. AF_06/2014</t>
  </si>
  <si>
    <t>CAMINHÃO BASCULANTE 6 M3, PESO BRUTO TOTAL 16.000 KG, CARGA ÚTIL MÁXIM A 13.071 KG, DISTÂNCIA ENTRE EIXOS 4,80 M, POTÊNCIA 230 CV INCLUSIVE C AÇAMBA METÁLICA - DEPRECIAÇÃO. AF_06/2014</t>
  </si>
  <si>
    <t>CAMINHÃO BASCULANTE 6 M3, PESO BRUTO TOTAL 16.000 KG, CARGA ÚTIL MÁXIM A 13.071 KG, DISTÂNCIA ENTRE EIXOS 4,80 M, POTÊNCIA 230 CV INCLUSIVE C AÇAMBA METÁLICA - JUROS. AF_06/2014</t>
  </si>
  <si>
    <t>CAMINHÃO BASCULANTE 6 M3, PESO BRUTO TOTAL 16.000 KG, CARGA ÚTIL MÁXIM A 13.071 KG, DISTÂNCIA ENTRE EIXOS 4,80 M, POTÊNCIA 230 CV INCLUSIVE C AÇAMBA METÁLICA - IMPOSTOS E SEGUROS. AF_06/2014</t>
  </si>
  <si>
    <t>CAMINHÃO TOCO, PESO BRUTO TOTAL 16.000 KG, CARGA ÚTIL MÁXIMA DE 10.685 KG, DISTÂNCIA ENTRE EIXOS 4,80 M, POTÊNCIA 189 CV EXCLUSIVE CARROCERI A - DEPRECIAÇÃO. AF_06/2014</t>
  </si>
  <si>
    <t>CAMINHÃO TOCO, PESO BRUTO TOTAL 16.000 KG, CARGA ÚTIL MÁXIMA DE 10.685 KG, DISTÂNCIA ENTRE EIXOS 4,80 M, POTÊNCIA 189 CV EXCLUSIVE CARROCERI A - JUROS. AF_06/2014</t>
  </si>
  <si>
    <t>CAMINHÃO TOCO, PESO BRUTO TOTAL 16.000 KG, CARGA ÚTIL MÁXIMA DE 10.685 KG, DISTÂNCIA ENTRE EIXOS 4,80 M, POTÊNCIA 189 CV EXCLUSIVE CARROCERI A - IMPOSTOS E SEGUROS. AF_06/2014</t>
  </si>
  <si>
    <t>CAMINHÃO BASCULANTE 10 M3, TRUCADO CABINE SIMPLES, PESO BRUTO TOTAL 23 .000 KG, CARGA ÚTIL MÁXIMA 15.935 KG, DISTÂNCIA ENTRE EIXOS 4,80 M, PO TÊNCIA 230 CV INCLUSIVE CAÇAMBA METÁLICA - DEPRECIAÇÃO. AF_06/2014</t>
  </si>
  <si>
    <t>CAMINHÃO BASCULANTE 10 M3, TRUCADO CABINE SIMPLES, PESO BRUTO TOTAL 23 .000 KG, CARGA ÚTIL MÁXIMA 15.935 KG, DISTÂNCIA ENTRE EIXOS 4,80 M, PO TÊNCIA 230 CV INCLUSIVE CAÇAMBA METÁLICA - JUROS. AF_06/2014</t>
  </si>
  <si>
    <t>CAMINHÃO BASCULANTE 10 M3, TRUCADO CABINE SIMPLES, PESO BRUTO TOTAL 23 .000 KG, CARGA ÚTIL MÁXIMA 15.935 KG, DISTÂNCIA ENTRE EIXOS 4,80 M, PO TÊNCIA 230 CV INCLUSIVE CAÇAMBA METÁLICA - IMPOSTOS E SEGUROS. AF_06/2 014</t>
  </si>
  <si>
    <t>CAMINHÃO BASCULANTE 10 M3, TRUCADO CABINE SIMPLES, PESO BRUTO TOTAL 23 .000 KG, CARGA ÚTIL MÁXIMA 15.935 KG, DISTÂNCIA ENTRE EIXOS 4,80 M, PO TÊNCIA 230 CV INCLUSIVE CAÇAMBA METÁLICA - MANUTENÇÃO. AF_06/2014</t>
  </si>
  <si>
    <t>CAMINHÃO BASCULANTE 10 M3, TRUCADO CABINE SIMPLES, PESO BRUTO TOTAL 23 .000 KG, CARGA ÚTIL MÁXIMA 15.935 KG, DISTÂNCIA ENTRE EIXOS 4,80 M, PO TÊNCIA 230 CV INCLUSIVE CAÇAMBA METÁLICA - MATERIAIS NA OPERAÇÃO. AF_0 6/2014</t>
  </si>
  <si>
    <t>CAMINHÃO TOCO, PBT 14.300 KG, CARGA ÚTIL MÁX. 9.710 KG, DIST. ENTRE EI XOS 3,56 M, POTÊNCIA 185 CV, INCLUSIVE CARROCERIA FIXA ABERTA DE MADEI RA P/ TRANSPORTE GERAL DE CARGA SECA, DIMEN. APROX. 2,50 X 6,50 X 0,50 M - DEPRECIAÇÃO. AF_06/2014</t>
  </si>
  <si>
    <t>CAMINHÃO TOCO, PBT 14.300 KG, CARGA ÚTIL MÁX. 9.710 KG, DIST. ENTRE EI XOS 3,56 M, POTÊNCIA 185 CV, INCLUSIVE CARROCERIA FIXA ABERTA DE MADEI RA P/ TRANSPORTE GERAL DE CARGA SECA, DIMEN. APROX. 2,50 X 6,50 X 0,50 M - JUROS. AF_06/2014</t>
  </si>
  <si>
    <t>CAMINHÃO TOCO, PBT 14.300 KG, CARGA ÚTIL MÁX. 9.710 KG, DIST. ENTRE EI XOS 3,56 M, POTÊNCIA 185 CV, INCLUSIVE CARROCERIA FIXA ABERTA DE MADEI RA P/ TRANSPORTE GERAL DE CARGA SECA, DIMEN. APROX. 2,50 X 6,50 X 0,50 M - IMPOSTOS E SEGUROS. AF_06/2014</t>
  </si>
  <si>
    <t>CAMINHÃO PIPA 10.000 L TRUCADO, PESO BRUTO TOTAL 23.000 KG, CARGA ÚTIL MÁXIMA 15.935 KG, DISTÂNCIA ENTRE EIXOS 4,8 M, POTÊNCIA 230 CV, INCLU SIVE TANQUE DE AÇO PARA TRANSPORTE DE ÁGUA - DEPRECIAÇÃO. AF_06/2014</t>
  </si>
  <si>
    <t>CAMINHÃO PIPA 10.000 L TRUCADO, PESO BRUTO TOTAL 23.000 KG, CARGA ÚTIL MÁXIMA 15.935 KG, DISTÂNCIA ENTRE EIXOS 4,8 M, POTÊNCIA 230 CV, INCLU SIVE TANQUE DE AÇO PARA TRANSPORTE DE ÁGUA - JUROS. AF_06/2014</t>
  </si>
  <si>
    <t>CAMINHÃO PIPA 10.000 L TRUCADO, PESO BRUTO TOTAL 23.000 KG, CARGA ÚTIL MÁXIMA 15.935 KG, DISTÂNCIA ENTRE EIXOS 4,8 M, POTÊNCIA 230 CV, INCLU SIVE TANQUE DE AÇO PARA TRANSPORTE DE ÁGUA - IMPOSTOS E SEGUROS. AF_06 /2014</t>
  </si>
  <si>
    <t>CAMINHÃO BASCULANTE 6 M3 TOCO, PESO BRUTO TOTAL 16.000 KG, CARGA ÚTIL MÁXIMA 11.130 KG, DISTÂNCIA ENTRE EIXOS 5,36 M, POTÊNCIA 185 CV, INCLU SIVE CAÇAMBA METÁLICA - IMPOSTOS E SEGUROS. AF_06/2014</t>
  </si>
  <si>
    <t>GUINDAUTO HIDRÁULICO, CAPACIDADE MÁXIMA DE CARGA 6200 KG, MOMENTO MÁXI MO DE CARGA 11,7 TM, ALCANCE MÁXIMO HORIZONTAL 9,70 M, INCLUSIVE CAMIN HÃO TOCO PBT 16.000 KG, POTÊNCIA DE 189 CV - IMPOSTOS E SEGUROS. AF_08 /2015</t>
  </si>
  <si>
    <t>GUINDAUTO HIDRÁULICO, CAPACIDADE MÁXIMA DE CARGA 6200 KG, MOMENTO MÁXI MO DE CARGA 11,7 TM, ALCANCE MÁXIMO HORIZONTAL 9,70 M, INCLUSIVE CAMIN HÃO TOCO PBT 16.000 KG, POTÊNCIA DE 189 CV - MATERIAIS NA OPERAÇÃO. AF _08/2015</t>
  </si>
  <si>
    <t>ESPARGIDOR DE ASFALTO PRESSURIZADO, TANQUE 6 M3 COM ISOLAÇÃO TÉRMICA, AQUECIDO COM 2 MAÇARICOS, COM BARRA ESPARGIDORA 3,60 M, MONTADO SOBRE CAMINHÃO  TOCO, PBT 14.300 KG, POTÊNCIA 185 CV - DEPRECIAÇÃO. AF_08/20 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</si>
  <si>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</si>
  <si>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 F_08/2015</t>
  </si>
  <si>
    <t>ESPARGIDOR DE ASFALTO PRESSURIZADO, TANQUE 6 M3 COM ISOLAÇÃO TÉRMICA, AQUECIDO COM 2 MAÇARICOS, COM BARRA ESPARGIDORA 3,60 M, MONTADO SOBRE CAMINHÃO  TOCO, PBT 14.300 KG, POTÊNCIA 185 CV - MATERIAIS NA OPERAÇÃO . AF_08/2015</t>
  </si>
  <si>
    <t>COMPACTADOR DE SOLOS DE PERCUSSÃO (SOQUETE) COM MOTOR A GASOLINA 4 TEM POS, POTÊNCIA 4 CV - DEPRECIAÇÃO. AF_08/2015</t>
  </si>
  <si>
    <t>COMPACTADOR DE SOLOS DE PERCUSSÃO (SOQUETE) COM MOTOR A GASOLINA 4 TEM POS, POTÊNCIA 4 CV - JUROS. AF_08/2015</t>
  </si>
  <si>
    <t>COMPACTADOR DE SOLOS DE PERCUSSÃO (SOQUETE) COM MOTOR A GASOLINA 4 TEM POS, POTÊNCIA 4 CV - MANUTENÇÃO. AF_08/2015</t>
  </si>
  <si>
    <t>COMPACTADOR DE SOLOS DE PERCUSSÃO (SOQUETE) COM MOTOR A GASOLINA 4 TEM POS, POTÊNCIA 4 CV - MATERIAIS NA OPERAÇÃO. AF_08/2015</t>
  </si>
  <si>
    <t>GUINDAUTO HIDRÁULICO, CAPACIDADE MÁXIMA DE CARGA 6500 KG, MOMENTO MÁXI MO DE CARGA 5,8 TM, ALCANCE MÁXIMO HORIZONTAL 7,60 M, INCLUSIVE CAMINH ÃO TOCO PBT 9.700 KG, POTÊNCIA DE 160 CV - DEPRECIAÇÃO. AF_08/2015</t>
  </si>
  <si>
    <t>GUINDAUTO HIDRÁULICO, CAPACIDADE MÁXIMA DE CARGA 6500 KG, MOMENTO MÁXI MO DE CARGA 5,8 TM, ALCANCE MÁXIMO HORIZONTAL 7,60 M, INCLUSIVE CAMINH ÃO TOCO PBT 9.700 KG, POTÊNCIA DE 160 CV - JUROS. AF_08/2015</t>
  </si>
  <si>
    <t>GUINDAUTO HIDRÁULICO, CAPACIDADE MÁXIMA DE CARGA 6500 KG, MOMENTO MÁXI MO DE CARGA 5,8 TM, ALCANCE MÁXIMO HORIZONTAL 7,60 M, INCLUSIVE CAMINH ÃO TOCO PBT 9.700 KG, POTÊNCIA DE 160 CV - IMPOSTOS E SEGUROS. AF_08/2 015</t>
  </si>
  <si>
    <t>GUINDAUTO HIDRÁULICO, CAPACIDADE MÁXIMA DE CARGA 6500 KG, MOMENTO MÁXI MO DE CARGA 5,8 TM, ALCANCE MÁXIMO HORIZONTAL 7,60 M, INCLUSIVE CAMINH ÃO TOCO PBT 9.700 KG, POTÊNCIA DE 160 CV - MANUTENÇÃO. AF_08/2015</t>
  </si>
  <si>
    <t>GUINDAUTO HIDRÁULICO, CAPACIDADE MÁXIMA DE CARGA 6500 KG, MOMENTO MÁXI MO DE CARGA 5,8 TM, ALCANCE MÁXIMO HORIZONTAL 7,60 M, INCLUSIVE CAMINH ÃO TOCO PBT 9.700 KG, POTÊNCIA DE 160 CV - MATERIAIS NA OPERAÇÃO. AF_0 8/2015</t>
  </si>
  <si>
    <t>CAMINHÃO DE TRANSPORTE DE MATERIAL ASFÁLTICO 30.000 L, COM CAVALO MECÂ NICO DE CAPACIDADE MÁXIMA DE TRAÇÃO COMBINADO DE 66.000 KG, POTÊNCIA 3 60 CV, INCLUSIVE TANQUE DE ASFALTO COM SERPENTINA - DEPRECIAÇÃO. AF_08 /2015</t>
  </si>
  <si>
    <t>CAMINHÃO DE TRANSPORTE DE MATERIAL ASFÁLTICO 30.000 L, COM CAVALO MECÂ NICO DE CAPACIDADE MÁXIMA DE TRAÇÃO COMBINADO DE 66.000 KG, POTÊNCIA 3 60 CV, INCLUSIVE TANQUE DE ASFALTO COM SERPENTINA - JUROS. AF_08/2015</t>
  </si>
  <si>
    <t>CAMINHÃO DE TRANSPORTE DE MATERIAL ASFÁLTICO 30.000 L, COM CAVALO MECÂ NICO DE CAPACIDADE MÁXIMA DE TRAÇÃO COMBINADO DE 66.000 KG, POTÊNCIA 3 60 CV, INCLUSIVE TANQUE DE ASFALTO COM SERPENTINA - IMPOSTOS E SEGUROS . AF_08/2015</t>
  </si>
  <si>
    <t>CAMINHÃO DE TRANSPORTE DE MATERIAL ASFÁLTICO 30.000 L, COM CAVALO MECÂ NICO DE CAPACIDADE MÁXIMA DE TRAÇÃO COMBINADO DE 66.000 KG, POTÊNCIA 3 60 CV, INCLUSIVE TANQUE DE ASFALTO COM SERPENTINA - MANUTENÇÃO. AF_08/ 2015</t>
  </si>
  <si>
    <t>CAMINHÃO DE TRANSPORTE DE MATERIAL ASFÁLTICO 30.000 L, COM CAVALO MECÂ NICO DE CAPACIDADE MÁXIMA DE TRAÇÃO COMBINADO DE 66.000 KG, POTÊNCIA 3 60 CV, INCLUSIVE TANQUE DE ASFALTO COM SERPENTINA - MATERIAIS NA OPERA ÇÃO. AF_08/2015</t>
  </si>
  <si>
    <t>SERRA CIRCULAR DE BANCADA COM MOTOR ELÉTRICO POTÊNCIA DE 5HP, COM COIF A PARA DISCO 10" - DEPRECIAÇÃO. AF_08/2015</t>
  </si>
  <si>
    <t>SERRA CIRCULAR DE BANCADA COM MOTOR ELÉTRICO POTÊNCIA DE 5HP, COM COIF A PARA DISCO 10" - JUROS. AF_08/2015</t>
  </si>
  <si>
    <t>SERRA CIRCULAR DE BANCADA COM MOTOR ELÉTRICO POTÊNCIA DE 5HP, COM COIF A PARA DISCO 10" - MANUTENÇÃO. AF_08/2015</t>
  </si>
  <si>
    <t>SERRA CIRCULAR DE BANCADA COM MOTOR ELÉTRICO POTÊNCIA DE 5HP, COM COIF A PARA DISCO 10" - MATERIAIS NA OPERAÇÃO. AF_08/2015</t>
  </si>
  <si>
    <t>DISTRIBUIDOR DE AGREGADOS REBOCAVEL, CAPACIDADE 1,9 M³, LARGURA DE TRA BALHO 3,66 M - DEPRECIAÇÃO. AF_11/2015</t>
  </si>
  <si>
    <t>DISTRIBUIDOR DE AGREGADOS REBOCAVEL, CAPACIDADE 1,9 M³, LARGURA DE TRA BALHO 3,66 M - JUROS. AF_11/2015</t>
  </si>
  <si>
    <t>DISTRIBUIDOR DE AGREGADOS REBOCAVEL, CAPACIDADE 1,9 M³, LARGURA DE TRA BALHO 3,66 M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</si>
  <si>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</si>
  <si>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</si>
  <si>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</si>
  <si>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</si>
  <si>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</si>
  <si>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</si>
  <si>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</si>
  <si>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I MPOSTOS E SEGUROS. AF_11/2015</t>
  </si>
  <si>
    <t>CAMINHONETE COM MOTOR A DIESEL, POTÊNCIA 180 CV, CABINE DUPLA, 4X4 - M ATERIAIS NA OPERAÇÃO. AF_11/2015</t>
  </si>
  <si>
    <t>CAMINHONETE CABINE SIMPLES COM MOTOR 1.6 FLEX, CÂMBIO MANUAL, POTÊNCIA 101/104 CV, 2 PORTAS - IMPOSTOS E SEGUROS. AF_11/2015</t>
  </si>
  <si>
    <t>CAMINHONETE CABINE SIMPLES COM MOTOR 1.6 FLEX, CÂMBIO MANUAL, POTÊNCIA 101/104 CV, 2 PORTAS - MATERIAIS NA OPERAÇÃO. AF_11/2015</t>
  </si>
  <si>
    <t>CAMINHÃO DE TRANSPORTE DE MATERIAL ASFÁLTICO 20.000 L, COM CAVALO MECÂ NICO DE CAPACIDADE MÁXIMA DE TRAÇÃO COMBINADO DE 45.000 KG, POTÊNCIA 3 30 CV, INCLUSIVE TANQUE DE ASFALTO COM MAÇARICO - DEPRECIAÇÃO. AF_12/2 015</t>
  </si>
  <si>
    <t>CAMINHÃO DE TRANSPORTE DE MATERIAL ASFÁLTICO 20.000 L, COM CAVALO MECÂ NICO DE CAPACIDADE MÁXIMA DE TRAÇÃO COMBINADO DE 45.000 KG, POTÊNCIA 3 30 CV, INCLUSIVE TANQUE DE ASFALTO COM MAÇARICO - JUROS. AF_12/2015</t>
  </si>
  <si>
    <t>CAMINHÃO DE TRANSPORTE DE MATERIAL ASFÁLTICO 20.000 L, COM CAVALO MECÂ NICO DE CAPACIDADE MÁXIMA DE TRAÇÃO COMBINADO DE 45.000 KG, POTÊNCIA 3 30 CV, INCLUSIVE TANQUE DE ASFALTO COM MAÇARICO - IMPOSTOS E SEGUROS. AF_12/2015</t>
  </si>
  <si>
    <t>CAMINHÃO DE TRANSPORTE DE MATERIAL ASFÁLTICO 20.000 L, COM CAVALO MECÂ NICO DE CAPACIDADE MÁXIMA DE TRAÇÃO COMBINADO DE 45.000 KG, POTÊNCIA 3 30 CV, INCLUSIVE TANQUE DE ASFALTO COM MAÇARICO - MANUTENÇÃO. AF_12/20 15</t>
  </si>
  <si>
    <t>CAMINHÃO DE TRANSPORTE DE MATERIAL ASFÁLTICO 20.000 L, COM CAVALO MECÂ NICO DE CAPACIDADE MÁXIMA DE TRAÇÃO COMBINADO DE 45.000 KG, POTÊNCIA 3 30 CV, INCLUSIVE TANQUE DE ASFALTO COM MAÇARICO - MATERIAIS NA OPERAÇÃ O. AF_12/2015</t>
  </si>
  <si>
    <t>APARELHO PARA CORTE E SOLDA OXI-ACETILENO SOBRE RODAS, INCLUSIVE CILIN DROS E MAÇARICOS - DEPRECIAÇÃO. AF_12/2015</t>
  </si>
  <si>
    <t>APARELHO PARA CORTE E SOLDA OXI-ACETILENO SOBRE RODAS, INCLUSIVE CILIN DROS E MAÇARICOS - JUROS. AF_12/2015</t>
  </si>
  <si>
    <t>APARELHO PARA CORTE E SOLDA OXI-ACETILENO SOBRE RODAS, INCLUSIVE CILIN DROS E MAÇARICOS - MANUTENÇÃO. AF_12/2015</t>
  </si>
  <si>
    <t>APARELHO PARA CORTE E SOLDA OXI-ACETILENO SOBRE RODAS, INCLUSIVE CILIN DROS E MAÇARICOS - MATERIAIS NA OPERAÇÃO. AF_12/2015</t>
  </si>
  <si>
    <t>MÁQUINA EXTRUSORA DE CONCRETO PARA GUIAS E SARJETAS, MOTOR A DIESEL, P OTÊNCIA 14 CV - DEPRECIAÇÃO. AF_12/2015</t>
  </si>
  <si>
    <t>MÁQUINA EXTRUSORA DE CONCRETO PARA GUIAS E SARJETAS, MOTOR A DIESEL, P OTÊNCIA 14 CV - JUROS. AF_12/2015</t>
  </si>
  <si>
    <t>MÁQUINA EXTRUSORA DE CONCRETO PARA GUIAS E SARJETAS, MOTOR A DIESEL, P OTÊNCIA 14 CV - MANUTENÇÃO. AF_12/2015</t>
  </si>
  <si>
    <t>MÁQUINA EXTRUSORA DE CONCRETO PARA GUIAS E SARJETAS, MOTOR A DIESEL, P OTÊNCIA 14 CV - MATERIAIS NA OPERAÇÃO. AF_12/2015</t>
  </si>
  <si>
    <t>MARTELO PERFURADOR PNEUMÁTICO MANUAL, HASTE 25 X 75 MM, 21 KG - DEPREC IAÇÃO. AF_12/2015</t>
  </si>
  <si>
    <t>MARTELO PERFURADOR PNEUMÁTICO MANUAL, HASTE 25 X 75 MM, 21 KG - JUROS. AF_12/2015</t>
  </si>
  <si>
    <t>MARTELO PERFURADOR PNEUMÁTICO MANUAL, HASTE 25 X 75 MM, 21 KG - MANUTE NÇÃO. AF_12/2015</t>
  </si>
  <si>
    <t>PERFURATRIZ COM TORRE METÁLICA PARA EXECUÇÃO DE ESTACA HÉLICE CONTÍNUA , PROFUNDIDADE MÁXIMA DE 32 M, DIÂMETRO MÁXIMO DE 1000 MM, POTÊNCIA IN STALADA DE 350 HP, MESA ROTATIVA COM TORQUE MÁXIMO DE 263 KNM - DEPREC IAÇÃO. AF_01/2016</t>
  </si>
  <si>
    <t>PERFURATRIZ COM TORRE METÁLICA PARA EXECUÇÃO DE ESTACA HÉLICE CONTÍNUA , PROFUNDIDADE MÁXIMA DE 32 M, DIÂMETRO MÁXIMO DE 1000 MM, POTÊNCIA IN STALADA DE 350 HP, MESA ROTATIVA COM TORQUE MÁXIMO DE 263 KNM - JUROS. AF_01/2016</t>
  </si>
  <si>
    <t>PERFURATRIZ COM TORRE METÁLICA PARA EXECUÇÃO DE ESTACA HÉLICE CONTÍNUA , PROFUNDIDADE MÁXIMA DE 32 M, DIÂMETRO MÁXIMO DE 1000 MM, POTÊNCIA IN STALADA DE 350 HP, MESA ROTATIVA COM TORQUE MÁXIMO DE 263 KNM - MANUTE NÇÃO. AF_01/2016</t>
  </si>
  <si>
    <t>PERFURATRIZ COM TORRE METÁLICA PARA EXECUÇÃO DE ESTACA HÉLICE CONTÍNUA , PROFUNDIDADE MÁXIMA DE 32 M, DIÂMETRO MÁXIMO DE 1000 MM, POTÊNCIA IN STALADA DE 350 HP, MESA ROTATIVA COM TORQUE MÁXIMO DE 263 KNM  MATERI 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</si>
  <si>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</si>
  <si>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</si>
  <si>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</si>
  <si>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 F_02/2016</t>
  </si>
  <si>
    <t>GRUPO GERADOR ESTACIONÁRIO, MOTOR DIESEL POTÊNCIA 170 KVA - JUROS. AF_ 02/2016</t>
  </si>
  <si>
    <t>ROLO COMPACTADOR DE PNEUS ESTÁTICO, PRESSÃO VARIÁVEL, POTÊNCIA 99 HP, PESO SEM/COM LASTRO 9,45 / 21,0 T, LARGURA DE ROLAGEM 2,265 M - JUROS. AF_02/2016</t>
  </si>
  <si>
    <t>ROLO COMPACTADOR VIBRATÓRIO REBOCÁVEL, CILINDRO DE AÇO LISO, POTÊNCIA DE TRAÇÃO DE 65 CV, PESO 4,7 T, IMPACTO DINÂMICO 18,3 T, LARGURA DE TR ABALHO 1,67 M - JUROS. AF_02/2016</t>
  </si>
  <si>
    <t>ROLO COMPACTADOR VIBRATÓRIO PÉ DE CARNEIRO, OPERADO POR CONTROLE REMOT O, POTÊNCIA 12,5 KW, PESO OPERACIONAL 1,675 T, LARGURA DE TRABALHO 0,8 5 M - JUROS. AF_02/2016</t>
  </si>
  <si>
    <t>ROLO COMPACTADOR VIBRATÓRIO PÉ DE CARNEIRO, OPERADO POR CONTROLE REMOT O, POTÊNCIA 12,5 KW, PESO OPERACIONAL 1,675 T, LARGURA DE TRABALHO 0,8 5 M - MATERIAIS NA OPERAÇÃO. AF_02/2016</t>
  </si>
  <si>
    <t>ROLO COMPACTADOR VIBRATÓRIO TANDEM, CILINDROS LISOS DE AÇO PARA SOLO/A SFALTO, POTÊNCIA 45 HP, PESO MÁXIMO OPERACIONAL 4 T - JUROS. AF_02/201 6</t>
  </si>
  <si>
    <t>RECOLOCACAO DE RIPAS EM MADEIRAMENTO DE TELHADO, CONSIDERANDO REAPROVE ITAMENTO DE MATERIAL</t>
  </si>
  <si>
    <t>RECOLOCACAO DE MADEIRAMENTO DO TELHADO - CAIBROS, CONSIDERANDO REAPROV EITAMENTO DE MATERIAL</t>
  </si>
  <si>
    <t>RECOLOCACAO DE TELHAS CERAMICAS TIPO FRANCESA, CONSIDERANDO REAPROVEIT AMENTO DE MATERIAL</t>
  </si>
  <si>
    <t>RECOLOCACAO DE TELHAS CERAMICAS TIPO PLAN, CONSIDERANDO REAPROVEITAMEN TO DE MATERIAL</t>
  </si>
  <si>
    <t>ESTRUTURA PARA COBERTURA EM ARCO, EM ALUMINIO ANODIZADO, VAO DE 20M, E SPACAMENTO DE 5M ATE 6,5M</t>
  </si>
  <si>
    <t>ESTRUTURA PARA COBERTURA EM ARCO, EM ALUMINIO ANODIZADO, VAO DE 30M, E SPACAMENTO DE 5M ATE 6,5M</t>
  </si>
  <si>
    <t>ESTRUTURA PARA COBERTURA EM ARCO, EM ALUMINIO ANODIZADO, VAO DE 40M, E SPACAMENTO DE 5M ATE 6,5M</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</si>
  <si>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</si>
  <si>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</si>
  <si>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</si>
  <si>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CUMEEIRA TIPO SHED PARA TELHA DE FIBROCIMENTO ONDULADA, INCLUSO JUNTAS DE VEDACAO E ACESSORIOS DE FIXACAO</t>
  </si>
  <si>
    <t>ESTRUTURA METALICA EM TESOURAS OU TRELICAS, VAO LIVRE DE 12M, FORNECIM ENTO E MONTAGEM, NAO SENDO CONSIDERADOS OS FECHAMENTOS METALICOS, AS C OLUNAS, OS SERVICOS GERAIS EM ALVENARIA E CONCRETO, AS TELHAS DE COBER TURA E A PINTURA DE ACABAMENTO</t>
  </si>
  <si>
    <t>ESTRUTURA METALICA EM TESOURAS OU TRELICAS, VAO LIVRE DE 15M, FORNECIM ENTO E MONTAGEM, NAO SENDO CONSIDERADOS OS FECHAMENTOS METALICOS, AS C OLUNAS, OS SERVICOS GERAIS EM ALVENARIA E CONCRETO, AS TELHAS DE COBER TURA E A PINTURA DE ACABAMENTO</t>
  </si>
  <si>
    <t>ESTRUTURA METALICA EM TESOURAS OU TRELICAS, VAO LIVRE DE 20M, FORNECIM ENTO E MONTAGEM, NAO SENDO CONSIDERADOS OS FECHAMENTOS METALICOS, AS C OLUNAS, OS SERVICOS GERAIS EM ALVENARIA E CONCRETO, AS TELHAS DE COBER TURA E A PINTURA DE ACABAMENTO</t>
  </si>
  <si>
    <t>ESTRUTURA METALICA EM TESOURAS OU TRELICAS, VAO LIVRE DE 25M, FORNECIM ENTO E MONTAGEM, NAO SENDO CONSIDERADOS OS FECHAMENTOS METALICOS, AS C OLUNAS, OS SERVICOS GERAIS EM ALVENARIA E CONCRETO, AS TELHAS DE COBER TURA E A PINTURA DE ACABAMENTO</t>
  </si>
  <si>
    <t>ESTRUTURA METALICA EM TESOURAS OU TRELICAS, VAO LIVRE DE 30M, FORNECIM ENTO E MONTAGEM, NAO SENDO CONSIDERADOS OS FECHAMENTOS METALICOS, AS C OLUNAS, OS SERVICOS GERAIS EM ALVENARIA E CONCRETO, AS TELHAS DE COBER TURA E A PINTURA DE ACABAMENTO</t>
  </si>
  <si>
    <t>CALHA EM CONCRETO SIMPLES, EM MEIA CANA, DIAMETRO 200 MM</t>
  </si>
  <si>
    <t>CALHA EM CONCRETO SIMPLES, EM MEIA CANA DE CONCRETO, DIAMETRO 600 MM</t>
  </si>
  <si>
    <t>EXECUCAO DE DRENO COM TUBOS DE PVC CORRUGADO FLEXIVEL PERFURADO - DN 1 00</t>
  </si>
  <si>
    <t>EXECUCAO DE DRENOS DE CHORUME EM TUBOS DRENANTES DE CONCRETO, DIAM=200 MM, ENVOLTOS EM BRITA E GEOTEXTIL</t>
  </si>
  <si>
    <t>EXECUCAO DE DRENOS DE CHORUME EM TUBOS DRENANTES, PVC, DIAM=100 MM, EN VOLTOS EM BRITA E GEOTEXTIL</t>
  </si>
  <si>
    <t>EXECUCAO DE DRENOS DE CHORUME EM TUBOS DRENANTES, PVC, DIAM=150 MM, EN VOLTOS EM BRITA E GEOTEXTIL</t>
  </si>
  <si>
    <t>EXECUCAO DRENO PROFUNDO, COM CORTE TRAPEZOIDAL EM SOLO, DE 70X80X150CM EXCL TUBO INCL MATERIAL EXECUCAO, COM SELO ENCHIMENTO MATERIAL DRENAN TE E ESCAVACAO</t>
  </si>
  <si>
    <t>EXECUCAO DE DRENO DE TUBO DE CONRETO SIMPLES POROSO D=0,20 M (0,5MX0,5 M) PARA GALERIAS DE AGUAS PLUVIAIS</t>
  </si>
  <si>
    <t>FORNECIMENTO E LANCAMENTO DE PEDRA DE MAO</t>
  </si>
  <si>
    <t>ENROCAMENTO COM PEDRA ARGAMASSADA TRAÇO 1:4 COM PEDRA DE MÃO</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</si>
  <si>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</si>
  <si>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</si>
  <si>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</si>
  <si>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</si>
  <si>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</si>
  <si>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</si>
  <si>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GABIÃO, ENCHIMENTO COM PEDRA DE MÃO TIPO RACHÃO, COM SOLO REFO RÇADO, ALTURA DO MURO DE ATÉ 4 METROS - FORNECIMENTO E EXECUÇÃO. AF_12 /2015</t>
  </si>
  <si>
    <t>MURO DE GABIÃO, ENCHIMENTO COM PEDRA DE MÃO TIPO RACHÃO, COM SOLO REFO RÇADO, ALTURA DO MURO ACIMA DE 4 E ATÉ 12 METROS - FORNECIMENTO E EXEC UÇÃO. AF_12/2015</t>
  </si>
  <si>
    <t>MURO DE GABIÃO, ENCHIMENTO COM PEDRA DE MÃO TIPO RACHÃO, COM SOLO REFO RÇADO, ALTURA DO MURO ACIMA DE 12 E ATÉ 20 METROS - FORNECIMENTO E EXE CUÇÃO. AF_12/2015</t>
  </si>
  <si>
    <t>MURO DE GABIÃO, ENCHIMENTO COM PEDRA DE MÃO TIPO RACHÃO, COM SOLO REFO RÇADO, ALTURA DO MURO ACIMA DE 20 E ATÉ 28 METROS - FORNECIMENTO E EXE CUÇÃO. AF_12/2015</t>
  </si>
  <si>
    <t>MURO DE GABIÃO, ENCHIMENTO COM RESÍDUO DE CONSTRUÇÃO E DEMOLIÇÃO, DE G RAVIDADE, COM GAIOLA TRAPEZOIDAL DE COMPRIMENTO IGUAL A 2 METROS, ALTU RA DO MURO DE ATÉ 2 METROS - FORNECIMENTO E EXECUÇÃO. AF_12/2015</t>
  </si>
  <si>
    <t>MURO DE GABIÃO, ENCHIMENTO COM RESÍDUO DE CONSTRUÇÃO E DEMOLIÇÃO, DE G RAVIDADE, COM GAIOLA TRAPEZOIDAL DE COMPRIMENTO IGUAL A 2 METROS, ALTU RA DO MURO ACIMA DE 2 E ATÉ 4 METROS - FORNECIMENTO E EXECUÇÃO. AF_12/ 2015</t>
  </si>
  <si>
    <t>PROTEÇÃO SUPERFICIAL DE CANAL EM GABIÃO TIPO COLCHÃO, ALTURA DE 17 CEN TÍMETROS, ENCHIMENTO COM PEDRA DE MÃO TIPO RACHÃO - FORNECIMENTO E EXE CUÇÃO. AF_12/2015</t>
  </si>
  <si>
    <t>PROTEÇÃO SUPERFICIAL DE CANAL EM GABIÃO TIPO COLCHÃO, ALTURA DE 23 CEN TÍMETROS, ENCHIMENTO COM PEDRA DE MÃO TIPO RACHÃO - FORNECIMENTO E EXE CUÇÃO. AF_12/2015</t>
  </si>
  <si>
    <t>PROTEÇÃO SUPERFICIAL DE CANAL EM GABIÃO TIPO COLCHÃO, ALTURA DE 30 CEN TÍMETROS, ENCHIMENTO COM PEDRA DE MÃO TIPO RACHÃO - FORNECIMENTO E EXE CUÇÃO. AF_12/2015</t>
  </si>
  <si>
    <t>PROTEÇÃO SUPERFICIAL DE CANAL EM GABIÃO TIPO SACO, DIÂMETRO DE 65 CENT ÍMETROS, ENCHIMENTO MANUAL COM PEDRA DE MÃO TIPO RACHÃO - FORNECIMENTO E EXECUÇÃO. AF_12/2015</t>
  </si>
  <si>
    <t>MURO DE ARRIMO DE CONCRETO CICLOPICO COM 30% DE PEDRA DE MAO</t>
  </si>
  <si>
    <t>MURO DE ARRIMO DE ALVENARIA DE PEDRA ARGAMASSADA</t>
  </si>
  <si>
    <t>MURO DE ARRIMO DE ALVENARIA DE TIJOLOS</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</si>
  <si>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</si>
  <si>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</si>
  <si>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 NDO EQUIPAMENTO DE PROJEÇÃO COM 6 M³/H DE CAPACIDADE. AF_01/2016</t>
  </si>
  <si>
    <t>EXECUÇÃO DE REVESTIMENTO DE CONCRETO PROJETADO COM ESPESSURA DE 10 CM, ARMADO COM TELA, INCLINAÇÃO MENOR QUE 90°, APLICAÇÃO CONTÍNUA, UTILIZ ANDO EQUIPAMENTO DE PROJEÇÃO COM 6 M³/H DE CAPACIDADE. AF_01/2016</t>
  </si>
  <si>
    <t>EXECUÇÃO DE REVESTIMENTO DE CONCRETO PROJETADO COM ESPESSURA DE 7 CM, ARMADO COM TELA, INCLINAÇÃO DE 90°, APLICAÇÃO CONTÍNUA, UTILIZANDO EQU IPAMENTO DE PROJEÇÃO COM 6 M³/H DE CAPACIDADE. AF_01/2016</t>
  </si>
  <si>
    <t>EXECUÇÃO DE REVESTIMENTO DE CONCRETO PROJETADO COM ESPESSURA DE 10 CM, ARMADO COM TELA, INCLINAÇÃO DE 90°, APLICAÇÃO CONTÍNUA, UTILIZANDO EQ UIPAMENTO DE PROJEÇÃO COM 6 M³/H DE CAPACIDADE. AF_01/2016</t>
  </si>
  <si>
    <t>EXECUÇÃO DE REVESTIMENTO DE CONCRETO PROJETADO COM ESPESSURA DE 7 CM, ARMADO COM TELA, INCLINAÇÃO MENOR QUE 90°, APLICAÇÃO CONTÍNUA, UTILIZA NDO EQUIPAMENTO DE PROJEÇÃO COM 3 M³/H DE CAPACIDADE. AF_01/2016</t>
  </si>
  <si>
    <t>EXECUÇÃO DE REVESTIMENTO DE CONCRETO PROJETADO COM ESPESSURA DE 10 CM, ARMADO COM TELA, INCLINAÇÃO MENOR QUE 90°, APLICAÇÃO CONTÍNUA, UTILIZ ANDO EQUIPAMENTO DE PROJEÇÃO COM 3 M³/H DE CAPACIDADE. AF_01/2016</t>
  </si>
  <si>
    <t>EXECUÇÃO DE REVESTIMENTO DE CONCRETO PROJETADO COM ESPESSURA DE 7 CM, ARMADO COM TELA, INCLINAÇÃO DE 90°, APLICAÇÃO CONTÍNUA, UTILIZANDO EQU IPAMENTO DE PROJEÇÃO COM 3 M³/H DE CAPACIDADE. AF_01/2016</t>
  </si>
  <si>
    <t>EXECUÇÃO DE REVESTIMENTO DE CONCRETO PROJETADO COM ESPESSURA DE 10 CM, ARMADO COM TELA, INCLINAÇÃO DE 90°, APLICAÇÃO CONTÍNUA, UTILIZANDO EQ UIPAMENTO DE PROJEÇÃO COM 3 M³/H DE CAPACIDADE. AF_01/2016</t>
  </si>
  <si>
    <t>EXECUÇÃO DE REVESTIMENTO DE CONCRETO PROJETADO COM ESPESSURA DE 7 CM, ARMADO COM FIBRAS DE AÇO, INCLINAÇÃO MENOR QUE 90°, APLICAÇÃO CONTÍNUA , UTILIZANDO EQUIPAMENTO DE PROJEÇÃO COM 6 M³/H DE CAPACIDADE. AF_01/2 016</t>
  </si>
  <si>
    <t>EXECUÇÃO DE REVESTIMENTO DE CONCRETO PROJETADO COM ESPESSURA DE 10 CM, ARMADO COM FIBRAS DE AÇO, INCLINAÇÃO MENOR QUE 90°, APLICAÇÃO CONTÍNU A, UTILIZANDO EQUIPAMENTO DE PROJEÇÃO COM 6 M³/H DE CAPACIDADE. AF_01/ 2016</t>
  </si>
  <si>
    <t>EXECUÇÃO DE REVESTIMENTO DE CONCRETO PROJETADO COM ESPESSURA DE 7 CM, ARMADO COM FIBRAS DE AÇO, INCLINAÇÃO DE 90°, APLICAÇÃO CONTÍNUA, UTILI ZANDO EQUIPAMENTO DE PROJEÇÃO COM 6 M³/H DE CAPACIDADE. AF_01/2016</t>
  </si>
  <si>
    <t>EXECUÇÃO DE REVESTIMENTO DE CONCRETO PROJETADO COM ESPESSURA DE 10 CM, ARMADO COM FIBRAS DE AÇO, INCLINAÇÃO DE 90°, APLICAÇÃO CONTÍNUA, UTIL IZANDO EQUIPAMENTO DE PROJEÇÃO COM 6 M³/H DE CAPACIDADE. AF_01/2016</t>
  </si>
  <si>
    <t>EXECUÇÃO DE REVESTIMENTO DE CONCRETO PROJETADO COM ESPESSURA DE 7 CM, ARMADO COM FIBRAS DE AÇO, INCLINAÇÃO MENOR QUE 90°, APLICAÇÃO CONTÍNUA , UTILIZANDO EQUIPAMENTO DE PROJEÇÃO COM 3 M³/H DE CAPACIDADE. AF_01/2 016</t>
  </si>
  <si>
    <t>EXECUÇÃO DE REVESTIMENTO DE CONCRETO PROJETADO COM ESPESSURA DE 10 CM, ARMADO COM FIBRAS DE AÇO, INCLINAÇÃO MENOR QUE 90°, APLICAÇÃO CONTÍNU A, UTILIZANDO EQUIPAMENTO DE PROJEÇÃO COM 3 M³/H DE CAPACIDADE. AF_01/ 2016</t>
  </si>
  <si>
    <t>EXECUÇÃO DE REVESTIMENTO DE CONCRETO PROJETADO COM ESPESSURA DE 7 CM, ARMADO COM FIBRAS DE AÇO, INCLINAÇÃO DE 90°, APLICAÇÃO CONTÍNUA, UTILI ZANDO EQUIPAMENTO DE PROJEÇÃO COM 3 M³/H DE CAPACIDADE. AF_01/2016</t>
  </si>
  <si>
    <t>EXECUÇÃO DE REVESTIMENTO DE CONCRETO PROJETADO COM ESPESSURA DE 10 CM, ARMADO COM FIBRAS DE AÇO, INCLINAÇÃO DE 90°, APLICAÇÃO CONTÍNUA, UTIL IZANDO EQUIPAMENTO DE PROJEÇÃO COM 3 M³/H DE CAPACIDADE. AF_01/2016</t>
  </si>
  <si>
    <t>EXECUÇÃO DE REVESTIMENTO DE CONCRETO PROJETADO COM ESPESSURA DE 7 CM, ARMADO COM TELA, INCLINAÇÃO MENOR QUE 90°, APLICAÇÃO DESCONTÍNUA, UTIL IZANDO EQUIPAMENTO DE PROJEÇÃO COM 6 M³/H DE CAPACIDADE. AF_01/2016</t>
  </si>
  <si>
    <t>EXECUÇÃO DE REVESTIMENTO DE CONCRETO PROJETADO COM ESPESSURA DE 10 CM, ARMADO COM TELA, INCLINAÇÃO MENOR QUE 90°, APLICAÇÃO DESCONTÍNUA, UTI 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</si>
  <si>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</si>
  <si>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</si>
  <si>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 IZANDO EQUIPAMENTO DE PROJEÇÃO COM 3 M³/H DE CAPACIDADE. AF_01/2016</t>
  </si>
  <si>
    <t>EXECUÇÃO DE REVESTIMENTO DE CONCRETO PROJETADO COM ESPESSURA DE 10 CM, ARMADO COM TELA, INCLINAÇÃO MENOR QUE 90°, APLICAÇÃO DESCONTÍNUA, UTI 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</si>
  <si>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</si>
  <si>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</si>
  <si>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 NUA, UTILIZANDO EQUIPAMENTO DE PROJEÇÃO COM 6 M³/H DE CAPACIDADE. AF_0 1/2016</t>
  </si>
  <si>
    <t>EXECUÇÃO DE REVESTIMENTO DE CONCRETO PROJETADO COM ESPESSURA DE 10 CM, ARMADO COM FIBRAS DE AÇO, INCLINAÇÃO MENOR QUE 90°, APLICAÇÃO DESCONT ÍNUA, UTILIZANDO EQUIPAMENTO DE PROJEÇÃO COM 6 M³/H DE CAPACIDADE. AF_ 01/2016</t>
  </si>
  <si>
    <t>EXECUÇÃO DE REVESTIMENTO DE CONCRETO PROJETADO COM ESPESSURA DE 7 CM, ARMADO COM FIBRAS DE AÇO, INCLINAÇÃO DE 90°, APLICAÇÃO DESCONTÍNUA, UT ILIZANDO EQUIPAMENTO DE PROJEÇÃO COM 6 M³/H DE CAPACIDADE. AF_01/2016</t>
  </si>
  <si>
    <t>EXECUÇÃO DE REVESTIMENTO DE CONCRETO PROJETADO COM ESPESSURA DE 10 CM, ARMADO COM FIBRAS DE AÇO, INCLINAÇÃO DE 90°, APLICAÇÃO DESCONTÍNUA, U TILIZANDO EQUIPAMENTO DE PROJEÇÃO COM 6 M³/H DE CAPACIDADE. AF_01/2016</t>
  </si>
  <si>
    <t>EXECUÇÃO DE REVESTIMENTO DE CONCRETO PROJETADO COM ESPESSURA DE 7 CM, ARMADO COM FIBRAS DE AÇO, INCLINAÇÃO MENOR QUE 90°, APLICAÇÃO DESCONTÍ NUA, UTILIZANDO EQUIPAMENTO DE PROJEÇÃO COM 3 M³/H DE CAPACIDADE. AF_0 1/2016</t>
  </si>
  <si>
    <t>EXECUÇÃO DE REVESTIMENTO DE CONCRETO PROJETADO COM ESPESSURA DE 10 CM, ARMADO COM FIBRAS DE AÇO, INCLINAÇÃO MENOR QUE 90°, APLICAÇÃO DESCONT ÍNUA, UTILIZANDO EQUIPAMENTO DE PROJEÇÃO COM 3 M³/H DE CAPACIDADE. AF_ 01/2016</t>
  </si>
  <si>
    <t>EXECUÇÃO DE REVESTIMENTO DE CONCRETO PROJETADO COM ESPESSURA DE 7 CM, ARMADO COM FIBRAS DE AÇO, INCLINAÇÃO DE 90°, APLICAÇÃO DESCONTÍNUA, UT ILIZANDO EQUIPAMENTO DE PROJEÇÃO COM 3 M³/H DE CAPACIDADE. AF_01/2016</t>
  </si>
  <si>
    <t>EXECUÇÃO DE REVESTIMENTO DE CONCRETO PROJETADO COM ESPESSURA DE 10 CM, ARMADO COM FIBRAS DE AÇO, INCLINAÇÃO DE 90°, APLICAÇÃO DESCONTÍNUA, U TILIZANDO EQUIPAMENTO DE PROJEÇÃO COM 3 M³/H DE CAPACIDADE. AF_01/2016</t>
  </si>
  <si>
    <t>DISSIPADOR DE ENERGIA EM PEDRA ARGAMASSADA ESPESSURA 6CM INCL MATERIAI S E COLOCACAO MEDIDO P/ VOLUME DE PEDRA ARGAMASSADA</t>
  </si>
  <si>
    <t>BOCA P/BUEIRO SIMPLES TUBULAR D=0,40M EM CONCRETO CICLOPICO, INCLINDO FORMAS, ESCAVACAO, REATERRO E MATERIAIS, EXCLUINDO MATERIAL REATERRO J AZIDA E TRANSPORTE</t>
  </si>
  <si>
    <t>BOCA PARA BUEIRO SIMPLES TUBULAR, DIAMETRO =0,60M, EM CONCRETO CICLOPI CO, INCLUINDO FORMAS, ESCAVACAO, REATERRO E MATERIAIS, EXCLUINDO MATER IAL REATERRO JAZIDA E TRANSPORTE.</t>
  </si>
  <si>
    <t>BOCA PARA BUEIRO SIMPLES TUBULAR, DIAMETRO =0,80M, EM CONCRETO CICLOPI CO, INCLUINDO FORMAS, ESCAVACAO, REATERRO E MATERIAIS, EXCLUINDO MATER IAL REATERRO JAZIDA E TRANSPORTE.</t>
  </si>
  <si>
    <t>BOCA PARA BUEIRO SIMPLES TUBULAR, DIAMETRO =1,00M, EM CONCRETO CICLOPI CO, INCLUINDO FORMAS, ESCAVACAO, REATERRO E MATERIAIS, EXCLUINDO MATER IAL REATERRO JAZIDA E TRANSPORTE.</t>
  </si>
  <si>
    <t>BOCA PARA BUEIRO SIMPLES TUBULAR, DIAMETRO =1,20M, EM CONCRETO CICLOPI CO, INCLUINDO FORMAS, ESCAVACAO, REATERRO E MATERIAIS, EXCLUINDO MATER IAL REATERRO JAZIDA E TRANSPORTE.</t>
  </si>
  <si>
    <t>BOCA PARA BUEIRO DUPLO TUBULAR, DIAMETRO =0,40M, EM CONCRETO CICLOPICO , INCLUINDO FORMAS, ESCAVACAO, REATERRO E MATERIAIS, EXCLUINDO MATERIA L REATERRO JAZIDA E TRANSPORTE.</t>
  </si>
  <si>
    <t>BOCA PARA BUEIRO DUPLO TUBULAR, DIAMETRO =0,60M, EM CONCRETO CICLOPICO , INCLUINDO FORMAS, ESCAVACAO, REATERRO E MATERIAIS, EXCLUINDO MATERIA L REATERRO JAZIDA E TRANSPORTE.</t>
  </si>
  <si>
    <t>BOCA PARA BUEIRO DUPLO TUBULAR, DIAMETRO =0,80M, EM CONCRETO CICLOPICO , INCLUINDO FORMAS, ESCAVACAO, REATERRO E MATERIAIS, EXCLUINDO MATERIA L REATERRO JAZIDA E TRANSPORTE.</t>
  </si>
  <si>
    <t>BOCA PARA BUEIRO DUPLO TUBULAR, DIAMETRO =1,00M, EM CONCRETO CICLOPICO , INCLUINDO FORMAS, ESCAVACAO, REATERRO E MATERIAIS, EXCLUINDO MATERIA L REATERRO JAZIDA E TRANSPORTE.</t>
  </si>
  <si>
    <t>BOCA PARA BUEIRO DUPLOTUBULAR, DIAMETRO =1,20M, EM CONCRETO CICLOPICO, INCLUINDO FORMAS, ESCAVACAO, REATERRO E MATERIAIS, EXCLUINDO MATERIAL REATERRO JAZIDA E TRANSPORTE.</t>
  </si>
  <si>
    <t>BOCA PARA BUEIRO TRIPLO TUBULAR, DIAMETRO =0,40M, EM CONCRETO CICLOPIC O, INCLUINDO FORMAS, ESCAVACAO, REATERRO E MATERIAIS, EXCLUINDO MATERI AL REATERRO JAZIDA E TRANSPORTE.</t>
  </si>
  <si>
    <t>BOCA PARA BUEIRO TRIPLO TUBULAR, DIAMETRO =0,60M, EM CONCRETO CICLOPIC O, INCLUINDO FORMAS, ESCAVACAO, REATERRO E MATERIAIS, EXCLUINDO MATERI AL REATERRO JAZIDA E TRANSPORTE.</t>
  </si>
  <si>
    <t>BOCA PARA BUEIRO TRIPLO TUBULAR, DIAMETRO =0,80M, EM CONCRETO CICLOPIC O, INCLUINDO FORMAS, ESCAVACAO, REATERRO E MATERIAIS, EXCLUINDO MATERI AL REATERRO JAZIDA E TRANSPORTE.</t>
  </si>
  <si>
    <t>BOCA PARA BUEIRO TRIPLO TUBULAR, DIAMETRO =1,00M, EM CONCRETO CICLOPIC O, INCLUINDO FORMAS, ESCAVACAO, REATERRO E MATERIAIS, EXCLUINDO MATERI AL REATERRO JAZIDA E TRANSPORTE.</t>
  </si>
  <si>
    <t>BOCA PARA BUEIRO TRIPLO TUBULAR, DIAMETRO =1,20M, EM CONCRETO CICLOPIC O, INCLUINDO FORMAS, ESCAVACAO, REATERRO E MATERIAIS, EXCLUINDO MATERI AL REATERRO JAZIDA E TRANSPORTE.</t>
  </si>
  <si>
    <t>POCO DE VISITA PARA REDE DE ESG. SANIT., EM ANEIS DE CONCRETO, DIÂMETR O = 60CM, PROF=80CM, INCLUINDO DEGRAU,  EXCLUINDO TAMPAO FERRO FUNDIDO .</t>
  </si>
  <si>
    <t>POCO DE VISITA PARA REDE DE ESG. SANIT., EM ANEIS DE CONCRETO, DIÂMETR O = 60CM, PROF = 60CM, INCLUINDO DEGRAU, EXCLUINDO TAMPAO FERRO FUNDID O.</t>
  </si>
  <si>
    <t>CAIXA COLETORA, 1,20X1,20X1,50M, COM FUNDO E TAMPA DE CONCRETO E PARED ES EM ALVENARIA</t>
  </si>
  <si>
    <t>CAIXA COLETORA, 0,25 X 0,85 X 1,00 M, COM FUNDO E PAREDES EM ALVENARIA</t>
  </si>
  <si>
    <t>POCO DE VISITA PARA REDE DE ESGOTO SANITARIO, EM ALVENARIA, DIAMETRO = 60 CM, PROF 160 CM, INCLUINDO TAMPAO FERRO FUNDIDO</t>
  </si>
  <si>
    <t>POCO DE VISITA PARA REDE DE ESGOTO SANITÁRIO, EM ALVENARIA, DIAMETRO 1 20 CM, PROF ATE 200 CM, INCLUINDO TAMPAO FERRO FUNDIDO</t>
  </si>
  <si>
    <t>POCO DE VISITA PARA REDE DE ESGOTO SANITÁRIO, EM ALVENARIA, DIAMETRO 1 20 CM, PROF ATE 400 CM, INCLUINDO TAMPAO FERRO FUNDIDO</t>
  </si>
  <si>
    <t>POCO DE VISITA PARA DRENAGEM PLUVIAL, EM CONCRETO ESTRUTURAL, DIMENSOE S INTERNAS DE 90X150X80CM (LARGXCOMPXALT), PARA REDE DE 600 MM, EXCLUS OS TAMPAO E CHAMINE.</t>
  </si>
  <si>
    <t>BOCA DE LOBO EM ALVENARIA TIJOLO MACICO, REVESTIDA C/ ARGAMASSA DE CIM ENTO E AREIA 1:3, SOBRE LASTRO DE CONCRETO 10CM E TAMPA DE CONCRETO AR MADO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</si>
  <si>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</si>
  <si>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</si>
  <si>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</si>
  <si>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</si>
  <si>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</si>
  <si>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</si>
  <si>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ESCORAMENTO CONTINUO DE VALAS, MISTO, COM PERFIL I DE 8"</t>
  </si>
  <si>
    <t>ESCORAMENTO FORMAS DE H=3,30 A 3,50 M, COM MADEIRA 3A QUALIDADE, NAO A PARELHADA, APROVEITAMENTO TABUAS 3X E PRUMOS 4X</t>
  </si>
  <si>
    <t>ESCORAMENTO FORMAS H=3,50 A 4,00 M, COM MADEIRA DE 3A QUALIDADE, NAO A PARELHADA, APROVEITAMENTO TABUAS 3X E PRUMOS 4X.</t>
  </si>
  <si>
    <t>RECOLOCACAO DE FOLHAS DE PORTA DE PASSAGEM OU JANELA, CONSIDERANDO REA PROVEITAMENTO DO MATERIAL</t>
  </si>
  <si>
    <t>ALCAPAO EM COMPENSADO DE MADEIRA CEDRO/VIROLA, 60X60X2CM, COM MARCO 7X 3CM, ALIZAR DE 2A, DOBRADICAS EM LATAO CROMADO E TARJETA CROMADA</t>
  </si>
  <si>
    <t>ADUELA / MARCO / BATENTE PARA PORTA DE 60X210CM, PADRÃO MÉDIO - FORNEC IMENTO E MONTAGEM. AF_08/2015</t>
  </si>
  <si>
    <t>ADUELA / MARCO / BATENTE PARA PORTA DE 70X210CM, PADRÃO MÉDIO - FORNEC IMENTO E MONTAGEM. AF_08/2015</t>
  </si>
  <si>
    <t>ADUELA / MARCO / BATENTE PARA PORTA DE 80X210CM, PADRÃO MÉDIO - FORNEC IMENTO E MONTAGEM. AF_08/2015</t>
  </si>
  <si>
    <t>ADUELA / MARCO / BATENTE PARA PORTA DE 90X210CM, PADRÃO MÉDIO - FORNEC IMENTO E MONTAGEM. AF_08/2015</t>
  </si>
  <si>
    <t>ADUELA / MARCO / BATENTE PARA PORTA DE 60X210CM, FIXAÇÃO COM ARGAMASSA , PADRÃO MÉDIO - FORNECIMENTO E INSTALAÇÃO. AF_08/2015_P</t>
  </si>
  <si>
    <t>ADUELA / MARCO / BATENTE PARA PORTA DE 60X210CM, FIXAÇÃO COM ARGAMASSA - SOMENTE INSTALAÇÃO. AF_08/2015_P</t>
  </si>
  <si>
    <t>ADUELA / MARCO / BATENTE PARA PORTA DE 70X210CM, FIXAÇÃO COM ARGAMASSA , PADRÃO MÉDIO - FORNECIMENTO E INSTALAÇÃO. AF_08/2015_P</t>
  </si>
  <si>
    <t>ADUELA / MARCO / BATENTE PARA PORTA DE 70X210CM, FIXAÇÃO COM ARGAMASSA - SOMENTE INSTALAÇÃO. AF_08/2015_P</t>
  </si>
  <si>
    <t>ADUELA / MARCO / BATENTE PARA PORTA DE 80X210CM, FIXAÇÃO COM ARGAMASSA , PADRÃO MÉDIO - FORNECIMENTO E INSTALAÇÃO. AF_08/2015_P</t>
  </si>
  <si>
    <t>ADUELA / MARCO / BATENTE PARA PORTA DE 80X210CM, FIXAÇÃO COM ARGAMASSA - SOMENTE INSTALAÇÃO. AF_08/2015_P</t>
  </si>
  <si>
    <t>ADUELA / MARCO / BATENTE PARA PORTA DE 90X210CM, FIXAÇÃO COM ARGAMASSA , PADRÃO MÉDIO - FORNECIMENTO E INSTALAÇÃO. AF_08/2015_P</t>
  </si>
  <si>
    <t>ADUELA / MARCO / BATENTE PARA PORTA DE 90X210CM, FIXAÇÃO COM ARGAMASSA - SOMENTE INSTALAÇÃO. AF_08/2015_P</t>
  </si>
  <si>
    <t>PORTA DE MADEIRA PARA PINTURA, SEMI-OCA (LEVE OU MÉDIA), 60X210CM, ESP ESSURA DE 3,5CM, INCLUSO DOBRADIÇAS - FORNECIMENTO E INSTALAÇÃO. AF_08 /2015</t>
  </si>
  <si>
    <t>PORTA DE MADEIRA PARA PINTURA, SEMI-OCA (LEVE OU MÉDIA), 70X210CM, ESP ESSURA DE 3,5CM, INCLUSO DOBRADIÇAS - FORNECIMENTO E INSTALAÇÃO. AF_08 /2015</t>
  </si>
  <si>
    <t>PORTA DE MADEIRA PARA PINTURA, SEMI-OCA (LEVE OU MÉDIA), 80X210CM, ESP ESSURA DE 3,5CM, INCLUSO DOBRADIÇAS - FORNECIMENTO E INSTALAÇÃO. AF_08 /2015</t>
  </si>
  <si>
    <t>PORTA DE MADEIRA PARA PINTURA, SEMI-OCA (LEVE OU MÉDIA), 90X210CM, ESP ESSURA DE 3,5CM, INCLUSO DOBRADIÇAS - FORNECIMENTO E INSTALAÇÃO. AF_08 /2015</t>
  </si>
  <si>
    <t>FECHADURA DE EMBUTIR COM CILINDRO, EXTERNA, COMPLETA, ACABAMENTO PADRÃ O MÉDIO, INCLUSO EXECUÇÃO DE FURO - FORNECIMENTO E INSTALAÇÃO. AF_08/2 015</t>
  </si>
  <si>
    <t>FECHADURA DE EMBUTIR PARA PORTA DE BANHEIRO, COMPLETA, ACABAMENTO PADR ÃO MÉDIO, INCLUSO EXECUÇÃO DE FURO - FORNECIMENTO E INSTALAÇÃO. AF_08/ 2015</t>
  </si>
  <si>
    <t>KIT DE PORTA DE MADEIRA PARA PINTURA, SEMI-OCA (LEVE OU MÉDIA), PADRÃO MÉDIO, 60X210CM, ESPESSURA DE 3,5CM, ITENS INCLUSOS: DOBRADIÇAS, MONT AGEM E INSTALAÇÃO DO BATENTE, FECHADURA COM EXECUÇÃO DO FURO - FORNECI MENTO E INSTALAÇÃO. AF_08/2015</t>
  </si>
  <si>
    <t>KIT DE PORTA DE MADEIRA PARA PINTURA, SEMI-OCA (LEVE OU MÉDIA), PADRÃO MÉDIO, 70X210CM, ESPESSURA DE 3,5CM, ITENS INCLUSOS: DOBRADIÇAS, MONT AGEM E INSTALAÇÃO DO BATENTE, FECHADURA COM EXECUÇÃO DO FURO - FORNECI MENTO E INSTALAÇÃO. AF_08/2015</t>
  </si>
  <si>
    <t>KIT DE PORTA DE MADEIRA PARA PINTURA, SEMI-OCA (LEVE OU MÉDIA), PADRÃO MÉDIO, 80X210CM, ESPESSURA DE 3,5CM, ITENS INCLUSOS: DOBRADIÇAS, MONT AGEM E INSTALAÇÃO DO BATENTE, FECHADURA COM EXECUÇÃO DO FURO - FORNECI MENTO E INSTALAÇÃO. AF_08/2015</t>
  </si>
  <si>
    <t>KIT DE PORTA DE MADEIRA PARA PINTURA, SEMI-OCA (LEVE OU MÉDIA), PADRÃO MÉDIO, 90X210CM, ESPESSURA DE 3,5CM, ITENS INCLUSOS: DOBRADIÇAS, MONT AGEM E INSTALAÇÃO DO BATENTE, FECHADURA COM EXECUÇÃO DO FURO - FORNECI MENTO E INSTALAÇÃO. AF_08/2015</t>
  </si>
  <si>
    <t>KIT DE PORTA DE MADEIRA PARA PINTURA, SEMI-OCA (LEVE OU MÉDIA), PADRÃO MÉDIO, 60X210CM, ESPESSURA DE 3,5CM, ITENS INCLUSOS: DOBRADIÇAS, MONT AGEM E INSTALAÇÃO DO BATENTE, SEM FECHADURA - FORNECIMENTO E INSTALAÇÃ O. AF_08/2015</t>
  </si>
  <si>
    <t>KIT DE PORTA DE MADEIRA PARA PINTURA, SEMI-OCA (LEVE OU MÉDIA), PADRÃO MÉDIO, 70X210CM, ESPESSURA DE 3,5CM, ITENS INCLUSOS: DOBRADIÇAS, MONT AGEM E INSTALAÇÃO DO BATENTE, SEM FECHADURA - FORNECIMENTO E INSTALAÇÃ O. AF_08/2015</t>
  </si>
  <si>
    <t>KIT DE PORTA DE MADEIRA PARA PINTURA, SEMI-OCA (LEVE OU MÉDIA), PADRÃO MÉDIO, 80X210CM, ESPESSURA DE 3,5CM, ITENS INCLUSOS: DOBRADIÇAS, MONT AGEM E INSTALAÇÃO DO BATENTE, SEM FECHADURA - FORNECIMENTO E INSTALAÇÃ O. AF_08/2015</t>
  </si>
  <si>
    <t>KIT DE PORTA DE MADEIRA PARA PINTURA, SEMI-OCA (LEVE OU MÉDIA), PADRÃO MÉDIO, 90X210CM, ESPESSURA DE 3,5CM, ITENS INCLUSOS: DOBRADIÇAS, MONT AGEM E INSTALAÇÃO DO BATENTE, SEM FECHADURA - FORNECIMENTO E INSTALAÇÃ O. AF_08/2015</t>
  </si>
  <si>
    <t>PORTA DE MADEIRA PARA VERNIZ, SEMI-OCA (LEVE OU MÉDIA), 60X210CM, ESPE SSURA DE 3,5CM, INCLUSO DOBRADIÇAS - FORNECIMENTO E INSTALAÇÃO. AF_08/ 2015</t>
  </si>
  <si>
    <t>PORTA DE MADEIRA PARA VERNIZ, SEMI-OCA (LEVE OU MÉDIA), 70X210CM, ESPE SSURA DE 3,5CM, INCLUSO DOBRADIÇAS - FORNECIMENTO E INSTALAÇÃO. AF_08/ 2015</t>
  </si>
  <si>
    <t>PORTA DE MADEIRA PARA VERNIZ, SEMI-OCA (LEVE OU MÉDIA), 80X210CM, ESPE SSURA DE 3,5CM, INCLUSO DOBRADIÇAS - FORNECIMENTO E INSTALAÇÃO. AF_08/ 2015</t>
  </si>
  <si>
    <t>PORTA DE MADEIRA PARA VERNIZ, SEMI-OCA (LEVE OU MÉDIA), 90X210CM, ESPE SSURA DE 3,5CM, INCLUSO DOBRADIÇAS - FORNECIMENTO E INSTALAÇÃO. AF_08/ 2015</t>
  </si>
  <si>
    <t>KIT DE PORTA DE MADEIRA PARA VERNIZ, SEMI-OCA (LEVE OU MÉDIA), PADRÃO MÉDIO, 60X210CM, ESPESSURA DE 3,5CM, ITENS INCLUSOS: DOBRADIÇAS, MONTA GEM E INSTALAÇÃO DO BATENTE, SEM FECHADURA - FORNECIMENTO E INSTALAÇÃO . AF_08/2015</t>
  </si>
  <si>
    <t>KIT DE PORTA DE MADEIRA PARA VERNIZ, SEMI-OCA (LEVE OU MÉDIA), PADRÃO MÉDIO, 70X210CM, ESPESSURA DE 3,5CM, ITENS INCLUSOS: DOBRADIÇAS, MONTA GEM E INSTALAÇÃO DO BATENTE, SEM FECHADURA - FORNECIMENTO E INSTALAÇÃO . AF_08/2015</t>
  </si>
  <si>
    <t>KIT DE PORTA DE MADEIRA PARA VERNIZ, SEMI-OCA (LEVE OU MÉDIA), PADRÃO MÉDIO, 80X210CM, ESPESSURA DE 3,5CM, ITENS INCLUSOS: DOBRADIÇAS, MONTA GEM E INSTALAÇÃO DO BATENTE, SEM FECHADURA - FORNECIMENTO E INSTALAÇÃO . AF_08/2015</t>
  </si>
  <si>
    <t>KIT DE PORTA DE MADEIRA PARA VERNIZ, SEMI-OCA (LEVE OU MÉDIA), PADRÃO MÉDIO, 90X210CM, ESPESSURA DE 3,5CM, ITENS INCLUSOS: DOBRADIÇAS, MONTA GEM E INSTALAÇÃO DO BATENTE, SEM FECHADURA - FORNECIMENTO E INSTALAÇÃO . AF_08/2015</t>
  </si>
  <si>
    <t>ADUELA / MARCO / BATENTE PARA PORTA DE 60X210CM, PADRÃO POPULAR - FORN ECIMENTO E MONTAGEM. AF_08/2015</t>
  </si>
  <si>
    <t>ADUELA / MARCO / BATENTE PARA PORTA DE 70X210CM, PADRÃO POPULAR - FORN ECIMENTO E MONTAGEM. AF_08/2015</t>
  </si>
  <si>
    <t>ADUELA / MARCO / BATENTE PARA PORTA DE 80X210CM, PADRÃO POPULAR - FORN ECIMENTO E MONTAGEM. AF_08/2015</t>
  </si>
  <si>
    <t>ADUELA / MARCO / BATENTE PARA PORTA DE 90X210CM, PADRÃO POPULAR - FORN ECIMENTO E MONTAGEM. AF_08/2015</t>
  </si>
  <si>
    <t>ADUELA / MARCO / BATENTE PARA PORTA DE 60X210CM, FIXAÇÃO COM ARGAMASSA , PADRÃO POPULAR - FORNECIMENTO E INSTALAÇÃO. AF_08/2015_P</t>
  </si>
  <si>
    <t>ADUELA / MARCO / BATENTE PARA PORTA DE 70X210CM, FIXAÇÃO COM ARGAMASSA , PADRÃO POPULAR - FORNECIMENTO E INSTALAÇÃO. AF_08/2015_P</t>
  </si>
  <si>
    <t>ADUELA / MARCO / BATENTE PARA PORTA DE 80X210CM, FIXAÇÃO COM ARGAMASSA , PADRÃO POPULAR - FORNECIMENTO E INSTALAÇÃO. AF_08/2015_P</t>
  </si>
  <si>
    <t>ADUELA / MARCO / BATENTE PARA PORTA DE 90X210CM, FIXAÇÃO COM ARGAMASSA , PADRÃO POPULAR - FORNECIMENTO E INSTALAÇÃO. AF_08/2015_P</t>
  </si>
  <si>
    <t>PORTA DE MADEIRA ALMOFADADA, SEMI-OCA (LEVE OU MÉDIA), 60X210CM, ESPES SURA DE 3CM, INCLUSO DOBRADIÇAS - FORNECIMENTO E INSTALAÇÃO. AF_08/201 5</t>
  </si>
  <si>
    <t>PORTA DE MADEIRA ALMOFADADA, SEMI-OCA (LEVE OU MÉDIA), 70X210CM, ESPES SURA DE 3CM, INCLUSO DOBRADIÇAS - FORNECIMENTO E INSTALAÇÃO. AF_08/201 5</t>
  </si>
  <si>
    <t>PORTA DE MADEIRA ALMOFADADA, SEMI-OCA (LEVE OU MÉDIA), 80X210CM, ESPES SURA DE 3,5CM, INCLUSO DOBRADIÇAS - FORNECIMENTO E INSTALAÇÃO. AF_08/2 015</t>
  </si>
  <si>
    <t>PORTA DE MADEIRA TIPO VENEZIANA, SEMI-OCA (LEVE OU MÉDIA), 80X210CM, E SPESSURA DE 3CM, INCLUSO DOBRADIÇAS - FORNECIMENTO E INSTALAÇÃO. AF_08 /2015</t>
  </si>
  <si>
    <t>PORTA DE MADEIRA, TIPO MEXICANA, SEMI-OCA (PESADA OU SUPERPESADA), 80X 210CM, ESPESSURA DE 3,5CM, INCLUSO DOBRADIÇAS - FORNECIMENTO E INSTALA ÇÃO. AF_08/2015</t>
  </si>
  <si>
    <t>FECHADURA DE EMBUTIR COM CILINDRO, EXTERNA, COMPLETA, ACABAMENTO PADRÃ O POPULAR, INCLUSO EXECUÇÃO DE FURO - FORNECIMENTO E INSTALAÇÃO. AF_08 /2015</t>
  </si>
  <si>
    <t>FECHADURA DE EMBUTIR PARA PORTA DE BANHEIRO, COMPLETA, ACABAMENTO PADR ÃO POPULAR, INCLUSO EXECUÇÃO DE FURO - FORNECIMENTO E INSTALAÇÃO. AF_0 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</si>
  <si>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</si>
  <si>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</si>
  <si>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 NTAGEM E INSTALAÇÃO DO BATENTE, FECHADURA COM EXECUÇÃO DO FURO - FORNE CIMENTO E INSTALAÇÃO. AF_08/2015</t>
  </si>
  <si>
    <t>KIT DE PORTA DE MADEIRA PARA PINTURA, SEMI-OCA (LEVE OU MÉDIA), PADRÃO POPULAR, 70X210CM, ESPESSURA DE 3,5CM, ITENS INCLUSOS: DOBRADIÇAS, MO NTAGEM E INSTALAÇÃO DO BATENTE, FECHADURA COM EXECUÇÃO DO FURO - FORNE CIMENTO E INSTALAÇÃO. AF_08/2015</t>
  </si>
  <si>
    <t>KIT DE PORTA DE MADEIRA PARA PINTURA, SEMI-OCA (LEVE OU MÉDIA), PADRÃO POPULAR, 80X210CM, ESPESSURA DE 3,5CM, ITENS INCLUSOS: DOBRADIÇAS, MO NTAGEM E INSTALAÇÃO DO BATENTE, FECHADURA COM EXECUÇÃO DO FURO - FORNE CIMENTO E INSTALAÇÃO. AF_08/2015</t>
  </si>
  <si>
    <t>KIT DE PORTA DE MADEIRA PARA PINTURA, SEMI-OCA (LEVE OU MÉDIA), PADRÃO POPULAR, 90X210CM, ESPESSURA DE 3,5CM, ITENS INCLUSOS: DOBRADIÇAS, MO NTAGEM E INSTALAÇÃO DO BATENTE, FECHADURA COM EXECUÇÃO DO FURO - FORNE CIMENTO E INSTALAÇÃO. AF_08/2015</t>
  </si>
  <si>
    <t>KIT DE PORTA DE MADEIRA PARA PINTURA, SEMI-OCA (LEVE OU MÉDIA), PADRÃO POPULAR, 60X210CM, ESPESSURA DE 3,5CM, ITENS INCLUSOS: DOBRADIÇAS, MO NTAGEM E INSTALAÇÃO DO BATENTE, SEM FECHADURA - FORNECIMENTO E INSTALA ÇÃO. AF_08/2015</t>
  </si>
  <si>
    <t>KIT DE PORTA DE MADEIRA PARA PINTURA, SEMI-OCA (LEVE OU MÉDIA), PADRÃO POPULAR, 70X210CM, ESPESSURA DE 3,5CM, ITENS INCLUSOS: DOBRADIÇAS, MO NTAGEM E INSTALAÇÃO DO BATENTE, SEM FECHADURA - FORNECIMENTO E INSTALA ÇÃO. AF_08/2015</t>
  </si>
  <si>
    <t>KIT DE PORTA DE MADEIRA PARA PINTURA, SEMI-OCA (LEVE OU MÉDIA), PADRÃO POPULAR, 80X210CM, ESPESSURA DE 3,5CM, ITENS INCLUSOS: DOBRADIÇAS, MO NTAGEM E INSTALAÇÃO DO BATENTE, SEM FECHADURA - FORNECIMENTO E INSTALA ÇÃO. AF_08/2015</t>
  </si>
  <si>
    <t>KIT DE PORTA DE MADEIRA PARA PINTURA, SEMI-OCA (LEVE OU MÉDIA), PADRÃO POPULAR, 90X210CM, ESPESSURA DE 3,5CM, ITENS INCLUSOS: DOBRADIÇAS, MO NTAGEM E INSTALAÇÃO DO BATENTE, SEM FECHADURA - FORNECIMENTO E INSTALA ÇÃO. AF_08/2015</t>
  </si>
  <si>
    <t>KIT DE PORTA DE MADEIRA PARA VERNIZ, SEMI-OCA (LEVE OU MÉDIA), PADRÃO POPULAR, 60X210CM, ESPESSURA DE 3,5CM, ITENS INCLUSOS: DOBRADIÇAS, MON TAGEM E INSTALAÇÃO DO BATENTE, SEM FECHADURA - FORNECIMENTO E INSTALAÇ ÃO. AF_08/2015</t>
  </si>
  <si>
    <t>KIT DE PORTA DE MADEIRA PARA VERNIZ, SEMI-OCA (LEVE OU MÉDIA), PADRÃO POPULAR, 70X210CM, ESPESSURA DE 3,5CM, ITENS INCLUSOS: DOBRADIÇAS, MON TAGEM E INSTALAÇÃO DO BATENTE, SEM FECHADURA - FORNECIMENTO E INSTALAÇ ÃO. AF_08/2015</t>
  </si>
  <si>
    <t>KIT DE PORTA DE MADEIRA PARA VERNIZ, SEMI-OCA (LEVE OU MÉDIA), PADRÃO POPULAR, 80X210CM, ESPESSURA DE 3,5CM, ITENS INCLUSOS: DOBRADIÇAS, MON TAGEM E INSTALAÇÃO DO BATENTE, SEM FECHADURA - FORNECIMENTO E INSTALAÇ ÃO. AF_08/2015</t>
  </si>
  <si>
    <t>KIT DE PORTA DE MADEIRA PARA VERNIZ, SEMI-OCA (LEVE OU MÉDIA), PADRÃO POPULAR, 90X210CM, ESPESSURA DE 3,5CM, ITENS INCLUSOS: DOBRADIÇAS, MON TAGEM E INSTALAÇÃO DO BATENTE, SEM FECHADURA - FORNECIMENTO E INSTALAÇ ÃO. AF_08/2015</t>
  </si>
  <si>
    <t>KIT DE PORTA DE MADEIRA ALMOFADADA, SEMI-OCA (LEVE OU MÉDIA), PADRÃO M ÉDIO 60X210CM, ESPESSURA DE 3CM, ITENS INCLUSOS: DOBRADIÇAS, MONTAGEM E INSTALAÇÃO DO BATENTE, SEM FECHADURA - FORNECIMENTO E INSTALAÇÃO. AF _08/2015</t>
  </si>
  <si>
    <t>KIT DE PORTA DE MADEIRA ALMOFADADA, SEMI-OCA (LEVE OU MÉDIA), PADRÃO P OPULAR, 60X210CM, ESPESSURA DE 3CM, ITENS INCLUSOS: DOBRADIÇAS, MONTAG EM E INSTALAÇÃO DO BATENTE, SEM FECHADURA - FORNECIMENTO E INSTALAÇÃO. AF_08/2015</t>
  </si>
  <si>
    <t>KIT DE PORTA DE MADEIRA ALMOFADADA, SEMI-OCA (LEVE OU MÉDIA), PADRÃO M ÉDIO, 70X210CM, ESPESSURA DE 3CM, ITENS INCLUSOS: DOBRADIÇAS, MONTAGEM E INSTALAÇÃO DO BATENTE, SEM FECHADURA - FORNECIMENTO E INSTALAÇÃO. A F_08/2015</t>
  </si>
  <si>
    <t>KIT DE PORTA DE MADEIRA ALMOFADADA, SEMI-OCA (LEVE OU MÉDIA), PADRÃO P OPULAR, 70X210CM, ESPESSURA DE 3CM, ITENS INCLUSOS: DOBRADIÇAS, MONTAG EM E INSTALAÇÃO DO BATENTE, SEM FECHADURA - FORNECIMENTO E INSTALAÇÃO. AF_08/2015</t>
  </si>
  <si>
    <t>KIT DE PORTA DE MADEIRA ALMOFADADA, SEMI-OCA (LEVE OU MÉDIA), PADRÃO M ÉDIO, 80X210CM, ESPESSURA DE 3,5CM, ITENS INCLUSOS: DOBRADIÇAS, MONTAG EM E INSTALAÇÃO DO BATENTE, SEM FECHADURA - FORNECIMENTO E INSTALAÇÃO. AF_08/2015</t>
  </si>
  <si>
    <t>KIT DE PORTA DE MADEIRA ALMOFADADA, SEMI-OCA (LEVE OU MÉDIA), PADRÃO P OPULAR, 80X210CM, ESPESSURA DE 3,5CM, ITENS INCLUSOS: DOBRADIÇAS, MONT AGEM E INSTALAÇÃO DO BATENTE, SEM FECHADURA - FORNECIMENTO E INSTALAÇÃ O. AF_08/2015</t>
  </si>
  <si>
    <t>KIT DE PORTA DE MADEIRA TIPO VENEZIANA, SEMI-OCA (LEVE OU MÉDIA), PADR ÃO MÉDIO, 80X210CM, ESPESSURA DE 3CM, ITENS INCLUSOS: DOBRADIÇAS, MONT AGEM E INSTALAÇÃO DO BATENTE, SEM FECHADURA - FORNECIMENTO E INSTALAÇÃ O. AF_08/2015</t>
  </si>
  <si>
    <t>KIT DE PORTA DE MADEIRA TIPO VENEZIANA, SEMI-OCA (LEVE OU MÉDIA), PADR ÃO POPULAR, 80X210CM, ESPESSURA DE 3CM, ITENS INCLUSOS: DOBRADIÇAS, MO NTAGEM E INSTALAÇÃO DO BATENTE, SEM FECHADURA - FORNECIMENTO E INSTALA ÇÃO. AF_08/2015</t>
  </si>
  <si>
    <t>KIT DE PORTA DE MADEIRA TIPO MEXICANA, SEMI-OCA (PESADA OU SUPERPESADA ), PADRÃO MÉDIO, 80X210CM, ESPESSURA DE 3CM, ITENS INCLUSOS: DOBRADIÇA S, MONTAGEM E INSTALAÇÃO DO BATENTE, SEM FECHADURA - FORNECIMENTO E IN STALAÇÃO. AF_08/2015</t>
  </si>
  <si>
    <t>KIT DE PORTA DE MADEIRA TIPO MEXICANA, SEMI-OCA (PESADA OU SUPERPESADA ), PADRÃO POPULAR, 80X210CM, ESPESSURA DE 3CM, ITENS INCLUSOS: DOBRADI ÇAS, MONTAGEM E INSTALAÇÃO DO BATENTE, SEM FECHADURA - FORNECIMENTO E INSTALAÇÃO. AF_08/2015</t>
  </si>
  <si>
    <t>JANELA DE MADEIRA ALMOFADADA 1A, 1,5X1,5M, DE ABRIR, INCLUSO GUARNICOE S E DOBRADICAS</t>
  </si>
  <si>
    <t>JANELA DE MADEIRA TIPO GUILHOTINA, DE ABRIR , INCLUSAS GUARNICOES SEM FERRAGENS</t>
  </si>
  <si>
    <t>JANELA DE MADEIRA TIPO VENEZIANA/VIDRO, DE ABRIR, INCLUSAS GUARNICOES SEM FERRAGENS</t>
  </si>
  <si>
    <t>JANELA DE MADEIRA ALMOFADADA, DE ABRIR, INCLUSAS GUARNICOES SEM FERRAG ENS</t>
  </si>
  <si>
    <t>JANELA DE MADEIRA TIPO VENEZIANA/GUILHOTINA, DE ABRIR, INCLUSAS GUARNI COES SEM FERRAGENS</t>
  </si>
  <si>
    <t>PORTA EM FERRO QUADRICULADO PARA ABRIGO DE MEDIDORES E BOTIJOES, DE AB RIR, COM GUARNICOES</t>
  </si>
  <si>
    <t>PORTA DE FERRO PARA LIXEIRA, DE ABRIR, TIPO CHAPA, 70X210CM , COM GUAR NICOES</t>
  </si>
  <si>
    <t>PORTA DE FERRO, DE ABRIR, TIPO GRADE COM CHAPA, 87X210CM, COM GUARNICO ES</t>
  </si>
  <si>
    <t>PORTA DE FERRO, DE ABRIR, TIPO CHAPA LISA, COM GUARNICOES</t>
  </si>
  <si>
    <t>PORTA DE FERRO TIPO VENEZIANA, DE ABRIR, SEM BANDEIRA SEM FERRAGENS</t>
  </si>
  <si>
    <t>PORTA DE FERRO DE ABRIR TIPO BARRA CHATA, COM REQUADRO E GUARNICAO COM PLETA</t>
  </si>
  <si>
    <t>PORTA DE ACO DE ENROLAR TIPO GRADE, CHAPA 16</t>
  </si>
  <si>
    <t>PORTA DE ACO CHAPA 24, DE ENROLAR, VAZADA TIJOLINHO OU EQUIVALENTE COM RETANGULO OU CIRCULO, ACABAMENTO GALVANIZADO NATURAL</t>
  </si>
  <si>
    <t>PORTA DE ACO CHAPA 24, DE ENROLAR, RAIADA, LARGA COM ACABAMENTO GALVAN IZADO NATURAL</t>
  </si>
  <si>
    <t>GUARDA-CORPO  COM CORRIMAO EM FERRO BARRA CHATA 3/16"</t>
  </si>
  <si>
    <t>ESCADA TIPO MARINHEIRO EM ACO CA-50 9,52MM INCLUSO PINTURA COM FUNDO A NTICORROSIVO TIPO ZARCAO</t>
  </si>
  <si>
    <t>PORTA EM ALUMÍNIO DE ABRIR TIPO VENEZIANA COM GUARNIÇÃO, FIXAÇÃO COM P ARAFUSOS - FORNECIMENTO E INSTALAÇÃO. AF_08/2015</t>
  </si>
  <si>
    <t>JOGO DE FERRAGENS CROMADAS PARA PORTA DE VIDRO TEMPERADO, UMA FOLHA CO MPOSTO DE DOBRADICAS SUPERIOR E INFERIOR, TRINCO, FECHADURA, CONTRA FE CHADURA COM CAPUCHINHO SEM MOLA E PUXADOR</t>
  </si>
  <si>
    <t>MOLA HIDRAULICA DE PISO PARA PORTA DE VIDRO TEMPERADO</t>
  </si>
  <si>
    <t>PORTAO DE FERRO COM VARA 1/2", COM REQUADRO</t>
  </si>
  <si>
    <t>PORTAO EM TELA ARAME GALVANIZADO N.12 MALHA 2" E MOLDURA EM TUBOS DE A CO COM DUAS FOLHAS DE ABRIR, INCLUSO FERRAGENS</t>
  </si>
  <si>
    <t>CAIXILHO FIXO, DE ALUMINIO, COM TELA DE METAL FIO 12 MALHA 3X3CM</t>
  </si>
  <si>
    <t>CANTONEIRA DE ALUMINIO 2"X2", PARA PROTECAO DE QUINA DE PAREDE</t>
  </si>
  <si>
    <t>CANTONEIRA DE ALUMINIO 1"X1, PARA PROTECAO DE QUINA DE PAREDE</t>
  </si>
  <si>
    <t>FORMAS MANUSEÁVEIS PARA PAREDES DE CONCRETO MOLDADAS IN LOCO, DE EDIFI CAÇÕES DE MULTIPLOS PAVIMENTO, EM PLATIBANDA. AF_06/2015</t>
  </si>
  <si>
    <t>FORMAS MANUSEÁVEIS PARA PAREDES DE CONCRETO MOLDADAS IN LOCO, DE EDIFI CAÇÕES DE MULTIPLOS PAVIMENTOS, EM FACES INTERNAS DE PAREDES. AF_06/20 15</t>
  </si>
  <si>
    <t>FORMAS MANUSEÁVEIS PARA PAREDES DE CONCRETO MOLDADAS IN LOCO, DE EDIFI CAÇÕES DE MULTIPLOS PAVIMENTOS, EM LAJES. AF_06/2015</t>
  </si>
  <si>
    <t>FORMAS MANUSEÁVEIS PARA PAREDES DE CONCRETO MOLDADAS IN LOCO, DE EDIFI CAÇÕES DE MULTIPLOS PAVIMENTOS, EM PANOS DE FACHADA COM VÃOS. AF_06/20 15</t>
  </si>
  <si>
    <t>FORMAS MANUSEÁVEIS PARA PAREDES DE CONCRETO MOLDADAS IN LOCO, DE EDIFI CAÇÕES DE MULTIPLOS PAVIMENTOS, EM PANOS DE FACHADA SEM VÃOS. AF_06/20 15</t>
  </si>
  <si>
    <t>FORMAS MANUSEÁVEIS PARA PAREDES DE CONCRETO MOLDADAS IN LOCO, DE EDIFI CAÇÕES DE MULTIPLOS PAVIMENTOS, EM PANOS DE FACHADA COM VARANDAS. AF_0 6/2015</t>
  </si>
  <si>
    <t>FORMAS MANUSEÁVEIS PARA PAREDES DE CONCRETO MOLDADAS IN LOCO, DE EDIFI CAÇÕES DE PAVIMENTO ÚNICO, EM FACES INTERNAS DE PAREDES. AF_06/2015</t>
  </si>
  <si>
    <t>FORMAS MANUSEÁVEIS PARA PAREDES DE CONCRETO MOLDADAS IN LOCO, DE EDIFI CAÇÕES DE PAVIMENTO ÚNICO, EM LAJES. AF_06/2015</t>
  </si>
  <si>
    <t>FORMAS MANUSEÁVEIS PARA PAREDES DE CONCRETO MOLDADAS IN LOCO, DE EDIFI CAÇÕES DE PAVIMENTO ÚNICO, EM PANOS DE FACHADA COM VÃOS. AF_06/2015</t>
  </si>
  <si>
    <t>FORMAS MANUSEÁVEIS PARA PAREDES DE CONCRETO MOLDADAS IN LOCO, DE EDIFI CAÇÕES DE PAVIMENTO ÚNICO, EM PANOS DE FACHADA SEM VÃOS. AF_06/2015</t>
  </si>
  <si>
    <t>FORMAS MANUSEÁVEIS PARA PAREDES DE CONCRETO MOLDADAS IN LOCO, DE EDIFI CAÇÕES DE PAVIMENTO ÚNICO, EM PANOS DE FACHADA COM VARANDA. AF_06/2015</t>
  </si>
  <si>
    <t>FABRICAÇÃO DE FÔRMA PARA PILARES E ESTRUTURAS SIMILARES, EM CHAPA DE M ADEIRA COMPENSADA RESINADA, E = 17 MM. AF_12/2015</t>
  </si>
  <si>
    <t>FABRICAÇÃO DE FÔRMA PARA PILARES E ESTRUTURAS SIMILARES, EM CHAPA DE M ADEIRA COMPENSADA PLASTIFICADA, E = 18 MM. AF_12/2015</t>
  </si>
  <si>
    <t>FABRICAÇÃO DE FÔRMA PARA VIGAS, EM CHAPA DE MADEIRA COMPENSADA RESINAD A, E = 17 MM. AF_12/2015</t>
  </si>
  <si>
    <t>FABRICAÇÃO DE FÔRMA PARA VIGAS, EM CHAPA DE MADEIRA COMPENSADA PLASTIF ICADA, E = 18 MM. AF_12/2015</t>
  </si>
  <si>
    <t>FABRICAÇÃO DE FÔRMA PARA LAJES, EM CHAPA DE MADEIRA COMPENSADA RESINAD A, E = 17 MM. AF_12/2015</t>
  </si>
  <si>
    <t>FABRICAÇÃO DE FÔRMA PARA LAJES, EM CHAPA DE MADEIRA COMPENSADA PLASTIF ICADA, E = 18 MM. AF_12/2015</t>
  </si>
  <si>
    <t>FABRICAÇÃO DE FÔRMA PARA PILARES E ESTRUTURAS SIMILARES, EM MADEIRA SE RRADA, E=25 MM. AF_12/2015</t>
  </si>
  <si>
    <t>FABRICAÇÃO DE FÔRMA PARA VIGAS, COM MADEIRA SERRADA, E = 25 MM. AF_12/ 2015</t>
  </si>
  <si>
    <t>FABRICAÇÃO DE FÔRMA PARA LAJES, EM MADEIRA SERRADA, E=25 MM. AF_12/201 5</t>
  </si>
  <si>
    <t>FABRICAÇÃO DE ESCORAS DE VIGA DO TIPO GARFO, EM MADEIRA. AF_12/2015</t>
  </si>
  <si>
    <t>FABRICAÇÃO DE ESCORAS DO TIPO PONTALETE, EM MADEIRA. AF_12/2015</t>
  </si>
  <si>
    <t>MONTAGEM E DESMONTAGEM DE FÔRMA DE PILARES RETANGULARES E ESTRUTURAS S IMILARES COM ÁREA MÉDIA DAS SEÇÕES MENOR OU IGUAL A 0,25 M², PÉ-DIREIT O SIMPLES, EM MADEIRA SERRADA, 1 UTILIZAÇÃO. AF_12/2015</t>
  </si>
  <si>
    <t>MONTAGEM E DESMONTAGEM DE FÔRMA DE PILARES RETANGULARES E ESTRUTURAS S IMILARES COM ÁREA MÉDIA DAS SEÇÕES MAIOR QUE 0,25 M², PÉ-DIREITO SIMPL ES, EM MADEIRA SERRADA, 1 UTILIZAÇÃO. AF_12/2015</t>
  </si>
  <si>
    <t>MONTAGEM E DESMONTAGEM DE FÔRMA DE PILARES RETANGULARES E ESTRUTURAS S IMILARES COM ÁREA MÉDIA DAS SEÇÕES MENOR OU IGUAL A 0,25 M², PÉ-DIREIT O SIMPLES, EM MADEIRA SERRADA, 2 UTILIZAÇÕES. AF_12/2015</t>
  </si>
  <si>
    <t>MONTAGEM E DESMONTAGEM DE FÔRMA DE PILARES RETANGULARES E ESTRUTURAS S IMILARES COM ÁREA MÉDIA DAS SEÇÕES MAIOR QUE 0,25 M², PÉ-DIREITO SIMPL ES, EM MADEIRA SERRADA, 2 UTILIZAÇÕES. AF_12/2015</t>
  </si>
  <si>
    <t>MONTAGEM E DESMONTAGEM DE FÔRMA DE PILARES RETANGULARES E ESTRUTURAS S IMILARES COM ÁREA MÉDIA DAS SEÇÕES MENOR OU IGUAL A 0,25 M², PÉ-DIREIT O SIMPLES, EM MADEIRA SERRADA, 4 UTILIZAÇÕES. AF_12/2015</t>
  </si>
  <si>
    <t>MONTAGEM E DESMONTAGEM DE FÔRMA DE PILARES RETANGULARES E ESTRUTURAS S IMILARES COM ÁREA MÉDIA DAS SEÇÕES MAIOR QUE 0,25 M², PÉ-DIREITO SIMPL ES, EM MADEIRA SERRADA, 4 UTILIZAÇÕES. AF_12/2015</t>
  </si>
  <si>
    <t>MONTAGEM E DESMONTAGEM DE FÔRMA DE PILARES RETANGULARES E ESTRUTURAS S IMILARES COM ÁREA MÉDIA DAS SEÇÕES MENOR OU IGUAL A 0,25 M², PÉ-DIREIT O SIMPLES, EM CHAPA DE MADEIRA COMPENSADA RESINADA, 2 UTILIZAÇÕES. AF_ 12/2015</t>
  </si>
  <si>
    <t>MONTAGEM E DESMONTAGEM DE FÔRMA DE PILARES RETANGULARES E ESTRUTURAS S IMILARES COM ÁREA MÉDIA DAS SEÇÕES MAIOR QUE 0,25 M², PÉ-DIREITO SIMPL ES, EM CHAPA DE MADEIRA COMPENSADA RESINADA, 2 UTILIZAÇÕES. AF_12/2015</t>
  </si>
  <si>
    <t>MONTAGEM E DESMONTAGEM DE FÔRMA DE PILARES RETANGULARES E ESTRUTURAS S IMILARES COM ÁREA MÉDIA DAS SEÇÕES MENOR OU IGUAL A 0,25 M², PÉ-DIREIT O DUPLO, EM CHAPA DE MADEIRA COMPENSADA RESINADA, 2 UTILIZAÇÕES. AF_12 /2015</t>
  </si>
  <si>
    <t>MONTAGEM E DESMONTAGEM DE FÔRMA DE PILARES RETANGULARES E ESTRUTURAS S IMILARES COM ÁREA MÉDIA DAS SEÇÕES MAIOR QUE 0,25 M², PÉ-DIREITO DUPLO , EM CHAPA DE MADEIRA COMPENSADA RESINADA, 2 UTILIZAÇÕES. AF_12/2015</t>
  </si>
  <si>
    <t>MONTAGEM E DESMONTAGEM DE FÔRMA DE PILARES RETANGULARES E ESTRUTURAS S IMILARES COM ÁREA MÉDIA DAS SEÇÕES MENOR OU IGUAL A 0,25 M², PÉ-DIREIT O SIMPLES, EM CHAPA DE MADEIRA COMPENSADA RESINADA, 4 UTILIZAÇÕES. AF_ 12/2015</t>
  </si>
  <si>
    <t>MONTAGEM E DESMONTAGEM DE FÔRMA DE PILARES RETANGULARES E ESTRUTURAS S IMILARES COM ÁREA MÉDIA DAS SEÇÕES MAIOR QUE 0,25 M², PÉ-DIREITO SIMPL ES, EM CHAPA DE MADEIRA COMPENSADA RESINADA, 4 UTILIZAÇÕES. AF_12/2015</t>
  </si>
  <si>
    <t>MONTAGEM E DESMONTAGEM DE FÔRMA DE PILARES RETANGULARES E ESTRUTURAS S IMILARES COM ÁREA MÉDIA DAS SEÇÕES MENOR OU IGUAL A 0,25 M², PÉ-DIREIT O DUPLO, EM CHAPA DE MADEIRA COMPENSADA RESINADA, 4 UTILIZAÇÕES. AF_12 /2015</t>
  </si>
  <si>
    <t>MONTAGEM E DESMONTAGEM DE FÔRMA DE PILARES RETANGULARES E ESTRUTURAS S IMILARES COM ÁREA MÉDIA DAS SEÇÕES MAIOR QUE 0,25 M², PÉ-DIREITO DUPLO , EM CHAPA DE MADEIRA COMPENSADA RESINADA, 4 UTILIZAÇÕES. AF_12/2015</t>
  </si>
  <si>
    <t>MONTAGEM E DESMONTAGEM DE FÔRMA DE PILARES RETANGULARES E ESTRUTURAS S IMILARES COM ÁREA MÉDIA DAS SEÇÕES MENOR OU IGUAL A 0,25 M², PÉ-DIREIT O SIMPLES, EM CHAPA DE MADEIRA COMPENSADA RESINADA, 6 UTILIZAÇÕES. AF_ 12/2015</t>
  </si>
  <si>
    <t>MONTAGEM E DESMONTAGEM DE FÔRMA DE PILARES RETANGULARES E ESTRUTURAS S IMILARES COM ÁREA MÉDIA DAS SEÇÕES MAIOR QUE 0,25 M², PÉ-DIREITO SIMPL ES, EM CHAPA DE MADEIRA COMPENSADA RESINADA, 6 UTILIZAÇÕES. AF_12/2015</t>
  </si>
  <si>
    <t>MONTAGEM E DESMONTAGEM DE FÔRMA DE PILARES RETANGULARES E ESTRUTURAS S IMILARES COM ÁREA MÉDIA DAS SEÇÕES MENOR OU IGUAL A 0,25 M², PÉ-DIREIT O DUPLO, EM CHAPA DE MADEIRA COMPENSADA RESINADA, 6 UTILIZAÇÕES. AF_12 /2015</t>
  </si>
  <si>
    <t>MONTAGEM E DESMONTAGEM DE FÔRMA DE PILARES RETANGULARES E ESTRUTURAS S IMILARES COM ÁREA MÉDIA DAS SEÇÕES MAIOR QUE 0,25 M², PÉ-DIREITO DUPLO , EM CHAPA DE MADEIRA COMPENSADA RESINADA, 6 UTILIZAÇÕES. AF_12/2015</t>
  </si>
  <si>
    <t>MONTAGEM E DESMONTAGEM DE FÔRMA DE PILARES RETANGULARES E ESTRUTURAS S IMILARES COM ÁREA MÉDIA DAS SEÇÕES MENOR OU IGUAL A 0,25 M², PÉ-DIREIT O SIMPLES, EM CHAPA DE MADEIRA COMPENSADA RESINADA, 8 UTILIZAÇÕES. AF_ 12/2015</t>
  </si>
  <si>
    <t>MONTAGEM E DESMONTAGEM DE FÔRMA DE PILARES RETANGULARES E ESTRUTURAS S IMILARES COM ÁREA MÉDIA DAS SEÇÕES MAIOR QUE 0,25 M², PÉ-DIREITO SIMPL ES, EM CHAPA DE MADEIRA COMPENSADA RESINADA, 8 UTILIZAÇÕES. AF_12/2015</t>
  </si>
  <si>
    <t>MONTAGEM E DESMONTAGEM DE FÔRMA DE PILARES RETANGULARES E ESTRUTURAS S IMILARES COM ÁREA MÉDIA DAS SEÇÕES MENOR OU IGUAL A 0,25 M², PÉ-DIREIT O DUPLO, EM CHAPA DE MADEIRA COMPENSADA RESINADA, 8 UTILIZAÇÕES. AF_12 /2015</t>
  </si>
  <si>
    <t>MONTAGEM E DESMONTAGEM DE FÔRMA DE PILARES RETANGULARES E ESTRUTURAS S IMILARES COM ÁREA MÉDIA DAS SEÇÕES MAIOR QUE 0,25 M², PÉ-DIREITO DUPLO , EM CHAPA DE MADEIRA COMPENSADA RESINADA, 8 UTILIZAÇÕES. AF_12/2015</t>
  </si>
  <si>
    <t>MONTAGEM E DESMONTAGEM DE FÔRMA DE PILARES RETANGULARES E ESTRUTURAS S IMILARES COM ÁREA MÉDIA DAS SEÇÕES MENOR OU IGUAL A 0,25 M², PÉ-DIREIT O SIMPLES, EM CHAPA DE MADEIRA COMPENSADA PLASTIFICADA, 10 UTILIZAÇÕES . AF_12/2015</t>
  </si>
  <si>
    <t>MONTAGEM E DESMONTAGEM DE FÔRMA DE PILARES RETANGULARES E ESTRUTURAS S IMILARES COM ÁREA MÉDIA DAS SEÇÕES MAIOR QUE 0,25 M², PÉ-DIREITO SIMPL ES, EM CHAPA DE MADEIRA COMPENSADA PLASTIFICADA, 10 UTILIZAÇÕES. AF_12 /2015</t>
  </si>
  <si>
    <t>MONTAGEM E DESMONTAGEM DE FÔRMA DE PILARES RETANGULARES E ESTRUTURAS S IMILARES COM ÁREA MÉDIA DAS SEÇÕES MENOR OU IGUAL A 0,25 M², PÉ-DIREIT O DUPLO, EM CHAPA DE MADEIRA COMPENSADA PLASTIFICADA, 10 UTILIZAÇÕES. AF_12/2015</t>
  </si>
  <si>
    <t>MONTAGEM E DESMONTAGEM DE FÔRMA DE PILARES RETANGULARES E ESTRUTURAS S IMILARES COM ÁREA MÉDIA DAS SEÇÕES MAIOR QUE 0,25 M², PÉ-DIREITO DUPLO , EM CHAPA DE MADEIRA COMPENSADA PLASTIFICADA, 10 UTILIZAÇÕES. AF_12/2 015</t>
  </si>
  <si>
    <t>MONTAGEM E DESMONTAGEM DE FÔRMA DE PILARES RETANGULARES E ESTRUTURAS S IMILARES COM ÁREA MÉDIA DAS SEÇÕES MENOR OU IGUAL A 0,25 M², PÉ-DIREIT O SIMPLES, EM CHAPA DE MADEIRA COMPENSADA PLASTIFICADA, 12 UTILIZAÇÕES . AF_12/2015</t>
  </si>
  <si>
    <t>MONTAGEM E DESMONTAGEM DE FÔRMA DE PILARES RETANGULARES E ESTRUTURAS S IMILARES COM ÁREA MÉDIA DAS SEÇÕES MAIOR QUE 0,25 M², PÉ-DIREITO SIMPL ES, EM CHAPA DE MADEIRA COMPENSADA PLASTIFICADA, 12 UTILIZAÇÕES. AF_12 /2015</t>
  </si>
  <si>
    <t>MONTAGEM E DESMONTAGEM DE FÔRMA DE PILARES RETANGULARES E ESTRUTURAS S IMILARES COM ÁREA MÉDIA DAS SEÇÕES MENOR OU IGUAL A 0,25 M², PÉ-DIREIT O DUPLO, EM CHAPA DE MADEIRA COMPENSADA PLASTIFICADA, 12 UTILIZAÇÕES. AF_12/2015</t>
  </si>
  <si>
    <t>MONTAGEM E DESMONTAGEM DE FÔRMA DE PILARES RETANGULARES E ESTRUTURAS S IMILARES COM ÁREA MÉDIA DAS SEÇÕES MAIOR QUE 0,25 M², PÉ-DIREITO DUPLO , EM CHAPA DE MADEIRA COMPENSADA PLASTIFICADA, 12 UTILIZAÇÕES. AF_12/2 015</t>
  </si>
  <si>
    <t>MONTAGEM E DESMONTAGEM DE FÔRMA DE PILARES RETANGULARES E ESTRUTURAS S IMILARES COM ÁREA MÉDIA DAS SEÇÕES MENOR OU IGUAL A 0,25 M², PÉ-DIREIT O SIMPLES, EM CHAPA DE MADEIRA COMPENSADA PLASTIFICADA, 14 UTILIZAÇÕES . AF_12/2015</t>
  </si>
  <si>
    <t>MONTAGEM E DESMONTAGEM DE FÔRMA DE PILARES RETANGULARES E ESTRUTURAS S IMILARES COM ÁREA MÉDIA DAS SEÇÕES MAIOR QUE 0,25 M², PÉ-DIREITO SIMPL ES, EM CHAPA DE MADEIRA COMPENSADA PLASTIFICADA, 14 UTILIZAÇÕES. AF_12 /2015</t>
  </si>
  <si>
    <t>MONTAGEM E DESMONTAGEM DE FÔRMA DE PILARES RETANGULARES E ESTRUTURAS S IMILARES COM ÁREA MÉDIA DAS SEÇÕES MENOR OU IGUAL A 0,25 M², PÉ-DIREIT O DUPLO, EM CHAPA DE MADEIRA COMPENSADA PLASTIFICADA, 14 UTILIZAÇÕES. AF_12/2015</t>
  </si>
  <si>
    <t>MONTAGEM E DESMONTAGEM DE FÔRMA DE PILARES RETANGULARES E ESTRUTURAS S IMILARES COM ÁREA MÉDIA DAS SEÇÕES MAIOR QUE 0,25 M², PÉ-DIREITO DUPLO , EM CHAPA DE MADEIRA COMPENSADA PLASTIFICADA, 14 UTILIZAÇÕES. AF_12/2 015</t>
  </si>
  <si>
    <t>MONTAGEM E DESMONTAGEM DE FÔRMA DE PILARES RETANGULARES E ESTRUTURAS S IMILARES COM ÁREA MÉDIA DAS SEÇÕES MENOR OU IGUAL A 0,25 M², PÉ-DIREIT O SIMPLES, EM CHAPA DE MADEIRA COMPENSADA PLASTIFICADA, 18 UTILIZAÇÕES . AF_12/2015</t>
  </si>
  <si>
    <t>MONTAGEM E DESMONTAGEM DE FÔRMA DE PILARES RETANGULARES E ESTRUTURAS S IMILARES COM ÁREA MÉDIA DAS SEÇÕES MAIOR QUE 0,25 M², PÉ-DIREITO SIMPL ES, EM CHAPA DE MADEIRA COMPENSADA PLASTIFICADA, 18 UTILIZAÇÕES. AF_12 /2015</t>
  </si>
  <si>
    <t>MONTAGEM E DESMONTAGEM DE FÔRMA DE PILARES RETANGULARES E ESTRUTURAS S IMILARES COM ÁREA MÉDIA DAS SEÇÕES MENOR OU IGUAL A 0,25 M², PÉ-DIREIT O DUPLO, EM CHAPA DE MADEIRA COMPENSADA PLASTIFICADA, 18 UTILIZAÇÕES. AF_12/2015</t>
  </si>
  <si>
    <t>MONTAGEM E DESMONTAGEM DE FÔRMA DE PILARES RETANGULARES E ESTRUTURAS S IMILARES COM ÁREA MÉDIA DAS SEÇÕES MAIOR QUE 0,25 M², PÉ-DIREITO DUPLO , EM CHAPA DE MADEIRA COMPENSADA PLASTIFICADA, 18 UTILIZAÇÕES. AF_12/2 015</t>
  </si>
  <si>
    <t>MONTAGEM E DESMONTAGEM DE FÔRMA DE VIGA, ESCORAMENTO COM PONTALETE DE MADEIRA, PÉ-DIREITO SIMPLES, EM MADEIRA SERRADA, 1 UTILIZAÇÃO. AF_12/2 015</t>
  </si>
  <si>
    <t>MONTAGEM E DESMONTAGEM DE FÔRMA DE VIGA, ESCORAMENTO COM PONTALETE DE MADEIRA, PÉ-DIREITO SIMPLES, EM MADEIRA SERRADA, 2 UTILIZAÇÕES. AF_12/ 2015</t>
  </si>
  <si>
    <t>MONTAGEM E DESMONTAGEM DE FÔRMA DE VIGA, ESCORAMENTO COM PONTALETE DE MADEIRA, PÉ-DIREITO SIMPLES, EM MADEIRA SERRADA, 4 UTILIZAÇÕES. AF_12/ 2015</t>
  </si>
  <si>
    <t>MONTAGEM E DESMONTAGEM DE FÔRMA DE VIGA, ESCORAMENTO COM GARFO DE MADE IRA, PÉ-DIREITO DUPLO, EM CHAPA DE MADEIRA RESINADA, 2 UTILIZAÇÕES. AF _12/2015</t>
  </si>
  <si>
    <t>MONTAGEM E DESMONTAGEM DE FÔRMA DE VIGA, ESCORAMENTO METÁLICO, PÉ-DIRE ITO DUPLO, EM CHAPA DE MADEIRA RESINADA, 2 UTILIZAÇÕES. AF_12/2015</t>
  </si>
  <si>
    <t>MONTAGEM E DESMONTAGEM DE FÔRMA DE VIGA, ESCORAMENTO COM GARFO DE MADE IRA, PÉ-DIREITO SIMPLES, EM CHAPA DE MADEIRA RESINADA, 2 UTILIZAÇÕES. AF_12/2015</t>
  </si>
  <si>
    <t>MONTAGEM E DESMONTAGEM DE FÔRMA DE VIGA, ESCORAMENTO METÁLICO, PÉ-DIRE ITO SIMPLES, EM CHAPA DE MADEIRA RESINADA, 2 UTILIZAÇÕES. AF_12/2015</t>
  </si>
  <si>
    <t>MONTAGEM E DESMONTAGEM DE FÔRMA DE VIGA, ESCORAMENTO COM GARFO DE MADE IRA, PÉ-DIREITO DUPLO, EM CHAPA DE MADEIRA RESINADA, 4 UTILIZAÇÕES. AF _12/2015</t>
  </si>
  <si>
    <t>MONTAGEM E DESMONTAGEM DE FÔRMA DE VIGA, ESCORAMENTO METÁLICO, PÉ-DIRE ITO DUPLO, EM CHAPA DE MADEIRA RESINADA, 4 UTILIZAÇÕES. AF_12/2015</t>
  </si>
  <si>
    <t>MONTAGEM E DESMONTAGEM DE FÔRMA DE VIGA, ESCORAMENTO COM GARFO DE MADE IRA, PÉ-DIREITO SIMPLES, EM CHAPA DE MADEIRA RESINADA, 4 UTILIZAÇÕES. AF_12/2015</t>
  </si>
  <si>
    <t>MONTAGEM E DESMONTAGEM DE FÔRMA DE VIGA, ESCORAMENTO METÁLICO, PÉ-DIRE ITO SIMPLES, EM CHAPA DE MADEIRA RESINADA, 4 UTILIZAÇÕES. AF_12/2015</t>
  </si>
  <si>
    <t>MONTAGEM E DESMONTAGEM DE FÔRMA DE VIGA, ESCORAMENTO COM GARFO DE MADE IRA, PÉ-DIREITO DUPLO, EM CHAPA DE MADEIRA RESINADA, 6 UTILIZAÇÕES. AF _12/2015</t>
  </si>
  <si>
    <t>MONTAGEM E DESMONTAGEM DE FÔRMA DE VIGA, ESCORAMENTO METÁLICO, PÉ-DIRE ITO DUPLO, EM CHAPA DE MADEIRA RESINADA, 6 UTILIZAÇÕES. AF_12/2015</t>
  </si>
  <si>
    <t>MONTAGEM E DESMONTAGEM DE FÔRMA DE VIGA, ESCORAMENTO COM GARFO DE MADE IRA, PÉ-DIREITO SIMPLES, EM CHAPA DE MADEIRA RESINADA, 6 UTILIZAÇÕES. AF_12/2015</t>
  </si>
  <si>
    <t>MONTAGEM E DESMONTAGEM DE FÔRMA DE VIGA, ESCORAMENTO METÁLICO, PÉ-DIRE ITO SIMPLES, EM CHAPA DE MADEIRA RESINADA, 6 UTILIZAÇÕES. AF_12/2015</t>
  </si>
  <si>
    <t>MONTAGEM E DESMONTAGEM DE FÔRMA DE VIGA, ESCORAMENTO COM GARFO DE MADE IRA, PÉ-DIREITO DUPLO, EM CHAPA DE MADEIRA RESINADA, 8 UTILIZAÇÕES. AF _12/2015</t>
  </si>
  <si>
    <t>MONTAGEM E DESMONTAGEM DE FÔRMA DE VIGA, ESCORAMENTO METÁLICO, PÉ-DIRE ITO DUPLO, EM CHAPA DE MADEIRA RESINADA, 8 UTILIZAÇÕES. AF_12/2015</t>
  </si>
  <si>
    <t>MONTAGEM E DESMONTAGEM DE FÔRMA DE VIGA, ESCORAMENTO COM GARFO DE MADE IRA, PÉ-DIREITO SIMPLES, EM CHAPA DE MADEIRA RESINADA, 8 UTILIZAÇÕES. AF_12/2015</t>
  </si>
  <si>
    <t>MONTAGEM E DESMONTAGEM DE FÔRMA DE VIGA, ESCORAMENTO METÁLICO, PÉ-DIRE ITO SIMPLES, EM CHAPA DE MADEIRA RESINADA, 8 UTILIZAÇÕES. AF_12/2015</t>
  </si>
  <si>
    <t>MONTAGEM E DESMONTAGEM DE FÔRMA DE VIGA, ESCORAMENTO COM GARFO DE MADE IRA, PÉ-DIREITO DUPLO, EM CHAPA DE MADEIRA PLASTIFICADA, 10 UTILIZAÇÕE S. AF_12/2015</t>
  </si>
  <si>
    <t>MONTAGEM E DESMONTAGEM DE FÔRMA DE VIGA, ESCORAMENTO METÁLICO, PÉ-DIRE ITO DUPLO, EM CHAPA DE MADEIRA PLASTIFICADA, 10 UTILIZAÇÕES. AF_12/201 5</t>
  </si>
  <si>
    <t>MONTAGEM E DESMONTAGEM DE FÔRMA DE VIGA, ESCORAMENTO COM GARFO DE MADE IRA, PÉ-DIREITO SIMPLES, EM CHAPA DE MADEIRA PLASTIFICADA, 10 UTILIZAÇ ÕES. AF_12/2015</t>
  </si>
  <si>
    <t>MONTAGEM E DESMONTAGEM DE FÔRMA DE VIGA, ESCORAMENTO METÁLICO, PÉ-DIRE ITO SIMPLES, EM CHAPA DE MADEIRA PLASTIFICADA, 10 UTILIZAÇÕES. AF_12/2 015</t>
  </si>
  <si>
    <t>MONTAGEM E DESMONTAGEM DE FÔRMA DE VIGA, ESCORAMENTO COM GARFO DE MADE IRA, PÉ-DIREITO DUPLO, EM CHAPA DE MADEIRA PLASTIFICADA, 12 UTILIZAÇÕE S. AF_12/2015</t>
  </si>
  <si>
    <t>MONTAGEM E DESMONTAGEM DE FÔRMA DE VIGA, ESCORAMENTO METÁLICO, PÉ-DIRE ITO DUPLO, EM CHAPA DE MADEIRA PLASTIFICADA, 12 UTILIZAÇÕES. AF_12/201 5</t>
  </si>
  <si>
    <t>MONTAGEM E DESMONTAGEM DE FÔRMA DE VIGA, ESCORAMENTO COM GARFO DE MADE IRA, PÉ-DIREITO SIMPLES, EM CHAPA DE MADEIRA PLASTIFICADA, 12 UTILIZAÇ ÕES. AF_12/2015</t>
  </si>
  <si>
    <t>MONTAGEM E DESMONTAGEM DE FÔRMA DE VIGA, ESCORAMENTO METÁLICO, PÉ-DIRE ITO SIMPLES, EM CHAPA DE MADEIRA PLASTIFICADA, 12 UTILIZAÇÕES. AF_12/2 015</t>
  </si>
  <si>
    <t>MONTAGEM E DESMONTAGEM DE FÔRMA DE VIGA, ESCORAMENTO COM GARFO DE MADE IRA, PÉ-DIREITO DUPLO, EM CHAPA DE MADEIRA PLASTIFICADA, 14 UTILIZAÇÕE S. AF_12/2015</t>
  </si>
  <si>
    <t>MONTAGEM E DESMONTAGEM DE FÔRMA DE VIGA, ESCORAMENTO METÁLICO, PÉ-DIRE ITO DUPLO, EM CHAPA DE MADEIRA PLASTIFICADA, 14 UTILIZAÇÕES. AF_12/201 5</t>
  </si>
  <si>
    <t>MONTAGEM E DESMONTAGEM DE FÔRMA DE VIGA, ESCORAMENTO COM GARFO DE MADE IRA, PÉ-DIREITO SIMPLES, EM CHAPA DE MADEIRA PLASTIFICADA, 14 UTILIZAÇ ÕES. AF_12/2015</t>
  </si>
  <si>
    <t>MONTAGEM E DESMONTAGEM DE FÔRMA DE VIGA, ESCORAMENTO METÁLICO, PÉ-DIRE ITO SIMPLES, EM CHAPA DE MADEIRA PLASTIFICADA, 14 UTILIZAÇÕES. AF_12/2 015</t>
  </si>
  <si>
    <t>MONTAGEM E DESMONTAGEM DE FÔRMA DE VIGA, ESCORAMENTO COM GARFO DE MADE IRA, PÉ-DIREITO DUPLO, EM CHAPA DE MADEIRA PLASTIFICADA, 18 UTILIZAÇÕE S. AF_12/2015</t>
  </si>
  <si>
    <t>MONTAGEM E DESMONTAGEM DE FÔRMA DE VIGA, ESCORAMENTO METÁLICO, PÉ-DIRE ITO DUPLO, EM CHAPA DE MADEIRA PLASTIFICADA, 18 UTILIZAÇÕES. AF_12/201 5</t>
  </si>
  <si>
    <t>MONTAGEM E DESMONTAGEM DE FÔRMA DE VIGA, ESCORAMENTO COM GARFO DE MADE IRA, PÉ-DIREITO SIMPLES, EM CHAPA DE MADEIRA PLASTIFICADA, 18 UTILIZAÇ ÕES. AF_12/2015</t>
  </si>
  <si>
    <t>MONTAGEM E DESMONTAGEM DE FÔRMA DE VIGA, ESCORAMENTO METÁLICO, PÉ-DIRE ITO SIMPLES, EM CHAPA DE MADEIRA PLASTIFICADA, 18 UTILIZAÇÕES. AF_12/2 015</t>
  </si>
  <si>
    <t>MONTAGEM E DESMONTAGEM DE FÔRMA DE LAJE MACIÇA COM ÁREA MÉDIA MENOR OU IGUAL A 20 M², PÉ-DIREITO SIMPLES, EM MADEIRA SERRADA, 1 UTILIZAÇÃO. AF_12/2015</t>
  </si>
  <si>
    <t>MONTAGEM E DESMONTAGEM DE FÔRMA DE LAJE MACIÇA COM ÁREA MÉDIA MAIOR QU E 20 M², PÉ-DIREITO SIMPLES, EM MADEIRA SERRADA, 1 UTILIZAÇÃO. AF_12/2 015</t>
  </si>
  <si>
    <t>MONTAGEM E DESMONTAGEM DE FÔRMA DE LAJE MACIÇA COM ÁREA MÉDIA MENOR OU IGUAL A 20 M², PÉ-DIREITO SIMPLES, EM MADEIRA SERRADA, 2 UTILIZAÇÕES. AF_12/2015</t>
  </si>
  <si>
    <t>MONTAGEM E DESMONTAGEM DE FÔRMA DE LAJE MACIÇA COM ÁREA MÉDIA MAIOR QU E 20 M², PÉ-DIREITO SIMPLES, EM MADEIRA SERRADA, 2 UTILIZAÇÕES. AF_12/ 2015</t>
  </si>
  <si>
    <t>MONTAGEM E DESMONTAGEM DE FÔRMA DE LAJE MACIÇA COM ÁREA MÉDIA MENOR OU IGUAL A 20 M², PÉ-DIREITO SIMPLES, EM MADEIRA SERRADA, 4 UTILIZAÇÕES. AF_12/2015</t>
  </si>
  <si>
    <t>MONTAGEM E DESMONTAGEM DE FÔRMA DE LAJE MACIÇA COM ÁREA MÉDIA MAIOR QU E 20 M², PÉ-DIREITO SIMPLES, EM MADEIRA SERRADA, 4 UTILIZAÇÕES. AF_12/ 2015</t>
  </si>
  <si>
    <t>MONTAGEM E DESMONTAGEM DE FÔRMA DE LAJE NERVURADA COM CUBETA E ASSOALH O COM ÁREA MÉDIA MENOR OU IGUAL A 20 M², PÉ-DIREITO DUPLO, EM CHAPA DE MADEIRA COMPENSADA RESINADA, 8 UTILIZAÇÕES. AF_12/2015</t>
  </si>
  <si>
    <t>MONTAGEM E DESMONTAGEM DE FÔRMA DE LAJE NERVURADA COM CUBETA E ASSOALH O COM ÁREA MÉDIA MAIOR QUE 20 M², PÉ-DIREITO DUPLO, EM CHAPA DE MADEIR A COMPENSADA RESINADA, 8 UTILIZAÇÕES. AF_12/2015</t>
  </si>
  <si>
    <t>MONTAGEM E DESMONTAGEM DE FÔRMA DE LAJE NERVURADA COM CUBETA E ASSOALH O COM ÁREA MÉDIA MENOR OU IGUAL A 20 M², PÉ-DIREITO SIMPLES, EM CHAPA DE MADEIRA COMPENSADA RESINADA, 8 UTILIZAÇÕES. AF_12/2015</t>
  </si>
  <si>
    <t>MONTAGEM E DESMONTAGEM DE FÔRMA DE LAJE NERVURADA COM CUBETA E ASSOALH O COM ÁREA MÉDIA MAIOR QUE 20 M², PÉ-DIREITO SIMPLES, EM CHAPA DE MADE IRA COMPENSADA RESINADA, 8 UTILIZAÇÕES. AF_12/2015</t>
  </si>
  <si>
    <t>MONTAGEM E DESMONTAGEM DE FÔRMA DE LAJE NERVURADA COM CUBETA E ASSOALH O COM ÁREA MÉDIA MENOR OU IGUAL A 20 M², PÉ-DIREITO DUPLO, EM CHAPA DE MADEIRA COMPENSADA RESINADA, 10 UTILIZAÇÕES. AF_12/2015</t>
  </si>
  <si>
    <t>MONTAGEM E DESMONTAGEM DE FÔRMA DE LAJE NERVURADA COM CUBETA E ASSOALH O COM ÁREA MÉDIA MAIOR QUE 20 M², PÉ-DIREITO DUPLO, EM CHAPA DE MADEIR A COMPENSADA RESINADA, 10 UTILIZAÇÕES. AF_12/2015</t>
  </si>
  <si>
    <t>MONTAGEM E DESMONTAGEM DE FÔRMA DE LAJE NERVURADA COM CUBETA E ASSOALH O COM ÁREA MÉDIA MENOR OU IGUAL A 20 M², PÉ-DIREITO SIMPLES, EM CHAPA DE MADEIRA COMPENSADA RESINADA, 10 UTILIZAÇÕES. AF_12/2015</t>
  </si>
  <si>
    <t>MONTAGEM E DESMONTAGEM DE FÔRMA DE LAJE NERVURADA COM CUBETA E ASSOALH O COM ÁREA MÉDIA MAIOR QUE 20 M², PÉ-DIREITO SIMPLES, EM CHAPA DE MADE IRA COMPENSADA RESINADA, 10 UTILIZAÇÕES. AF_12/2015</t>
  </si>
  <si>
    <t>MONTAGEM E DESMONTAGEM DE FÔRMA DE LAJE NERVURADA COM CUBETA E ASSOALH O COM ÁREA MÉDIA MENOR OU IGUAL A 20 M², PÉ-DIREITO DUPLO, EM CHAPA DE MADEIRA COMPENSADA RESINADA, 12 UTILIZAÇÕES. AF_12/2015</t>
  </si>
  <si>
    <t>MONTAGEM E DESMONTAGEM DE FÔRMA DE LAJE NERVURADA COM CUBETA E ASSOALH O COM ÁREA MÉDIA MAIOR QUE 20 M², PÉ-DIREITO DUPLO, EM CHAPA DE MADEIR A COMPENSADA RESINADA, 12 UTILIZAÇÕES. AF_12/2015</t>
  </si>
  <si>
    <t>MONTAGEM E DESMONTAGEM DE FÔRMA DE LAJE NERVURADA COM CUBETA E ASSOALH O COM ÁREA MÉDIA MENOR OU IGUAL A 20 M², PÉ-DIREITO SIMPLES, EM CHAPA DE MADEIRA COMPENSADA RESINADA, 12 UTILIZAÇÕES. AF_12/2015</t>
  </si>
  <si>
    <t>MONTAGEM E DESMONTAGEM DE FÔRMA DE LAJE NERVURADA COM CUBETA E ASSOALH O COM ÁREA MÉDIA MAIOR QUE 20 M², PÉ-DIREITO SIMPLES, EM CHAPA DE MADE IRA COMPENSADA RESINADA, 12 UTILIZAÇÕES. AF_12/2015</t>
  </si>
  <si>
    <t>MONTAGEM E DESMONTAGEM DE FÔRMA DE LAJE NERVURADA COM CUBETA E ASSOALH O COM ÁREA MÉDIA MENOR OU IGUAL A 20 M², PÉ-DIREITO DUPLO, EM CHAPA DE MADEIRA COMPENSADA RESINADA, 14 UTILIZAÇÕES. AF_12/2015</t>
  </si>
  <si>
    <t>MONTAGEM E DESMONTAGEM DE FÔRMA DE LAJE NERVURADA COM CUBETA E ASSOALH O COM ÁREA MÉDIA MAIOR QUE 20 M², PÉ-DIREITO DUPLO, EM CHAPA DE MADEIR A COMPENSADA RESINADA, 14 UTILIZAÇÕES. AF_12/2015</t>
  </si>
  <si>
    <t>MONTAGEM E DESMONTAGEM DE FÔRMA DE LAJE NERVURADA COM CUBETA E ASSOALH O COM ÁREA MÉDIA MENOR OU IGUAL A 20 M², PÉ-DIREITO SIMPLES, EM CHAPA DE MADEIRA COMPENSADA RESINADA, 14 UTILIZAÇÕES. AF_12/2015</t>
  </si>
  <si>
    <t>MONTAGEM E DESMONTAGEM DE FÔRMA DE LAJE NERVURADA COM CUBETA E ASSOALH O COM ÁREA MÉDIA MAIOR QUE 20 M², PÉ-DIREITO SIMPLES, EM CHAPA DE MADE IRA COMPENSADA RESINADA, 14 UTILIZAÇÕES. AF_12/2015</t>
  </si>
  <si>
    <t>MONTAGEM E DESMONTAGEM DE FÔRMA DE LAJE NERVURADA COM CUBETA E ASSOALH O COM ÁREA MÉDIA MENOR OU IGUAL A 20 M², PÉ-DIREITO DUPLO, EM CHAPA DE MADEIRA COMPENSADA RESINADA, 18 UTILIZAÇÕES. AF_12/2015</t>
  </si>
  <si>
    <t>MONTAGEM E DESMONTAGEM DE FÔRMA DE LAJE NERVURADA COM CUBETA E ASSOALH O COM ÁREA MÉDIA MAIOR QUE 20 M², PÉ-DIREITO DUPLO, EM CHAPA DE MADEIR A COMPENSADA RESINADA, 18 UTILIZAÇÕES. AF_12/2015</t>
  </si>
  <si>
    <t>MONTAGEM E DESMONTAGEM DE FÔRMA DE LAJE NERVURADA COM CUBETA E ASSOALH O COM ÁREA MÉDIA MENOR OU IGUAL A 20 M², PÉ-DIREITO SIMPLES, EM CHAPA DE MADEIRA COMPENSADA RESINADA, 18 UTILIZAÇÕES. AF_12/2015</t>
  </si>
  <si>
    <t>MONTAGEM E DESMONTAGEM DE FÔRMA DE LAJE NERVURADA COM CUBETA E ASSOALH O COM ÁREA MÉDIA MAIOR QUE 20 M², PÉ-DIREITO SIMPLES, EM CHAPA DE MADE IRA COMPENSADA RESINADA, 18 UTILIZAÇÕES. AF_12/2015</t>
  </si>
  <si>
    <t>MONTAGEM E DESMONTAGEM DE FÔRMA DE LAJE MACIÇA COM ÁREA MÉDIA MENOR OU IGUAL A 20 M², PÉ-DIREITO DUPLO, EM CHAPA DE MADEIRA COMPENSADA RESIN ADA, 2 UTILIZAÇÕES. AF_12/2015</t>
  </si>
  <si>
    <t>MONTAGEM E DESMONTAGEM DE FÔRMA DE LAJE MACIÇA COM ÁREA MÉDIA MAIOR QU E 20 M², PÉ-DIREITO DUPLO, EM CHAPA DE MADEIRA COMPENSADA RESINADA, 2 UTILIZAÇÕES. AF_12/2015</t>
  </si>
  <si>
    <t>MONTAGEM E DESMONTAGEM DE FÔRMA DE LAJE MACIÇA COM ÁREA MÉDIA MENOR OU IGUAL A 20 M², PÉ-DIREITO SIMPLES, EM CHAPA DE MADEIRA COMPENSADA RES INADA, 2 UTILIZAÇÕES. AF_12/2015</t>
  </si>
  <si>
    <t>MONTAGEM E DESMONTAGEM DE FÔRMA DE LAJE MACIÇA COM ÁREA MÉDIA MAIOR QU E 20 M², PÉ-DIREITO SIMPLES, EM CHAPA DE MADEIRA COMPENSADA RESINADA, 2 UTILIZAÇÕES. AF_12/2015</t>
  </si>
  <si>
    <t>MONTAGEM E DESMONTAGEM DE FÔRMA DE LAJE MACIÇA COM ÁREA MÉDIA MENOR OU IGUAL A 20 M², PÉ-DIREITO DUPLO, EM CHAPA DE MADEIRA COMPENSADA RESIN ADA, 4 UTILIZAÇÕES. AF_12/2015</t>
  </si>
  <si>
    <t>MONTAGEM E DESMONTAGEM DE FÔRMA DE LAJE MACIÇA COM ÁREA MÉDIA MAIOR QU E 20 M², PÉ-DIREITO DUPLO, EM CHAPA DE MADEIRA COMPENSADA RESINADA, 4 UTILIZAÇÕES. AF_12/2015</t>
  </si>
  <si>
    <t>MONTAGEM E DESMONTAGEM DE FÔRMA DE LAJE MACIÇA COM ÁREA MÉDIA MENOR OU IGUAL A 20 M², PÉ-DIREITO SIMPLES, EM CHAPA DE MADEIRA COMPENSADA RES INADA, 4 UTILIZAÇÕES. AF_12/2015</t>
  </si>
  <si>
    <t>MONTAGEM E DESMONTAGEM DE FÔRMA DE LAJE MACIÇA COM ÁREA MÉDIA MAIOR QU E 20 M², PÉ-DIREITO SIMPLES, EM CHAPA DE MADEIRA COMPENSADA RESINADA, 4 UTILIZAÇÕES. AF_12/2015</t>
  </si>
  <si>
    <t>MONTAGEM E DESMONTAGEM DE FÔRMA DE LAJE MACIÇA COM ÁREA MÉDIA MAIOR QU E 20 M², PÉ-DIREITO DUPLO, EM CHAPA DE MADEIRA COMPENSADA RESINADA, 6 UTILIZAÇÕES. AF_12/2015</t>
  </si>
  <si>
    <t>MONTAGEM E DESMONTAGEM DE FÔRMA DE LAJE MACIÇA COM ÁREA MÉDIA MENOR OU IGUAL A 20 M², PÉ-DIREITO DUPLO, EM CHAPA DE MADEIRA COMPENSADA RESIN ADA, 6 UTILIZAÇÕES. AF_12/2015</t>
  </si>
  <si>
    <t>MONTAGEM E DESMONTAGEM DE FÔRMA DE LAJE MACIÇA COM ÁREA MÉDIA MENOR OU IGUAL A 20 M², PÉ-DIREITO SIMPLES, EM CHAPA DE MADEIRA COMPENSADA RES INADA, 6 UTILIZAÇÕES. AF_12/2015</t>
  </si>
  <si>
    <t>MONTAGEM E DESMONTAGEM DE FÔRMA DE LAJE MACIÇA COM ÁREA MÉDIA MAIOR QU E 20 M², PÉ-DIREITO SIMPLES, EM CHAPA DE MADEIRA COMPENSADA RESINADA, 6 UTILIZAÇÕES. AF_12/2015</t>
  </si>
  <si>
    <t>MONTAGEM E DESMONTAGEM DE FÔRMA DE LAJE MACIÇA COM ÁREA MÉDIA MENOR OU IGUAL A 20 M², PÉ-DIREITO DUPLO, EM CHAPA DE MADEIRA COMPENSADA RESIN ADA, 8 UTILIZAÇÕES. AF_12/2015</t>
  </si>
  <si>
    <t>MONTAGEM E DESMONTAGEM DE FÔRMA DE LAJE MACIÇA COM ÁREA MÉDIA MAIOR QU E 20 M², PÉ-DIREITO DUPLO, EM CHAPA DE MADEIRA COMPENSADA RESINADA, 8 UTILIZAÇÕES. AF_12/2015</t>
  </si>
  <si>
    <t>MONTAGEM E DESMONTAGEM DE FÔRMA DE LAJE MACIÇA COM ÁREA MÉDIA MENOR OU IGUAL A 20 M², PÉ-DIREITO SIMPLES, EM CHAPA DE MADEIRA COMPENSADA RES INADA, 8 UTILIZAÇÕES. AF_12/2015</t>
  </si>
  <si>
    <t>MONTAGEM E DESMONTAGEM DE FÔRMA DE LAJE MACIÇA COM ÁREA MÉDIA MAIOR QU E 20 M², PÉ-DIREITO SIMPLES, EM CHAPA DE MADEIRA COMPENSADA RESINADA, 8 UTILIZAÇÕES. AF_12/2015</t>
  </si>
  <si>
    <t>MONTAGEM E DESMONTAGEM DE FÔRMA DE LAJE MACIÇA COM ÁREA MÉDIA MENOR OU IGUAL A 20 M², PÉ-DIREITO DUPLO, EM CHAPA DE MADEIRA COMPENSADA PLAST IFICADA, 10 UTILIZAÇÕES. AF_12/2015</t>
  </si>
  <si>
    <t>MONTAGEM E DESMONTAGEM DE FÔRMA DE LAJE MACIÇA COM ÁREA MÉDIA MAIOR QU E 20 M², PÉ-DIREITO DUPLO, EM CHAPA DE MADEIRA COMPENSADA PLASTIFICADA , 10 UTILIZAÇÕES. AF_12/2015</t>
  </si>
  <si>
    <t>MONTAGEM E DESMONTAGEM DE FÔRMA DE LAJE MACIÇA COM ÁREA MÉDIA MENOR OU IGUAL A 20 M², PÉ-DIREITO SIMPLES, EM CHAPA DE MADEIRA COMPENSADA PLA STIFICADA, 10 UTILIZAÇÕES. AF_12/2015</t>
  </si>
  <si>
    <t>MONTAGEM E DESMONTAGEM DE FÔRMA DE LAJE MACIÇA COM ÁREA MÉDIA MAIOR QU E 20 M², PÉ-DIREITO SIMPLES, EM CHAPA DE MADEIRA COMPENSADA PLASTIFICA DA, 10 UTILIZAÇÕES. AF_12/2015</t>
  </si>
  <si>
    <t>MONTAGEM E DESMONTAGEM DE FÔRMA DE LAJE MACIÇA COM ÁREA MÉDIA MENOR OU IGUAL A 20 M², PÉ-DIREITO DUPLO, EM CHAPA DE MADEIRA COMPENSADA PLAST IFICADA, 12 UTILIZAÇÕES. AF_12/2015</t>
  </si>
  <si>
    <t>MONTAGEM E DESMONTAGEM DE FÔRMA DE LAJE MACIÇA COM ÁREA MÉDIA MAIOR QU E 20 M², PÉ-DIREITO DUPLO, EM CHAPA DE MADEIRA COMPENSADA PLASTIFICADA , 12 UTILIZAÇÕES. AF_12/2015</t>
  </si>
  <si>
    <t>MONTAGEM E DESMONTAGEM DE FÔRMA DE LAJE MACIÇA COM ÁREA MÉDIA MENOR OU IGUAL A 20 M², PÉ-DIREITO SIMPLES, EM CHAPA DE MADEIRA COMPENSADA PLA STIFICADA, 12 UTILIZAÇÕES. AF_12/2015</t>
  </si>
  <si>
    <t>MONTAGEM E DESMONTAGEM DE FÔRMA DE LAJE MACIÇA COM ÁREA MÉDIA MAIOR QU E 20 M², PÉ-DIREITO SIMPLES, EM CHAPA DE MADEIRA COMPENSADA PLASTIFICA DA, 12 UTILIZAÇÕES. AF_12/2015</t>
  </si>
  <si>
    <t>MONTAGEM E DESMONTAGEM DE FÔRMA DE LAJE MACIÇA COM ÁREA MÉDIA MENOR OU IGUAL A 20 M², PÉ-DIREITO DUPLO, EM CHAPA DE MADEIRA COMPENSADA PLAST IFICADA, 14 UTILIZAÇÕES. AF_12/2015</t>
  </si>
  <si>
    <t>MONTAGEM E DESMONTAGEM DE FÔRMA DE LAJE MACIÇA COM ÁREA MÉDIA MAIOR QU E 20 M², PÉ-DIREITO DUPLO, EM CHAPA DE MADEIRA COMPENSADA PLASTIFICADA , 14 UTILIZAÇÕES. AF_12/2015</t>
  </si>
  <si>
    <t>MONTAGEM E DESMONTAGEM DE FÔRMA DE LAJE MACIÇA COM ÁREA MÉDIA MENOR OU IGUAL A 20 M², PÉ-DIREITO SIMPLES, EM CHAPA DE MADEIRA COMPENSADA PLA STIFICADA, 14 UTILIZAÇÕES. AF_12/2015</t>
  </si>
  <si>
    <t>MONTAGEM E DESMONTAGEM DE FÔRMA DE LAJE MACIÇA COM ÁREA MÉDIA MAIOR QU E 20 M², PÉ-DIREITO SIMPLES, EM CHAPA DE MADEIRA COMPENSADA PLASTIFICA DA, 14 UTILIZAÇÕES. AF_12/2015</t>
  </si>
  <si>
    <t>MONTAGEM E DESMONTAGEM DE FÔRMA DE LAJE MACIÇA COM ÁREA MÉDIA MENOR OU IGUAL A 20 M², PÉ-DIREITO DUPLO, EM CHAPA DE MADEIRA COMPENSADA PLAST IFICADA, 18 UTILIZAÇÕES. AF_12/2015</t>
  </si>
  <si>
    <t>MONTAGEM E DESMONTAGEM DE FÔRMA DE LAJE MACIÇA COM ÁREA MÉDIA MAIOR QU E 20 M², PÉ-DIREITO DUPLO, EM CHAPA DE MADEIRA COMPENSADA PLASTIFICADA , 18 UTILIZAÇÕES. AF_12/2015</t>
  </si>
  <si>
    <t>MONTAGEM E DESMONTAGEM DE FÔRMA DE LAJE MACIÇA COM ÁREA MÉDIA MENOR OU IGUAL A 20 M², PÉ-DIREITO SIMPLES, EM CHAPA DE MADEIRA COMPENSADA PLA STIFICADA, 18 UTILIZAÇÕES. AF_12/2015</t>
  </si>
  <si>
    <t>MONTAGEM E DESMONTAGEM DE FÔRMA DE LAJE MACIÇA COM ÁREA MÉDIA MAIOR QU E 20 M², PÉ-DIREITO SIMPLES, EM CHAPA DE MADEIRA COMPENSADA PLASTIFICA DA, 18 UTILIZAÇÕES. AF_12/2015</t>
  </si>
  <si>
    <t>PROTENSAO DE TIRANTES DE BARRA DE ACO CA-50 EXCL MATERIAIS</t>
  </si>
  <si>
    <t>ARMACAO EM TELA DE ACO SOLDADA NERVURADA Q-138, ACO CA-60, 4,2MM, MALH A 10X10CM</t>
  </si>
  <si>
    <t>TIRANTE PROTENDIDO P/  ANCORAGEM EM SOLO  C/ 6 FIOS ACO DURO 8MM, INCL USIVE PROTEÇÃO ANTICORR0SIVA.</t>
  </si>
  <si>
    <t>ARMACAO EM TELA DE ACO SOLDADA NERVURADA Q-92, ACO CA-60, 4,2MM, MALHA 15X15CM</t>
  </si>
  <si>
    <t>ARMAÇÃO VERTICAL DE ALVENARIA ESTRUTURAL; DIÂMETRO DE 10,0 MM. AF_01/2 015</t>
  </si>
  <si>
    <t>ARMAÇÃO VERTICAL DE ALVENARIA ESTRUTURAL; DIÂMETRO DE 12,5 MM. AF_01/2 015</t>
  </si>
  <si>
    <t>ARMAÇÃO DE CINTA DE ALVENARIA ESTRUTURAL; DIÂMETRO DE 10,0 MM. AF_01/2 015</t>
  </si>
  <si>
    <t>ARMAÇÃO DE VERGA E CONTRAVERGA DE ALVENARIA ESTRUTURAL; DIÂMETRO DE 8, 0 MM. AF_01/2015</t>
  </si>
  <si>
    <t>ARMAÇÃO DE VERGA E CONTRAVERGA DE ALVENARIA ESTRUTURAL; DIÂMETRO DE 10 ,0 MM. AF_01/2015</t>
  </si>
  <si>
    <t>ARMAÇÃO DO SISTEMA DE PAREDES DE CONCRETO, EXECUTADA EM PAREDES DE EDI FICAÇÕES DE MÚLTIPLOS PAVIMENTOS, TELA Q-138. AF_06/2015</t>
  </si>
  <si>
    <t>ARMAÇÃO DO SISTEMA DE PAREDES DE CONCRETO, EXECUTADA EM PAREDES DE EDI FICAÇÕES TÉRREAS OU DE MÚLTIPLOS PAVIMENTOS, TELA Q-92. AF_06/2015</t>
  </si>
  <si>
    <t>ARMAÇÃO DO SISTEMA DE PAREDES DE CONCRETO, EXECUTADA EM PAREDES DE EDI FICAÇÕES TÉRREAS, TELA Q-61. AF_06/2015</t>
  </si>
  <si>
    <t>ARMAÇÃO DO SISTEMA DE PAREDES DE CONCRETO, EXECUTADA COMO ARMADURA POS ITIVA DE LAJES, TELA Q-138. AF_06/2015</t>
  </si>
  <si>
    <t>ARMAÇÃO DO SISTEMA DE PAREDES DE CONCRETO, EXECUTADA COMO ARMADURA NEG ATIVA DE LAJES, TELA T-196. AF_06/2015</t>
  </si>
  <si>
    <t>ARMAÇÃO DO SISTEMA DE PAREDES DE CONCRETO, EXECUTADA COMO ARMADURA POS ITIVA DE LAJES, TELA Q-113. AF_06/2015</t>
  </si>
  <si>
    <t>ARMAÇÃO DO SISTEMA DE PAREDES DE CONCRETO, EXECUTADA COMO ARMADURA NEG ATIVA DE LAJES, TELA L-159. AF_06/2015</t>
  </si>
  <si>
    <t>ARMAÇÃO DO SISTEMA DE PAREDES DE CONCRETO, EXECUTADA EM PLATIBANDAS, T ELA Q-92. AF_06/2015</t>
  </si>
  <si>
    <t>ARMAÇÃO DO SISTEMA DE PAREDES DE CONCRETO, EXECUTADA COMO REFORÇO, VER GALHÃO DE 6,3 MM DE DIÂMETRO. AF_06/2015</t>
  </si>
  <si>
    <t>ARMAÇÃO DO SISTEMA DE PAREDES DE CONCRETO, EXECUTADA COMO REFORÇO, VER GALHÃO DE 8,0 MM DE DIÂMETRO. AF_06/2015</t>
  </si>
  <si>
    <t>ARMAÇÃO DO SISTEMA DE PAREDES DE CONCRETO, EXECUTADA COMO REFORÇO, VER GALHÃO DE 10,0 MM DE DIÂMETRO. AF_06/2015</t>
  </si>
  <si>
    <t>ARMAÇÃO DE PILAR OU VIGA DE UMA ESTRUTURA CONVENCIONAL DE CONCRETO ARM ADO EM UM EDIFÍCIO DE MÚLTIPLOS PAVIMENTOS UTILIZANDO AÇO CA-60 DE 5.0 MM - MONTAGEM. AF_12/2015</t>
  </si>
  <si>
    <t>ARMAÇÃO DE PILAR OU VIGA DE UMA ESTRUTURA CONVENCIONAL DE CONCRETO ARM ADO EM UM EDIFÍCIO DE MÚLTIPLOS PAVIMENTOS UTILIZANDO AÇO CA-50 DE 6.3 MM - MONTAGEM. AF_12/2015</t>
  </si>
  <si>
    <t>ARMAÇÃO DE PILAR OU VIGA DE UMA ESTRUTURA CONVENCIONAL DE CONCRETO ARM ADO EM UM EDIFÍCIO DE MÚLTIPLOS PAVIMENTOS UTILIZANDO AÇO CA-50 DE 8.0 MM - MONTAGEM. AF_12/2015</t>
  </si>
  <si>
    <t>ARMAÇÃO DE PILAR OU VIGA DE UMA ESTRUTURA CONVENCIONAL DE CONCRETO ARM ADO EM UM EDIFÍCIO DE MÚLTIPLOS PAVIMENTOS UTILIZANDO AÇO CA-50 DE 10. 0 MM - MONTAGEM. AF_12/2015</t>
  </si>
  <si>
    <t>ARMAÇÃO DE PILAR OU VIGA DE UMA ESTRUTURA CONVENCIONAL DE CONCRETO ARM ADO EM UM EDIFÍCIO DE MÚLTIPLOS PAVIMENTOS UTILIZANDO AÇO CA-50 DE 12. 5 MM - MONTAGEM. AF_12/2015</t>
  </si>
  <si>
    <t>ARMAÇÃO DE PILAR OU VIGA DE UMA ESTRUTURA CONVENCIONAL DE CONCRETO ARM ADO EM UM EDIFÍCIO DE MÚLTIPLOS PAVIMENTOS UTILIZANDO AÇO CA-50 DE 16. 0 MM - MONTAGEM. AF_12/2015</t>
  </si>
  <si>
    <t>ARMAÇÃO DE PILAR OU VIGA DE UMA ESTRUTURA CONVENCIONAL DE CONCRETO ARM ADO EM UM EDIFÍCIO DE MÚLTIPLOS PAVIMENTOS UTILIZANDO AÇO CA-50 DE 20. 0 MM - MONTAGEM. AF_12/2015</t>
  </si>
  <si>
    <t>ARMAÇÃO DE PILAR OU VIGA DE UMA ESTRUTURA CONVENCIONAL DE CONCRETO ARM ADO EM UM EDIFÍCIO DE MÚLTIPLOS PAVIMENTOS UTILIZANDO AÇO CA-50 DE 25. 0 MM - MONTAGEM. AF_12/2015</t>
  </si>
  <si>
    <t>ARMAÇÃO DE LAJE DE UMA ESTRUTURA CONVENCIONAL DE CONCRETO ARMADO EM UM EDIFÍCIO DE MÚLTIPLOS PAVIMENTOS UTILIZANDO AÇO CA-60 DE 4.2 MM - MON TAGEM. AF_12/2015_P</t>
  </si>
  <si>
    <t>ARMAÇÃO DE LAJE DE UMA ESTRUTURA CONVENCIONAL DE CONCRETO ARMADO EM UM EDIFÍCIO DE MÚLTIPLOS PAVIMENTOS UTILIZANDO AÇO CA-60 DE 5.0 MM - MON TAGEM. AF_12/2015_P</t>
  </si>
  <si>
    <t>ARMAÇÃO DE LAJE DE UMA ESTRUTURA CONVENCIONAL DE CONCRETO ARMADO EM UM EDIFÍCIO DE MÚLTIPLOS PAVIMENTOS UTILIZANDO AÇO CA-50 DE 6.3 MM - MON TAGEM. AF_12/2015_P</t>
  </si>
  <si>
    <t>ARMAÇÃO DE LAJE DE UMA ESTRUTURA CONVENCIONAL DE CONCRETO ARMADO EM UM EDIFÍCIO DE MÚLTIPLOS PAVIMENTOS UTILIZANDO AÇO CA-50 DE 8.0 MM - MON TAGEM. AF_12/2015_P</t>
  </si>
  <si>
    <t>ARMAÇÃO DE LAJE DE UMA ESTRUTURA CONVENCIONAL DE CONCRETO ARMADO EM UM EDIFÍCIO DE MÚLTIPLOS PAVIMENTOS UTILIZANDO AÇO CA-50 DE 10.0 MM - MO NTAGEM. AF_12/2015_P</t>
  </si>
  <si>
    <t>ARMAÇÃO DE LAJE DE UMA ESTRUTURA CONVENCIONAL DE CONCRETO ARMADO EM UM EDIFÍCIO DE MÚLTIPLOS PAVIMENTOS UTILIZANDO AÇO CA-50 DE 12.5 MM - MO NTAGEM. AF_12/2015_P</t>
  </si>
  <si>
    <t>ARMAÇÃO DE LAJE DE UMA ESTRUTURA CONVENCIONAL DE CONCRETO ARMADO EM UM EDIFÍCIO DE MÚLTIPLOS PAVIMENTOS UTILIZANDO AÇO CA-50 DE 16.0 MM - MO NTAGEM. AF_12/2015_P</t>
  </si>
  <si>
    <t>ARMAÇÃO DE LAJE DE UMA ESTRUTURA CONVENCIONAL DE CONCRETO ARMADO EM UM EDIFÍCIO DE MÚLTIPLOS PAVIMENTOS UTILIZANDO AÇO CA-50 DE 20.0 MM - MO NTAGEM. AF_12/2015_P</t>
  </si>
  <si>
    <t>ARMAÇÃO DE PILAR OU VIGA DE UMA ESTRUTURA CONVENCIONAL DE CONCRETO ARM ADO EM UMA EDIFÍCAÇÃO TÉRREA OU SOBRADO UTILIZANDO AÇO CA-60 DE 5.0 MM - MONTAGEM. AF_12/2015</t>
  </si>
  <si>
    <t>ARMAÇÃO DE PILAR OU VIGA DE UMA ESTRUTURA CONVENCIONAL DE CONCRETO ARM ADO EM UMA EDIFÍCAÇÃO TÉRREA OU SOBRADO UTILIZANDO AÇO CA-50 DE 6.3 MM - MONTAGEM. AF_12/2015</t>
  </si>
  <si>
    <t>ARMAÇÃO DE PILAR OU VIGA DE UMA ESTRUTURA CONVENCIONAL DE CONCRETO ARM ADO EM UMA EDIFÍCAÇÃO TÉRREA OU SOBRADO UTILIZANDO AÇO CA-50 DE 8.0 MM - MONTAGEM. AF_12/2015</t>
  </si>
  <si>
    <t>ARMAÇÃO DE PILAR OU VIGA DE UMA ESTRUTURA CONVENCIONAL DE CONCRETO ARM ADO EM UMA EDIFÍCAÇÃO TÉRREA OU SOBRADO UTILIZANDO AÇO CA-50 DE 10.0 M M - MONTAGEM. AF_12/2015</t>
  </si>
  <si>
    <t>ARMAÇÃO DE PILAR OU VIGA DE UMA ESTRUTURA CONVENCIONAL DE CONCRETO ARM ADO EM UMA EDIFÍCAÇÃO TÉRREA OU SOBRADO UTILIZANDO AÇO CA-50 DE 12.5 M M - MONTAGEM. AF_12/2015</t>
  </si>
  <si>
    <t>ARMAÇÃO DE PILAR OU VIGA DE UMA ESTRUTURA CONVENCIONAL DE CONCRETO ARM ADO EM UMA EDIFÍCAÇÃO TÉRREA OU SOBRADO UTILIZANDO AÇO CA-50 DE 16.0 M M - MONTAGEM. AF_12/2015</t>
  </si>
  <si>
    <t>ARMAÇÃO DE PILAR OU VIGA DE UMA ESTRUTURA CONVENCIONAL DE CONCRETO ARM ADO EM UMA EDIFÍCAÇÃO TÉRREA OU SOBRADO UTILIZANDO AÇO CA-50 DE 20.0 M M - MONTAGEM. AF_12/2015</t>
  </si>
  <si>
    <t>ARMAÇÃO DE PILAR OU VIGA DE UMA ESTRUTURA CONVENCIONAL DE CONCRETO ARM ADO EM UMA EDIFÍCAÇÃO TÉRREA OU SOBRADO UTILIZANDO AÇO CA-50 DE 25.0 M M - MONTAGEM. AF_12/2015</t>
  </si>
  <si>
    <t>ARMAÇÃO DE LAJE DE UMA ESTRUTURA CONVENCIONAL DE CONCRETO ARMADO EM UM A EDIFÍCAÇÃO TÉRREA OU SOBRADO UTILIZANDO AÇO CA-60 DE 4.2 MM - MONTAG EM. AF_12/2015_P</t>
  </si>
  <si>
    <t>ARMAÇÃO DE LAJE DE UMA ESTRUTURA CONVENCIONAL DE CONCRETO ARMADO EM UM A EDIFÍCAÇÃO TÉRREA OU SOBRADO UTILIZANDO AÇO CA-60 DE 5.0 MM - MONTAG EM. AF_12/2015_P</t>
  </si>
  <si>
    <t>ARMAÇÃO DE LAJE DE UMA ESTRUTURA CONVENCIONAL DE CONCRETO ARMADO EM UM A EDIFÍCAÇÃO TÉRREA OU SOBRADO UTILIZANDO AÇO CA-50 DE 6.3 MM - MONTAG EM. AF_12/2015_P</t>
  </si>
  <si>
    <t>ARMAÇÃO DE LAJE DE UMA ESTRUTURA CONVENCIONAL DE CONCRETO ARMADO EM UM A EDIFÍCAÇÃO TÉRREA OU SOBRADO UTILIZANDO AÇO CA-50 DE 8.0 MM - MONTAG EM. AF_12/2015_P</t>
  </si>
  <si>
    <t>ARMAÇÃO DE LAJE DE UMA ESTRUTURA CONVENCIONAL DE CONCRETO ARMADO EM UM A EDIFÍCAÇÃO TÉRREA OU SOBRADO UTILIZANDO AÇO CA-50 DE 10.0 MM - MONTA GEM. AF_12/2015_P</t>
  </si>
  <si>
    <t>ARMAÇÃO DE LAJE DE UMA ESTRUTURA CONVENCIONAL DE CONCRETO ARMADO EM UM A EDIFÍCAÇÃO TÉRREA OU SOBRADO UTILIZANDO AÇO CA-50 DE 12.5 MM - MONTA GEM. AF_12/2015_P</t>
  </si>
  <si>
    <t>ARMAÇÃO DE LAJE DE UMA ESTRUTURA CONVENCIONAL DE CONCRETO ARMADO EM UM A EDIFÍCAÇÃO TÉRREA OU SOBRADO UTILIZANDO AÇO CA-50 DE 16.0 MM - MONTA GEM. AF_12/2015_P</t>
  </si>
  <si>
    <t>ARMAÇÃO DE LAJE DE UMA ESTRUTURA CONVENCIONAL DE CONCRETO ARMADO EM UM A EDIFÍCAÇÃO TÉRREA OU SOBRADO UTILIZANDO AÇO CA-50 DE 20.0 MM - MONTA GEM. AF_12/2015_P</t>
  </si>
  <si>
    <t>CORTE E DOBRA DE AÇO CA-60, DIÂMETRO DE 5.0 MM, UTILIZADO EM ESTRUTURA S DIVERSAS, EXCETO LAJES. AF_12/2015</t>
  </si>
  <si>
    <t>CORTE E DOBRA DE AÇO CA-50, DIÂMETRO DE 6.3 MM, UTILIZADO EM ESTRUTURA S DIVERSAS, EXCETO LAJES. AF_12/2015</t>
  </si>
  <si>
    <t>CORTE E DOBRA DE AÇO CA-50, DIÂMETRO DE 8.0 MM, UTILIZADO EM ESTRUTURA S DIVERSAS, EXCETO LAJES. AF_12/2015</t>
  </si>
  <si>
    <t>CORTE E DOBRA DE AÇO CA-50, DIÂMETRO DE 10.0 MM, UTILIZADO EM ESTRUTUR AS DIVERSAS, EXCETO LAJES. AF_12/2015</t>
  </si>
  <si>
    <t>CORTE E DOBRA DE AÇO CA-50, DIÂMETRO DE 12.5 MM, UTILIZADO EM ESTRUTUR AS DIVERSAS, EXCETO LAJES. AF_12/2015</t>
  </si>
  <si>
    <t>CORTE E DOBRA DE AÇO CA-50, DIÂMETRO DE 16.0 MM, UTILIZADO EM ESTRUTUR AS DIVERSAS, EXCETO LAJES. AF_12/2015</t>
  </si>
  <si>
    <t>CORTE E DOBRA DE AÇO CA-50, DIÂMETRO DE 20.0 MM, UTILIZADO EM ESTRUTUR AS DIVERSAS, EXCETO LAJES. AF_12/2015</t>
  </si>
  <si>
    <t>CORTE E DOBRA DE AÇO CA-50, DIÂMETRO DE 25.0 MM, UTILIZADO EM ESTRUTUR AS DIVERSAS, EXCETO LAJES. AF_12/2015</t>
  </si>
  <si>
    <t>CORTE E DOBRA DE AÇO CA-60, DIÂMETRO DE 4.2 MM, UTILIZADO EM LAJE. AF_ 12/2015</t>
  </si>
  <si>
    <t>CORTE E DOBRA DE AÇO CA-60, DIÂMETRO DE 5.0 MM, UTILIZADO EM LAJE. AF_ 12/2015</t>
  </si>
  <si>
    <t>CORTE E DOBRA DE AÇO CA-50, DIÂMETRO DE 6.3 MM, UTILIZADO EM LAJE. AF_ 12/2015</t>
  </si>
  <si>
    <t>CORTE E DOBRA DE AÇO CA-50, DIÂMETRO DE 8.0 MM, UTILIZADO EM LAJE. AF_ 12/2015</t>
  </si>
  <si>
    <t>CORTE E DOBRA DE AÇO CA-50, DIÂMETRO DE 10.0 MM, UTILIZADO EM LAJE. AF _12/2015</t>
  </si>
  <si>
    <t>CORTE E DOBRA DE AÇO CA-50, DIÂMETRO DE 12.5 MM, UTILIZADO EM LAJE. AF _12/2015</t>
  </si>
  <si>
    <t>CORTE E DOBRA DE AÇO CA-50, DIÂMETRO DE 16.0 MM, UTILIZADO EM LAJE. AF _12/2015</t>
  </si>
  <si>
    <t>CORTE E DOBRA DE AÇO CA-50, DIÂMETRO DE 20.0 MM, UTILIZADO EM LAJE. AF 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</si>
  <si>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</si>
  <si>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</si>
  <si>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</si>
  <si>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</si>
  <si>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</si>
  <si>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</si>
  <si>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</si>
  <si>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</si>
  <si>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</si>
  <si>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</si>
  <si>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</si>
  <si>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</si>
  <si>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</si>
  <si>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</si>
  <si>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GRAUTEAMENTO DE CINTA INTERMEDIÁRIA OU DE CONTRAVERGA EM ALVENARIA EST RUTURAL. AF_01/2015</t>
  </si>
  <si>
    <t>GRAUTEAMENTO DE CINTA SUPERIOR OU DE VERGA EM ALVENARIA ESTRUTURAL. AF _01/2015</t>
  </si>
  <si>
    <t>GRAUTE FGK=15 MPA; TRAÇO 1:0,04:2,0:2,4 (CIMENTO/ CAL/ AREIA GROSSA/ B RITA 0) - PREPARO MECÂNICO COM BETONEIRA 400 L. AF_02/2015</t>
  </si>
  <si>
    <t>GRAUTE FGK=20 MPA; TRAÇO 1:0,04:1,6:1,9 (CIMENTO/ CAL/ AREIA GROSSA/ B RITA 0) - PREPARO MECÂNICO COM BETONEIRA 400 L. AF_02/2015</t>
  </si>
  <si>
    <t>GRAUTE FGK=25 MPA; TRAÇO 1:0,02:1,2:1,5 (CIMENTO/ CAL/ AREIA GROSSA/ B RITA 0) - PREPARO MECÂNICO COM BETONEIRA 400 L. AF_02/2015</t>
  </si>
  <si>
    <t>GRAUTE FGK=30 MPA; TRAÇO 1:0,02:0,8:1,1 (CIMENTO/ CAL/ AREIA GROSSA/ B RITA 0) - PREPARO MECÂNICO COM BETONEIRA 400 L. AF_02/2015</t>
  </si>
  <si>
    <t>GRAUTE FGK=15 MPA; TRAÇO 1:2,0:2,4 (CIMENTO/ AREIA GROSSA/ BRITA 0/ AD ITIVO) - PREPARO MECÂNICO COM BETONEIRA 400 L. AF_02/2015</t>
  </si>
  <si>
    <t>GRAUTE FGK=20 MPA; TRAÇO 1:1,6:1,9 (CIMENTO/ AREIA GROSSA/ BRITA 0/ AD ITIVO) - PREPARO MECÂNICO COM BETONEIRA 400 L. AF_02/2015</t>
  </si>
  <si>
    <t>GRAUTE FGK=25 MPA; TRAÇO 1:1,2:1,5 (CIMENTO/ AREIA GROSSA/ BRITA 0/ AD ITIVO) - PREPARO MECÂNICO COM BETONEIRA 400 L. AF_02/2015</t>
  </si>
  <si>
    <t>GRAUTE FGK=30 MPA; TRAÇO 1:0,8:1,1 (CIMENTO/ AREIA GROSSA/ BRITA 0/ AD ITIVO) - PREPARO MECÂNICO COM BETONEIRA 400 L. AF_02/2015</t>
  </si>
  <si>
    <t>CONCRETAGEM DE LAJES EM EDIFICAÇÕES UNIFAMILIARES FEITAS COM SISTEMA D E FÔRMAS MANUSEÁVEIS COM CONCRETO USINADO BOMBEÁVEL, FCK 20 MPA, LANÇA DO COM BOMBA LANÇA - LANÇAMENTO, ADENSAMENTO E ACABAMENTO. AF_06/2015</t>
  </si>
  <si>
    <t>CONCRETAGEM DE PAREDES EM EDIFICAÇÕES UNIFAMILIARES FEITAS COM SISTEMA DE FÔRMAS MANUSEÁVEIS COM CONCRETO USINADO BOMBEÁVEL, FCK 20 MPA, LAN ÇADO COM BOMBA LANÇA - LANÇAMENTO, ADENSAMENTO E ACABAMENTO. AF_06/201 5</t>
  </si>
  <si>
    <t>CONCRETAGEM DE PLATIBANDA EM EDIFICAÇÕES UNIFAMILIARES FEITAS COM SIST EMA DE FÔRMAS MANUSEÁVEIS COM CONCRETO USINADO BOMBEÁVEL, FCK 20 MPA, LANÇADO COM BOMBA LANÇA - LANÇAMENTO, ADENSAMENTO E ACABAMENTO. AF_06/ 2015</t>
  </si>
  <si>
    <t>CONCRETAGEM DE LAJES EM EDIFICAÇÕES MULTIFAMILIARES FEITAS COM SISTEMA DE FÔRMAS MANUSEÁVEIS COM CONCRETO USINADO BOMBEÁVEL, FCK 20 MPA, LAN ÇADO COM BOMBA LANÇA - LANÇAMENTO, ADENSAMENTO E ACABAMENTO. AF_06/201 5</t>
  </si>
  <si>
    <t>CONCRETAGEM DE PAREDES EM EDIFICAÇÕES MULTIFAMILIARES FEITAS COM SISTE MA DE FÔRMAS MANUSEÁVEIS COM CONCRETO USINADO BOMBEÁVEL, FCK 20 MPA, L ANÇADO COM BOMBA LANÇA - LANÇAMENTO, ADENSAMENTO E ACABAMENTO. AF_06/2 015</t>
  </si>
  <si>
    <t>CONCRETAGEM DE PLATIBANDA EM EDIFICAÇÕES MULTIFAMILIARES FEITAS COM SI STEMA DE FÔRMAS MANUSEÁVEIS COM CONCRETO USINADO BOMBEÁVEL, FCK 20 MPA , LANÇADO COM BOMBA LANÇA - LANÇAMENTO, ADENSAMENTO E ACABAMENTO. AF_0 6/2015</t>
  </si>
  <si>
    <t>CONCRETAGEM DE PLATIBANDA EM EDIFICAÇÕES UNIFAMILIARES FEITAS COM SIST EMA DE FÔRMAS MANUSEÁVEIS COM CONCRETO USINADO AUTOADENSÁVEL, FCK 20 M PA, LANÇADO COM BOMBA LANÇA - LANÇAMENTO E ACABAMENTO. AF_06/2015</t>
  </si>
  <si>
    <t>CONCRETAGEM DE PLATIBANDA EM EDIFICAÇÕES MULTIFAMILIARES FEITAS COM SI STEMA DE FÔRMAS MANUSEÁVEIS COM CONCRETO USINADO AUTOADENSÁVEL, FCK 20 MPA, LANÇADO COM BOMBA LANÇA - LANÇAMENTO E ACABAMENTO. AF_06/2015</t>
  </si>
  <si>
    <t>CONCRETAGEM DE EDIFICAÇÕES (PAREDES E LAJES) FEITAS COM SISTEMA DE FÔR MAS MANUSEÁVEIS COM CONCRETO USINADO BOMBEÁVEL, FCK 20 MPA, LANÇADO CO M BOMBA LANÇA - LANÇAMENTO, ADENSAMENTO E ACABAMENTO. AF_06/2015</t>
  </si>
  <si>
    <t>CONCRETAGEM DE EDIFICAÇÕES (PAREDES E LAJES) FEITAS COM SISTEMA DE FÔR MAS MANUSEÁVEIS COM CONCRETO USINADO AUTOADENSÁVEL, FCK 20 MPA, LANÇAD O COM BOMBA LANÇA - LANÇAMENTO E ACABAMENTO. AF_06/2015</t>
  </si>
  <si>
    <t>CONCRETAGEM DE PILARES, FCK = 25 MPA,  COM USO DE BALDES EM EDIFICAÇÃO COM SEÇÃO MÉDIA DE PILARES MENOR OU IGUAL A 0,25 M² - LANÇAMENTO, ADE NSAMENTO E ACABAMENTO. AF_12/2015</t>
  </si>
  <si>
    <t>CONCRETAGEM DE PILARES, FCK = 25 MPA, COM USO DE GRUA EM EDIFICAÇÃO CO M SEÇÃO MÉDIA DE PILARES MENOR OU IGUAL A 0,25 M² - LANÇAMENTO, ADENSA MENTO E ACABAMENTO. AF_12/2015</t>
  </si>
  <si>
    <t>CONCRETAGEM DE PILARES, FCK = 25 MPA, COM USO DE BOMBA EM EDIFICAÇÃO C OM SEÇÃO MÉDIA DE PILARES MENOR OU IGUAL A 0,25 M² - LANÇAMENTO, ADENS AMENTO E ACABAMENTO. AF_12/2015</t>
  </si>
  <si>
    <t>CONCRETAGEM DE PILARES, FCK = 25 MPA, COM USO DE GRUA EM EDIFICAÇÃO CO M SEÇÃO MÉDIA DE PILARES MAIOR QUE 0,25 M² - LANÇAMENTO, ADENSAMENTO E ACABAMENTO. AF_12/2015</t>
  </si>
  <si>
    <t>CONCRETAGEM DE PILARES, FCK = 25 MPA, COM USO DE BOMBA EM EDIFICAÇÃO C OM SEÇÃO MÉDIA DE PILARES MAIOR QUE 0,25 M² - LANÇAMENTO, ADENSAMENTO E ACABAMENTO. AF_12/2015</t>
  </si>
  <si>
    <t>CONCRETAGEM DE VIGAS E LAJES, FCK=20 MPA, PARA LAJES PREMOLDADAS COM U SO DE BOMBA EM EDIFICAÇÃO COM ÁREA MÉDIA DE LAJES MENOR OU IGUAL A 20 M² - LANÇAMENTO, ADENSAMENTO E ACABAMENTO. AF_12/2015</t>
  </si>
  <si>
    <t>CONCRETAGEM DE VIGAS E LAJES, FCK=20 MPA, PARA LAJES PREMOLDADAS COM U SO DE BOMBA EM EDIFICAÇÃO COM ÁREA MÉDIA DE LAJES MAIOR QUE 20 M² - LA NÇAMENTO, ADENSAMENTO E ACABAMENTO. AF_12/2015</t>
  </si>
  <si>
    <t>CONCRETAGEM DE VIGAS E LAJES, FCK=20 MPA, PARA LAJES MACIÇAS OU NERVUR ADAS COM USO DE BOMBA EM EDIFICAÇÃO COM ÁREA MÉDIA DE LAJES MENOR OU I GUAL A 20 M² - LANÇAMENTO, ADENSAMENTO E ACABAMENTO. AF_12/2015</t>
  </si>
  <si>
    <t>CONCRETAGEM DE VIGAS E LAJES, FCK=20 MPA, PARA LAJES MACIÇAS OU NERVUR ADAS COM USO DE BOMBA EM EDIFICAÇÃO COM ÁREA MÉDIA DE LAJES MAIOR QUE 20 M² - LANÇAMENTO, ADENSAMENTO E ACABAMENTO. AF_12/2015</t>
  </si>
  <si>
    <t>CONCRETAGEM DE VIGAS E LAJES, FCK=20 MPA, PARA LAJES PREMOLDADAS COM J ERICAS EM ELEVADOR DE CABO EM EDIFICAÇÃO DE MULTIPAVIMENTOS ATÉ 16 AND ARES, COM ÁREA MÉDIA DE LAJES MENOR OU IGUAL A 20 M² - LANÇAMENTO, ADE NSAMENTO E ACABAMENTO. AF_12/2015</t>
  </si>
  <si>
    <t>CONCRETAGEM DE VIGAS E LAJES, FCK=20 MPA, PARA LAJES PREMOLDADAS COM J ERICAS EM ELEVADOR DE CABO EM EDIFICAÇÃO DE MULTIPAVIMENTOS ATÉ 16 AND ARES, COM ÁREA MÉDIA DE LAJES MAIOR QUE 20 M² - LANÇAMENTO, ADENSAMENT O E ACABAMENTO. AF_12/2015</t>
  </si>
  <si>
    <t>CONCRETAGEM DE VIGAS E LAJES, FCK=20 MPA, PARA LAJES MACIÇAS OU NERVUR ADAS COM JERICAS EM ELEVADOR DE CABO EM EDIFICAÇÃO DE MULTIPAVIMENTOS ATÉ 16 ANDARES, COM ÁREA MÉDIA DE LAJES MENOR OU IGUAL A 20 M² - LANÇA MENTO, ADENSAMENTO E ACABAMENTO. AF_12/2015</t>
  </si>
  <si>
    <t>CONCRETAGEM DE VIGAS E LAJES, FCK=20 MPA, PARA LAJES MACIÇAS OU NERVUR ADAS COM JERICAS EM ELEVADOR DE CABO EM EDIFICAÇÃO DE MULTIPAVIMENTOS ATÉ 16 ANDARES, COM ÁREA MÉDIA DE LAJES MAIOR QUE 20 M² - LANÇAMENTO, ADENSAMENTO E ACABAMENTO. AF_12/2015</t>
  </si>
  <si>
    <t>CONCRETAGEM DE VIGAS E LAJES, FCK=20 MPA, PARA LAJES PREMOLDADAS COM J ERICAS EM CREMALHEIRA EM EDIFICAÇÃO DE MULTIPAVIMENTOS ATÉ 16 ANDARES, COM ÁREA MÉDIA DE LAJES MENOR OU IGUAL A 20 M² - LANÇAMENTO, ADENSAME NTO E ACABAMENTO. AF_12/2015</t>
  </si>
  <si>
    <t>CONCRETAGEM DE VIGAS E LAJES, FCK=20 MPA, PARA LAJES PREMOLDADAS COM J ERICAS EM CREMALHEIRA EM EDIFICAÇÃO DE MULTIPAVIMENTOS ATÉ 16 ANDARES, COM ÁREA MÉDIA DE LAJES MAIOR QUE 20 M² - LANÇAMENTO, ADENSAMENTO E A CABAMENTO. AF_12/2015</t>
  </si>
  <si>
    <t>CONCRETAGEM DE VIGAS E LAJES, FCK=20 MPA, PARA LAJES MACIÇAS OU NERVUR ADAS COM JERICAS EM CREMALHEIRA EM EDIFICAÇÃO DE MULTIPAVIMENTOS ATÉ 1 6 ANDARES, COM ÁREA MÉDIA DE LAJES MENOR OU IGUAL A 20 M² - LANÇAMENTO , ADENSAMENTO E ACABAMENTO. AF_12/2015</t>
  </si>
  <si>
    <t>CONCRETAGEM DE VIGAS E LAJES, FCK=20 MPA, PARA LAJES MACIÇAS OU NERVUR ADAS COM JERICAS EM CREMALHEIRA EM EDIFICAÇÃO DE MULTIPAVIMENTOS ATÉ 1 6 ANDARES, COM ÁREA MÉDIA DE LAJES MAIOR QUE 20 M² - LANÇAMENTO, ADENS AMENTO E ACABAMENTO. AF_12/2015</t>
  </si>
  <si>
    <t>CONCRETAGEM DE VIGAS E LAJES, FCK=20 MPA, PARA LAJES PREMOLDADAS COM G RUA DE CAÇAMBA DE 350 L EM EDIFICAÇÃO DE MULTIPAVIMENTOS ATÉ 16 ANDARE S, COM ÁREA MÉDIA DE LAJES MENOR OU IGUAL A 20 M² - LANÇAMENTO, ADENSA MENTO E ACABAMENTO. AF_12/2015</t>
  </si>
  <si>
    <t>CONCRETAGEM DE VIGAS E LAJES, FCK=20 MPA, PARA LAJES PREMOLDADAS COM G RUA DE CAÇAMBA DE 350 L EM EDIFICAÇÃO DE MULTIPAVIMENTOS ATÉ 16 ANDARE S, COM ÁREA MÉDIA DE LAJES MAIOR QUE 20 M² - LANÇAMENTO, ADENSAMENTO E ACABAMENTO. AF_12/2015</t>
  </si>
  <si>
    <t>CONCRETAGEM DE VIGAS E LAJES, FCK=20 MPA, PARA LAJES MACIÇAS OU NERVUR ADAS COM GRUA DE CAÇAMBA DE 500 L EM EDIFICAÇÃO DE MULTIPAVIMENTOS ATÉ 16 ANDARES, COM ÁREA MÉDIA DE LAJES MENOR OU IGUAL A 20 M² - LANÇAMEN TO, ADENSAMENTO E ACABAMENTO. AF_12/2015</t>
  </si>
  <si>
    <t>CONCRETAGEM DE VIGAS E LAJES, FCK=20 MPA, PARA LAJES MACIÇAS OU NERVUR ADAS COM GRUA DE CAÇAMBA DE 500 L EM EDIFICAÇÃO DE MULTIPAVIMENTOS ATÉ 16 ANDARES, COM ÁREA MÉDIA DE LAJES MAIOR QUE 20 M² - LANÇAMENTO, ADE NSAMENTO E ACABAMENTO. AF_12/2015</t>
  </si>
  <si>
    <t>CONCRETAGEM DE VIGAS E LAJES, FCK=20 MPA, PARA QUALQUER TIPO DE LAJE C OM BALDES EM EDIFICAÇÃO TÉRREA, COM ÁREA MÉDIA DE LAJES MENOR OU IGUAL A 20 M² - LANÇAMENTO, ADENSAMENTO E ACABAMENTO. AF_12/2015</t>
  </si>
  <si>
    <t>CONCRETAGEM DE VIGAS E LAJES, FCK=20 MPA, PARA QUALQUER TIPO DE LAJE C OM BALDES EM EDIFICAÇÃO DE MULTIPAVIMENTOS ATÉ 04 ANDARES, COM ÁREA MÉ DIA DE LAJES MENOR OU IGUAL A 20 M² - LANÇAMENTO, ADENSAMENTO E ACABAM ENTO. AF_12/2015</t>
  </si>
  <si>
    <t>LANÇAMENTO COM USO DE BALDES, ADENSAMENTO E ACABAMENTO DE CONCRETO EM ESTRUTURAS. AF_12/2015</t>
  </si>
  <si>
    <t>LANÇAMENTO COM USO DE BOMBA, ADENSAMENTO E ACABAMENTO DE CONCRETO EM E STRUTURAS. AF_12/2015</t>
  </si>
  <si>
    <t>LAJE PRE-MOLD BETA 11 P/1KN/M2 VAOS 4,40M/INCL VIGOTAS TIJOLOS ARMADUR A NEGATIVA CAPEAMENTO 3CM CONCRETO 20MPA ESCORAMENTO MATERIAL E MAO  D E OBRA.</t>
  </si>
  <si>
    <t>LAJE PRE-MOLDADA P/FORRO, SOBRECARGA 100KG/M2, VAOS ATE 3,50M/E=8CM, C /LAJOTAS E CAP.C/CONC FCK=20MPA, 3CM, INTER-EIXO 38CM, C/ESCORAMENTO ( REAPR.3X) E FERRAGEM NEGATIVA</t>
  </si>
  <si>
    <t>LAJE PRE-MOLDADA P/PISO, SOBRECARGA 200KG/M2, VAOS ATE 3,50M/E=8CM, C/ LAJOTAS E CAP.C/CONC FCK=20MPA, 4CM, INTER-EIXO 38CM, C/ESCORAMENTO (R EAPR.3X) E FERRAGEM NEGATIVA</t>
  </si>
  <si>
    <t>EMBASAMENTO DE MATERIAL GRANULAR - PO DE PEDRA</t>
  </si>
  <si>
    <t>JUNTA DE DILATACAO PARA IMPERMEABILIZACAO, COM SELANTE ELASTICO MONOCO MPONENTE A BASE DE POLIURETANO, DIMENSOES 1X1CM.</t>
  </si>
  <si>
    <t>CINTA DE AMARRAÇÃO DE ALVENARIA MOLDADA IN LOCO EM CONCRETO. AF_03/201 6</t>
  </si>
  <si>
    <t>CINTA DE AMARRAÇÃO DE ALVENARIA MOLDADA IN LOCO COM UTILIZAÇÃO DE BLOC OS CANALETA. AF_03/2016</t>
  </si>
  <si>
    <t>CHAPIM DE CONCRETO APARENTE COM ACABAMENTO DESEMPENADO, FORMA DE COMPE NSADO PLASTIFICADO (MADEIRIT) DE 14 X 10 CM, FUNDIDO NO LOCAL.</t>
  </si>
  <si>
    <t>IMPERMEABILIZACAO DE SUPERFICIE COM ARGAMASSA DE CIMENTO E AREIA (MEDI A), TRACO 1:3, COM ADITIVO IMPERMEABILIZANTE, E=2CM.</t>
  </si>
  <si>
    <t>IMPERMEABILIZACAO DE SUPERFICIE COM ARGAMASSA DE CIMENTO E AREIA, TRAC O 1:3, COM ADITIVO IMPERMEABILIZANTE, E=3 CM</t>
  </si>
  <si>
    <t>IMPERMEABILIZACAO DE SUPERFICIE COM ARGAMASSA DE CIMENTO E AREIA, TRAC O 1:3, COM ADITIVO IMPERMEABILIZANTE, E=1,5 CM</t>
  </si>
  <si>
    <t>IMPERMEABILIZACAO DE SUPERFICIE COM ARGAMASSA DE CIMENTO E AREIA (GROS SA), TRACO 1:4, COM ADITIVO IMPERMEABILIZANTE, E=2 CM</t>
  </si>
  <si>
    <t>IMPERMEABILIZACAO DE SUPERFICIE COM CIMENTO IMPERMEABILIZANTE DE PEGA ULTRA RAPIDA, TRACO 1:1, E=0,5 CM</t>
  </si>
  <si>
    <t>IMPERMEABILIZACAO DE SUPERFICIE COM MANTA ASFALTICA PROTEGIDA COM FILM E DE ALUMINIO GOFRADO (DE ESPESSURA 0,8MM), INCLUSA APLICACAO DE  EMUL SAO ASFALTICA, E=3MM.</t>
  </si>
  <si>
    <t>IMPERMEABILIZACAO DE SUPERFICIE COM ASFALTO ELASTOMERICO, INCLUSOS PRI MER E VEU DE FIBRA DE VIDRO.</t>
  </si>
  <si>
    <t>IMPERMEABILIZACAO DE SUPERFICIE COM EMULSAO ASFALTICA COM ELASTOMERO, INCLUSOS PRIMER E VEU DE POLIESTER</t>
  </si>
  <si>
    <t>IMPERMEABILIZACAO COM PINTURA A BASE DE RESINA EPOXI ALCATRAO, DUAS DE MAOS.</t>
  </si>
  <si>
    <t>IMPERMEABILIZACAO DE SUPERFICIE COM MASTIQUE ELASTICO A BASE DE SILICO NE, POR VOLUME.</t>
  </si>
  <si>
    <t>DUTO ESPIRAL FLEXIVEL SINGELO PEAD D=50MM(2") REVESTIDO COM PVC COM FI O GUIA DE ACO GALVANIZADO, LANCADO DIRETO NO SOLO, INCL CONEXOES</t>
  </si>
  <si>
    <t>DUTO ESPIRAL FLEXIVEL SINGELO PEAD D=75MM(3") REVESTIDO COM PVC COM FI O GUIA DE ACO GALVANIZADO, LANCADO DIRETO NO SOLO, INCL CONEXOES</t>
  </si>
  <si>
    <t>ELETRODUTO FLEXÍVEL CORRUGADO, PVC, DN 20 MM (1/2"), PARA CIRCUITOS TE RMINAIS, INSTALADO EM FORRO - FORNECIMENTO E INSTALAÇÃO. AF_12/2015</t>
  </si>
  <si>
    <t>ELETRODUTO FLEXÍVEL CORRUGADO, PVC, DN 25 MM (3/4"), PARA CIRCUITOS TE RMINAIS, INSTALADO EM FORRO - FORNECIMENTO E INSTALAÇÃO. AF_12/2015</t>
  </si>
  <si>
    <t>ELETRODUTO FLEXÍVEL CORRUGADO, PVC, DN 32 MM (1"), PARA CIRCUITOS TERM INAIS, INSTALADO EM FORRO - FORNECIMENTO E INSTALAÇÃO. AF_12/2015</t>
  </si>
  <si>
    <t>ELETRODUTO FLEXÍVEL CORRUGADO, PVC, DN 20 MM (1/2"), PARA CIRCUITOS TE RMINAIS, INSTALADO EM LAJE - FORNECIMENTO E INSTALAÇÃO. AF_12/2015</t>
  </si>
  <si>
    <t>ELETRODUTO FLEXÍVEL CORRUGADO, PVC, DN 25 MM (3/4"), PARA CIRCUITOS TE RMINAIS, INSTALADO EM LAJE - FORNECIMENTO E INSTALAÇÃO. AF_12/2015</t>
  </si>
  <si>
    <t>ELETRODUTO FLEXÍVEL CORRUGADO, PVC, DN 32 MM (1"), PARA CIRCUITOS TERM INAIS, INSTALADO EM LAJE - FORNECIMENTO E INSTALAÇÃO. AF_12/2015</t>
  </si>
  <si>
    <t>ELETRODUTO FLEXÍVEL CORRUGADO, PVC, DN 20 MM (1/2"), PARA CIRCUITOS TE RMINAIS, INSTALADO EM PAREDE - FORNECIMENTO E INSTALAÇÃO. AF_12/2015</t>
  </si>
  <si>
    <t>ELETRODUTO FLEXÍVEL CORRUGADO, PVC, DN 25 MM (3/4"), PARA CIRCUITOS TE RMINAIS, INSTALADO EM PAREDE - FORNECIMENTO E INSTALAÇÃO. AF_12/2015</t>
  </si>
  <si>
    <t>ELETRODUTO FLEXÍVEL CORRUGADO, PVC, DN 32 MM (1"), PARA CIRCUITOS TERM INAIS, INSTALADO EM PAREDE - FORNECIMENTO E INSTALAÇÃO. AF_12/2015</t>
  </si>
  <si>
    <t>ELETRODUTO RÍGIDO ROSCÁVEL, PVC, DN 20 MM (1/2"), PARA CIRCUITOS TERMI NAIS, INSTALADO EM FORRO - FORNECIMENTO E INSTALAÇÃO. AF_12/2015</t>
  </si>
  <si>
    <t>ELETRODUTO RÍGIDO ROSCÁVEL, PVC, DN 25 MM (3/4"), PARA CIRCUITOS TERMI NAIS, INSTALADO EM FORRO - FORNECIMENTO E INSTALAÇÃO. AF_12/2015</t>
  </si>
  <si>
    <t>ELETRODUTO RÍGIDO ROSCÁVEL, PVC, DN 32 MM (1"), PARA CIRCUITOS TERMINA IS, INSTALADO EM FORRO - FORNECIMENTO E INSTALAÇÃO. AF_12/2015</t>
  </si>
  <si>
    <t>ELETRODUTO RÍGIDO ROSCÁVEL, PVC, DN 40 MM (1 1/4"), PARA CIRCUITOS TER MINAIS, INSTALADO EM FORRO - FORNECIMENTO E INSTALAÇÃO. AF_12/2015</t>
  </si>
  <si>
    <t>ELETRODUTO RÍGIDO ROSCÁVEL, PVC, DN 20 MM (1/2"), PARA CIRCUITOS TERMI NAIS, INSTALADO EM LAJE - FORNECIMENTO E INSTALAÇÃO. AF_12/2015</t>
  </si>
  <si>
    <t>ELETRODUTO RÍGIDO ROSCÁVEL, PVC, DN 25 MM (3/4"), PARA CIRCUITOS TERMI NAIS, INSTALADO EM LAJE - FORNECIMENTO E INSTALAÇÃO. AF_12/2015</t>
  </si>
  <si>
    <t>ELETRODUTO RÍGIDO ROSCÁVEL, PVC, DN 32 MM (1"), PARA CIRCUITOS TERMINA IS, INSTALADO EM LAJE - FORNECIMENTO E INSTALAÇÃO. AF_12/2015</t>
  </si>
  <si>
    <t>ELETRODUTO RÍGIDO ROSCÁVEL, PVC, DN 40 MM (1 1/4"), PARA CIRCUITOS TER MINAIS, INSTALADO EM LAJE - FORNECIMENTO E INSTALAÇÃO. AF_12/2015</t>
  </si>
  <si>
    <t>ELETRODUTO RÍGIDO ROSCÁVEL, PVC, DN 20 MM (1/2"), PARA CIRCUITOS TERMI NAIS, INSTALADO EM PAREDE - FORNECIMENTO E INSTALAÇÃO. AF_12/2015</t>
  </si>
  <si>
    <t>ELETRODUTO RÍGIDO ROSCÁVEL, PVC, DN 25 MM (3/4"), PARA CIRCUITOS TERMI NAIS, INSTALADO EM PAREDE - FORNECIMENTO E INSTALAÇÃO. AF_12/2015</t>
  </si>
  <si>
    <t>ELETRODUTO RÍGIDO ROSCÁVEL, PVC, DN 32 MM (1"), PARA CIRCUITOS TERMINA IS, INSTALADO EM PAREDE - FORNECIMENTO E INSTALAÇÃO. AF_12/2015</t>
  </si>
  <si>
    <t>ELETRODUTO RÍGIDO ROSCÁVEL, PVC, DN 40 MM (1 1/4"), PARA CIRCUITOS TER MINAIS, INSTALADO EM PAREDE - FORNECIMENTO E INSTALAÇÃO. AF_12/2015</t>
  </si>
  <si>
    <t>ELETRODUTO RÍGIDO ROSCÁVEL, PVC, DN 50 MM (1 1/2") - FORNECIMENTO E IN STALAÇÃO. AF_12/2015</t>
  </si>
  <si>
    <t>ELETRODUTO RÍGIDO ROSCÁVEL, PVC, DN 60 MM (2") - FORNECIMENTO E INSTAL AÇÃO. AF_12/2015</t>
  </si>
  <si>
    <t>ELETRODUTO RÍGIDO ROSCÁVEL, PVC, DN 75 MM (2 1/2") - FORNECIMENTO E IN STALAÇÃO. AF_12/2015</t>
  </si>
  <si>
    <t>ELETRODUTO RÍGIDO ROSCÁVEL, PVC, DN 85 MM (3") - FORNECIMENTO E INSTAL AÇÃO. AF_12/2015</t>
  </si>
  <si>
    <t>ELETRODUTO RÍGIDO ROSCÁVEL, PVC, DN 110 MM (4") - FORNECIMENTO E INSTA LAÇÃO. AF_12/2015</t>
  </si>
  <si>
    <t>TERMINAL OU CONECTOR DE PRESSAO - PARA CABO 10MM2 - FORNECIMENTO E INS TALACAO</t>
  </si>
  <si>
    <t>TERMINAL OU CONECTOR DE PRESSAO - PARA CABO 16MM2 - FORNECIMENTO E INS TALACAO</t>
  </si>
  <si>
    <t>TERMINAL OU CONECTOR DE PRESSAO - PARA CABO 25MM2 - FORNECIMENTO E INS TALACAO</t>
  </si>
  <si>
    <t>TERMINAL OU CONECTOR DE PRESSAO - PARA CABO 35MM2 - FORNECIMENTO E INS TALACAO</t>
  </si>
  <si>
    <t>TERMINAL OU CONECTOR DE PRESSAO - PARA CABO 50MM2 - FORNECIMENTO E INS TALACAO</t>
  </si>
  <si>
    <t>TERMINAL OU CONECTOR DE PRESSAO - PARA CABO 70MM2 - FORNECIMENTO E INS TALACAO</t>
  </si>
  <si>
    <t>TERMINAL OU CONECTOR DE PRESSAO - PARA CABO 95MM2 - FORNECIMENTO E INS TALACAO</t>
  </si>
  <si>
    <t>TERMINAL OU CONECTOR DE PRESSAO - PARA CABO 120MM2 - FORNECIMENTO E IN STALACAO</t>
  </si>
  <si>
    <t>TERMINAL OU CONECTOR DE PRESSAO - PARA CABO 150MM2 - FORNECIMENTO E IN STALACAO</t>
  </si>
  <si>
    <t>TERMINAL OU CONECTOR DE PRESSAO - PARA CABO 185MM2 - FORNECIMENTO E IN STALACAO</t>
  </si>
  <si>
    <t>TERMINAL OU CONECTOR DE PRESSAO - PARA CABO 240MM2 - FORNECIMENTO E IN STALACAO</t>
  </si>
  <si>
    <t>TERMINAL OU CONECTOR DE PRESSAO - PARA CABO 300MM2 - FORNECIMENTO E IN STALACAO</t>
  </si>
  <si>
    <t>CONECTOR PARAFUSO FENDIDO SPLIT-BOLT - PARA CABO DE 16MM2 - FORNECIM ENTO E INSTALACAO</t>
  </si>
  <si>
    <t>CONECTOR PARAFUSO FENDIDO SPLIT-BOLT - PARA CABO DE 35MM2 - FORNECIM ENTO E INSTALACAO</t>
  </si>
  <si>
    <t>TERMINAL A PRESSAO REFORCADO PARA CONEXAO DE CABO DE COBRE A BARRA, CA BO 150 E 185MM2 - FORNECIMENTO E INSTALACAO</t>
  </si>
  <si>
    <t>CONECTOR DE PARAFUSO FENDIDO EM LIGA DE COBRE COM SEPARADOR DE CABOS P ARA CABO 50 MM2 - FORNECIMENTO E INSTALACAO</t>
  </si>
  <si>
    <t>LUVA PARA ELETRODUTO, PVC, ROSCÁVEL, DN 20 MM (1/2"), PARA CIRCUITOS T ERMINAIS, INSTALADA EM FORRO - FORNECIMENTO E INSTALAÇÃO. AF_12/2015</t>
  </si>
  <si>
    <t>LUVA PARA ELETRODUTO, PVC, ROSCÁVEL, DN 25 MM (3/4"), PARA CIRCUITOS T ERMINAIS, INSTALADA EM FORRO - FORNECIMENTO E INSTALAÇÃO. AF_12/2015</t>
  </si>
  <si>
    <t>LUVA PARA ELETRODUTO, PVC, ROSCÁVEL, DN 32 MM (1"), PARA CIRCUITOS TER MINAIS, INSTALADA EM FORRO - FORNECIMENTO E INSTALAÇÃO. AF_12/2015</t>
  </si>
  <si>
    <t>LUVA PARA ELETRODUTO, PVC, ROSCÁVEL, DN 40 MM (1 1/4"), PARA CIRCUITOS TERMINAIS, INSTALADA EM FORRO - FORNECIMENTO E INSTALAÇÃO. AF_12/2015</t>
  </si>
  <si>
    <t>LUVA PARA ELETRODUTO, PVC, ROSCÁVEL, DN 20 MM (1/2"), PARA CIRCUITOS T ERMINAIS, INSTALADA EM LAJE - FORNECIMENTO E INSTALAÇÃO. AF_12/2015</t>
  </si>
  <si>
    <t>LUVA PARA ELETRODUTO, PVC, ROSCÁVEL, DN 25 MM (3/4"), PARA CIRCUITOS T ERMINAIS, INSTALADA EM LAJE - FORNECIMENTO E INSTALAÇÃO. AF_12/2015</t>
  </si>
  <si>
    <t>LUVA PARA ELETRODUTO, PVC, ROSCÁVEL, DN 32 MM (1"), PARA CIRCUITOS TER MINAIS, INSTALADA EM LAJE - FORNECIMENTO E INSTALAÇÃO. AF_12/2015</t>
  </si>
  <si>
    <t>LUVA PARA ELETRODUTO, PVC, ROSCÁVEL, DN 40 MM (1 1/4"), PARA CIRCUITOS TERMINAIS, INSTALADA EM LAJE - FORNECIMENTO E INSTALAÇÃO. AF_12/2015</t>
  </si>
  <si>
    <t>LUVA PARA ELETRODUTO, PVC, ROSCÁVEL, DN 20 MM (1/2"), PARA CIRCUITOS T ERMINAIS, INSTALADA EM PAREDE - FORNECIMENTO E INSTALAÇÃO. AF_12/2015</t>
  </si>
  <si>
    <t>LUVA PARA ELETRODUTO, PVC, ROSCÁVEL, DN 25 MM (3/4"), PARA CIRCUITOS T ERMINAIS, INSTALADA EM PAREDE - FORNECIMENTO E INSTALAÇÃO. AF_12/2015</t>
  </si>
  <si>
    <t>LUVA PARA ELETRODUTO, PVC, ROSCÁVEL, DN 32 MM (1"), PARA CIRCUITOS TER MINAIS, INSTALADA EM PAREDE - FORNECIMENTO E INSTALAÇÃO. AF_12/2015</t>
  </si>
  <si>
    <t>LUVA PARA ELETRODUTO, PVC, ROSCÁVEL, DN 40 MM (1 1/4"), PARA CIRCUITOS TERMINAIS, INSTALADA EM PAREDE - FORNECIMENTO E INSTALAÇÃO. AF_12/201 5</t>
  </si>
  <si>
    <t>CURVA 90 GRAUS PARA ELETRODUTO, PVC, ROSCÁVEL, DN 20 MM (1/2"), PARA C IRCUITOS TERMINAIS, INSTALADA EM FORRO - FORNECIMENTO E INSTALAÇÃO. AF _12/2015</t>
  </si>
  <si>
    <t>CURVA 135 GRAUS PARA ELETRODUTO, PVC, ROSCÁVEL, DN 20 MM (1/2"), PARA CIRCUITOS TERMINAIS, INSTALADA EM FORRO - FORNECIMENTO E INSTALAÇÃO. A F_12/2015</t>
  </si>
  <si>
    <t>CURVA 90 GRAUS PARA ELETRODUTO, PVC, ROSCÁVEL, DN 25 MM (3/4"), PARA C IRCUITOS TERMINAIS, INSTALADA EM FORRO - FORNECIMENTO E INSTALAÇÃO. AF _12/2015</t>
  </si>
  <si>
    <t>CURVA 180 GRAUS PARA ELETRODUTO, PVC, ROSCÁVEL, DN 25 MM (3/4"), PARA CIRCUITOS TERMINAIS, INSTALADA EM FORRO - FORNECIMENTO E INSTALAÇÃO. A F_12/2015</t>
  </si>
  <si>
    <t>CURVA 90 GRAUS PARA ELETRODUTO, PVC, ROSCÁVEL, DN 32 MM (1"), PARA CIR CUITOS TERMINAIS, INSTALADA EM FORRO - FORNECIMENTO E INSTALAÇÃO. AF_1 2/2015</t>
  </si>
  <si>
    <t>CURVA 135 GRAUS PARA ELETRODUTO, PVC, ROSCÁVEL, DN 32 MM (1"), PARA CI RCUITOS TERMINAIS, INSTALADA EM FORRO - FORNECIMENTO E INSTALAÇÃO. AF_ 12/2015</t>
  </si>
  <si>
    <t>CURVA 90 GRAUS PARA ELETRODUTO, PVC, ROSCÁVEL, DN 40 MM (1 1/4"), PARA CIRCUITOS TERMINAIS, INSTALADA EM FORRO - FORNECIMENTO E INSTALAÇÃO. AF_12/2015</t>
  </si>
  <si>
    <t>CURVA 135 GRAUS PARA ELETRODUTO, PVC, ROSCÁVEL, DN 40 MM (1 1/4"), PAR A CIRCUITOS TERMINAIS, INSTALADA EM FORRO - FORNECIMENTO E INSTALAÇÃO. AF_12/2015</t>
  </si>
  <si>
    <t>CURVA 90 GRAUS PARA ELETRODUTO, PVC, ROSCÁVEL, DN 20 MM (1/2"), PARA C IRCUITOS TERMINAIS, INSTALADA EM LAJE - FORNECIMENTO E INSTALAÇÃO. AF_ 12/2015</t>
  </si>
  <si>
    <t>CURVA 135 GRAUS PARA ELETRODUTO, PVC, ROSCÁVEL, DN 20 MM (1/2"), PARA CIRCUITOS TERMINAIS, INSTALADA EM LAJE - FORNECIMENTO E INSTALAÇÃO. AF _12/2015</t>
  </si>
  <si>
    <t>CURVA 90 GRAUS PARA ELETRODUTO, PVC, ROSCÁVEL, DN 25 MM (3/4"), PARA C IRCUITOS TERMINAIS, INSTALADA EM LAJE - FORNECIMENTO E INSTALAÇÃO. AF_ 12/2015</t>
  </si>
  <si>
    <t>CURVA 180 GRAUS PARA ELETRODUTO, PVC, ROSCÁVEL, DN 25 MM (3/4"), PARA CIRCUITOS TERMINAIS, INSTALADA EM LAJE - FORNECIMENTO E INSTALAÇÃO. AF _12/2015</t>
  </si>
  <si>
    <t>CURVA 90 GRAUS PARA ELETRODUTO, PVC, ROSCÁVEL, DN 32 MM (1"), PARA CIR CUITOS TERMINAIS, INSTALADA EM LAJE - FORNECIMENTO E INSTALAÇÃO. AF_12 /2015</t>
  </si>
  <si>
    <t>CURVA 135 GRAUS PARA ELETRODUTO, PVC, ROSCÁVEL, DN 32 MM (1"), PARA CI RCUITOS TERMINAIS, INSTALADA EM LAJE - FORNECIMENTO E INSTALAÇÃO. AF_1 2/2015</t>
  </si>
  <si>
    <t>CURVA 90 GRAUS PARA ELETRODUTO, PVC, ROSCÁVEL, DN 40 MM (1 1/4"), PARA CIRCUITOS TERMINAIS, INSTALADA EM LAJE - FORNECIMENTO E INSTALAÇÃO. A F_12/2015</t>
  </si>
  <si>
    <t>CURVA 135 GRAUS PARA ELETRODUTO, PVC, ROSCÁVEL, DN 40 MM (1 1/4"), PAR A CIRCUITOS TERMINAIS, INSTALADA EM LAJE - FORNECIMENTO E INSTALAÇÃO. AF_12/2015</t>
  </si>
  <si>
    <t>CURVA 90 GRAUS PARA ELETRODUTO, PVC, ROSCÁVEL, DN 20 MM (1/2"), PARA C IRCUITOS TERMINAIS, INSTALADA EM PAREDE - FORNECIMENTO E INSTALAÇÃO. A F_12/2015</t>
  </si>
  <si>
    <t>CURVA 135 GRAUS PARA ELETRODUTO, PVC, ROSCÁVEL, DN 20 MM (1/2"), PARA CIRCUITOS TERMINAIS, INSTALADA EM PAREDE - FORNECIMENTO E INSTALAÇÃO. AF_12/2015</t>
  </si>
  <si>
    <t>CURVA 90 GRAUS PARA ELETRODUTO, PVC, ROSCÁVEL, DN 25 MM (3/4"), PARA C IRCUITOS TERMINAIS, INSTALADA EM PAREDE - FORNECIMENTO E INSTALAÇÃO. A F_12/2015</t>
  </si>
  <si>
    <t>CURVA 180 GRAUS PARA ELETRODUTO, PVC, ROSCÁVEL, DN 25 MM (3/4"), PARA CIRCUITOS TERMINAIS, INSTALADA EM PAREDE - FORNECIMENTO E INSTALAÇÃO. AF_12/2015</t>
  </si>
  <si>
    <t>CURVA 90 GRAUS PARA ELETRODUTO, PVC, ROSCÁVEL, DN 32 MM (1"), PARA CIR CUITOS TERMINAIS, INSTALADA EM PAREDE - FORNECIMENTO E INSTALAÇÃO. AF_ 12/2015</t>
  </si>
  <si>
    <t>CURVA 135 GRAUS PARA ELETRODUTO, PVC, ROSCÁVEL, DN 32 MM (1"), PARA CI RCUITOS TERMINAIS, INSTALADA EM PAREDE - FORNECIMENTO E INSTALAÇÃO. AF _12/2015</t>
  </si>
  <si>
    <t>CURVA 90 GRAUS PARA ELETRODUTO, PVC, ROSCÁVEL, DN 40 MM (1 1/4"), PARA CIRCUITOS TERMINAIS, INSTALADA EM PAREDE - FORNECIMENTO E INSTALAÇÃO. AF_12/2015</t>
  </si>
  <si>
    <t>CURVA 135 GRAUS PARA ELETRODUTO, PVC, ROSCÁVEL, DN 40 MM (1 1/4"), PAR A CIRCUITOS TERMINAIS, INSTALADA EM PAREDE - FORNECIMENTO E INSTALAÇÃO . AF_12/2015</t>
  </si>
  <si>
    <t>LUVA PARA ELETRODUTO, PVC, ROSCÁVEL, DN 50 MM (1 1/2") - FORNECIMENTO E INSTALAÇÃO. AF_12/2015</t>
  </si>
  <si>
    <t>LUVA PARA ELETRODUTO, PVC, ROSCÁVEL, DN 60 MM (2") - FORNECIMENTO E IN STALAÇÃO. AF_12/2015</t>
  </si>
  <si>
    <t>LUVA PARA ELETRODUTO, PVC, ROSCÁVEL, DN 75 MM (2 1/2") - FORNECIMENTO E INSTALAÇÃO. AF_12/2015</t>
  </si>
  <si>
    <t>LUVA PARA ELETRODUTO, PVC, ROSCÁVEL, DN 85 MM (3") - FORNECIMENTO E IN STALAÇÃO. AF_12/2015</t>
  </si>
  <si>
    <t>LUVA PARA ELETRODUTO, PVC, ROSCÁVEL, DN 110 MM (4") - FORNECIMENTO E I NSTALAÇÃO. AF_12/2015</t>
  </si>
  <si>
    <t>CURVA 90 GRAUS PARA ELETRODUTO, PVC, ROSCÁVEL, DN 50 MM (1 1/2") - FOR NECIMENTO E INSTALAÇÃO. AF_12/2015</t>
  </si>
  <si>
    <t>CURVA 135 GRAUS PARA ELETRODUTO, PVC, ROSCÁVEL, DN 50 MM (1 1/2") - FO RNECIMENTO E INSTALAÇÃO. AF_12/2015</t>
  </si>
  <si>
    <t>CURVA 90 GRAUS PARA ELETRODUTO, PVC, ROSCÁVEL, DN 60 MM (2") - FORNECI MENTO E INSTALAÇÃO. AF_12/2015</t>
  </si>
  <si>
    <t>CURVA 135 GRAUS PARA ELETRODUTO, PVC, ROSCÁVEL, DN 60 MM (2") - FORNEC IMENTO E INSTALAÇÃO. AF_12/2015</t>
  </si>
  <si>
    <t>CURVA 90 GRAUS PARA ELETRODUTO, PVC, ROSCÁVEL, DN 75 MM (2 1/2") - FOR NECIMENTO E INSTALAÇÃO. AF_12/2015</t>
  </si>
  <si>
    <t>CURVA 135 GRAUS PARA ELETRODUTO, PVC, ROSCÁVEL, DN 75 MM (2 1/2") - FO RNECIMENTO E INSTALAÇÃO. AF_12/2015</t>
  </si>
  <si>
    <t>CURVA 90 GRAUS PARA ELETRODUTO, PVC, ROSCÁVEL, DN 85 MM (3") - FORNECI MENTO E INSTALAÇÃO. AF_12/2015</t>
  </si>
  <si>
    <t>CURVA 135 GRAUS PARA ELETRODUTO, PVC, ROSCÁVEL, DN 85 MM (3") - FORNEC IMENTO E INSTALAÇÃO. AF_12/2015</t>
  </si>
  <si>
    <t>CURVA 90 GRAUS PARA ELETRODUTO, PVC, ROSCÁVEL, DN 110 MM (4") - FORNEC IMENTO E INSTALAÇÃO. AF_12/2015</t>
  </si>
  <si>
    <t>CURVA 135 GRAUS PARA ELETRODUTO, PVC, ROSCÁVEL, DN 110 MM (4") - FORNE CIMENTO E INSTALAÇÃO. AF_12/2015</t>
  </si>
  <si>
    <t>CABO DE COBRE FLEXÍVEL ISOLADO, 1,5 MM², ANTI-CHAMA 450/750 V, PARA CI RCUITOS TERMINAIS - FORNECIMENTO E INSTALAÇÃO. AF_12/2015</t>
  </si>
  <si>
    <t>CABO DE COBRE FLEXÍVEL ISOLADO, 1,5 MM², ANTI-CHAMA 0,6/1,0 KV, PARA C IRCUITOS TERMINAIS - FORNECIMENTO E INSTALAÇÃO. AF_12/2015</t>
  </si>
  <si>
    <t>CABO DE COBRE FLEXÍVEL ISOLADO, 2,5 MM², ANTI-CHAMA 450/750 V, PARA CI RCUITOS TERMINAIS - FORNECIMENTO E INSTALAÇÃO. AF_12/2015</t>
  </si>
  <si>
    <t>CABO DE COBRE FLEXÍVEL ISOLADO, 2,5 MM², ANTI-CHAMA 0,6/1,0 KV, PARA C IRCUITOS TERMINAIS - FORNECIMENTO E INSTALAÇÃO. AF_12/2015</t>
  </si>
  <si>
    <t>CABO DE COBRE FLEXÍVEL ISOLADO, 4 MM², ANTI-CHAMA 450/750 V, PARA CIRC UITOS TERMINAIS - FORNECIMENTO E INSTALAÇÃO. AF_12/2015</t>
  </si>
  <si>
    <t>CABO DE COBRE FLEXÍVEL ISOLADO, 4 MM², ANTI-CHAMA 0,6/1,0 KV, PARA CIR CUITOS TERMINAIS - FORNECIMENTO E INSTALAÇÃO. AF_12/2015</t>
  </si>
  <si>
    <t>CABO DE COBRE FLEXÍVEL ISOLADO, 6 MM², ANTI-CHAMA 450/750 V, PARA CIRC UITOS TERMINAIS - FORNECIMENTO E INSTALAÇÃO. AF_12/2015</t>
  </si>
  <si>
    <t>CABO DE COBRE FLEXÍVEL ISOLADO, 6 MM², ANTI-CHAMA 0,6/1,0 KV, PARA CIR CUITOS TERMINAIS - FORNECIMENTO E INSTALAÇÃO. AF_12/2015</t>
  </si>
  <si>
    <t>CABO DE COBRE FLEXÍVEL ISOLADO, 10 MM², ANTI-CHAMA 450/750 V, PARA CIR CUITOS TERMINAIS - FORNECIMENTO E INSTALAÇÃO. AF_12/2015</t>
  </si>
  <si>
    <t>CABO DE COBRE FLEXÍVEL ISOLADO, 10 MM², ANTI-CHAMA 0,6/1,0 KV, PARA CI RCUITOS TERMINAIS - FORNECIMENTO E INSTALAÇÃO. AF_12/2015</t>
  </si>
  <si>
    <t>CABO DE COBRE FLEXÍVEL ISOLADO, 16 MM², ANTI-CHAMA 450/750 V, PARA CIR CUITOS TERMINAIS - FORNECIMENTO E INSTALAÇÃO. AF_12/2015</t>
  </si>
  <si>
    <t>CABO DE COBRE FLEXÍVEL ISOLADO, 16 MM², ANTI-CHAMA 0,6/1,0 KV, PARA CI RCUITOS TERMINAIS - FORNECIMENTO E INSTALAÇÃO. AF_12/2015</t>
  </si>
  <si>
    <t>CABO DE COBRE FLEXÍVEL ISOLADO, 10 MM², ANTI-CHAMA 450/750 V, PARA DIS TRIBUIÇÃO - FORNECIMENTO E INSTALAÇÃO. AF_12/2015</t>
  </si>
  <si>
    <t>CABO DE COBRE FLEXÍVEL ISOLADO, 10 MM², ANTI-CHAMA 0,6/1,0 KV, PARA DI STRIBUIÇÃO - FORNECIMENTO E INSTALAÇÃO. AF_12/2015</t>
  </si>
  <si>
    <t>CABO DE COBRE FLEXÍVEL ISOLADO, 16 MM², ANTI-CHAMA 450/750 V, PARA DIS TRIBUIÇÃO - FORNECIMENTO E INSTALAÇÃO. AF_12/2015</t>
  </si>
  <si>
    <t>CABO DE COBRE FLEXÍVEL ISOLADO, 16 MM², ANTI-CHAMA 0,6/1,0 KV, PARA DI STRIBUIÇÃO - FORNECIMENTO E INSTALAÇÃO. AF_12/2015</t>
  </si>
  <si>
    <t>CABO DE COBRE FLEXÍVEL ISOLADO, 25 MM², ANTI-CHAMA 450/750 V, PARA DIS TRIBUIÇÃO - FORNECIMENTO E INSTALAÇÃO. AF_12/2015</t>
  </si>
  <si>
    <t>CABO DE COBRE FLEXÍVEL ISOLADO, 25 MM², ANTI-CHAMA 0,6/1,0 KV, PARA DI STRIBUIÇÃO - FORNECIMENTO E INSTALAÇÃO. AF_12/2015</t>
  </si>
  <si>
    <t>CABO DE COBRE FLEXÍVEL ISOLADO, 35 MM², ANTI-CHAMA 450/750 V, PARA DIS TRIBUIÇÃO - FORNECIMENTO E INSTALAÇÃO. AF_12/2015</t>
  </si>
  <si>
    <t>CABO DE COBRE FLEXÍVEL ISOLADO, 35 MM², ANTI-CHAMA 0,6/1,0 KV, PARA DI STRIBUIÇÃO - FORNECIMENTO E INSTALAÇÃO. AF_12/2015</t>
  </si>
  <si>
    <t>CABO DE COBRE FLEXÍVEL ISOLADO, 50 MM², ANTI-CHAMA 450/750 V, PARA DIS TRIBUIÇÃO - FORNECIMENTO E INSTALAÇÃO. AF_12/2015</t>
  </si>
  <si>
    <t>CABO DE COBRE FLEXÍVEL ISOLADO, 50 MM², ANTI-CHAMA 0,6/1,0 KV, PARA DI STRIBUIÇÃO - FORNECIMENTO E INSTALAÇÃO. AF_12/2015</t>
  </si>
  <si>
    <t>CABO DE COBRE FLEXÍVEL ISOLADO, 70 MM², ANTI-CHAMA 450/750 V, PARA DIS TRIBUIÇÃO - FORNECIMENTO E INSTALAÇÃO. AF_12/2015</t>
  </si>
  <si>
    <t>CABO DE COBRE FLEXÍVEL ISOLADO, 70 MM², ANTI-CHAMA 0,6/1,0 KV, PARA DI STRIBUIÇÃO - FORNECIMENTO E INSTALAÇÃO. AF_12/2015</t>
  </si>
  <si>
    <t>CABO DE COBRE FLEXÍVEL ISOLADO, 95 MM², ANTI-CHAMA 450/750 V, PARA DIS TRIBUIÇÃO - FORNECIMENTO E INSTALAÇÃO. AF_12/2015</t>
  </si>
  <si>
    <t>CABO DE COBRE FLEXÍVEL ISOLADO, 95 MM², ANTI-CHAMA 0,6/1,0 KV, PARA DI STRIBUIÇÃO - FORNECIMENTO E INSTALAÇÃO. AF_12/2015</t>
  </si>
  <si>
    <t>CABO DE COBRE FLEXÍVEL ISOLADO, 120 MM², ANTI-CHAMA 450/750 V, PARA DI STRIBUIÇÃO - FORNECIMENTO E INSTALAÇÃO. AF_12/2015</t>
  </si>
  <si>
    <t>CABO DE COBRE FLEXÍVEL ISOLADO, 120 MM², ANTI-CHAMA 0,6/1,0 KV, PARA D ISTRIBUIÇÃO - FORNECIMENTO E INSTALAÇÃO. AF_12/2015</t>
  </si>
  <si>
    <t>CABO DE COBRE FLEXÍVEL ISOLADO, 150 MM², ANTI-CHAMA 450/750 V, PARA DI STRIBUIÇÃO - FORNECIMENTO E INSTALAÇÃO. AF_12/2015</t>
  </si>
  <si>
    <t>CABO DE COBRE FLEXÍVEL ISOLADO, 150 MM², ANTI-CHAMA 0,6/1,0 KV, PARA D ISTRIBUIÇÃO - FORNECIMENTO E INSTALAÇÃO. AF_12/2015</t>
  </si>
  <si>
    <t>CABO DE COBRE FLEXÍVEL ISOLADO, 185 MM², ANTI-CHAMA 450/750 V, PARA DI STRIBUIÇÃO - FORNECIMENTO E INSTALAÇÃO. AF_12/2015</t>
  </si>
  <si>
    <t>CABO DE COBRE FLEXÍVEL ISOLADO, 185 MM², ANTI-CHAMA 0,6/1,0 KV, PARA D ISTRIBUIÇÃO - FORNECIMENTO E INSTALAÇÃO. AF_12/2015</t>
  </si>
  <si>
    <t>CABO DE COBRE FLEXÍVEL ISOLADO, 240 MM², ANTI-CHAMA 450/750 V, PARA DI STRIBUIÇÃO - FORNECIMENTO E INSTALAÇÃO. AF_12/2015</t>
  </si>
  <si>
    <t>CABO DE COBRE FLEXÍVEL ISOLADO, 240 MM², ANTI-CHAMA 0,6/1,0 KV, PARA D ISTRIBUIÇÃO - FORNECIMENTO E INSTALAÇÃO. AF_12/2015</t>
  </si>
  <si>
    <t>CABO DE COBRE FLEXÍVEL ISOLADO, 300 MM², ANTI-CHAMA 450/750 V, PARA DI STRIBUIÇÃO - FORNECIMENTO E INSTALAÇÃO. AF_12/2015</t>
  </si>
  <si>
    <t>CABO DE COBRE FLEXÍVEL ISOLADO, 300 MM², ANTI-CHAMA 0,6/1,0 KV, PARA D ISTRIBUIÇÃO - FORNECIMENTO E INSTALAÇÃO. AF_12/2015</t>
  </si>
  <si>
    <t>CAIXA OCTOGONAL 4" X 4", PVC, INSTALADA EM LAJE - FORNECIMENTO E INSTA LAÇÃO. AF_12/2015</t>
  </si>
  <si>
    <t>CAIXA OCTOGONAL 3" X 3", PVC, INSTALADA EM LAJE - FORNECIMENTO E INSTA LAÇÃO. AF_12/2015</t>
  </si>
  <si>
    <t>CAIXA RETANGULAR 4" X 2" ALTA (2,00 M DO PISO), PVC, INSTALADA EM PARE DE - FORNECIMENTO E INSTALAÇÃO. AF_12/2015</t>
  </si>
  <si>
    <t>CAIXA RETANGULAR 4" X 2" MÉDIA (1,30 M DO PISO), PVC, INSTALADA EM PAR EDE - FORNECIMENTO E INSTALAÇÃO. AF_12/2015</t>
  </si>
  <si>
    <t>CAIXA RETANGULAR 4" X 2" BAIXA (0,30 M DO PISO), PVC, INSTALADA EM PAR EDE - FORNECIMENTO E INSTALAÇÃO. AF_12/2015</t>
  </si>
  <si>
    <t>CAIXA RETANGULAR 4" X 4" ALTA (2,00 M DO PISO), PVC, INSTALADA EM PARE DE - FORNECIMENTO E INSTALAÇÃO. AF_12/2015</t>
  </si>
  <si>
    <t>CAIXA RETANGULAR 4" X 4" MÉDIA (1,30 M DO PISO), PVC, INSTALADA EM PAR EDE - FORNECIMENTO E INSTALAÇÃO. AF_12/2015</t>
  </si>
  <si>
    <t>CAIXA RETANGULAR 4" X 4" BAIXA (0,30 M DO PISO), PVC, INSTALADA EM PAR 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</si>
  <si>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</si>
  <si>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</si>
  <si>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</si>
  <si>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 M PAREDE - FORNECIMENTO E INSTALAÇÃO. AF_12/2015</t>
  </si>
  <si>
    <t>CAIXA RETANGULAR 4" X 2" BAIXA (0,30 M DO PISO), METÁLICA, INSTALADA E M PAREDE - FORNECIMENTO E INSTALAÇÃO. AF_12/2015</t>
  </si>
  <si>
    <t>CAIXA RETANGULAR 4" X 4" ALTA (2,00 M DO PISO), METÁLICA, INSTALADA EM PAREDE - FORNECIMENTO E INSTALAÇÃO. AF_12/2015</t>
  </si>
  <si>
    <t>CAIXA RETANGULAR 4" X 4" MÉDIA (1,30 M DO PISO), METÁLICA, INSTALADA E M PAREDE - FORNECIMENTO E INSTALAÇÃO. AF_12/2015</t>
  </si>
  <si>
    <t>CAIXA RETANGULAR 4" X 4" BAIXA (0,30 M DO PISO), METÁLICA, INSTALADA E M PAREDE - FORNECIMENTO E INSTALAÇÃO. AF_12/2015</t>
  </si>
  <si>
    <t>DISJUNTOR BAIXA TENSAO TRIPOLAR A SECO  800A/600V, INCLUSIVE ELETROTÉC NICO</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</si>
  <si>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</si>
  <si>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</si>
  <si>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</si>
  <si>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</si>
  <si>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</si>
  <si>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</si>
  <si>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 EUTRO - FORNECIMENTO E INSTALACAO</t>
  </si>
  <si>
    <t>QUADRO DE DISTRIBUICAO DE ENERGIA P/ 6 DISJUNTORES TERMOMAGNETICOS MON OPOLARES SEM BARRAMENTO, DE EMBUTIR, EM CHAPA METALICA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</si>
  <si>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</si>
  <si>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</si>
  <si>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</si>
  <si>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</si>
  <si>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</si>
  <si>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</si>
  <si>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 RNECIMENTO E INSTALAÇÃO. AF_12/2015</t>
  </si>
  <si>
    <t>INTERRUPTOR SIMPLES (1 MÓDULO), 10A/250V, INCLUINDO SUPORTE E PLACA - FORNECIMENTO E INSTALAÇÃO. AF_12/2015</t>
  </si>
  <si>
    <t>INTERRUPTOR PARALELO (1 MÓDULO), 10A/250V, SEM SUPORTE E SEM PLACA - F ORNECIMENTO E INSTALAÇÃO. AF_12/2015</t>
  </si>
  <si>
    <t>INTERRUPTOR PARALELO (1 MÓDULO), 10A/250V, INCLUINDO SUPORTE E PLACA - FORNECIMENTO E INSTALAÇÃO. AF_12/2015</t>
  </si>
  <si>
    <t>INTERRUPTOR SIMPLES (1 MÓDULO) COM INTERRUPTOR PARALELO (1 MÓDULO), 10 A/250V, SEM SUPORTE E SEM PLACA - FORNECIMENTO E INSTALAÇÃO. AF_12/201 5</t>
  </si>
  <si>
    <t>INTERRUPTOR SIMPLES (1 MÓDULO) COM INTERRUPTOR PARALELO (1 MÓDULO), 10 A/250V, INCLUINDO SUPORTE E PLACA - FORNECIMENTO E INSTALAÇÃO. AF_12/2 015</t>
  </si>
  <si>
    <t>INTERRUPTOR SIMPLES (2 MÓDULOS), 10A/250V, SEM SUPORTE E SEM PLACA - F 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</si>
  <si>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</si>
  <si>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</si>
  <si>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</si>
  <si>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 0A/250V, SEM SUPORTE E SEM PLACA - FORNECIMENTO E INSTALAÇÃO. AF_12/20 15</t>
  </si>
  <si>
    <t>INTERRUPTOR SIMPLES (1 MÓDULO) COM INTERRUPTOR PARALELO (2 MÓDULOS), 1 0A/250V, INCLUINDO SUPORTE E PLACA - FORNECIMENTO E INSTALAÇÃO. AF_12/ 2015</t>
  </si>
  <si>
    <t>INTERRUPTOR SIMPLES (2 MÓDULOS) COM INTERRUPTOR PARALELO (1 MÓDULO), 1 0A/250V, SEM SUPORTE E SEM PLACA - FORNECIMENTO E INSTALAÇÃO. AF_12/20 15</t>
  </si>
  <si>
    <t>INTERRUPTOR SIMPLES (2 MÓDULOS) COM INTERRUPTOR PARALELO (1 MÓDULO), 1 0A/250V, INCLUINDO SUPORTE E PLACA - FORNECIMENTO E INSTALAÇÃO. AF_12/ 2015</t>
  </si>
  <si>
    <t>INTERRUPTOR SIMPLES (3 MÓDULOS), 10A/250V, SEM SUPORTE E SEM PLACA - F 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</si>
  <si>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</si>
  <si>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</si>
  <si>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</si>
  <si>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 0A/250V, SEM SUPORTE E SEM PLACA - FORNECIMENTO E INSTALAÇÃO. AF_12/20 15</t>
  </si>
  <si>
    <t>INTERRUPTOR SIMPLES (3 MÓDULOS) COM INTERRUPTOR PARALELO (1 MÓDULO), 1 0A/250V, INCLUINDO SUPORTE E PLACA - FORNECIMENTO E INSTALAÇÃO. AF_12/ 2015</t>
  </si>
  <si>
    <t>INTERRUPTOR SIMPLES (2 MÓDULOS) COM INTERRUPTOR PARALELO (2 MÓDULOS), 10A/250V, SEM SUPORTE E SEM PLACA - FORNECIMENTO E INSTALAÇÃO. AF_12/2 015</t>
  </si>
  <si>
    <t>INTERRUPTOR SIMPLES (2 MÓDULOS) COM INTERRUPTOR PARALELO (2 MÓDULOS), 10A/250V, INCLUINDO SUPORTE E PLACA - FORNECIMENTO E INSTALAÇÃO. AF_12 /2015</t>
  </si>
  <si>
    <t>INTERRUPTOR SIMPLES (4 MÓDULOS), 10A/250V, SEM SUPORTE E SEM PLACA - F ORNECIMENTO E INSTALAÇÃO. AF_12/2015</t>
  </si>
  <si>
    <t>INTERRUPTOR SIMPLES (4 MÓDULOS), 10A/250V, INCLUINDO SUPORTE E PLACA - FORNECIMENTO E INSTALAÇÃO. AF_12/2015</t>
  </si>
  <si>
    <t>INTERRUPTOR SIMPLES (6 MÓDULOS), 10A/250V, SEM SUPORTE E SEM PLACA - F 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</si>
  <si>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</si>
  <si>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</si>
  <si>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</si>
  <si>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 A - FORNECIMENTO E INSTALAÇÃO. AF_12/2015</t>
  </si>
  <si>
    <t>TOMADA ALTA DE EMBUTIR (1 MÓDULO), 2P+T 20 A, INCLUINDO SUPORTE E PLAC 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</si>
  <si>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</si>
  <si>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</si>
  <si>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 CA - FORNECIMENTO E INSTALAÇÃO. AF_12/2015</t>
  </si>
  <si>
    <t>TOMADA MÉDIA DE EMBUTIR (1 MÓDULO), 2P+T 20 A, INCLUINDO SUPORTE E PLA 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</si>
  <si>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</si>
  <si>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</si>
  <si>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 CA - FORNECIMENTO E INSTALAÇÃO. AF_12/2015</t>
  </si>
  <si>
    <t>TOMADA BAIXA DE EMBUTIR (1 MÓDULO), 2P+T 20 A, INCLUINDO SUPORTE E PLA CA - FORNECIMENTO E INSTALAÇÃO. AF_12/2015</t>
  </si>
  <si>
    <t>TOMADA MÉDIA DE EMBUTIR (2 MÓDULOS), 2P+T 10 A, SEM SUPORTE E SEM PLAC A - FORNECIMENTO E INSTALAÇÃO. AF_12/2015</t>
  </si>
  <si>
    <t>TOMADA MÉDIA DE EMBUTIR (2 MÓDULOS), 2P+T 20 A, SEM SUPORTE E SEM PLAC A - FORNECIMENTO E INSTALAÇÃO. AF_12/2015</t>
  </si>
  <si>
    <t>TOMADA MÉDIA DE EMBUTIR (2 MÓDULOS), 2P+T 10 A, INCLUINDO SUPORTE E PL ACA - FORNECIMENTO E INSTALAÇÃO. AF_12/2015</t>
  </si>
  <si>
    <t>TOMADA MÉDIA DE EMBUTIR (2 MÓDULOS), 2P+T 20 A, INCLUINDO SUPORTE E PL ACA - FORNECIMENTO E INSTALAÇÃO. AF_12/2015</t>
  </si>
  <si>
    <t>TOMADA BAIXA DE EMBUTIR (2 MÓDULOS), 2P+T 10 A, SEM SUPORTE E SEM PLAC A - FORNECIMENTO E INSTALAÇÃO. AF_12/2015</t>
  </si>
  <si>
    <t>TOMADA BAIXA DE EMBUTIR (2 MÓDULOS), 2P+T 20 A, SEM SUPORTE E SEM PLAC A - FORNECIMENTO E INSTALAÇÃO. AF_12/2015</t>
  </si>
  <si>
    <t>TOMADA BAIXA DE EMBUTIR (2 MÓDULOS), 2P+T 10 A, INCLUINDO SUPORTE E PL ACA - FORNECIMENTO E INSTALAÇÃO. AF_12/2015</t>
  </si>
  <si>
    <t>TOMADA BAIXA DE EMBUTIR (2 MÓDULOS), 2P+T 20 A, INCLUINDO SUPORTE E PL ACA - FORNECIMENTO E INSTALAÇÃO. AF_12/2015</t>
  </si>
  <si>
    <t>TOMADA MÉDIA DE EMBUTIR (3 MÓDULOS), 2P+T 10 A, SEM SUPORTE E SEM PLAC A - FORNECIMENTO E INSTALAÇÃO. AF_12/2015</t>
  </si>
  <si>
    <t>TOMADA MÉDIA DE EMBUTIR (3 MÓDULOS), 2P+T 20 A, SEM SUPORTE E SEM PLAC A - FORNECIMENTO E INSTALAÇÃO. AF_12/2015</t>
  </si>
  <si>
    <t>TOMADA MÉDIA DE EMBUTIR (3 MÓDULOS), 2P+T 10 A, INCLUINDO SUPORTE E PL ACA - FORNECIMENTO E INSTALAÇÃO. AF_12/2015</t>
  </si>
  <si>
    <t>TOMADA MÉDIA DE EMBUTIR (3 MÓDULOS), 2P+T 20 A, INCLUINDO SUPORTE E PL ACA - FORNECIMENTO E INSTALAÇÃO. AF_12/2015</t>
  </si>
  <si>
    <t>TOMADA BAIXA DE EMBUTIR (3 MÓDULOS), 2P+T 10 A, SEM SUPORTE E SEM PLAC A - FORNECIMENTO E INSTALAÇÃO. AF_12/2015</t>
  </si>
  <si>
    <t>TOMADA BAIXA DE EMBUTIR (3 MÓDULOS), 2P+T 20 A, SEM SUPORTE E SEM PLAC A - FORNECIMENTO E INSTALAÇÃO. AF_12/2015</t>
  </si>
  <si>
    <t>TOMADA BAIXA DE EMBUTIR (3 MÓDULOS), 2P+T 10 A, INCLUINDO SUPORTE E PL ACA - FORNECIMENTO E INSTALAÇÃO. AF_12/2015</t>
  </si>
  <si>
    <t>TOMADA BAIXA DE EMBUTIR (3 MÓDULOS), 2P+T 20 A, INCLUINDO SUPORTE E PL ACA - FORNECIMENTO E INSTALAÇÃO. AF_12/2015</t>
  </si>
  <si>
    <t>TOMADA BAIXA DE EMBUTIR (4 MÓDULOS), 2P+T 10 A, SEM SUPORTE E SEM PLAC A - FORNECIMENTO E INSTALAÇÃO. AF_12/2015</t>
  </si>
  <si>
    <t>TOMADA BAIXA DE EMBUTIR (4 MÓDULOS), 2P+T 10 A, INCLUINDO SUPORTE E PL ACA - FORNECIMENTO E INSTALAÇÃO. AF_12/2015</t>
  </si>
  <si>
    <t>TOMADA BAIXA DE EMBUTIR (6 MÓDULOS), 2P+T 10 A, SEM SUPORTE E SEM PLAC A - FORNECIMENTO E INSTALAÇÃO. AF_12/2015</t>
  </si>
  <si>
    <t>TOMADA BAIXA DE EMBUTIR (6 MÓDULOS), 2P+T 10 A, INCLUINDO SUPORTE E PL ACA - FORNECIMENTO E INSTALAÇÃO. AF_12/2015</t>
  </si>
  <si>
    <t>INTERRUPTOR SIMPLES (1 MÓDULO) COM 1 TOMADA DE EMBUTIR 2P+T 10 A,  SEM SUPORTE E SEM PLACA - FORNECIMENTO E INSTALAÇÃO. AF_12/2015</t>
  </si>
  <si>
    <t>INTERRUPTOR SIMPLES (1 MÓDULO) COM 1 TOMADA DE EMBUTIR 2P+T 10 A,  INC LUINDO SUPORTE E PLACA - FORNECIMENTO E INSTALAÇÃO. AF_12/2015</t>
  </si>
  <si>
    <t>INTERRUPTOR SIMPLES (1 MÓDULO) COM 2 TOMADAS DE EMBUTIR 2P+T 10 A,  SE M SUPORTE E SEM PLACA - FORNECIMENTO E INSTALAÇÃO. AF_12/2015</t>
  </si>
  <si>
    <t>INTERRUPTOR SIMPLES (1 MÓDULO) COM 2 TOMADAS DE EMBUTIR 2P+T 10 A,  IN CLUINDO SUPORTE E PLACA - FORNECIMENTO E INSTALAÇÃO. AF_12/2015</t>
  </si>
  <si>
    <t>INTERRUPTOR SIMPLES (2 MÓDULOS) COM 1 TOMADA DE EMBUTIR 2P+T 10 A,  SE M SUPORTE E SEM PLACA - FORNECIMENTO E INSTALAÇÃO. AF_12/2015</t>
  </si>
  <si>
    <t>INTERRUPTOR SIMPLES (2 MÓDULOS) COM 1 TOMADA DE EMBUTIR 2P+T 10 A,  IN CLUINDO SUPORTE E PLACA - FORNECIMENTO E INSTALAÇÃO. AF_12/2015</t>
  </si>
  <si>
    <t>INTERRUPTOR PARALELO (1 MÓDULO) COM 1 TOMADA DE EMBUTIR 2P+T 10 A,  SE M SUPORTE E SEM PLACA - FORNECIMENTO E INSTALAÇÃO. AF_12/2015</t>
  </si>
  <si>
    <t>INTERRUPTOR PARALELO (1 MÓDULO) COM 1 TOMADA DE EMBUTIR 2P+T 10 A,  IN CLUINDO SUPORTE E PLACA - FORNECIMENTO E INSTALAÇÃO. AF_12/2015</t>
  </si>
  <si>
    <t>INTERRUPTOR PARALELO (1 MÓDULO) COM 2 TOMADAS DE EMBUTIR 2P+T 10 A,  S EM SUPORTE E SEM PLACA - FORNECIMENTO E INSTALAÇÃO. AF_12/2015</t>
  </si>
  <si>
    <t>INTERRUPTOR PARALELO (1 MÓDULO) COM 2 TOMADAS DE EMBUTIR 2P+T 10 A,  I NCLUINDO SUPORTE E PLACA - FORNECIMENTO E INSTALAÇÃO. AF_12/2015</t>
  </si>
  <si>
    <t>INTERRUPTOR PARALELO (2 MÓDULOS) COM 1 TOMADA DE EMBUTIR 2P+T 10 A,  S EM SUPORTE E SEM PLACA - FORNECIMENTO E INSTALAÇÃO. AF_12/2015</t>
  </si>
  <si>
    <t>INTERRUPTOR PARALELO (2 MÓDULOS) COM 1 TOMADA DE EMBUTIR 2P+T 10 A,  I NCLUINDO SUPORTE E PLACA - FORNECIMENTO E INSTALAÇÃO. AF_12/2015</t>
  </si>
  <si>
    <t>INTERRUPTOR SIMPLES (1 MÓDULO), INTERRUPTOR PARALELO (1 MÓDULO) E 1 TO MADA DE EMBUTIR 2P+T 10 A,  SEM SUPORTE E SEM PLACA - FORNECIMENTO E I NSTALAÇÃO. AF_12/2015</t>
  </si>
  <si>
    <t>INTERRUPTOR SIMPLES (1 MÓDULO), INTERRUPTOR PARALELO (1 MÓDULO) E 1 TO MADA DE EMBUTIR 2P+T 10 A,  INCLUINDO SUPORTE E PLACA - FORNECIMENTO E INSTALAÇÃO. AF_12/2015</t>
  </si>
  <si>
    <t>LUMINARIA TIPO CALHA, DE SOBREPOR, COM REATOR DE PARTIDA RAPIDA E LAMP ADA FLUORESCENTE 1X20W, COMPLETA,  FORNECIMENTO E INSTALACAO</t>
  </si>
  <si>
    <t>LUMINARIA TIPO CALHA, DE SOBREPOR, COM REATOR DE PARTIDA RAPIDA E LAMP ADA FLUORESCENTE 2X20W, COMPLETA, FORNECIMENTO E INSTALACAO</t>
  </si>
  <si>
    <t>LUMINARIA TIPO CALHA, DE SOBREPOR, COM REATOR DE PARTIDA RAPIDA E LAMP ADA FLUORESCENTE 4X20W, COMPLETA, FORNECIMENTO E INSTALACAO</t>
  </si>
  <si>
    <t>LUMINARIA TIPO CALHA, DE SOBREPOR, COM REATOR DE PARTIDA RAPIDA E LAMP ADA FLUORESCENTE 1X40W, COMPLETA, FORNECIMENTO E INSTALACAO</t>
  </si>
  <si>
    <t>LUMINARIA TIPO CALHA, DE SOBREPOR, COM REATOR DE PARTIDA RAPIDA E LAMP ADA FLUORESCENTE 2X40W, COMPLETA, FORNECIMENTO E INSTALACAO</t>
  </si>
  <si>
    <t>LUMINARIA TIPO CALHA, DE SOBREPOR, COM REATOR DE PARTIDA RAPIDA E LAMP ADA FLUORESCENTE 4X40W, COMPLETA, FORNECIMENTO E INSTALACAO</t>
  </si>
  <si>
    <t>LUMINARIA SOBREPOR TP CALHA C/REATOR PART CONVENC LAMP 1X20W E STARTER FIX EM LAJE OU FORRO - FORNECIMENTO E COLOCACAO</t>
  </si>
  <si>
    <t>REFLETOR REDONDO EM ALUMINIO COM SUPORTE E ALCA REGULAVEL PARA FIXACAO , COM LAMPADA VAPOR DE MERCURIO 250W</t>
  </si>
  <si>
    <t>LÂMPADA FLUORESCENTE COMPACTA 15 W 2U, BASE E27 - FORNECIMENTO E INSTA LAÇÃO</t>
  </si>
  <si>
    <t>LÂMPADA FLUORESCENTE ESPIRAL BRANCA 65 W, BASE E27 - FORNECIMENTO E IN STALAÇÃO</t>
  </si>
  <si>
    <t>LÂMPADA LED 6 W BIVOLT BRANCA, FORMATO TRADICIONAL (BASE E27) - FORNEC IMENTO E INSTALAÇÃO</t>
  </si>
  <si>
    <t>LÂMPADA LED 10 W BIVOLT BRANCA, FORMATO TRADICIONAL (BASE E27) - FORNE CIMENTO E INSTALAÇÃO</t>
  </si>
  <si>
    <t>LÂMPADA FLUORESCENTE COMPACTA 3U BRANCA 20 W, BASE E27 - FORNECIMENTO E INSTALAÇÃO</t>
  </si>
  <si>
    <t>LÂMPADA FLUORESCENTE ESPIRAL BRANCA 45 W, BASE E27 - FORNECIMENTO E IN STALAÇÃO</t>
  </si>
  <si>
    <t>ENTRADA DE ENERGIA ELÉTRICA AÉREA MONOFÁSICA 50A COM POSTE DE CONCRETO , INCLUSIVE CABEAMENTO, CAIXA DE PROTEÇÃO PARA MEDIDOR E ATERRAMENTO.</t>
  </si>
  <si>
    <t>APARELHO SINALIZADOR DE SAIDA DE GARAGEM, COM CELULA FOTOELETRICA - FO RNECIMENTO E INSTALACAO</t>
  </si>
  <si>
    <t>GRAMPO PARALELO EM ALUMINIO FUNDIDO OU ESTRUDADO DE 2 PARAFUSOS, PARA CABO DE 6 A 50 MM2, PASTA ANTIOXIDANTE. FORNEC E INSTALAÇÃO.</t>
  </si>
  <si>
    <t>ALCA PRE-FORMADA DISTRIBUIÇÃO EM  ACO RECOBERTO COM ALUMINIO PARA CABO 25MM2, ENCAPADO. FORNECIMENTO E INSTALAÇÃO.</t>
  </si>
  <si>
    <t>LACO DE ROLDANA PRE-FORMADO ACO RECOBERTO DE ALUMINIO PARA CABO DE ALU MINIO NU BITOLA 25MM2 - FORNECIMENTO E COLOCACAO</t>
  </si>
  <si>
    <t>POSTE CONCRETO SEÇÃO CIRCULAR COMPRIMENTO=11M  E CARGA NOMINAL 200KG I NCLUSIVE ESCAVACAO EXCLUSIVE TRANSPORTE - FORNECIMENTO E COLOCAÇÃO</t>
  </si>
  <si>
    <t>POSTE CONCRETO SEÇÃO CIRCULAR COMPRIMENTO=11M  CARGA NOMINAL NO TOPO 3 00KG INCLUSIVE ESCAVACAO EXCLUSIVE TRANSPORTE - FORNECIMENTO E COLOCAÇ ÃO</t>
  </si>
  <si>
    <t>POSTE CONCRETO SEÇÃO CIRCULAR COMPRIMENTO=11M  CARGA NOMINAL NO TOPO 4 00KG INCLUSIVE ESCAVACAO EXCLUSIVE TRANSPORTE - FORNECIMENTO E COLOCAÇ ÃO</t>
  </si>
  <si>
    <t>POSTE CONCRETO SEÇÃO CIRCULAR COMPRIMENTO=14M  CARGA NOMINAL NO TOPO 4 00KG INCLUSIVE ESCAVACAO EXCLUSIVE TRANSPORTE - FORNECIMENTO E COLOCAÇ ÃO</t>
  </si>
  <si>
    <t>POSTE DE CONCRETO DUPLO T H=11M E CARGA NOMINAL 200KG INCLUSIVE ESCAVA CAO, EXCLUSIVE TRANSPORTE - FORNECIMENTO E INSTALACAO</t>
  </si>
  <si>
    <t>POSTE DE AÇO CONICO CONTÍNUO CURVO SIMPLES, FLANGEADO, COM JANELA DE I NSPEÇÃO H=9M - FORNECIMENTO E INSTALACAO</t>
  </si>
  <si>
    <t>POSTE DE ACO CONICO CONTINUO CURVO DUPLO, FLANGEADO, COM JANELA DE INS PECAO H=9M - FORNECIMENTO E INSTALACAO</t>
  </si>
  <si>
    <t>CHUMBADOR DE AÇO PARA FIXAÇÃO DE POSTE DE ACO RETO OU CURVO 7 A 9M COM FLANGE - FORNECIMENTO E INSTALACAO</t>
  </si>
  <si>
    <t>REATOR PARA LAMPADA VAPOR DE SODIO ALTA PRESSAO - 220V/250W - USO EXTE RNO</t>
  </si>
  <si>
    <t>LAMPADA DE VAPOR DE MERCURIO DE 125W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</si>
  <si>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</si>
  <si>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</si>
  <si>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</si>
  <si>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</si>
  <si>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</si>
  <si>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LUMINARIA ABERTA PARA ILUMINACAO PUBLICA, PARA LAMPADA A VAPOR DE MERC URIO ATE 400W E MISTA ATE 500W, COM BRACO EM TUBO DE ACO GALV D=50MM P ROJ HOR=2.500MM E PROJ VERT= 2.200MM, FORNECIMENTO E INSTALACAO</t>
  </si>
  <si>
    <t>BRACO P/ ILUMINACAO DE RUAS EM TUBO ACO GALV 1" COMP = 1,20M E INCLINA CAO 25GRAUS EM RELACAO AO PLANO VERTICAL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</si>
  <si>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</si>
  <si>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</si>
  <si>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 NECIMENTO E INSTALACAO (EXCLUINDO LAMPADAS)</t>
  </si>
  <si>
    <t>LUMINARIA ESTANQUE - PROTECAO CONTRA AGUA, POEIRA OU IMPACTOS - TIPO A QUATIC PIAL OU EQUIVALENTE</t>
  </si>
  <si>
    <t>REATOR PARA LAMPADA VAPOR DE MERCURIO 125W  USO EXTERNO</t>
  </si>
  <si>
    <t>TRANSFORMADOR DISTRIBUICAO  75KVA TRIFASICO 60HZ CLASSE 15KV IMERSO EM ÓLEO MINERAL FORNECIMENTO E INSTALACAO</t>
  </si>
  <si>
    <t>TRANSFORMADOR DISTRIBUICAO  112,5KVA TRIFASICO 60HZ CLASSE 15KV IMERSO EM ÓLEO MINERAL FORNECIMENTO E INSTALACAO</t>
  </si>
  <si>
    <t>TRANSFORMADOR DISTRIBUICAO  150KVA TRIFASICO 60HZ CLASSE 15KV IMERSO E M ÓLEO MINERAL FORNECIMENTO E INSTALACAO</t>
  </si>
  <si>
    <t>TRANSFORMADOR DISTRIBUICAO  225KVA TRIFASICO 60HZ CLASSE 15KV IMERSO E M ÓLEO MINERAL FORNECIMENTO E INSTALACAO</t>
  </si>
  <si>
    <t>TRANSFORMADOR DISTRIBUICAO  300KVA TRIFASICO 60HZ CLASSE 15KV IMERSO E M ÓLEO MINERAL FORNECIMENTO E INSTALACAO</t>
  </si>
  <si>
    <t>TRANSFORMADOR DISTRIBUICAO  500KVA TRIFASICO 60HZ CLASSE 15KV IMERSO E 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</si>
  <si>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</si>
  <si>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</si>
  <si>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750KVA TRIFASICO 60HZ CLASSE 15KV IMERSO E M ÓLEO MINERAL FORNECIMENTO E INSTALACAO</t>
  </si>
  <si>
    <t>TRANSFORMADOR DISTRIBUICAO  1000KVA TRIFASICO 60HZ CLASSE 15KV IMERSO EM ÓLEO MINERAL FORNECIMENTO E INSTALACAO</t>
  </si>
  <si>
    <t>PONTO DE ILUMINAÇÃO RESIDENCIAL INCLUINDO INTERRUPTOR SIMPLES, CAIXA E LÉTRICA, ELETRODUTO, CABO, RASGO, QUEBRA E CHUMBAMENTO (EXCLUINDO LUMI NÁRIA E LÂMPADA). AF_01/2016</t>
  </si>
  <si>
    <t>PONTO DE ILUMINAÇÃO RESIDENCIAL INCLUINDO INTERRUPTOR SIMPLES (2 MÓDUL OS), CAIXA ELÉTRICA, ELETRODUTO, CABO, RASGO, QUEBRA E CHUMBAMENTO (EX CLUINDO LUMINÁRIA E LÂMPADA). AF_01/2016</t>
  </si>
  <si>
    <t>PONTO DE ILUMINAÇÃO RESIDENCIAL INCLUINDO INTERRUPTOR PARALELO, CAIXA ELÉTRICA, ELETRODUTO, CABO, RASGO, QUEBRA E CHUMBAMENTO (EXCLUINDO LUM INÁRIA E LÂMPADA). AF_01/2016</t>
  </si>
  <si>
    <t>PONTO DE ILUMINAÇÃO RESIDENCIAL INCLUINDO INTERRUPTOR PARALELO (2 MÓDU LOS), CAIXA ELÉTRICA, ELETRODUTO, CABO, RASGO, QUEBRA E CHUMBAMENTO (E XCLUINDO LUMINÁRIA E LÂMPADA). AF_01/2016</t>
  </si>
  <si>
    <t>PONTO DE ILUMINAÇÃO RESIDENCIAL INCLUINDO INTERRUPTOR SIMPLES CONJUGAD O COM PARALELO, CAIXA ELÉTRICA, ELETRODUTO, CABO, RASGO, QUEBRA E CHUM BAMENTO (EXCLUINDO LUMINÁRIA E LÂMPADA). AF_01/2016</t>
  </si>
  <si>
    <t>PONTO DE TOMADA RESIDENCIAL INCLUINDO TOMADA 10A/250V, CAIXA ELÉTRICA, ELETRODUTO, CABO, RASGO, QUEBRA E CHUMBAMENTO. AF_01/2016</t>
  </si>
  <si>
    <t>PONTO DE TOMADA RESIDENCIAL INCLUINDO TOMADA (2 MÓDULOS) 10A/250V, CAI 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</si>
  <si>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</si>
  <si>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 MBAMENTO. AF_01/2016</t>
  </si>
  <si>
    <t>PONTO DE ILUMINAÇÃO E TOMADA, RESIDENCIAL, INCLUINDO INTERRUPTOR SIMPL ES E TOMADA 10A/250V, CAIXA ELÉTRICA, ELETRODUTO, CABO, RASGO, QUEBRA E CHUMBAMENTO (EXCLUINDO LUMINÁRIA E LÂMPADA). AF_01/2016</t>
  </si>
  <si>
    <t>PONTO DE ILUMINAÇÃO E TOMADA, RESIDENCIAL, INCLUINDO INTERRUPTOR PARAL ELO E TOMADA 10A/250V, CAIXA ELÉTRICA, ELETRODUTO, CABO, RASGO, QUEBRA E CHUMBAMENTO (EXCLUINDO LUMINÁRIA E LÂMPADA). AF_01/2016</t>
  </si>
  <si>
    <t>PONTO DE ILUMINAÇÃO E TOMADA, RESIDENCIAL, INCLUINDO INTERRUPTOR SIMPL ES, INTERRUPTOR PARALELO E TOMADA 10A/250V, CAIXA ELÉTRICA, ELETRODUTO , CABO, RASGO, QUEBRA E CHUMBAMENTO (EXCLUINDO LUMINÁRIA E LÂMPADA). A F_01/2016</t>
  </si>
  <si>
    <t>CORDOALHA DE COBRE NU, INCLUSIVE ISOLADORES - 16,00 MM2 - FORNECIMENTO E INSTALACAO</t>
  </si>
  <si>
    <t>CORDOALHA DE COBRE NU, INCLUSIVE ISOLADORES - 25,00 MM2 - FORNECIMENTO E INSTALACAO</t>
  </si>
  <si>
    <t>CORDOALHA DE COBRE NU, INCLUSIVE ISOLADORES - 35,00 MM2 - FORNECIMENTO E INSTALACAO</t>
  </si>
  <si>
    <t>CORDOALHA DE COBRE NU, INCLUSIVE ISOLADORES - 50,00 MM2 - FORNECIMENTO E INSTALACAO</t>
  </si>
  <si>
    <t>CORDOALHA DE COBRE NU, INCLUSIVE ISOLADORES - 70,00 MM2 - FORNECIMENTO E INSTALACAO</t>
  </si>
  <si>
    <t>CORDOALHA DE COBRE NU, INCLUSIVE ISOLADORES - 95,00 MM2 - FORNECIMENTO E INSTALACAO</t>
  </si>
  <si>
    <t>CHAVE SECCIONADORA TRIPOLAR, ABERTURA SOB CARGA, COM FUSÍVEIS NH - 100 A/250V - FORNECIMENTO E INSTALACAO</t>
  </si>
  <si>
    <t>FUSÍVEL TIPO "DIAZED", TIPO RÁPIDO OU RETARDADO - 2/25A - FORNECIMENTO E INSTALACAO</t>
  </si>
  <si>
    <t>FUSÍVEL TIPO "DIAZED", TIPO RÁPIDO OU RETARDADO - 35/63A - FORNECIMENT O E INSTALACAO</t>
  </si>
  <si>
    <t>FUSÍVEL TIPO NH 200A - TAMANHO 01 - FORNECIMENTO E INSTALACAO</t>
  </si>
  <si>
    <t>CHAVE FUSIVEL UNIPOLAR, 15KV - 100A, EQUIPADA COM COMANDO PARA HASTE D E MANOBRA .       FORNECIMENTO E INSTALAÇÃO.</t>
  </si>
  <si>
    <t>CHAVE GUARDA MOTOR TRIFASICO 5CV/220V C/ CHAVE MAGNETICA - FORNECIMENT O E INSTALACAO</t>
  </si>
  <si>
    <t>CHAVE GUARDA MOTOR TRIFISICA 10CV/220V C/ CHAVE MAGNETICA - FORNECIMEN TO E INSTALACAO</t>
  </si>
  <si>
    <t>FUSIVEL TIPO NH 250A - TAMANHO 01 - FORNECIMENTO E INSTALACAO</t>
  </si>
  <si>
    <t>ABRIGO PARA HIDRANTE, 75X45X17CM, COM REGISTRO GLOBO ANGULAR 45º 2.1/2 ", ADAPTADOR STORZ 2.1/2", MANGUEIRA DE INCÊNDIO 15M, REDUÇÃO 2.1/2X1. 1/2" E ESGUICHO EM LATÃO 1.1/2" - FORNECIMENTO E INSTALAÇÃO</t>
  </si>
  <si>
    <t>ABRIGO PARA HIDRANTE, 90X60X17CM, COM REGISTRO GLOBO ANGULAR 45º 2.1/2 ", ADAPTADOR STORZ 2.1/2", MANGUEIRA DE INCÊNDIO 20M, REDUÇÃO 2.1/2X1. 1/2" E ESGUICHO EM LATÃO 1.1/2" - FORNECIMENTO E INSTALAÇÃO</t>
  </si>
  <si>
    <t>FIO TELEFONICO FI 0,6MM, 2 CONDUTORES (USO INTERNO)-  FORNECIMENTO E I NSTALACAO</t>
  </si>
  <si>
    <t>CABO TELEFONICO CCI-50 6 PARES  (USO INTERNO) - FORNECIMENTO E INSTALA CAO</t>
  </si>
  <si>
    <t>QUADRO DE DISTRIBUICAO PARA TELEFONE N.4, 60X60X12CM EM CHAPA METALICA , DE EMBUTIR, SEM ACESSORIOS, PADRAO TELEBRAS, FORNECIMENTO E INSTALAC AO</t>
  </si>
  <si>
    <t>QUADRO DE DISTRIBUICAO PARA TELEFONE N.3, 40X40X12CM EM CHAPA METALICA , DE EMBUTIR, SEM ACESSORIOS, PADRAO TELEBRAS, FORNECIMENTO E INSTALAC AO</t>
  </si>
  <si>
    <t>QUADRO DE DISTRIBUICAO PARA TELEFONE N.2, 20X20X12CM EM CHAPA METALICA , DE EMBUTIR, SEM ACESSORIOS, PADRAO TELEBRAS, FORNECIMENTO E INSTALAC AO</t>
  </si>
  <si>
    <t>INSTALACOES GAS CENTRAL P/ EDIFICIO RESIDENCIAL C/ 4 PAVTOS 16 UNID. UMA CENTRAL POR BLOCO COM 16 PONTOS</t>
  </si>
  <si>
    <t>MANOMETRO 0 A 200 PSI (0 A 14 KGF/CM2), D = 50MM - FORNECIMENTO E COLO CACAO</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</si>
  <si>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</si>
  <si>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</si>
  <si>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</si>
  <si>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 GUA - FORNECIMENTO E INSTALAÇÃO. AF_12/2014</t>
  </si>
  <si>
    <t>TUBO, CPVC, SOLDÁVEL, DN 28MM, INSTALADO EM RAMAL DE DISTRIBUIÇÃO DE Á GUA - FORNECIMENTO E INSTALAÇÃO. AF_12/2014</t>
  </si>
  <si>
    <t>TUBO EM COBRE RÍGIDO, DN 22 CLASSE E, SEM ISOLAMENTO, INSTALADO EM PRU MADA - FORNECIMENTO E INSTALAÇÃO. AF_12/2015</t>
  </si>
  <si>
    <t>TUBO EM COBRE RÍGIDO, DN 28 CLASSE E, SEM ISOLAMENTO, INSTALADO EM PRU MADA - FORNECIMENTO E INSTALAÇÃO. AF_12/2015</t>
  </si>
  <si>
    <t>TUBO EM COBRE RÍGIDO, DN 35 CLASSE E, SEM ISOLAMENTO, INSTALADO EM PRU MADA - FORNECIMENTO E INSTALAÇÃO. AF_12/2015</t>
  </si>
  <si>
    <t>TUBO EM COBRE RÍGIDO, DN 42 CLASSE E, SEM ISOLAMENTO, INSTALADO EM PRU MADA - FORNECIMENTO E INSTALAÇÃO. AF_12/2015</t>
  </si>
  <si>
    <t>TUBO EM COBRE RÍGIDO, DN 54 CLASSE E, SEM ISOLAMENTO, INSTALADO EM PRU MADA - FORNECIMENTO E INSTALAÇÃO. AF_12/2015</t>
  </si>
  <si>
    <t>TUBO EM COBRE RÍGIDO, DN 66 CLASSE E, SEM ISOLAMENTO, INSTALADO EM PRU MADA - FORNECIMENTO E INSTALAÇÃO. AF_12/2015</t>
  </si>
  <si>
    <t>TUBO EM COBRE RÍGIDO, DN 15 CLASSE E, SEM ISOLAMENTO, INSTALADO EM RAM AL DE DISTRIBUIÇÃO - FORNECIMENTO E INSTALAÇÃO. AF_12/2015</t>
  </si>
  <si>
    <t>TUBO EM COBRE RÍGIDO, DN 22 CLASSE E, SEM ISOLAMENTO, INSTALADO EM RAM AL DE DISTRIBUIÇÃO - FORNECIMENTO E INSTALAÇÃO. AF_12/2015</t>
  </si>
  <si>
    <t>TUBO EM COBRE RÍGIDO, DN 28 CLASSE E, SEM ISOLAMENTO, INSTALADO EM RAM AL DE DISTRIBUIÇÃO - FORNECIMENTO E INSTALAÇÃO. AF_12/2015</t>
  </si>
  <si>
    <t>TUBO EM COBRE RÍGIDO, DN 15 CLASSE E, SEM ISOLAMENTO, INSTALADO EM RAM AL E SUB-RAMAL - FORNECIMENTO E INSTALAÇÃO. AF_12/2015</t>
  </si>
  <si>
    <t>TUBO EM COBRE RÍGIDO, DN 22 CLASSE E, SEM ISOLAMENTO, INSTALADO EM RAM AL E SUB-RAMAL - FORNECIMENTO E INSTALAÇÃO. AF_12/2015</t>
  </si>
  <si>
    <t>TUBO EM COBRE RÍGIDO, DN 28 CLASSE E, SEM ISOLAMENTO, INSTALADO EM RAM AL E SUB-RAMAL - FORNECIMENTO E INSTALAÇÃO. AF_12/2015</t>
  </si>
  <si>
    <t>TUBO DE AÇO GALVANIZADO COM COSTURA, CLASSE MÉDIA, CONEXÃO RANHURADA, DN 50 (2"), INSTALADO EM PRUMADAS - FORNECIMENTO E INSTALAÇÃO. AF_12/2 015</t>
  </si>
  <si>
    <t>TUBO DE AÇO GALVANIZADO COM COSTURA, CLASSE MÉDIA, CONEXÃO RANHURADA, DN 65 (2 1/2"), INSTALADO EM PRUMADAS - FORNECIMENTO E INSTALAÇÃO. AF_ 12/2015</t>
  </si>
  <si>
    <t>TUBO DE AÇO GALVANIZADO COM COSTURA, CLASSE MÉDIA, CONEXÃO RANHURADA, DN 80 (3"), INSTALADO EM PRUMADAS - FORNECIMENTO E INSTALAÇÃO. AF_12/2 015</t>
  </si>
  <si>
    <t>TUBO DE AÇO PRETO SEM COSTURA, CONEXÃO SOLDADA, DN 50 (2"), INSTALADO EM PRUMADAS - FORNECIMENTO E INSTALAÇÃO. AF_12/2015</t>
  </si>
  <si>
    <t>TUBO DE AÇO PRETO SEM COSTURA, CONEXÃO SOLDADA, DN 65 (2 1/2"), INSTAL ADO EM PRUMADAS - FORNECIMENTO E INSTALAÇÃO. AF_12/2015</t>
  </si>
  <si>
    <t>TUBO DE AÇO PRETO SEM COSTURA, CONEXÃO SOLDADA, DN 80 (3"), INSTALADO EM PRUMADAS - FORNECIMENTO E INSTALAÇÃO. AF_12/2015</t>
  </si>
  <si>
    <t>TUBO DE AÇO GALVANIZADO COM COSTURA, CLASSE MÉDIA, DN 50 (2"), CONEXÃO ROSQUEADA, INSTALADO EM PRUMADAS - FORNECIMENTO E INSTALAÇÃO. AF_12/2 015</t>
  </si>
  <si>
    <t>TUBO DE AÇO GALVANIZADO COM COSTURA, CLASSE MÉDIA, DN 65 (2 1/2"), CON EXÃO ROSQUEADA, INSTALADO EM PRUMADAS - FORNECIMENTO E INSTALAÇÃO. AF_ 12/2015</t>
  </si>
  <si>
    <t>TUBO DE AÇO GALVANIZADO COM COSTURA, CLASSE MÉDIA, DN 80 (3"), CONEXÃO ROSQUEADA, INSTALADO EM PRUMADAS - FORNECIMENTO E INSTALAÇÃO. AF_12/2 015</t>
  </si>
  <si>
    <t>TUBO DE AÇO PRETO SEM COSTURA, CONEXÃO SOLDADA, DN 50 (2"), INSTALADO EM REDE DE ALIMENTAÇÃO PARA HIDRANTE - FORNECIMENTO E INSTALAÇÃO. AF_1 2/2015</t>
  </si>
  <si>
    <t>TUBO DE AÇO PRETO SEM COSTURA, CONEXÃO SOLDADA, DN 65 (2 1/2"), INSTAL ADO EM REDE DE ALIMENTAÇÃO PARA HIDRANTE - FORNECIMENTO E INSTALAÇÃO. AF_12/2015</t>
  </si>
  <si>
    <t>TUBO DE AÇO PRETO SEM COSTURA, CONEXÃO SOLDADA, DN 80 (3"), INSTALADO EM REDE DE ALIMENTAÇÃO PARA HIDRANTE - FORNECIMENTO E INSTALAÇÃO. AF_1 2/2015</t>
  </si>
  <si>
    <t>TUBO DE AÇO GALVANIZADO COM COSTURA, CLASSE MÉDIA, DN 32 (1 1/4"), CON EXÃO ROSQUEADA, INSTALADO EM REDE DE ALIMENTAÇÃO PARA HIDRANTE - FORNE CIMENTO E INSTALAÇÃO. AF_12/2015</t>
  </si>
  <si>
    <t>TUBO DE AÇO GALVANIZADO COM COSTURA, CLASSE MÉDIA, DN 40 (1 1/2"), CON EXÃO ROSQUEADA, INSTALADO EM REDE DE ALIMENTAÇÃO PARA HIDRANTE - FORNE CIMENTO E INSTALAÇÃO. AF_12/2015</t>
  </si>
  <si>
    <t>TUBO DE AÇO GALVANIZADO COM COSTURA, CLASSE MÉDIA, DN 50 (2"), CONEXÃO ROSQUEADA, INSTALADO EM REDE DE ALIMENTAÇÃO PARA HIDRANTE - FORNECIME NTO E INSTALAÇÃO. AF_12/2015</t>
  </si>
  <si>
    <t>TUBO DE AÇO GALVANIZADO COM COSTURA, CLASSE MÉDIA, DN 65 (2 1/2"), CON EXÃO ROSQUEADA, INSTALADO EM REDE DE ALIMENTAÇÃO PARA HIDRANTE - FORNE CIMENTO E INSTALAÇÃO. AF_12/2015</t>
  </si>
  <si>
    <t>TUBO DE AÇO GALVANIZADO COM COSTURA, CLASSE MÉDIA, DN 80 (3"), CONEXÃO ROSQUEADA, INSTALADO EM REDE DE ALIMENTAÇÃO PARA HIDRANTE - FORNECIME NTO E INSTALAÇÃO. AF_12/2015</t>
  </si>
  <si>
    <t>TUBO DE AÇO PRETO SEM COSTURA, CONEXÃO SOLDADA, DN 50 (2"), INSTALADO EM REDE DE ALIMENTAÇÃO PARA SPRINKLER - FORNECIMENTO E INSTALAÇÃO. AF_ 12/2015</t>
  </si>
  <si>
    <t>TUBO DE AÇO PRETO SEM COSTURA, CONEXÃO SOLDADA, DN 65 (2 1/2"), INSTAL ADO EM REDE DE ALIMENTAÇÃO PARA SPRINKLER - FORNECIMENTO E INSTALAÇÃO. AF_12/2015</t>
  </si>
  <si>
    <t>TUBO DE AÇO PRETO SEM COSTURA, CONEXÃO SOLDADA, DN 80 (3"), INSTALADO EM REDE DE ALIMENTAÇÃO PARA SPRINKLER - FORNECIMENTO E INSTALAÇÃO. AF_ 12/2015</t>
  </si>
  <si>
    <t>TUBO DE AÇO GALVANIZADO COM COSTURA, CLASSE MÉDIA, CONEXÃO ROSQUEADA, DN 32 (1 1/4"), INSTALADO EM REDE DE ALIMENTAÇÃO PARA SPRINKLER - FORN ECIMENTO E INSTALAÇÃO. AF_12/2015</t>
  </si>
  <si>
    <t>TUBO DE AÇO GALVANIZADO COM COSTURA, CLASSE MÉDIA, CONEXÃO ROSQUEADA, DN 40 (1 1/2"), INSTALADO EM REDE DE ALIMENTAÇÃO PARA SPRINKLER - FORN ECIMENTO E INSTALAÇÃO. AF_12/2015</t>
  </si>
  <si>
    <t>TUBO DE AÇO GALVANIZADO COM COSTURA, CLASSE MÉDIA, CONEXÃO ROSQUEADA, DN 50 (2"), INSTALADO EM REDE DE ALIMENTAÇÃO PARA SPRINKLER - FORNECIM ENTO E INSTALAÇÃO. AF_12/2015</t>
  </si>
  <si>
    <t>TUBO DE AÇO GALVANIZADO COM COSTURA, CLASSE MÉDIA, CONEXÃO ROSQUEADA, DN 65 (2 1/2"), INSTALADO EM REDE DE ALIMENTAÇÃO PARA SPRINKLER - FORN ECIMENTO E INSTALAÇÃO. AF_12/2015</t>
  </si>
  <si>
    <t>TUBO DE AÇO GALVANIZADO COM COSTURA, CLASSE MÉDIA, CONEXÃO ROSQUEADA, DN 80 (3"), INSTALADO EM REDE DE ALIMENTAÇÃO PARA SPRINKLER - FORNECIM 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</si>
  <si>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</si>
  <si>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</si>
  <si>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 /2"), INSTALADO EM RAMAIS E SUB-RAMAIS DE GÁS - FORNECIMENTO E INSTALA ÇÃO. AF_12/2015</t>
  </si>
  <si>
    <t>TUBO DE AÇO PRETO SEM COSTURA, CLASSE MÉDIA, CONEXÃO SOLDADA, DN 20 (3 /4"), INSTALADO EM RAMAIS E SUB-RAMAIS DE GÁS - FORNECIMENTO E INSTALA ÇÃO. AF_12/2015</t>
  </si>
  <si>
    <t>LUVA DE CORRER, PVC, SERIE R, ÁGUA PLUVIAL, DN 75 MM, JUNTA ELÁSTICA, FORNECIDO E INSTALADO EM RAMAL DE ENCAMINHAMENTO. AF_12/2014</t>
  </si>
  <si>
    <t>REDUÇÃO EXCÊNTRICA, PVC, SERIE R, ÁGUA PLUVIAL, DN 75 X 50 MM, JUNTA E LÁSTICA, FORNECIDO E INSTALADO EM RAMAL DE ENCAMINHAMENTO. AF_12/2014</t>
  </si>
  <si>
    <t>TÊ DE INSPEÇÃO, PVC, SERIE R, ÁGUA PLUVIAL, DN 75 MM, JUNTA ELÁSTICA, FORNECIDO E INSTALADO EM RAMAL DE ENCAMINHAMENTO. AF_12/2014</t>
  </si>
  <si>
    <t>LUVA DE CORRER, PVC, SERIE R, ÁGUA PLUVIAL, DN 100 MM, JUNTA ELÁSTICA, FORNECIDO E INSTALADO EM RAMAL DE ENCAMINHAMENTO. AF_12/2014</t>
  </si>
  <si>
    <t>TÊ DE INSPEÇÃO, PVC, SERIE R, ÁGUA PLUVIAL, DN 100 MM, JUNTA ELÁSTICA, FORNECIDO E INSTALADO EM RAMAL DE ENCAMINHAMENTO. AF_12/2014</t>
  </si>
  <si>
    <t>JUNÇÃO SIMPLES, PVC, SERIE R, ÁGUA PLUVIAL, DN 75 X 75 MM, JUNTA ELÁST ICA, FORNECIDO E INSTALADO EM RAMAL DE ENCAMINHAMENTO. AF_12/2014</t>
  </si>
  <si>
    <t>JUNÇÃO SIMPLES, PVC, SERIE R, ÁGUA PLUVIAL, DN 100 X 100 MM, JUNTA ELÁ STICA, FORNECIDO E INSTALADO EM RAMAL DE ENCAMINHAMENTO. AF_12/2014</t>
  </si>
  <si>
    <t>TÊ, PVC, SERIE R, ÁGUA PLUVIAL, DN 100 X 100 MM, JUNTA ELÁSTICA, FORNE CIDO E INSTALADO EM RAMAL DE ENCAMINHAMENTO. AF_12/2014</t>
  </si>
  <si>
    <t>JUNÇÃO DUPLA, PVC, SERIE R, ÁGUA PLUVIAL, DN 100 X 100 X 100 MM, JUNTA ELÁSTICA, FORNECIDO E INSTALADO EM RAMAL DE ENCAMINHAMENTO. AF_12/201 4</t>
  </si>
  <si>
    <t>LUVA DE CORRER, PVC, SERIE R, ÁGUA PLUVIAL, DN 75 MM, JUNTA ELÁSTICA, FORNECIDO E INSTALADO EM CONDUTORES VERTICAIS DE ÁGUAS PLUVIAIS. AF_12 /2014</t>
  </si>
  <si>
    <t>JOELHO 90 GRAUS, CPVC, SOLDÁVEL, DN 15MM, INSTALADO EM RAMAL OU SUB-RA MAL DE ÁGUA - FORNECIMENTO E INSTALAÇÃO. AF_12/2014</t>
  </si>
  <si>
    <t>JOELHO 90 GRAUS, CPVC, SOLDÁVEL, DN 22MM, INSTALADO EM RAMAL OU SUB-RA MAL DE ÁGUA - FORNECIMENTO E INSTALAÇÃO. AF_12/2014</t>
  </si>
  <si>
    <t>JOELHO DE TRANSIÇÃO, 90 GRAUS, CPVC, SOLDÁVEL, DN 22MM X 3/4", INSTALA DO EM RAMAL OU SUB-RAMAL DE ÁGUA - FORNECIMENTO E INSTALAÇÃO. AF_12/20 14</t>
  </si>
  <si>
    <t>LUVA, CPVC, SOLDÁVEL, DN 15MM, INSTALADO EM RAMAL OU SUB-RAMAL DE ÁGUA - FORNECIMENTO E INSTALAÇÃO. AF_12/2014</t>
  </si>
  <si>
    <t>LUVA DE TRANSIÇÃO, CPVC, SOLDÁVEL, DN15MM X 1/2", INSTALADO EM RAMAL O U SUB-RAMAL DE ÁGUA - FORNECIMENTO E INSTALAÇÃO. AF_12/2014</t>
  </si>
  <si>
    <t>LUVA DE TRANSIÇÃO, CPVC, SOLDÁVEL, DN22MM X 25MM, INSTALADO EM RAMAL O U SUB-RAMAL DE ÁGUA - FORNECIMENTO E INSTALAÇÃO. AF_12/2014</t>
  </si>
  <si>
    <t>REDUÇÃO EXCÊNTRICA, PVC, SERIE R, ÁGUA PLUVIAL, DN 75 X 50 MM, JUNTA E LÁSTICA, FORNECIDO E INSTALADO EM CONDUTORES VERTICAIS DE ÁGUAS PLUVIA IS. AF_12/2014</t>
  </si>
  <si>
    <t>TÊ DE INSPEÇÃO, PVC, SERIE R, ÁGUA PLUVIAL, DN 75 MM, JUNTA ELÁSTICA, FORNECIDO E INSTALADO EM CONDUTORES VERTICAIS DE ÁGUAS PLUVIAIS. AF_12 /2014</t>
  </si>
  <si>
    <t>CONECTOR, CPVC, SOLDÁVEL, DN22MM X 3/4", INSTALADO EM RAMAL OU SUB-RAM AL DE ÁGUA - FORNECIMENTO E INSTALAÇÃO. AF_12/2014</t>
  </si>
  <si>
    <t>LUVA DE CORRER, PVC, SERIE R, ÁGUA PLUVIAL, DN 100 MM, JUNTA ELÁSTICA, FORNECIDO E INSTALADO EM CONDUTORES VERTICAIS DE ÁGUAS PLUVIAIS. AF_1 2/2014</t>
  </si>
  <si>
    <t>TÊ DE INSPEÇÃO, PVC, SERIE R, ÁGUA PLUVIAL, DN 100 MM, JUNTA ELÁSTICA, FORNECIDO E INSTALADO EM CONDUTORES VERTICAIS DE ÁGUAS PLUVIAIS. AF_1 2/2014</t>
  </si>
  <si>
    <t>LUVA DE CORRER, PVC, SERIE R, ÁGUA PLUVIAL, DN 150 MM, JUNTA ELÁSTICA, FORNECIDO E INSTALADO EM CONDUTORES VERTICAIS DE ÁGUAS PLUVIAIS. AF_1 2/2014</t>
  </si>
  <si>
    <t>JUNÇÃO SIMPLES, PVC, SERIE R, ÁGUA PLUVIAL, DN 75 X 75 MM, JUNTA ELÁST ICA, FORNECIDO E INSTALADO EM CONDUTORES VERTICAIS DE ÁGUAS PLUVIAIS. AF_12/2014</t>
  </si>
  <si>
    <t>TÊ, PVC, SERIE R, ÁGUA PLUVIAL, DN 75 X 75 MM, JUNTA ELÁSTICA, FORNECI DO E INSTALADO EM CONDUTORES VERTICAIS DE ÁGUAS PLUVIAIS. AF_12/2014</t>
  </si>
  <si>
    <t>JUNÇÃO SIMPLES, PVC, SERIE R, ÁGUA PLUVIAL, DN 100 X 100 MM, JUNTA ELÁ STICA, FORNECIDO E INSTALADO EM CONDUTORES VERTICAIS DE ÁGUAS PLUVIAIS . AF_12/2014</t>
  </si>
  <si>
    <t>TE, CPVC, SOLDÁVEL, DN 15MM, INSTALADO EM RAMAL OU SUB-RAMAL DE ÁGUA - FORNECIMENTO E INSTALAÇÃO. AF_12/2014</t>
  </si>
  <si>
    <t>TÊ, PVC, SERIE R, ÁGUA PLUVIAL, DN 100 X 100 MM, JUNTA ELÁSTICA, FORNE CIDO E INSTALADO EM CONDUTORES VERTICAIS DE ÁGUAS PLUVIAIS. AF_12/2014</t>
  </si>
  <si>
    <t>TE, CPVC, SOLDÁVEL, DN 22MM, INSTALADO EM RAMAL OU SUB-RAMAL DE ÁGUA - FORNECIMENTO E INSTALAÇÃO. AF_12/2014</t>
  </si>
  <si>
    <t>JUNÇÃO SIMPLES, PVC, SERIE R, ÁGUA PLUVIAL, DN 150 X 150 MM, JUNTA ELÁ STICA, FORNECIDO E INSTALADO EM CONDUTORES VERTICAIS DE ÁGUAS PLUVIAIS . AF_12/2014</t>
  </si>
  <si>
    <t>TÊ, PVC, SERIE R, ÁGUA PLUVIAL, DN 150 X 150 MM, JUNTA ELÁSTICA, FORNE CIDO E INSTALADO EM CONDUTORES VERTICAIS DE ÁGUAS PLUVIAIS. AF_12/2014</t>
  </si>
  <si>
    <t>TE MISTURADOR DE TRANSIÇÃO, CPVC, SOLDÁVEL, DN 22MM X 3/4", INSTALADO EM RAMAL OU SUB-RAMAL DE ÁGUA - FORNECIMENTO E INSTALAÇÃO. AF_12/2014</t>
  </si>
  <si>
    <t>JOELHO 90 GRAUS, PVC, SERIE NORMAL, ESGOTO PREDIAL, DN 50 MM, JUNTA EL ÁSTICA, FORNECIDO E INSTALADO EM RAMAL DE DESCARGA OU RAMAL DE ESGOTO SANITÁRIO. AF_12/2014</t>
  </si>
  <si>
    <t>JOELHO 45 GRAUS, PVC, SERIE NORMAL, ESGOTO PREDIAL, DN 50 MM, JUNTA EL ÁSTICA, FORNECIDO E INSTALADO EM RAMAL DE DESCARGA OU RAMAL DE ESGOTO SANITÁRIO. AF_12/2014</t>
  </si>
  <si>
    <t>CURVA CURTA 90 GRAUS, PVC, SERIE NORMAL, ESGOTO PREDIAL, DN 50 MM, JUN TA ELÁSTICA, FORNECIDO E INSTALADO EM RAMAL DE DESCARGA OU RAMAL DE ES GOTO SANITÁRIO. AF_12/2014</t>
  </si>
  <si>
    <t>CURVA LONGA 90 GRAUS, PVC, SERIE NORMAL, ESGOTO PREDIAL, DN 50 MM, JUN TA ELÁSTICA, FORNECIDO E INSTALADO EM RAMAL DE DESCARGA OU RAMAL DE ES GOTO SANITÁRIO. AF_12/2014</t>
  </si>
  <si>
    <t>JOELHO 90 GRAUS, PVC, SERIE NORMAL, ESGOTO PREDIAL, DN 75 MM, JUNTA EL ÁSTICA, FORNECIDO E INSTALADO EM RAMAL DE DESCARGA OU RAMAL DE ESGOTO SANITÁRIO. AF_12/2014</t>
  </si>
  <si>
    <t>JOELHO 45 GRAUS, PVC, SERIE NORMAL, ESGOTO PREDIAL, DN 75 MM, JUNTA EL ÁSTICA, FORNECIDO E INSTALADO EM RAMAL DE DESCARGA OU RAMAL DE ESGOTO SANITÁRIO. AF_12/2014</t>
  </si>
  <si>
    <t>CURVA CURTA 90 GRAUS, PVC, SERIE NORMAL, ESGOTO PREDIAL, DN 75 MM, JUN TA ELÁSTICA, FORNECIDO E INSTALADO EM RAMAL DE DESCARGA OU RAMAL DE ES GOTO SANITÁRIO. AF_12/2014</t>
  </si>
  <si>
    <t>CURVA LONGA 90 GRAUS, PVC, SERIE NORMAL, ESGOTO PREDIAL, DN 75 MM, JUN TA ELÁSTICA, FORNECIDO E INSTALADO EM RAMAL DE DESCARGA OU RAMAL DE ES GOTO SANITÁRIO. AF_12/2014</t>
  </si>
  <si>
    <t>JOELHO 90 GRAUS, PVC, SERIE NORMAL, ESGOTO PREDIAL, DN 100 MM, JUNTA E LÁSTICA, FORNECIDO E INSTALADO EM RAMAL DE DESCARGA OU RAMAL DE ESGOTO SANITÁRIO. AF_12/2014</t>
  </si>
  <si>
    <t>JOELHO 45 GRAUS, PVC, SERIE NORMAL, ESGOTO PREDIAL, DN 100 MM, JUNTA E LÁSTICA, FORNECIDO E INSTALADO EM RAMAL DE DESCARGA OU RAMAL DE ESGOTO SANITÁRIO. AF_12/2014</t>
  </si>
  <si>
    <t>CURVA CURTA 90 GRAUS, PVC, SERIE NORMAL, ESGOTO PREDIAL, DN 100 MM, JU NTA ELÁSTICA, FORNECIDO E INSTALADO EM RAMAL DE DESCARGA OU RAMAL DE E SGOTO SANITÁRIO. AF_12/2014</t>
  </si>
  <si>
    <t>CURVA LONGA 90 GRAUS, PVC, SERIE NORMAL, ESGOTO PREDIAL, DN 100 MM, JU NTA ELÁSTICA, FORNECIDO E INSTALADO EM RAMAL DE DESCARGA OU RAMAL DE E SGOTO SANITÁRIO. AF_12/2014</t>
  </si>
  <si>
    <t>LUVA SIMPLES, PVC, SERIE NORMAL, ESGOTO PREDIAL, DN 50 MM, JUNTA ELÁST ICA, FORNECIDO E INSTALADO EM RAMAL DE DESCARGA OU RAMAL DE ESGOTO SAN ITÁRIO. AF_12/2014</t>
  </si>
  <si>
    <t>LUVA DE CORRER, PVC, SERIE NORMAL, ESGOTO PREDIAL, DN 50 MM, JUNTA ELÁ STICA, FORNECIDO E INSTALADO EM RAMAL DE DESCARGA OU RAMAL DE ESGOTO S ANITÁRIO. AF_12/2014</t>
  </si>
  <si>
    <t>LUVA SIMPLES, PVC, SERIE NORMAL, ESGOTO PREDIAL, DN 75 MM, JUNTA ELÁST ICA, FORNECIDO E INSTALADO EM RAMAL DE DESCARGA OU RAMAL DE ESGOTO SAN ITÁRIO. AF_12/2014</t>
  </si>
  <si>
    <t>LUVA DE CORRER, PVC, SERIE NORMAL, ESGOTO PREDIAL, DN 75 MM, JUNTA ELÁ STICA, FORNECIDO E INSTALADO EM RAMAL DE DESCARGA OU RAMAL DE ESGOTO S ANITÁRIO. AF_12/2014</t>
  </si>
  <si>
    <t>LUVA SIMPLES, PVC, SERIE NORMAL, ESGOTO PREDIAL, DN 100 MM, JUNTA ELÁS TICA, FORNECIDO E INSTALADO EM RAMAL DE DESCARGA OU RAMAL DE ESGOTO SA NITÁRIO. AF_12/2014</t>
  </si>
  <si>
    <t>LUVA DE CORRER, PVC, SERIE NORMAL, ESGOTO PREDIAL, DN 100 MM, JUNTA EL ÁSTICA, FORNECIDO E INSTALADO EM RAMAL DE DESCARGA OU RAMAL DE ESGOTO SANITÁRIO. AF_12/2014</t>
  </si>
  <si>
    <t>TE, PVC, SERIE NORMAL, ESGOTO PREDIAL, DN 50 X 50 MM, JUNTA ELÁSTICA, FORNECIDO E INSTALADO EM RAMAL DE DESCARGA OU RAMAL DE ESGOTO SANITÁRI O. AF_12/2014</t>
  </si>
  <si>
    <t>JUNÇÃO SIMPLES, PVC, SERIE NORMAL, ESGOTO PREDIAL, DN 50 X 50 MM, JUNT A ELÁSTICA, FORNECIDO E INSTALADO EM RAMAL DE DESCARGA OU RAMAL DE ESG OTO SANITÁRIO. AF_12/2014</t>
  </si>
  <si>
    <t>TE, PVC, SERIE NORMAL, ESGOTO PREDIAL, DN 75 X 75 MM, JUNTA ELÁSTICA, FORNECIDO E INSTALADO EM RAMAL DE DESCARGA OU RAMAL DE ESGOTO SANITÁRI O. AF_12/2014</t>
  </si>
  <si>
    <t>JUNÇÃO SIMPLES, PVC, SERIE NORMAL, ESGOTO PREDIAL, DN 75 X 75 MM, JUNT A ELÁSTICA, FORNECIDO E INSTALADO EM RAMAL DE DESCARGA OU RAMAL DE ESG OTO SANITÁRIO. AF_12/2014</t>
  </si>
  <si>
    <t>TE, PVC, SERIE NORMAL, ESGOTO PREDIAL, DN 100 X 100 MM, JUNTA ELÁSTICA , FORNECIDO E INSTALADO EM RAMAL DE DESCARGA OU RAMAL DE ESGOTO SANITÁ RIO. AF_12/2014</t>
  </si>
  <si>
    <t>JUNÇÃO SIMPLES, PVC, SERIE NORMAL, ESGOTO PREDIAL, DN 100 X 100 MM, JU NTA ELÁSTICA, FORNECIDO E INSTALADO EM RAMAL DE DESCARGA OU RAMAL DE E SGOTO SANITÁRIO. AF_12/2014</t>
  </si>
  <si>
    <t>JOELHO 90 GRAUS, PVC, SERIE NORMAL, ESGOTO PREDIAL, DN 50 MM, JUNTA EL ÁSTICA, FORNECIDO E INSTALADO EM PRUMADA DE ESGOTO SANITÁRIO OU VENTIL AÇÃO. AF_12/2014</t>
  </si>
  <si>
    <t>JOELHO 45 GRAUS, PVC, SERIE NORMAL, ESGOTO PREDIAL, DN 50 MM, JUNTA EL ÁSTICA, FORNECIDO E INSTALADO EM PRUMADA DE ESGOTO SANITÁRIO OU VENTIL AÇÃO. AF_12/2014</t>
  </si>
  <si>
    <t>CURVA CURTA 90 GRAUS, PVC, SERIE NORMAL, ESGOTO PREDIAL, DN 50 MM, JUN TA ELÁSTICA, FORNECIDO E INSTALADO EM PRUMADA DE ESGOTO SANITÁRIO OU V ENTILAÇÃO. AF_12/2014</t>
  </si>
  <si>
    <t>CURVA LONGA 90 GRAUS, PVC, SERIE NORMAL, ESGOTO PREDIAL, DN 50 MM, JUN TA ELÁSTICA, FORNECIDO E INSTALADO EM PRUMADA DE ESGOTO SANITÁRIO OU V ENTILAÇÃO. AF_12/2014</t>
  </si>
  <si>
    <t>JOELHO 90 GRAUS, PVC, SERIE NORMAL, ESGOTO PREDIAL, DN 75 MM, JUNTA EL ÁSTICA, FORNECIDO E INSTALADO EM PRUMADA DE ESGOTO SANITÁRIO OU VENTIL AÇÃO. AF_12/2014</t>
  </si>
  <si>
    <t>JOELHO 45 GRAUS, PVC, SERIE NORMAL, ESGOTO PREDIAL, DN 75 MM, JUNTA EL ÁSTICA, FORNECIDO E INSTALADO EM PRUMADA DE ESGOTO SANITÁRIO OU VENTIL AÇÃO. AF_12/2014</t>
  </si>
  <si>
    <t>CURVA CURTA 90 GRAUS, PVC, SERIE NORMAL, ESGOTO PREDIAL, DN 75 MM, JUN TA ELÁSTICA, FORNECIDO E INSTALADO EM PRUMADA DE ESGOTO SANITÁRIO OU V ENTILAÇÃO. AF_12/2014</t>
  </si>
  <si>
    <t>CURVA LONGA 90 GRAUS, PVC, SERIE NORMAL, ESGOTO PREDIAL, DN 75 MM, JUN TA ELÁSTICA, FORNECIDO E INSTALADO EM PRUMADA DE ESGOTO SANITÁRIO OU V ENTILAÇÃO. AF_12/2014</t>
  </si>
  <si>
    <t>JOELHO 90 GRAUS, PVC, SERIE NORMAL, ESGOTO PREDIAL, DN 100 MM, JUNTA E LÁSTICA, FORNECIDO E INSTALADO EM PRUMADA DE ESGOTO SANITÁRIO OU VENTI LAÇÃO. AF_12/2014</t>
  </si>
  <si>
    <t>JOELHO 45 GRAUS, PVC, SERIE NORMAL, ESGOTO PREDIAL, DN 100 MM, JUNTA E LÁSTICA, FORNECIDO E INSTALADO EM PRUMADA DE ESGOTO SANITÁRIO OU VENTI LAÇÃO. AF_12/2014</t>
  </si>
  <si>
    <t>CURVA CURTA 90 GRAUS, PVC, SERIE NORMAL, ESGOTO PREDIAL, DN 100 MM, JU NTA ELÁSTICA, FORNECIDO E INSTALADO EM PRUMADA DE ESGOTO SANITÁRIO OU VENTILAÇÃO. AF_12/2014</t>
  </si>
  <si>
    <t>CURVA LONGA 90 GRAUS, PVC, SERIE NORMAL, ESGOTO PREDIAL, DN 100 MM, JU NTA ELÁSTICA, FORNECIDO E INSTALADO EM PRUMADA DE ESGOTO SANITÁRIO OU VENTILAÇÃO. AF_12/2014</t>
  </si>
  <si>
    <t>LUVA SIMPLES, PVC, SERIE NORMAL, ESGOTO PREDIAL, DN 50 MM, JUNTA ELÁST ICA, FORNECIDO E INSTALADO EM PRUMADA DE ESGOTO SANITÁRIO OU VENTILAÇÃ O. AF_12/2014</t>
  </si>
  <si>
    <t>LUVA DE CORRER, PVC, SERIE NORMAL, ESGOTO PREDIAL, DN 50 MM, JUNTA ELÁ STICA, FORNECIDO E INSTALADO EM PRUMADA DE ESGOTO SANITÁRIO OU VENTILA ÇÃO. AF_12/2014</t>
  </si>
  <si>
    <t>LUVA SIMPLES, PVC, SERIE NORMAL, ESGOTO PREDIAL, DN 75 MM, JUNTA ELÁST ICA, FORNECIDO E INSTALADO EM PRUMADA DE ESGOTO SANITÁRIO OU VENTILAÇÃ O. AF_12/2014</t>
  </si>
  <si>
    <t>LUVA DE CORRER, PVC, SERIE NORMAL, ESGOTO PREDIAL, DN 75 MM, JUNTA ELÁ STICA, FORNECIDO E INSTALADO EM PRUMADA DE ESGOTO SANITÁRIO OU VENTILA ÇÃO. AF_12/2014</t>
  </si>
  <si>
    <t>LUVA SIMPLES, PVC, SERIE NORMAL, ESGOTO PREDIAL, DN 100 MM, JUNTA ELÁS TICA, FORNECIDO E INSTALADO EM PRUMADA DE ESGOTO SANITÁRIO OU VENTILAÇ ÃO. AF_12/2014</t>
  </si>
  <si>
    <t>LUVA DE CORRER, PVC, SERIE NORMAL, ESGOTO PREDIAL, DN 100 MM, JUNTA EL ÁSTICA, FORNECIDO E INSTALADO EM PRUMADA DE ESGOTO SANITÁRIO OU VENTIL AÇÃO. AF_12/2014</t>
  </si>
  <si>
    <t>TE, PVC, SERIE NORMAL, ESGOTO PREDIAL, DN 50 X 50 MM, JUNTA ELÁSTICA, FORNECIDO E INSTALADO EM PRUMADA DE ESGOTO SANITÁRIO OU VENTILAÇÃO. AF _12/2014</t>
  </si>
  <si>
    <t>JUNÇÃO SIMPLES, PVC, SERIE NORMAL, ESGOTO PREDIAL, DN 50 X 50 MM, JUNT A ELÁSTICA, FORNECIDO E INSTALADO EM PRUMADA DE ESGOTO SANITÁRIO OU VE NTILAÇÃO. AF_12/2014</t>
  </si>
  <si>
    <t>TE, PVC, SERIE NORMAL, ESGOTO PREDIAL, DN 75 X 75 MM, JUNTA ELÁSTICA, FORNECIDO E INSTALADO EM PRUMADA DE ESGOTO SANITÁRIO OU VENTILAÇÃO. AF _12/2014</t>
  </si>
  <si>
    <t>JUNÇÃO SIMPLES, PVC, SERIE NORMAL, ESGOTO PREDIAL, DN 75 X 75 MM, JUNT A ELÁSTICA, FORNECIDO E INSTALADO EM PRUMADA DE ESGOTO SANITÁRIO OU VE NTILAÇÃO. AF_12/2014</t>
  </si>
  <si>
    <t>TE, PVC, SERIE NORMAL, ESGOTO PREDIAL, DN 100 X 100 MM, JUNTA ELÁSTICA , FORNECIDO E INSTALADO EM PRUMADA DE ESGOTO SANITÁRIO OU VENTILAÇÃO. AF_12/2014</t>
  </si>
  <si>
    <t>JUNÇÃO SIMPLES, PVC, SERIE NORMAL, ESGOTO PREDIAL, DN 100 X 100 MM, JU NTA ELÁSTICA, FORNECIDO E INSTALADO EM PRUMADA DE ESGOTO SANITÁRIO OU VENTILAÇÃO. AF_12/2014</t>
  </si>
  <si>
    <t>JOELHO 90 GRAUS, PVC, SERIE NORMAL, ESGOTO PREDIAL, DN 100 MM, JUNTA E LÁSTICA, FORNECIDO E INSTALADO EM SUBCOLETOR AÉREO DE ESGOTO SANITÁRIO . AF_12/2014</t>
  </si>
  <si>
    <t>JOELHO 45 GRAUS, PVC, SERIE NORMAL, ESGOTO PREDIAL, DN 100 MM, JUNTA E LÁSTICA, FORNECIDO E INSTALADO EM SUBCOLETOR AÉREO DE ESGOTO SANITÁRIO . AF_12/2014</t>
  </si>
  <si>
    <t>CURVA CURTA 90 GRAUS, PVC, SERIE NORMAL, ESGOTO PREDIAL, DN 100 MM, JU NTA ELÁSTICA, FORNECIDO E INSTALADO EM SUBCOLETOR AÉREO DE ESGOTO SANI TÁRIO. AF_12/2014</t>
  </si>
  <si>
    <t>CURVA LONGA 90 GRAUS, PVC, SERIE NORMAL, ESGOTO PREDIAL, DN 100 MM, JU NTA ELÁSTICA, FORNECIDO E INSTALADO EM SUBCOLETOR AÉREO DE ESGOTO SANI TÁRIO. AF_12/2014</t>
  </si>
  <si>
    <t>JOELHO 90 GRAUS, PVC, SERIE NORMAL, ESGOTO PREDIAL, DN 150 MM, JUNTA E LÁSTICA, FORNECIDO E INSTALADO EM SUBCOLETOR AÉREO DE ESGOTO SANITÁRIO . AF_12/2014</t>
  </si>
  <si>
    <t>JOELHO 45 GRAUS, PVC, SERIE NORMAL, ESGOTO PREDIAL, DN 150 MM, JUNTA E LÁSTICA, FORNECIDO E INSTALADO EM SUBCOLETOR AÉREO DE ESGOTO SANITÁRIO . AF_12/2014</t>
  </si>
  <si>
    <t>LUVA SIMPLES, PVC, SERIE NORMAL, ESGOTO PREDIAL, DN 100 MM, JUNTA ELÁS TICA, FORNECIDO E INSTALADO EM SUBCOLETOR AÉREO DE ESGOTO SANITÁRIO. A F_12/2014</t>
  </si>
  <si>
    <t>LUVA DE CORRER, PVC, SERIE NORMAL, ESGOTO PREDIAL, DN 100 MM, JUNTA EL ÁSTICA, FORNECIDO E INSTALADO EM SUBCOLETOR AÉREO DE ESGOTO SANITÁRIO. AF_12/2014</t>
  </si>
  <si>
    <t>LUVA DE CORRER, PVC, SERIE NORMAL, ESGOTO PREDIAL, DN 150 MM, JUNTA EL ÁSTICA, FORNECIDO E INSTALADO EM SUBCOLETOR AÉREO DE ESGOTO SANITÁRIO. AF_12/2014</t>
  </si>
  <si>
    <t>TE, PVC, SERIE NORMAL, ESGOTO PREDIAL, DN 100 X 100 MM, JUNTA ELÁSTICA , FORNECIDO E INSTALADO EM SUBCOLETOR AÉREO DE ESGOTO SANITÁRIO. AF_12 /2014</t>
  </si>
  <si>
    <t>JUNÇÃO SIMPLES, PVC, SERIE NORMAL, ESGOTO PREDIAL, DN 100 X 100 MM, JU NTA ELÁSTICA, FORNECIDO E INSTALADO EM SUBCOLETOR AÉREO DE ESGOTO SANI TÁRIO. AF_12/2014</t>
  </si>
  <si>
    <t>TE, PVC, SERIE NORMAL, ESGOTO PREDIAL, DN 150 X 150 MM, JUNTA ELÁSTICA , FORNECIDO E INSTALADO EM SUBCOLETOR AÉREO DE ESGOTO SANITÁRIO. AF_12 /2014</t>
  </si>
  <si>
    <t>JUNÇÃO SIMPLES, PVC, SERIE NORMAL, ESGOTO PREDIAL, DN 150 X 150 MM, JU NTA ELÁSTICA, FORNECIDO E INSTALADO EM SUBCOLETOR AÉREO DE ESGOTO SANI TÁRIO. AF_12/2014</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</si>
  <si>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</si>
  <si>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</si>
  <si>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</si>
  <si>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</si>
  <si>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</si>
  <si>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</si>
  <si>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LUVA DE COBRE, SEM ANEL DE SOLDA, DN 22 MM, INSTALADO EM PRUMADA - FOR NECIMENTO E INSTALAÇÃO. AF_12/2015_P</t>
  </si>
  <si>
    <t>LUVA DE COBRE, SEM ANEL DE SOLDA, DN 28 MM, INSTALADO EM PRUMADA - FOR NECIMENTO E INSTALAÇÃO. AF_12/2015_P</t>
  </si>
  <si>
    <t>LUVA DE COBRE, SEM ANEL DE SOLDA, DN 35 MM, INSTALADO EM PRUMADA - FOR NECIMENTO E INSTALAÇÃO. AF_12/2015_P</t>
  </si>
  <si>
    <t>LUVA DE COBRE, SEM ANEL DE SOLDA, DN 42 MM, INSTALADO EM PRUMADA - FOR NECIMENTO E INSTALAÇÃO. AF_12/2015_P</t>
  </si>
  <si>
    <t>LUVA DE COBRE, SEM ANEL DE SOLDA, DN 54 MM, INSTALADO EM PRUMADA - FOR NECIMENTO E INSTALAÇÃO. AF_12/2015_P</t>
  </si>
  <si>
    <t>LUVA DE COBRE, SEM ANEL DE SOLDA, DN 66 MM, INSTALADO EM PRUMADA - FOR NECIMENTO E INSTALAÇÃO. AF_12/2015_P</t>
  </si>
  <si>
    <t>TE DE COBRE, SEM ANEL DE SOLDA, DN 22 MM, INSTALADO EM PRUMADA - FORNE CIMENTO E INSTALAÇÃO. AF_12/2015_P</t>
  </si>
  <si>
    <t>TE DE COBRE, SEM ANEL DE SOLDA, DN 28 MM, INSTALADO EM PRUMADA - FORNE CIMENTO E INSTALAÇÃO. AF_12/2015_P</t>
  </si>
  <si>
    <t>TE DE COBRE, SEM ANEL DE SOLDA, DN 35 MM, INSTALADO EM PRUMADA - FORNE CIMENTO E INSTALAÇÃO. AF_12/2015_P</t>
  </si>
  <si>
    <t>TE DE COBRE, SEM ANEL DE SOLDA, DN 42 MM, INSTALADO EM PRUMADA - FORNE CIMENTO E INSTALAÇÃO. AF_12/2015_P</t>
  </si>
  <si>
    <t>TE DE COBRE, SEM ANEL DE SOLDA, DN 54 MM, INSTALADO EM PRUMADA - FORNE CIMENTO E INSTALAÇÃO. AF_12/2015_P</t>
  </si>
  <si>
    <t>TE DE COBRE, SEM ANEL DE SOLDA, DN 66 MM, INSTALADO EM PRUMADA - FORNE 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</si>
  <si>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</si>
  <si>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</si>
  <si>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</si>
  <si>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LUVA DE COBRE, SEM ANEL DE SOLDA, DN 15 MM, INSTALADO EM RAMAL DE DIST RIBUIÇÃO - FORNECIMENTO E INSTALAÇÃO. AF_12/2015_P</t>
  </si>
  <si>
    <t>LUVA DE COBRE, SEM ANEL DE SOLDA, DN 22 MM, INSTALADO EM RAMAL DE DIST RIBUIÇÃO - FORNECIMENTO E INSTALAÇÃO. AF_12/2015_P</t>
  </si>
  <si>
    <t>LUVA DE COBRE, SEM ANEL DE SOLDA, DN 28 MM, INSTALADO EM RAMAL DE DIST RIBUIÇÃO - FORNECIMENTO E INSTALAÇÃO. AF_12/2015_P</t>
  </si>
  <si>
    <t>TE DE COBRE, SEM ANEL DE SOLDA, DN 15 MM, INSTALADO EM RAMAL DE DISTRI BUIÇÃO - FORNECIMENTO E INSTALAÇÃO. AF_12/2015_P</t>
  </si>
  <si>
    <t>TE DE COBRE, SEM ANEL DE SOLDA, DN 22 MM, INSTALADO EM RAMAL DE DISTRI BUIÇÃO - FORNECIMENTO E INSTALAÇÃO. AF_12/2015_P</t>
  </si>
  <si>
    <t>TE DE COBRE, SEM ANEL DE SOLDA, DN 28 MM, INSTALADO EM RAMAL DE DISTRI 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</si>
  <si>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</si>
  <si>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</si>
  <si>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</si>
  <si>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LUVA DE COBRE, SEM ANEL DE SOLDA, DN 15 MM, INSTALADO EM RAMAL E SUB-R AMAL - FORNECIMENTO E INSTALAÇÃO. AF_12/2015_P</t>
  </si>
  <si>
    <t>LUVA DE COBRE, SEM ANEL DE SOLDA, DN 22 MM, INSTALADO EM RAMAL E SUB-R AMAL - FORNECIMENTO E INSTALAÇÃO. AF_12/2015_P</t>
  </si>
  <si>
    <t>LUVA DE COBRE, SEM ANEL DE SOLDA, DN 28 MM, INSTALADO EM RAMAL E SUB-R AMAL - FORNECIMENTO E INSTALAÇÃO. AF_12/2015_P</t>
  </si>
  <si>
    <t>TE DE COBRE, SEM ANEL DE SOLDA, DN 15 MM, INSTALADO EM RAMAL E SUB-RAM AL - FORNECIMENTO E INSTALAÇÃO. AF_12/2015_P</t>
  </si>
  <si>
    <t>TE DE COBRE, SEM ANEL DE SOLDA, DN 22 MM, INSTALADO EM RAMAL E SUB-RAM AL - FORNECIMENTO E INSTALAÇÃO. AF_12/2015_P</t>
  </si>
  <si>
    <t>TE DE COBRE, SEM ANEL DE SOLDA, DN 28 MM, INSTALADO EM RAMAL E SUB-RAM AL - FORNECIMENTO E INSTALAÇÃO. AF_12/2015_P</t>
  </si>
  <si>
    <t>NIPLE, EM FERRO GALVANIZADO, DN 50 (2"), CONEXÃO ROSQUEADA, INSTALADO EM PRUMADAS - FORNECIMENTO E INSTALAÇÃO. AF_12/2015</t>
  </si>
  <si>
    <t>LUVA, EM FERRO GALVANIZADO, DN 50 (2"), CONEXÃO ROSQUEADA, INSTALADO E M PRUMADAS - FORNECIMENTO E INSTALAÇÃO. AF_12/2015</t>
  </si>
  <si>
    <t>NIPLE, EM FERRO GALVANIZADO, DN 65 (2 1/2"), CONEXÃO ROSQUEADA, INSTAL ADO EM PRUMADAS - FORNECIMENTO E INSTALAÇÃO. AF_12/2015</t>
  </si>
  <si>
    <t>LUVA, EM FERRO GALVANIZADO, DN 65 (2 1/2"), CONEXÃO ROSQUEADA, INSTALA DO EM PRUMADAS - FORNECIMENTO E INSTALAÇÃO. AF_12/2015</t>
  </si>
  <si>
    <t>NIPLE, EM FERRO GALVANIZADO, DN 80 (3"), CONEXÃO ROSQUEADA, INSTALADO EM PRUMADAS - FORNECIMENTO E INSTALAÇÃO. AF_12/2015</t>
  </si>
  <si>
    <t>LUVA, EM FERRO GALVANIZADO, DN 80 (3"), CONEXÃO ROSQUEADA, INSTALADO E 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</si>
  <si>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</si>
  <si>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</si>
  <si>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 DA, INSTALADO EM PRUMADAS - FORNECIMENTO E INSTALAÇÃO. AF_12/2015</t>
  </si>
  <si>
    <t>JOELHO 90 GRAUS, EM FERRO GALVANIZADO, DN 65 (2 1/2"), CONEXÃO ROSQUEA 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</si>
  <si>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</si>
  <si>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</si>
  <si>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</si>
  <si>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</si>
  <si>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</si>
  <si>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 2/2015</t>
  </si>
  <si>
    <t>LUVA, EM FERRO GALVANIZADO, DN 25 (1"), CONEXÃO ROSQUEADA, INSTALADO E M REDE DE ALIMENTAÇÃO PARA HIDRANTE - FORNECIMENTO E INSTALAÇÃO. AF_12 /2015</t>
  </si>
  <si>
    <t>NIPLE, EM FERRO GALVANIZADO, DN 32 (1 1/4"), CONEXÃO ROSQUEADA, INSTAL ADO EM REDE DE ALIMENTAÇÃO PARA HIDRANTE - FORNECIMENTO E INSTALAÇÃO. AF_12/2015</t>
  </si>
  <si>
    <t>LUVA, EM FERRO GALVANIZADO, DN 32 (1 1/4"), CONEXÃO ROSQUEADA, INSTALA DO EM REDE DE ALIMENTAÇÃO PARA HIDRANTE - FORNECIMENTO E INSTALAÇÃO. A F_12/2015</t>
  </si>
  <si>
    <t>NIPLE, EM FERRO GALVANIZADO, DN 40 (1 1/2"), CONEXÃO ROSQUEADA, INSTAL ADO EM REDE DE ALIMENTAÇÃO PARA HIDRANTE - FORNECIMENTO E INSTALAÇÃO. AF_12/2015</t>
  </si>
  <si>
    <t>LUVA, EM FERRO GALVANIZADO, DN 40 (1 1/2"), CONEXÃO ROSQUEADA, INSTALA DO EM REDE DE ALIMENTAÇÃO PARA HIDRANTE - FORNECIMENTO E INSTALAÇÃO. A F_12/2015</t>
  </si>
  <si>
    <t>NIPLE, EM FERRO GALVANIZADO, DN 50 (2"), CONEXÃO ROSQUEADA, INSTALADO EM REDE DE ALIMENTAÇÃO PARA HIDRANTE - FORNECIMENTO E INSTALAÇÃO. AF_1 2/2015</t>
  </si>
  <si>
    <t>LUVA, EM FERRO GALVANIZADO, DN 50 (2"), CONEXÃO ROSQUEADA, INSTALADO E M REDE DE ALIMENTAÇÃO PARA HIDRANTE - FORNECIMENTO E INSTALAÇÃO. AF_12 /2015</t>
  </si>
  <si>
    <t>NIPLE, EM FERRO GALVANIZADO, DN 65 (2 1/2"), CONEXÃO ROSQUEADA, INSTAL ADO EM REDE DE ALIMENTAÇÃO PARA HIDRANTE - FORNECIMENTO E INSTALAÇÃO. AF_12/2015</t>
  </si>
  <si>
    <t>LUVA, EM FERRO GALVANIZADO, DN 65 (2 1/2"), CONEXÃO ROSQUEADA, INSTALA DO EM REDE DE ALIMENTAÇÃO PARA HIDRANTE - FORNECIMENTO E INSTALAÇÃO. A F_12/2015</t>
  </si>
  <si>
    <t>NIPLE, EM FERRO GALVANIZADO, DN 80 (3"), CONEXÃO ROSQUEADA, INSTALADO EM REDE DE ALIMENTAÇÃO PARA HIDRANTE - FORNECIMENTO E INSTALAÇÃO. AF_1 2/2015</t>
  </si>
  <si>
    <t>LUVA, EM FERRO GALVANIZADO, DN 80 (3"), CONEXÃO ROSQUEADA, INSTALADO E M REDE DE ALIMENTAÇÃO PARA HIDRANTE - FORNECIMENTO E INSTALAÇÃO. AF_12 /2015</t>
  </si>
  <si>
    <t>JOELHO 45 GRAUS, EM FERRO GALVANIZADO, DN 25 (1"), CONEXÃO ROSQUEADA, INSTALADO EM REDE DE ALIMENTAÇÃO PARA HIDRANTE - FORNECIMENTO E INSTAL AÇÃO. AF_12/2015</t>
  </si>
  <si>
    <t>JOELHO 90 GRAUS, EM FERRO GALVANIZADO, DN 25 (1"), CONEXÃO ROSQUEADA, INSTALADO EM REDE DE ALIMENTAÇÃO PARA HIDRANTE - FORNECIMENTO E INSTAL AÇÃO. AF_12/2015</t>
  </si>
  <si>
    <t>JOELHO 45 GRAUS, EM FERRO GALVANIZADO, DN 32 (1 1/4"), CONEXÃO ROSQUEA DA, INSTALADO EM REDE DE ALIMENTAÇÃO PARA HIDRANTE - FORNECIMENTO E IN STALAÇÃO. AF_12/2015</t>
  </si>
  <si>
    <t>JOELHO 90 GRAUS, EM FERRO GALVANIZADO, DN 32 (1 1/4"), CONEXÃO ROSQUEA DA, INSTALADO EM REDE DE ALIMENTAÇÃO PARA HIDRANTE - FORNECIMENTO E IN STALAÇÃO. AF_12/2015</t>
  </si>
  <si>
    <t>JOELHO 45 GRAUS, EM FERRO GALVANIZADO, DN 40 (1 1/2"), CONEXÃO ROSQUEA DA, INSTALADO EM REDE DE ALIMENTAÇÃO PARA HIDRANTE - FORNECIMENTO E IN STALAÇÃO. AF_12/2015</t>
  </si>
  <si>
    <t>JOELHO 90 GRAUS, EM FERRO GALVANIZADO, DN 40 (1 1/2"), CONEXÃO ROSQUEA DA, INSTALADO EM REDE DE ALIMENTAÇÃO PARA HIDRANTE - FORNECIMENTO E IN STALAÇÃO. AF_12/2015</t>
  </si>
  <si>
    <t>JOELHO 45 GRAUS, EM FERRO GALVANIZADO, DN 50 (2"), CONEXÃO ROSQUEADA, INSTALADO EM REDE DE ALIMENTAÇÃO PARA HIDRANTE - FORNECIMENTO E INSTAL AÇÃO. AF_12/2015</t>
  </si>
  <si>
    <t>JOELHO 90 GRAUS, EM FERRO GALVANIZADO, DN 50 (2"), CONEXÃO ROSQUEADA, INSTALADO EM REDE DE ALIMENTAÇÃO PARA HIDRANTE - FORNECIMENTO E INSTAL AÇÃO. AF_12/2015</t>
  </si>
  <si>
    <t>JOELHO 45 GRAUS, EM FERRO GALVANIZADO, DN 65 (2 1/2"), CONEXÃO ROSQUEA DA, INSTALADO EM REDE DE ALIMENTAÇÃO PARA HIDRANTE - FORNECIMENTO E IN STALAÇÃO. AF_12/2015</t>
  </si>
  <si>
    <t>JOELHO 90 GRAUS, EM FERRO GALVANIZADO, DN 65 (2 1/2"), CONEXÃO ROSQUEA DA, INSTALADO EM REDE DE ALIMENTAÇÃO PARA HIDRANTE - FORNECIMENTO E IN STALAÇÃO. AF_12/2015</t>
  </si>
  <si>
    <t>JOELHO 45 GRAUS, EM FERRO GALVANIZADO, CONEXÃO ROSQUEADA, DN 80 (3"), INSTALADO EM REDE DE ALIMENTAÇÃO PARA HIDRANTE - FORNECIMENTO E INSTAL AÇÃO. AF_12/2015</t>
  </si>
  <si>
    <t>JOELHO 90 GRAUS, EM FERRO GALVANIZADO, CONEXÃO ROSQUEADA, DN 80 (3"), INSTALADO EM REDE DE ALIMENTAÇÃO PARA HIDRANTE - FORNECIMENTO E INSTAL AÇÃO. AF_12/2015</t>
  </si>
  <si>
    <t>TÊ, EM FERRO GALVANIZADO, CONEXÃO ROSQUEADA, DN 25 (1"), INSTALADO EM REDE DE ALIMENTAÇÃO PARA HIDRANTE - FORNECIMENTO E INSTALAÇÃO. AF_12/2 015</t>
  </si>
  <si>
    <t>TÊ, EM FERRO GALVANIZADO, CONEXÃO ROSQUEADA, DN 32 (1 1/4"), INSTALADO EM REDE DE ALIMENTAÇÃO PARA HIDRANTE - FORNECIMENTO E INSTALAÇÃO. AF_ 12/2015</t>
  </si>
  <si>
    <t>TÊ, EM FERRO GALVANIZADO, CONEXÃO ROSQUEADA, DN 40 (1 1/2"), INSTALADO EM REDE DE ALIMENTAÇÃO PARA HIDRANTE - FORNECIMENTO E INSTALAÇÃO. AF_ 12/2015</t>
  </si>
  <si>
    <t>TÊ, EM FERRO GALVANIZADO, CONEXÃO ROSQUEADA, DN 50 (2"), INSTALADO EM REDE DE ALIMENTAÇÃO PARA HIDRANTE - FORNECIMENTO E INSTALAÇÃO. AF_12/2 015</t>
  </si>
  <si>
    <t>TÊ, EM FERRO GALVANIZADO, CONEXÃO ROSQUEADA, DN 65 (2 1/2"), INSTALADO EM REDE DE ALIMENTAÇÃO PARA HIDRANTE - FORNECIMENTO E INSTALAÇÃO. AF_ 12/2015</t>
  </si>
  <si>
    <t>TÊ, EM FERRO GALVANIZADO, CONEXÃO ROSQUEADA, DN 80 (3"), INSTALADO EM REDE DE ALIMENTAÇÃO PARA HIDRANTE - FORNECIMENTO E INSTALAÇÃO. AF_12/2 015</t>
  </si>
  <si>
    <t>NIPLE, EM FERRO GALVANIZADO, CONEXÃO ROSQUEADA, DN 25 (1"), INSTALADO EM REDE DE ALIMENTAÇÃO PARA SPRINKLER - FORNECIMENTO E INSTALAÇÃO. AF_ 12/2015</t>
  </si>
  <si>
    <t>LUVA, EM FERRO GALVANIZADO, CONEXÃO ROSQUEADA, DN 25 (1"), INSTALADO E M REDE DE ALIMENTAÇÃO PARA SPRINKLER - FORNECIMENTO E INSTALAÇÃO. AF_1 2/2015</t>
  </si>
  <si>
    <t>NIPLE, EM FERRO GALVANIZADO, CONEXÃO ROSQUEADA, DN 32 (1 1/4"), INSTAL ADO EM REDE DE ALIMENTAÇÃO PARA SPRINKLER - FORNECIMENTO E INSTALAÇÃO. AF_12/2015</t>
  </si>
  <si>
    <t>LUVA, EM FERRO GALVANIZADO, CONEXÃO ROSQUEADA, DN 32 (1 1/4"), INSTALA DO EM REDE DE ALIMENTAÇÃO PARA SPRINKLER - FORNECIMENTO E INSTALAÇÃO. AF_12/2015</t>
  </si>
  <si>
    <t>NIPLE, EM FERRO GALVANIZADO, CONEXÃO ROSQUEADA, DN 40 (1 1/2"), INSTAL ADO EM REDE DE ALIMENTAÇÃO PARA SPRINKLER - FORNECIMENTO E INSTALAÇÃO. AF_12/2015</t>
  </si>
  <si>
    <t>LUVA, EM FERRO GALVANIZADO, CONEXÃO ROSQUEADA, DN 40 (1 1/2"), INSTALA DO EM REDE DE ALIMENTAÇÃO PARA SPRINKLER - FORNECIMENTO E INSTALAÇÃO. AF_12/2015</t>
  </si>
  <si>
    <t>NIPLE, EM FERRO GALVANIZADO, CONEXÃO ROSQUEADA, DN 50 (2"), INSTALADO EM REDE DE ALIMENTAÇÃO PARA SPRINKLER - FORNECIMENTO E INSTALAÇÃO. AF_ 12/2015</t>
  </si>
  <si>
    <t>LUVA, EM FERRO GALVANIZADO, CONEXÃO ROSQUEADA, DN 50 (2"), INSTALADO E M REDE DE ALIMENTAÇÃO PARA SPRINKLER - FORNECIMENTO E INSTALAÇÃO. AF_1 2/2015</t>
  </si>
  <si>
    <t>NIPLE, EM FERRO GALVANIZADO, CONEXÃO ROSQUEADA, DN 65 (2 1/2"), INSTAL ADO EM REDE DE ALIMENTAÇÃO PARA SPRINKLER - FORNECIMENTO E INSTALAÇÃO. AF_12/2015</t>
  </si>
  <si>
    <t>LUVA, EM FERRO GALVANIZADO, CONEXÃO ROSQUEADA, DN 65 (2 1/2"), INSTALA DO EM REDE DE ALIMENTAÇÃO PARA SPRINKLER - FORNECIMENTO E INSTALAÇÃO. AF_12/2015</t>
  </si>
  <si>
    <t>NIPLE, EM FERRO GALVANIZADO, CONEXÃO ROSQUEADA, DN 80 (3"), INSTALADO EM REDE DE ALIMENTAÇÃO PARA SPRINKLER - FORNECIMENTO E INSTALAÇÃO. AF_ 12/2015</t>
  </si>
  <si>
    <t>LUVA, EM FERRO GALVANIZADO, CONEXÃO ROSQUEADA, DN 80 (3"), INSTALADO E M REDE DE ALIMENTAÇÃO PARA SPRINKLER - FORNECIMENTO E INSTALAÇÃO. AF_1 2/2015</t>
  </si>
  <si>
    <t>JOELHO 45 GRAUS, EM FERRO GALVANIZADO, CONEXÃO ROSQUEADA, DN 25 (1"), INSTALADO EM REDE DE ALIMENTAÇÃO PARA SPRINKLER - FORNECIMENTO E INSTA LAÇÃO. AF_12/2015</t>
  </si>
  <si>
    <t>JOELHO 90 GRAUS, EM FERRO GALVANIZADO, CONEXÃO ROSQUEADA, DN 25 (1"), INSTALADO EM REDE DE ALIMENTAÇÃO PARA SPRINKLER - FORNECIMENTO E INSTA LAÇÃO. AF_12/2015</t>
  </si>
  <si>
    <t>JOELHO 45 GRAUS, EM FERRO GALVANIZADO, CONEXÃO ROSQUEADA, DN 32 (1 1/4 "), INSTALADO EM REDE DE ALIMENTAÇÃO PARA SPRINKLER - FORNECIMENTO E I NSTALAÇÃO. AF_12/2015</t>
  </si>
  <si>
    <t>JOELHO 90 GRAUS, EM FERRO GALVANIZADO, CONEXÃO ROSQUEADA, DN 32 (1 1/4 "), INSTALADO EM REDE DE ALIMENTAÇÃO PARA SPRINKLER - FORNECIMENTO E I NSTALAÇÃO. AF_12/2015</t>
  </si>
  <si>
    <t>JOELHO 45 GRAUS, EM FERRO GALVANIZADO, CONEXÃO ROSQUEADA, DN 40 (1 1/2 "), INSTALADO EM REDE DE ALIMENTAÇÃO PARA SPRINKLER - FORNECIMENTO E I NSTALAÇÃO. AF_12/2015</t>
  </si>
  <si>
    <t>JOELHO 90 GRAUS, EM FERRO GALVANIZADO, CONEXÃO ROSQUEADA, DN 40 (1 1/2 "), INSTALADO EM REDE DE ALIMENTAÇÃO PARA SPRINKLER - FORNECIMENTO E I NSTALAÇÃO. AF_12/2015</t>
  </si>
  <si>
    <t>JOELHO 45 GRAUS, EM FERRO GALVANIZADO, CONEXÃO ROSQUEADA, DN 50 (2"), INSTALADO EM REDE DE ALIMENTAÇÃO PARA SPRINKLER - FORNECIMENTO E INSTA LAÇÃO. AF_12/2015</t>
  </si>
  <si>
    <t>JOELHO 90 GRAUS, EM FERRO GALVANIZADO, CONEXÃO ROSQUEADA, DN 50 (2"), INSTALADO EM REDE DE ALIMENTAÇÃO PARA SPRINKLER - FORNECIMENTO E INSTA LAÇÃO. AF_12/2015</t>
  </si>
  <si>
    <t>JOELHO 45 GRAUS, EM FERRO GALVANIZADO, CONEXÃO ROSQUEADA, DN 65 (2 1/2 "), INSTALADO EM REDE DE ALIMENTAÇÃO PARA SPRINKLER - FORNECIMENTO E I NSTALAÇÃO. AF_12/2015</t>
  </si>
  <si>
    <t>JOELHO 90 GRAUS, EM FERRO GALVANIZADO, CONEXÃO ROSQUEADA, DN 65 (2 1/2 "), INSTALADO EM REDE DE ALIMENTAÇÃO PARA SPRINKLER - FORNECIMENTO E I NSTALAÇÃO. AF_12/2015</t>
  </si>
  <si>
    <t>JOELHO 45 GRAUS, EM FERRO GALVANIZADO, CONEXÃO ROSQUEADA, DN 80 (3"), INSTALADO EM REDE DE ALIMENTAÇÃO PARA SPRINKLER - FORNECIMENTO E INSTA LAÇÃO. AF_12/2015</t>
  </si>
  <si>
    <t>JOELHO 90 GRAUS, EM FERRO GALVANIZADO, CONEXÃO ROSQUEADA, DN 80 (3"), INSTALADO EM REDE DE ALIMENTAÇÃO PARA SPRINKLER - FORNECIMENTO E INSTA LAÇÃO. AF_12/2015</t>
  </si>
  <si>
    <t>TÊ, EM FERRO GALVANIZADO, CONEXÃO ROSQUEADA, DN 25 (1"), INSTALADO EM REDE DE ALIMENTAÇÃO PARA SPRINKLER - FORNECIMENTO E INSTALAÇÃO. AF_12/ 2015</t>
  </si>
  <si>
    <t>TÊ, EM FERRO GALVANIZADO, CONEXÃO ROSQUEADA, DN 32 (1 1/4"), INSTALADO EM REDE DE ALIMENTAÇÃO PARA SPRINKLER - FORNECIMENTO E INSTALAÇÃO. AF _12/2015</t>
  </si>
  <si>
    <t>TÊ, EM FERRO GALVANIZADO, CONEXÃO ROSQUEADA, DN 40 (1 1/2"), INSTALADO EM REDE DE ALIMENTAÇÃO PARA SPRINKLER - FORNECIMENTO E INSTALAÇÃO. AF _12/2015</t>
  </si>
  <si>
    <t>TÊ, EM FERRO GALVANIZADO, CONEXÃO ROSQUEADA, DN 50 (2"), INSTALADO EM REDE DE ALIMENTAÇÃO PARA SPRINKLER - FORNECIMENTO E INSTALAÇÃO. AF_12/ 2015</t>
  </si>
  <si>
    <t>TÊ, EM FERRO GALVANIZADO, CONEXÃO ROSQUEADA, DN 65 (2 1/2"), INSTALADO EM REDE DE ALIMENTAÇÃO PARA SPRINKLER - FORNECIMENTO E INSTALAÇÃO. AF _12/2015</t>
  </si>
  <si>
    <t>TÊ, EM FERRO GALVANIZADO, CONEXÃO ROSQUEADA, DN 80 (3"), INSTALADO EM REDE DE ALIMENTAÇÃO PARA SPRINKLER - FORNECIMENTO E INSTALAÇÃO. AF_12/ 2015</t>
  </si>
  <si>
    <t>NIPLE, EM FERRO GALVANIZADO, CONEXÃO ROSQUEADA, DN 15 (1/2"), INSTALAD O EM RAMAIS E SUB-RAMAIS DE GÁS - FORNECIMENTO E INSTALAÇÃO. AF_12/201 5</t>
  </si>
  <si>
    <t>LUVA, EM FERRO GALVANIZADO, CONEXÃO ROSQUEADA, DN 15 (1/2"), INSTALADO EM RAMAIS E SUB-RAMAIS DE GÁS - FORNECIMENTO E INSTALAÇÃO. AF_12/2015</t>
  </si>
  <si>
    <t>NIPLE, EM FERRO GALVANIZADO, CONEXÃO ROSQUEADA, DN 20 (3/4"), INSTALAD O EM RAMAIS E SUB-RAMAIS DE GÁS - FORNECIMENTO E INSTALAÇÃO. AF_12/201 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</si>
  <si>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</si>
  <si>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</si>
  <si>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 M RAMAIS E SUB-RAMAIS DE GÁS - FORNECIMENTO E INSTALAÇÃO. AF_12/2015</t>
  </si>
  <si>
    <t>JOELHO 45 GRAUS, EM FERRO GALVANIZADO, CONEXÃO ROSQUEADA, DN 15 (1/2") , INSTALADO EM RAMAIS E SUB-RAMAIS DE GÁS - FORNECIMENTO E INSTALAÇÃO. AF_12/2015</t>
  </si>
  <si>
    <t>JOELHO 90 GRAUS, EM FERRO GALVANIZADO, CONEXÃO ROSQUEADA, DN 15 (1/2") , INSTALADO EM RAMAIS E SUB-RAMAIS DE GÁS - FORNECIMENTO E INSTALAÇÃO. AF_12/2015</t>
  </si>
  <si>
    <t>JOELHO 45 GRAUS, EM FERRO GALVANIZADO, CONEXÃO ROSQUEADA, DN 20 (3/4") , INSTALADO EM RAMAIS E SUB-RAMAIS DE GÁS - FORNECIMENTO E INSTALAÇÃO. AF_12/2015</t>
  </si>
  <si>
    <t>JOELHO 90 GRAUS, EM FERRO GALVANIZADO, CONEXÃO ROSQUEADA, DN 20 (3/4") , INSTALADO EM RAMAIS E SUB-RAMAIS DE GÁS - FORNECIMENTO E INSTALAÇÃO. AF_12/2015</t>
  </si>
  <si>
    <t>JOELHO 45 GRAUS, EM FERRO GALVANIZADO, CONEXÃO ROSQUEADA, DN 25 (1"), INSTALADO EM RAMAIS E SUB-RAMAIS DE GÁS - FORNECIMENTO E INSTALAÇÃO. A F_12/2015</t>
  </si>
  <si>
    <t>JOELHO 90 GRAUS, EM FERRO GALVANIZADO, CONEXÃO ROSQUEADA, DN 25 (1"), INSTALADO EM RAMAIS E SUB-RAMAIS DE GÁS - FORNECIMENTO E INSTALAÇÃO. A F_12/2015</t>
  </si>
  <si>
    <t>TÊ, EM FERRO GALVANIZADO, CONEXÃO ROSQUEADA, DN 15 (1/2"), INSTALADO E M RAMAIS E SUB-RAMAIS DE GÁS - FORNECIMENTO E INSTALAÇÃO. AF_12/2015</t>
  </si>
  <si>
    <t>TÊ, EM FERRO GALVANIZADO, CONEXÃO ROSQUEADA, DN 20 (3/4"), INSTALADO E 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</si>
  <si>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</si>
  <si>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</si>
  <si>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 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</si>
  <si>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</si>
  <si>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 2/2015</t>
  </si>
  <si>
    <t>UNIÃO, EM FERRO GALVANIZADO, DN 32 (1 1/4"), CONEXÃO ROSQUEADA, INSTAL ADO EM REDE DE ALIMENTAÇÃO PARA HIDRANTE - FORNECIMENTO E INSTALAÇÃO. AF_12/2015</t>
  </si>
  <si>
    <t>UNIÃO, EM FERRO GALVANIZADO, DN 40 (1 1/2"), CONEXÃO ROSQUEADA, INSTAL ADO EM REDE DE ALIMENTAÇÃO PARA HIDRANTE - FORNECIMENTO E INSTALAÇÃO. AF_12/2015</t>
  </si>
  <si>
    <t>UNIÃO, EM FERRO GALVANIZADO, DN 50 (2"), CONEXÃO ROSQUEADA, INSTALADO EM REDE DE ALIMENTAÇÃO PARA HIDRANTE - FORNECIMENTO E INSTALAÇÃO. AF_1 2/2015</t>
  </si>
  <si>
    <t>UNIÃO, EM FERRO GALVANIZADO, DN 65 (2 1/2"), CONEXÃO ROSQUEADA, INSTAL ADO EM REDE DE ALIMENTAÇÃO PARA HIDRANTE - FORNECIMENTO E INSTALAÇÃO. AF_12/2015</t>
  </si>
  <si>
    <t>UNIÃO, EM FERRO GALVANIZADO, DN 80 (3"), CONEXÃO ROSQUEADA, INSTALADO EM REDE DE ALIMENTAÇÃO PARA HIDRANTE - FORNECIMENTO E INSTALAÇÃO. AF_1 2/2015</t>
  </si>
  <si>
    <t>UNIÃO, EM FERRO GALVANIZADO, CONEXÃO ROSQUEADA, DN 25 (1"), INSTALADO EM REDE DE ALIMENTAÇÃO PARA SPRINKLER - FORNECIMENTO E INSTALAÇÃO. AF_ 12/2015</t>
  </si>
  <si>
    <t>UNIÃO, EM FERRO GALVANIZADO, CONEXÃO ROSQUEADA, DN 32 (1 1/4"), INSTAL ADO EM REDE DE ALIMENTAÇÃO PARA SPRINKLER - FORNECIMENTO E INSTALAÇÃO. AF_12/2015</t>
  </si>
  <si>
    <t>UNIÃO, EM FERRO GALVANIZADO, CONEXÃO ROSQUEADA, DN 40 (1 1/2"), INSTAL ADO EM REDE DE ALIMENTAÇÃO PARA SPRINKLER - FORNECIMENTO E INSTALAÇÃO. AF_12/2015</t>
  </si>
  <si>
    <t>UNIÃO, EM FERRO GALVANIZADO, CONEXÃO ROSQUEADA, DN 50 (2"), INSTALADO EM REDE DE ALIMENTAÇÃO PARA SPRINKLER - FORNECIMENTO E INSTALAÇÃO. AF_ 12/2015</t>
  </si>
  <si>
    <t>UNIÃO, EM FERRO GALVANIZADO, CONEXÃO ROSQUEADA, DN 65 (2 1/2"), INSTAL ADO EM REDE DE ALIMENTAÇÃO PARA SPRINKLER - FORNECIMENTO E INSTALAÇÃO. AF_12/2015</t>
  </si>
  <si>
    <t>UNIÃO, EM FERRO GALVANIZADO, CONEXÃO ROSQUEADA, DN 80 (3"), INSTALADO EM REDE DE ALIMENTAÇÃO PARA SPRINKLER - FORNECIMENTO E INSTALAÇÃO. AF_ 12/2015</t>
  </si>
  <si>
    <t>UNIÃO, EM FERRO GALVANIZADO, CONEXÃO ROSQUEADA, DN 15 (1/2"), INSTALAD O EM RAMAIS E SUB-RAMAIS DE GÁS - FORNECIMENTO E INSTALAÇÃO. AF_12/201 5</t>
  </si>
  <si>
    <t>UNIÃO, EM FERRO GALVANIZADO, CONEXÃO ROSQUEADA, DN 20 (3/4"), INSTALAD O EM RAMAIS E SUB-RAMAIS DE GÁS - FORNECIMENTO E INSTALAÇÃO. AF_12/201 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</si>
  <si>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</si>
  <si>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</si>
  <si>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</si>
  <si>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 X 1", CONEXÃO ROSQUEADA, INS TALADO EM PRUMADAS - FORNECIMENTO E INSTALAÇÃO. AF_12/2015</t>
  </si>
  <si>
    <t>LUVA DE REDUÇÃO, EM FERRO GALVANIZADO, 2.1/2" X 1.1/2", CONEXÃO ROSQUE 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</si>
  <si>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</si>
  <si>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</si>
  <si>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</si>
  <si>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 X 2", CONEXÃO ROSQUEADA, INS TALADO EM PRUMADAS - FORNECIMENTO E INSTALAÇÃO. AF_12/2015</t>
  </si>
  <si>
    <t>LUVA DE REDUÇÃO, EM FERRO GALVANIZADO, 1" X 1/2", CONEXÃO ROSQUEADA, I NSTALADO EM REDE DE ALIMENTAÇÃO PARA HIDRANTE - FORNECIMENTO E INSTALA ÇÃO. AF_12/2015</t>
  </si>
  <si>
    <t>LUVA DE REDUÇÃO, EM FERRO GALVANIZADO, 1" X 3/4", CONEXÃO ROSQUEADA, I NSTALADO EM REDE DE ALIMENTAÇÃO PARA HIDRANTE - FORNECIMENTO E INSTALA ÇÃO. AF_12/2015</t>
  </si>
  <si>
    <t>LUVA DE REDUÇÃO, EM FERRO GALVANIZADO, 1 1/4" X 1", CONEXÃO ROSQUEADA, INSTALADO EM REDE DE ALIMENTAÇÃO PARA HIDRANTE - FORNECIMENTO E INSTA LAÇÃO. AF_12/2015</t>
  </si>
  <si>
    <t>LUVA DE REDUÇÃO, EM FERRO GALVANIZADO, 1 1/4" X 1/2", CONEXÃO ROSQUEAD A, INSTALADO EM REDE DE ALIMENTAÇÃO PARA HIDRANTE - FORNECIMENTO E INS TALAÇÃO. AF_12/2015</t>
  </si>
  <si>
    <t>LUVA DE REDUÇÃO, EM FERRO GALVANIZADO, 1 1/4" X 3/4", CONEXÃO ROSQUEAD A, INSTALADO EM REDE DE ALIMENTAÇÃO PARA HIDRANTE - FORNECIMENTO E INS TALAÇÃO. AF_12/2015</t>
  </si>
  <si>
    <t>LUVA DE REDUÇÃO, EM FERRO GALVANIZADO, 1.1/2" X 1.1/4", CONEXÃO ROSQUE ADA, INSTALADO EM REDE DE ALIMENTAÇÃO PARA HIDRANTE - FORNECIMENTO E I NSTALAÇÃO. AF_12/2015</t>
  </si>
  <si>
    <t>LUVA DE REDUÇÃO, EM FERRO GALVANIZADO, 1.1/2" X 1", CONEXÃO ROSQUEADA, INSTALADO EM REDE DE ALIMENTAÇÃO PARA HIDRANTE - FORNECIMENTO E INSTA LAÇÃO. AF_12/2015</t>
  </si>
  <si>
    <t>LUVA DE REDUÇÃO, EM FERRO GALVANIZADO, 1.1/2" X 3/4", CONEXÃO ROSQUEAD A, INSTALADO EM REDE DE ALIMENTAÇÃO PARA HIDRANTE - FORNECIMENTO E INS TALAÇÃO. AF_12/2015</t>
  </si>
  <si>
    <t>LUVA DE REDUÇÃO, EM FERRO GALVANIZADO, 2" X 1.1/2", CONEXÃO ROSQUEADA, INSTALADO EM REDE DE ALIMENTAÇÃO PARA HIDRANTE - FORNECIMENTO E INSTA LAÇÃO. AF_12/2015</t>
  </si>
  <si>
    <t>LUVA DE REDUÇÃO, EM FERRO GALVANIZADO, 2" X 1.1/4", CONEXÃO ROSQUEADA, INSTALADO EM REDE DE ALIMENTAÇÃO PARA HIDRANTE - FORNECIMENTO E INSTA LAÇÃO. AF_12/2015</t>
  </si>
  <si>
    <t>LUVA DE REDUÇÃO, EM FERRO GALVANIZADO, 2" X 1", CONEXÃO ROSQUEADA, INS TALADO EM REDE DE ALIMENTAÇÃO PARA HIDRANTE - FORNECIMENTO E INSTALAÇÃ O. AF_12/2015</t>
  </si>
  <si>
    <t>LUVA DE REDUÇÃO, EM FERRO GALVANIZADO, 2.1/2" X 1.1/2", CONEXÃO ROSQUE ADA, INSTALADO EM REDE DE ALIMENTAÇÃO PARA HIDRANTE - FORNECIMENTO E I NSTALAÇÃO. AF_12/2015</t>
  </si>
  <si>
    <t>LUVA DE REDUÇÃO, EM FERRO GALVANIZADO, 2.1/2" X 2", CONEXÃO ROSQUEADA, INSTALADO EM REDE DE ALIMENTAÇÃO PARA HIDRANTE - FORNECIMENTO E INSTA LAÇÃO. AF_12/2015</t>
  </si>
  <si>
    <t>LUVA DE REDUÇÃO, EM FERRO GALVANIZADO, 3" X 2.1/2", CONEXÃO ROSQUEADA, INSTALADO EM REDE DE ALIMENTAÇÃO PARA HIDRANTE - FORNECIMENTO E INSTA LAÇÃO. AF_12/2015</t>
  </si>
  <si>
    <t>LUVA DE REDUÇÃO, EM FERRO GALVANIZADO, 3" X 2", CONEXÃO ROSQUEADA, INS TALADO EM REDE DE ALIMENTAÇÃO PARA HIDRANTE - FORNECIMENTO E INSTALAÇÃ O. AF_12/2015</t>
  </si>
  <si>
    <t>LUVA DE REDUÇÃO, EM FERRO GALVANIZADO, 1" X 1/2", CONEXÃO ROSQUEADA, I NSTALADO EM REDE DE ALIMENTAÇÃO PARA SPRINKLER - FORNECIMENTO E INSTAL AÇÃO. AF_12/2015</t>
  </si>
  <si>
    <t>LUVA DE REDUÇÃO, EM FERRO GALVANIZADO, 1" X 3/4", CONEXÃO ROSQUEADA, I NSTALADO EM REDE DE ALIMENTAÇÃO PARA SPRINKLER - FORNECIMENTO E INSTAL AÇÃO. AF_12/2015</t>
  </si>
  <si>
    <t>LUVA DE REDUÇÃO, EM FERRO GALVANIZADO, 1.1/4" X 1", CONEXÃO ROSQUEADA, INSTALADO EM REDE DE ALIMENTAÇÃO PARA SPRINKLER - FORNECIMENTO E INST ALAÇÃO. AF_12/2015</t>
  </si>
  <si>
    <t>LUVA DE REDUÇÃO, EM FERRO GALVANIZADO, 1.1/4" X 1/2", CONEXÃO ROSQUEAD A, INSTALADO EM REDE DE ALIMENTAÇÃO PARA SPRINKLER - FORNECIMENTO E IN STALAÇÃO. AF_12/2015</t>
  </si>
  <si>
    <t>LUVA DE REDUÇÃO, EM FERRO GALVANIZADO, 1.1/4" X 3/4", CONEXÃO ROSQUEAD A, INSTALADO EM REDE DE ALIMENTAÇÃO PARA SPRINKLER - FORNECIMENTO E IN STALAÇÃO. AF_12/2015</t>
  </si>
  <si>
    <t>LUVA DE REDUÇÃO, EM FERRO GALVANIZADO, 1.1/2" X 1.1/4", CONEXÃO ROSQUE ADA, INSTALADO EM REDE DE ALIMENTAÇÃO PARA SPRINKLER - FORNECIMENTO E INSTALAÇÃO. AF_12/2015</t>
  </si>
  <si>
    <t>LUVA DE REDUÇÃO, EM FERRO GALVANIZADO, 1.1/2" X 1", CONEXÃO ROSQUEADA, INSTALADO EM REDE DE ALIMENTAÇÃO PARA SPRINKLER - FORNECIMENTO E INST ALAÇÃO. AF_12/2015</t>
  </si>
  <si>
    <t>LUVA DE REDUÇÃO, EM FERRO GALVANIZADO, 1.1/2" X 3/4", CONEXÃO ROSQUEAD A, INSTALADO EM REDE DE ALIMENTAÇÃO PARA SPRINKLER - FORNECIMENTO E IN STALAÇÃO. AF_12/2015</t>
  </si>
  <si>
    <t>LUVA DE REDUÇÃO, EM FERRO GALVANIZADO, 2" X 1.1/2", CONEXÃO ROSQUEADA, INSTALADO EM REDE DE ALIMENTAÇÃO PARA SPRINKLER - FORNECIMENTO E INST ALAÇÃO. AF_12/2015</t>
  </si>
  <si>
    <t>LUVA DE REDUÇÃO, EM FERRO GALVANIZADO, 2" X 1.1/4", CONEXÃO ROSQUEADA, INSTALADO EM REDE DE ALIMENTAÇÃO PARA SPRINKLER - FORNECIMENTO E INST ALAÇÃO. AF_12/2015</t>
  </si>
  <si>
    <t>LUVA DE REDUÇÃO, EM FERRO GALVANIZADO, 2" X 1", CONEXÃO ROSQUEADA, INS TALADO EM REDE DE ALIMENTAÇÃO PARA SPRINKLER - FORNECIMENTO E INSTALAÇ ÃO. AF_12/2015</t>
  </si>
  <si>
    <t>LUVA DE REDUÇÃO, EM FERRO GALVANIZADO, 2 1/2" X 1.1/2", CONEXÃO ROSQUE ADA, INSTALADO EM REDE DE ALIMENTAÇÃO PARA SPRINKLER - FORNECIMENTO E INSTALAÇÃO. AF_12/2015</t>
  </si>
  <si>
    <t>LUVA DE REDUÇÃO, EM FERRO GALVANIZADO, 2 1/2" X 2", CONEXÃO ROSQUEADA, INSTALADO EM REDE DE ALIMENTAÇÃO PARA SPRINKLER - FORNECIMENTO E INST ALAÇÃO. AF_12/2015</t>
  </si>
  <si>
    <t>LUVA DE REDUÇÃO, EM FERRO GALVANIZADO, 3" X 2.1/2", CONEXÃO ROSQUEADA, INSTALADO EM REDE DE ALIMENTAÇÃO PARA SPRINKLER - FORNECIMENTO E INST ALAÇÃO. AF_12/2015</t>
  </si>
  <si>
    <t>LUVA DE REDUÇÃO, EM FERRO GALVANIZADO, 3" X 2", CONEXÃO ROSQUEADA, INS TALADO EM REDE DE ALIMENTAÇÃO PARA SPRINKLER - FORNECIMENTO E INSTALAÇ ÃO. AF_12/2015</t>
  </si>
  <si>
    <t>LUVA DE REDUÇÃO, EM FERRO GALVANIZADO, 3/4" X 1/2", CONEXÃO ROSQUEADA, INSTALADO EM RAMAIS E SUB-RAMAIS DE GÁS - FORNECIMENTO E INSTALAÇÃO. AF_12/2015</t>
  </si>
  <si>
    <t>LUVA PASSANTE EM COBRE, SEM ANEL DE SOLDA, DN 22 MM, INSTALADO EM PRUM ADA   FORNECIMENTO E INSTALAÇÃO. AF_01/2016_P</t>
  </si>
  <si>
    <t>BUCHA DE REDUÇÃO EM COBRE, SEM ANEL DE SOLDA, PONTA X BOLSA, 22 X 15 M M, INSTALADO EM PRUMADA   FORNECIMENTO E INSTALAÇÃO. AF_01/2016_P</t>
  </si>
  <si>
    <t>JUNTA DE EXPANSÃO EM COBRE, PONTA X PONTA, DN 22 MM, INSTALADO EM PRUM ADA   FORNECIMENTO E INSTALAÇÃO. AF_01/2016_P</t>
  </si>
  <si>
    <t>CONECTOR EM BRONZE/LATÃO, SEM ANEL DE SOLDA, BOLSA X ROSCA F, 22 MM X 3/4, INSTALADO EM PRUMADA   FORNECIMENTO E INSTALAÇÃO. AF_01/2016_P</t>
  </si>
  <si>
    <t>CURVA DE TRANSPOSIÇÃO EM BRONZE/LATÃO, SEM ANEL DE SOLDA, BOLSA X BOLS A, DN 22 MM, INSTALADO EM PRUMADA   FORNECIMENTO E INSTALAÇÃO. AF_01/2 016_P</t>
  </si>
  <si>
    <t>LUVA PASSANTE EM COBRE, SEM ANEL DE SOLDA, DN 28 MM, INSTALADO EM PRUM ADA   FORNECIMENTO E INSTALAÇÃO. AF_01/2016_P</t>
  </si>
  <si>
    <t>BUCHA DE REDUÇÃO EM COBRE, SEM ANEL DE SOLDA, PONTA X BOLSA, 28 X 22 M M, INSTALADO EM PRUMADA   FORNECIMENTO E INSTALAÇÃO. AF_01/2016_P</t>
  </si>
  <si>
    <t>JUNTA DE EXPANSÃO EM COBRE, PONTA X PONTA, DN 28 MM, INSTALADO EM PRUM ADA   FORNECIMENTO E INSTALAÇÃO. AF_01/2016_P</t>
  </si>
  <si>
    <t>CONECTOR EM BRONZE/LATÃO, SEM ANEL DE SOLDA, BOLSA X ROSCA F, 28 MM X 1/2, INSTALADO EM PRUMADA   FORNECIMENTO E INSTALAÇÃO. AF_01/2016_P</t>
  </si>
  <si>
    <t>CURVA DE TRANSPOSIÇÃO EM BRONZE/LATÃO, SEM ANEL DE SOLDA, BOLSA X BOLS A, 28 MM, INSTALADO EM PRUMADA   FORNECIMENTO E INSTALAÇÃO. AF_01/2016 _P</t>
  </si>
  <si>
    <t>LUVA PASSANTE EM COBRE, SEM ANEL DE SOLDA, DN 35 MM, INSTALADO EM PRUM ADA   FORNECIMENTO E INSTALAÇÃO. AF_01/2016_P</t>
  </si>
  <si>
    <t>BUCHA DE REDUÇÃO EM COBRE, SEM ANEL DE SOLDA, PONTA X BOLSA, 35 X 28 M M, INSTALADO EM PRUMADA   FORNECIMENTO E INSTALAÇÃO. AF_01/2016_P</t>
  </si>
  <si>
    <t>JUNTA DE EXPANSÃO EM BRONZE/LATÃO, PONTA X PONTA, DN 35 MM, INSTALADO EM PRUMADA   FORNECIMENTO E INSTALAÇÃO. AF_01/2016_P</t>
  </si>
  <si>
    <t>LUVA PASSANTE EM COBRE, SEM ANEL DE SOLDA, DN 42 MM, INSTALADO EM PRUM ADA   FORNECIMENTO E INSTALAÇÃO. AF_01/2016_P</t>
  </si>
  <si>
    <t>BUCHA DE REDUÇÃO EM COBRE, SEM ANEL DE SOLDA, PONTA X BOLSA, 42 X 35 M M, INSTALADO EM PRUMADA   FORNECIMENTO E INSTALAÇÃO. AF_01/2016_P</t>
  </si>
  <si>
    <t>JUNTA DE EXPANSÃO EM BRONZE/LATÃO, PONTA X PONTA, DN 42 MM, INSTALADO EM PRUMADA   FORNECIMENTO E INSTALAÇÃO. AF_01/2016_P</t>
  </si>
  <si>
    <t>LUVA PASSANTE EM COBRE, SEM ANEL DE SOLDA, DN 54 MM, INSTALADO EM PRUM ADA   FORNECIMENTO E INSTALAÇÃO. AF_01/2016_P</t>
  </si>
  <si>
    <t>BUCHA DE REDUÇÃO EM COBRE, SEM ANEL DE SOLDA, PONTA X BOLSA, 54 X 42 M M, INSTALADO EM PRUMADA   FORNECIMENTO E INSTALAÇÃO. AF_01/2016_P</t>
  </si>
  <si>
    <t>JUNTA DE EXPANSÃO EM BRONZE/LATÃO, PONTA X PONTA, DN 54 MM, INSTALADO EM PRUMADA   FORNECIMENTO E INSTALAÇÃO. AF_01/2016_P</t>
  </si>
  <si>
    <t>LUVA PASSANTE EM COBRE, SEM ANEL DE SOLDA, DN 66 MM, INSTALADO EM PRUM ADA   FORNECIMENTO E INSTALAÇÃO. AF_01/2016_P</t>
  </si>
  <si>
    <t>BUCHA DE REDUÇÃO EM COBRE, SEM ANEL DE SOLDA, PONTA X BOLSA, 66 X 54 M M, INSTALADO EM PRUMADA   FORNECIMENTO E INSTALAÇÃO. AF_01/2016_P</t>
  </si>
  <si>
    <t>JUNTA DE EXPANSÃO EM BRONZE/LATÃO, PONTA X PONTA, DN 66 MM, INSTALADO EM PRUMADA   FORNECIMENTO E INSTALAÇÃO. AF_01/2016_P</t>
  </si>
  <si>
    <t>TE DUPLA CURVA EM BRONZE/LATÃO, SEM ANEL DE SOLDA, ROSCA F X BOLSA X R OSCA F, 3/4 X 22 X 3/4, INSTALADO EM PRUMADA   FORNECIMENTO E INSTAL AÇÃO. AF_01/2016_P</t>
  </si>
  <si>
    <t>CURVA EM COBRE, 45 GRAUS, SEM ANEL DE SOLDA, BOLSA X BOLSA, DN 15 MM, INSTALADO EM RAMAL DE DISTRIBUIÇÃO   FORNECIMENTO E INSTALAÇÃO. AF_01/ 2016_P</t>
  </si>
  <si>
    <t>COTOVELO EM BRONZE/LATÃO, 90 GRAUS, SEM ANEL DE SOLDA, BOLSA X ROSCA F , DN 15 MM X 1/2, INSTALADO EM RAMAL DE DISTRIBUIÇÃO   FORNECIMENTO E INSTALAÇÃO. AF_01/2016_P</t>
  </si>
  <si>
    <t>CURVA EM COBRE, 45 GRAUS, SEM ANEL DE SOLDA, BOLSA X BOLSA, DN 22 MM, INSTALADO EM RAMAL DE DISTRIBUIÇÃO   FORNECIMENTO E INSTALAÇÃO. AF_01/ 2016_P</t>
  </si>
  <si>
    <t>COTOVELO EM BRONZE/LATÃO, 90 GRAUS, SEM ANEL DE SOLDA, BOLSA X ROSCA F , DN 22 MM X 1/2, INSTALADO EM RAMAL DE DISTRIBUIÇÃO   FORNECIMENTO E INSTALAÇÃO. AF_01/2016_P</t>
  </si>
  <si>
    <t>COTOVELO EM BRONZE/LATÃO, 90 GRAUS, SEM ANEL DE SOLDA, BOLSA X ROSCA F , DN 22 MM X 3/4, INSTALADO EM RAMAL DE DISTRIBUIÇÃO   FORNECIMENTO E INSTALAÇÃO. AF_01/2016_P</t>
  </si>
  <si>
    <t>CURVA EM COBRE, 45 GRAUS, SEM ANEL DE SOLDA, BOLSA X BOLSA, DN 28 MM, INSTALADO EM RAMAL DE DISTRIBUIÇÃO   FORNECIMENTO E INSTALAÇÃO. AF_01/ 2016_P</t>
  </si>
  <si>
    <t>LUVA PASSANTE EM COBRE, SEM ANEL DE SOLDA, DN 15 MM, INSTALADO EM RAMA L DE DISTRIBUIÇÃO   FORNECIMENTO E INSTALAÇÃO. AF_01/2016_P</t>
  </si>
  <si>
    <t>CONECTOR EM BRONZE/LATÃO, SEM ANEL DE SOLDA, BOLSA X ROSCA F, DN 15 MM X 1/2, INSTALADO EM RAMAL DE DISTRIBUIÇÃO   FORNECIMENTO E INSTALAÇÃ O. AF_01/2016_P</t>
  </si>
  <si>
    <t>CURVA DE TRANSPOSIÇÃO EM BRONZE/LATÃO, SEM ANEL DE SOLDA, DN 15 MM, IN STALADO EM RAMAL DE DISTRIBUIÇÃO   FORNECIMENTO E INSTALAÇÃO. AF_01/20 16_P</t>
  </si>
  <si>
    <t>JUNTA DE EXPANSÃO EM COBRE, PONTA X PONTA, DN 15 MM, INSTALADO EM RAMA L DE DISTRIBUIÇÃO   FORNECIMENTO E INSTALAÇÃO. AF_01/2016_P</t>
  </si>
  <si>
    <t>LUVA PASSANTE EM COBRE, SEM ANEL DE SOLDA, DN 22 MM, INSTALADO EM RAMA L DE DISTRIBUIÇÃO   FORNECIMENTO E INSTALAÇÃO. AF_01/2016_P</t>
  </si>
  <si>
    <t>BUCHA DE REDUÇÃO EM COBRE, SEM ANEL DE SOLDA, PONTA X BOLSA, 22 X 15 M M, INSTALADO EM RAMAL DE DISTRIBUIÇÃO   FORNECIMENTO E INSTALAÇÃO. AF_ 01/2016_P</t>
  </si>
  <si>
    <t>JUNTA DE EXPANSÃO EM COBRE, PONTA X PONTA, DN 22 MM, INSTALADO EM RAMA L DE DISTRIBUIÇÃO   FORNECIMENTO E INSTALAÇÃO. AF_01/2016_P</t>
  </si>
  <si>
    <t>CONECTOR EM BRONZE/LATÃO, SEM ANEL DE SOLDA, BOLSA X ROSCA F, DN 22 MM X 1/2, INSTALADO EM RAMAL DE DISTRIBUIÇÃO   FORNECIMENTO E INSTALAÇÃ O. AF_01/2016_P</t>
  </si>
  <si>
    <t>CONECTOR EM BRONZE/LATÃO, SEM ANEL DE SOLDA, BOLSA X ROSCA F, DN 22 MM X 3/4, INSTALADO EM RAMAL DE DISTRIBUIÇÃO   FORNECIMENTO E INSTALAÇÃ O. AF_01/2016_P</t>
  </si>
  <si>
    <t>CURVA DE TRANSPOSIÇÃO EM BRONZE/LATÃO, SEM ANEL DE SOLDA, BOLSA X BOLS A, DN 22 MM, INSTALADO EM RAMAL DE DISTRIBUIÇÃO   FORNECIMENTO E INSTA LAÇÃO. AF_01/2016_P</t>
  </si>
  <si>
    <t>LUVA PASSANTE EM COBRE, SEM ANEL DE SOLDA, DN 28 MM, INSTALADO EM RAMA L DE DISTRIBUIÇÃO   FORNECIMENTO E INSTALAÇÃO. AF_01/2016_P</t>
  </si>
  <si>
    <t>BUCHA DE REDUÇÃO EM COBRE, SEM ANEL DE SOLDA, PONTA X BOLSA, 28 X 22 M M, INSTALADO EM RAMAL DE DISTRIBUIÇÃO   FORNECIMENTO E INSTALAÇÃO. AF_ 01/2016_P</t>
  </si>
  <si>
    <t>JUNTA DE EXPANSÃO EM COBRE, PONTA X PONTA, DN 28 MM, INSTALADO EM RAMA L DE DISTRIBUIÇÃO   FORNECIMENTO E INSTALAÇÃO. AF_01/2016_P</t>
  </si>
  <si>
    <t>CONECTOR EM BRONZE/LATÃO, SEM ANEL DE SOLDA, BOLSA X ROSCA F, DN 28 MM X 1/2, INSTALADO EM RAMAL DE DISTRIBUIÇÃO   FORNECIMENTO E INSTALAÇÃ O. AF_01/2016_P</t>
  </si>
  <si>
    <t>CURVA DE TRANSPOSIÇÃO EM BRONZE/LATÃO, SEM ANEL DE SOLDA, BOLSA X BOLS A, DN 28 MM, INSTALADO EM RAMAL DE DISTRIBUIÇÃO   FORNECIMENTO E INSTA LAÇÃO. AF_01/2016_P</t>
  </si>
  <si>
    <t>TE DUPLA CURVA EM BRONZE/LATÃO, SEM ANEL DE SOLDA, ROSCA F X BOLSA X R OSCA F, 1/2 X 15 X 1/2, INSTALADO EM RAMAL DE DISTRIBUIÇÃO   FORNECI MENTO E INSTALAÇÃO. AF_01/2016_P</t>
  </si>
  <si>
    <t>TE DUPLA CURVA EM BRONZE/LATÃO, SEM ANEL DE SOLDA, ROSCA F  X BOLSA X ROSCA F, 3/4 X 22 X 3/4, INSTALADO EM RAMAL DE DISTRIBUIÇÃO   FORNEC IMENTO E INSTALAÇÃO. AF_01/2016_P</t>
  </si>
  <si>
    <t>CURVA EM COBRE, 45 GRAUS, SEM ANEL DE SOLDA, BOLSA X BOLSA, DN 15 MM, INSTALADO EM RAMAL E SUB-RAMAL   FORNECIMENTO E INSTALAÇÃO. AF_01/2016 _P</t>
  </si>
  <si>
    <t>COTOVELO EM BRONZE/LATÃO, 90 GRAUS, SEM ANEL DE SOLDA, BOLSA X ROSCA F , DN 15 MM X 1/2, INSTALADO EM RAMAL E SUB-RAMAL   FORNECIMENTO E INS TALAÇÃO. AF_01/2016_P</t>
  </si>
  <si>
    <t>CURVA EM COBRE, 45 GRAUS, SEM ANEL DE SOLDA, BOLSA X BOLSA, DN 22 MM, INSTALADO EM RAMAL E SUB-RAMAL   FORNECIMENTO E INSTALAÇÃO. AF_01/2016 _P</t>
  </si>
  <si>
    <t>COTOVELO EM BRONZE/LATÃO, 90 GRAUS, SEM ANEL DE SOLDA, BOLSA X ROSCA F , DN 22 MM X 1/2, INSTALADO EM RAMAL E SUB-RAMAL   FORNECIMENTO E INS TALAÇÃO. AF_01/2016_P</t>
  </si>
  <si>
    <t>COTOVELO EM BRONZE/LATÃO, 90 GRAUS, SEM ANEL DE SOLDA, BOLSA X ROSCA F , DN 22 MM X 3/4, INSTALADO EM RAMAL E SUB-RAMAL   FORNECIMENTO E INS TALAÇÃO. AF_01/2016_P</t>
  </si>
  <si>
    <t>CURVA EM COBRE, 45 GRAUS, SEM ANEL DE SOLDA, BOLSA X BOLSA, DN 28 MM, INSTALADO EM RAMAL E SUB-RAMAL   FORNECIMENTO E INSTALAÇÃO. AF_01/2016 _P</t>
  </si>
  <si>
    <t>LUVA PASSANTE EM COBRE, SEM ANEL DE SOLDA, DN 15 MM, INSTALADO EM RAMA L E SUB-RAMAL   FORNECIMENTO E INSTALAÇÃO. AF_01/2016_P</t>
  </si>
  <si>
    <t>CONECTOR EM BRONZE/LATÃO, SEM ANEL DE SOLDA, BOLSA X ROSCA F, 15 MM X 1/2,  INSTALADO EM RAMAL E SUB-RAMAL   FORNECIMENTO E INSTALAÇÃO. AF_ 01/2016_P</t>
  </si>
  <si>
    <t>CURVA DE TRANSPOSIÇÃO EM BRONZE/LATÃO, SEM ANEL DE SOLDA, BOLSA X BOLS A, DN 15 MM, INSTALADO EM RAMAL E SUB-RAMAL   FORNECIMENTO E INSTALAÇÃ O. AF_01/2016_P</t>
  </si>
  <si>
    <t>JUNTA DE EXPANSÃO EM COBRE, PONTA X PONTA, DN 15 MM, INSTALADO EM RAMA L E SUB-RAMAL   FORNECIMENTO E INSTALAÇÃO. AF_01/2016_P</t>
  </si>
  <si>
    <t>LUVA PASSANTE EM COBRE, SEM ANEL DE SOLDA, DN 22 MM, INSTALADO EM RAMA L E SUB-RAMAL   FORNECIMENTO E INSTALAÇÃO. AF_01/2016_P</t>
  </si>
  <si>
    <t>BUCHA DE REDUÇÃO EM COBRE, SEM ANEL DE SOLDA, PONTA X BOLSA, 22 X 15 M M, INSTALADO EM RAMAL E SUB-RAMAL   FORNECIMENTO E INSTALAÇÃO. AF_01/2 016_P</t>
  </si>
  <si>
    <t>JUNTA DE EXPANSÃO EM COBRE, PONTA X PONTA, 22 MM, INSTALADO EM RAMAL E SUB-RAMAL   FORNECIMENTO E INSTALAÇÃO. AF_01/2016_P</t>
  </si>
  <si>
    <t>CONECTOR EM BRONZE/LATÃO, SEM ANEL DE SOLDA, BOLSA X ROSCA F, 22 MM X 1/2, INSTALADO EM RAMAL E SUB-RAMAL   FORNECIMENTO E INSTALAÇÃO. AF_0 1/2016_P</t>
  </si>
  <si>
    <t>CONECTOR EM BRONZE/LATÃO, SEM ANEL DE SOLDA, BOLSA X ROSCA F, 22 MM X 3/4, INSTALADO EM RAMAL E SUB-RAMAL   FORNECIMENTO E INSTALAÇÃO. AF_0 1/2016_P</t>
  </si>
  <si>
    <t>CURVA DE TRANSPOSIÇÃO EM BRONZE/LATÃO, SEM ANEL DE SOLDA, BOLSA X BOLS A, 22 MM, INSTALADO EM RAMAL E SUB-RAMAL   FORNECIMENTO E INSTALAÇÃO. AF_01/2016_P</t>
  </si>
  <si>
    <t>LUVA PASSANTE EM COBRE, SEM ANEL DE SOLDA, DN 28 MM, INSTALADO EM RAMA L E SUB-RAMAL   FORNECIMENTO E INSTALAÇÃO. AF_01/2016_P</t>
  </si>
  <si>
    <t>CONECTOR EM BRONZE/LATÃO, SEM ANEL DE SOLDA, BOLSA X ROSCA F, 28 MM X 1/2, INSTALADO EM RAMAL E SUB-RAMAL   FORNECIMENTO E INSTALAÇÃO. AF_0 1/2016_P</t>
  </si>
  <si>
    <t>CURVA DE TRANSPOSIÇÃO EM BRONZE/LATÃO, SEM ANEL DE SOLDA, BOLSA X BOLS A, 28 MM, INSTALADO EM RAMAL E SUB-RAMAL   FORNECIMENTO E INSTALAÇÃO. AF_01/2016_P</t>
  </si>
  <si>
    <t>JUNTA DE EXPANSÃO EM COBRE, PONTA X PONTA, DN 28 MM, INSTALADO EM RAMA L E SUB-RAMAL   FORNECIMENTO E INSTALAÇÃO. AF_01/2016_P</t>
  </si>
  <si>
    <t>TE DUPLA CURVA EM BRONZE/LATÃO, SEM ANEL DE SOLDA, ROSCA F X BOLSA X R OSCA F, 1/2 X 15 X 1/2, INSTALADO EM RAMAL E SUB-RAMAL   FORNECIMENT O E INSTALAÇÃO. AF_01/2016_P</t>
  </si>
  <si>
    <t>TE DUPLA CURVA EM BRONZE/LATÃO, SEM ANEL DE SOLDA, ROSCA F X BOLSA, RO SCA F, 3/4 X 22 X 3/4, INSTALADO EM RAMAL E SUB-RAMAL   FORNECIMENTO E INSTALAÇÃO. AF_01/2016_P</t>
  </si>
  <si>
    <t>CURVA EM COBRE, 45 GRAUS, SEM ANEL DE SOLDA, BOLSA X BOLSA, DN 22 MM, INSTALADO EM PRUMADA   FORNECIMENTO E INSTALAÇÃO. AF_01/2016_P</t>
  </si>
  <si>
    <t>COTOVELO EM BRONZE/LATÃO, 90 GRAUS, SEM ANEL DE SOLDA, BOLSA X ROSCA F , DN 22 MM X 1/2, INSTALADO EM PRUMADA   FORNECIMENTO E INSTALAÇÃO. A F_01/2016_P</t>
  </si>
  <si>
    <t>COTOVELO EM BRONZE/LATÃO, 90 GRAUS, SEM ANEL DE SOLDA, BOLSA X ROSCA F , DN 22 MM X 3/4, INSTALADO EM PRUMADA   FORNECIMENTO E INSTALAÇÃO. A 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</si>
  <si>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</si>
  <si>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</si>
  <si>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DN 42 MM, INSTALADO EM PR 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</si>
  <si>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</si>
  <si>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</si>
  <si>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BUCHA DE REDUÇÃO EM COBRE, SEM ANEL DE SOLDA, PONTA X BOLSA, 28 X 22 M M, INSTALADO EM RAMAL E SUB-RAMAL   FORNECIMENTO E INSTALAÇÃO. AF_01/2 016_P</t>
  </si>
  <si>
    <t>CAIXA DE INSPEÇÃO EM ALVENARIA DE TIJOLO MACIÇO 60X60X60CM, REVESTIDA INTERNAMENTO COM BARRA LISA (CIMENTO E AREIA, TRAÇO 1:4) E=2,0CM, COM TAMPA PRÉ-MOLDADA DE CONCRETO E FUNDO DE CONCRETO 15MPA TIPO C - ESCAV AÇÃO E CONFECÇÃO</t>
  </si>
  <si>
    <t>CAIXA DE INSPECAO EM ANEL DE CONCRETO PRE MOLDADO, COM 950MM DE ALTURA TOTAL. ANEIS COM ESP=50MM, DIAM.=600MM. EXCLUSIVE TAMPAO E ESCAVACAO - FORNECIMENTO E INSTALACAO</t>
  </si>
  <si>
    <t>VASO SANITARIO INFANTIL SIFONADO, PARA VALVULA DE DESCARGA, EM LOUCA B RANCA, COM ACESSORIOS, INCLUSIVE ASSENTO PLASTICO, BOLSA DE BORRACHA P ARA LIGACAO, TUBO PVC LIGACAO - FORNECIMENTO E INSTALACAO</t>
  </si>
  <si>
    <t>MICTORIO SIFONADO DE LOUCA BRANCA COM PERTENCES, COM REGISTRO DE PRESS AO 1/2" COM CANOPLA CROMADA ACABAMENTO SIMPLES E CONJUNTO PARA FIXACAO - FORNECIMENTO E INSTALACAO</t>
  </si>
  <si>
    <t>TANQUE DE LOUÇA BRANCA COM COLUNA, 30L OU EQUIVALENTE - FORNECIMENTO E INSTALAÇÃO. AF_12/2013</t>
  </si>
  <si>
    <t>TANQUE DE LOUÇA BRANCA SUSPENSO, 18L OU EQUIVALENTE - FORNECIMENTO E I NSTALAÇÃO. AF_12/2013</t>
  </si>
  <si>
    <t>TANQUE DE MÁRMORE SINTÉTICO COM COLUNA, 22L OU EQUIVALENTE  FORNECIME NTO E INSTALAÇÃO. AF_12/2013</t>
  </si>
  <si>
    <t>TANQUE DE MÁRMORE SINTÉTICO SUSPENSO, 22L OU EQUIVALENTE - FORNECIMENT O E INSTALAÇÃO. AF_12/2013</t>
  </si>
  <si>
    <t>VÁLVULA EM METAL CROMADO 1.1/2" X 1.1/2" PARA TANQUE OU LAVATÓRIO, COM OU SEM LADRÃO - FORNECIMENTO E INSTALAÇÃO. AF_12/2013</t>
  </si>
  <si>
    <t>VÁLVULA EM PLÁSTICO 1" PARA PIA, TANQUE OU LAVATÓRIO, COM OU SEM LADRÃ O - FORNECIMENTO E INSTALAÇÃO. AF_12/2013</t>
  </si>
  <si>
    <t>SIFÃO DO TIPO GARRAFA/COPO EM PVC 1.1/4 X 1.1/2" - FORNECIMENTO E INS TALAÇÃO. AF_12/2013</t>
  </si>
  <si>
    <t>SIFÃO DO TIPO FLEXÍVEL EM PVC 1 X 1.1/2 - FORNECIMENTO E INSTALAÇÃO. AF_12/2013</t>
  </si>
  <si>
    <t>ENGATE FLEXÍVEL EM INOX, 1/2 X 30CM - FORNECIMENTO E INSTALAÇÃO. AF_1 2/2013</t>
  </si>
  <si>
    <t>ENGATE FLEXÍVEL EM INOX, 1/2 X 40CM - FORNECIMENTO E INSTALAÇÃO. AF_1 2/2013</t>
  </si>
  <si>
    <t>BANCADA DE GRANITO CINZA POLIDO PARA PIA DE COZINHA 1,50 X 0,60 M - FO RNECIMENTO E INSTALAÇÃO. AF_12/2013</t>
  </si>
  <si>
    <t>BANCADA DE MÁRMORE BRANCO POLIDO PARA PIA DE COZINHA 1,50 X 0,60 M - F ORNECIMENTO E INSTALAÇÃO. AF_12/2013</t>
  </si>
  <si>
    <t>BANCADA DE MÁRMORE SINTÉTICO 120 X 60CM, COM CUBA INTEGRADA - FORNECIM ENTO E INSTALAÇÃO. AF_12/2013</t>
  </si>
  <si>
    <t>BANCADA DE GRANITO CINZA POLIDO PARA LAVATÓRIO 0,50 X 0,60 M - FORNECI MENTO E INSTALAÇÃO. AF_12/2013</t>
  </si>
  <si>
    <t>BANCADA DE MÁRMORE BRANCO POLIDO PARA LAVATÓRIO 0,50 X 0,60 M - FORNEC IMENTO E INSTALAÇÃO. AF_12/2013</t>
  </si>
  <si>
    <t>CUBA DE EMBUTIR DE AÇO INOXIDÁVEL MÉDIA - FORNECIMENTO E INSTALAÇÃO. A F_12/2013</t>
  </si>
  <si>
    <t>LAVATÓRIO LOUÇA BRANCA COM COLUNA, 45 X 55CM OU EQUIVALENTE, PADRÃO MÉ DIO - FORNECIMENTO E INSTALAÇÃO. AF_12/2013</t>
  </si>
  <si>
    <t>LAVATÓRIO LOUÇA BRANCA SUSPENSO, 29,5 X 39CM OU EQUIVALENTE, PADRÃO PO PULAR - FORNECIMENTO E INSTALAÇÃO. AF_12/2013</t>
  </si>
  <si>
    <t>APARELHO MISTURADOR DE MESA PARA PIA DE COZINHA, PADRÃO MÉDIO - FORNEC IMENTO E INSTALAÇÃO. AF_12/2013</t>
  </si>
  <si>
    <t>TORNEIRA CROMADA TUBO MÓVEL, DE MESA, 1/2" OU 3/4", PARA PIA DE COZINH A, PADRÃO ALTO - FORNECIMENTO E INSTALAÇÃO. AF_12/2013</t>
  </si>
  <si>
    <t>TORNEIRA CROMADA TUBO MÓVEL, DE PAREDE, 1/2" OU 3/4", PARA PIA DE COZI 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</si>
  <si>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</si>
  <si>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</si>
  <si>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DE MESA, 1/2" OU 3/4", PARA LAVATÓRIO, PADRÃO MÉDIO - FORNECIMENTO E INSTALAÇÃO. AF_12/2013</t>
  </si>
  <si>
    <t>TANQUE DE LOUÇA BRANCA COM COLUNA, 30L OU EQUIVALENTE, INCLUSO SIFÃO F LEXÍVEL EM PVC, VÁLVULA METÁLICA E TORNEIRA DE METAL CROMADO PADRÃO MÉ DIO - FORNECIMENTO E INSTALAÇÃO. AF_12/2013</t>
  </si>
  <si>
    <t>TANQUE DE LOUÇA BRANCA COM COLUNA, 30L OU EQUIVALENTE, INCLUSO SIFÃO F LEXÍVEL EM PVC, VÁLVULA PLÁSTICA E TORNEIRA DE METAL CROMADO PADRÃO PO PULAR - FORNECIMENTO E INSTALAÇÃO. AF_12/2013_P</t>
  </si>
  <si>
    <t>TANQUE DE LOUÇA BRANCA COM COLUNA, 30L OU EQUIVALENTE, INCLUSO SIFÃO F LEXÍVEL EM PVC, VÁLVULA PLÁSTICA E TORNEIRA DE PLÁSTICO - FORNECIMENTO E INSTALAÇÃO. AF_12/2013</t>
  </si>
  <si>
    <t>TANQUE DE LOUÇA BRANCA SUSPENSO, 18L OU EQUIVALENTE, INCLUSO SIFÃO TIP O GARRAFA EM METAL CROMADO, VÁLVULA METÁLICA E TORNEIRA DE METAL CROMA DO PADRÃO MÉDIO - FORNECIMENTO E INSTALAÇÃO. AF_12/2013</t>
  </si>
  <si>
    <t>TANQUE DE LOUÇA BRANCA SUSPENSO, 18L OU EQUIVALENTE, INCLUSO SIFÃO TIP O GARRAFA EM PVC, VÁLVULA PLÁSTICA E TORNEIRA DE METAL CROMADO PADRÃO POPULAR - FORNECIMENTO E INSTALAÇÃO. AF_12/2013</t>
  </si>
  <si>
    <t>TANQUE DE LOUÇA BRANCA SUSPENSO, 18L OU EQUIVALENTE, INCLUSO SIFÃO TIP O GARRAFA EM PVC, VÁLVULA PLÁSTICA E TORNEIRA DE PLÁSTICO - FORNECIMEN TO E INSTALAÇÃO. AF_12/2013</t>
  </si>
  <si>
    <t>TANQUE DE MÁRMORE SINTÉTICO COM COLUNA, 22L OU EQUIVALENTE, INCLUSO SI FÃO FLEXÍVEL EM PVC, VÁLVULA PLÁSTICA E TORNEIRA DE METAL CROMADO PADR ÃO POPULAR - FORNECIMENTO E INSTALAÇÃO. AF_12/2013</t>
  </si>
  <si>
    <t>TANQUE DE MÁRMORE SINTÉTICO COM COLUNA, 22L OU EQUIVALENTE, INCLUSO SI FÃO FLEXÍVEL EM PVC, VÁLVULA PLÁSTICA E TORNEIRA DE PLÁSTICO - FORNECI MENTO E INSTALAÇÃO. AF_12/2013</t>
  </si>
  <si>
    <t>TANQUE DE MÁRMORE SINTÉTICO SUSPENSO, 22L OU EQUIVALENTE, INCLUSO SIFÃ O TIPO GARRAFA EM PVC, VÁLVULA PLÁSTICA E TORNEIRA DE METAL CROMADO PA DRÃO POPULAR - FORNECIMENTO E INSTALAÇÃO. AF_12/2013</t>
  </si>
  <si>
    <t>TANQUE DE MÁRMORE SINTÉTICO SUSPENSO, 22L OU EQUIVALENTE, INCLUSO SIFÃ O TIPO GARRAFA EM PVC, VÁLVULA PLÁSTICA E TORNEIRA DE PLÁSTICO - FORNE CIMENTO E INSTALAÇÃO. AF_12/2013</t>
  </si>
  <si>
    <t>TANQUE DE MÁRMORE SINTÉTICO SUSPENSO, 22L OU EQUIVALENTE, INCLUSO SIFÃ O FLEXÍVEL EM PVC, VÁLVULA PLÁSTICA E TORNEIRA DE METAL CROMADO PADRÃO POPULAR - FORNECIMENTO E INSTALAÇÃO. AF_12/2013</t>
  </si>
  <si>
    <t>TANQUE DE MÁRMORE SINTÉTICO SUSPENSO, 22L OU EQUIVALENTE, INCLUSO SIFÃ O FLEXÍVEL EM PVC, VÁLVULA PLÁSTICA E TORNEIRA DE PLÁSTICO - FORNECIME NTO E INSTALAÇÃO. AF_12/2013</t>
  </si>
  <si>
    <t>VASO SANITÁRIO SIFONADO COM CAIXA ACOPLADA LOUÇA BRANCA - PADRÃO MÉDIO , INCLUSO ENGATE FLEXÍVEL EM METAL CROMADO, 1/2 X 40CM - FORNECIMENTO E INSTALAÇÃO. AF_12/2013</t>
  </si>
  <si>
    <t>BANCADA DE MÁRMORE SINTÉTICO 120 X 60CM, COM CUBA INTEGRADA, INCLUSO S IFÃO TIPO GARRAFA EM PVC, VÁLVULA EM PLÁSTICO CROMADO TIPO AMERICANA E TORNEIRA CROMADA LONGA, DE PAREDE, PADRÃO POPULAR - FORNECIMENTO E IN STALAÇÃO. AF_12/2013</t>
  </si>
  <si>
    <t>BANCADA DE MÁRMORE SINTÉTICO 120 X 60CM, COM CUBA INTEGRADA, INCLUSO S IFÃO TIPO FLEXÍVEL EM PVC, VÁLVULA EM PLÁSTICO CROMADO TIPO AMERICANA E TORNEIRA CROMADA LONGA, DE PAREDE, PADRÃO POPULAR - FORNECIMENTO E I NSTALAÇÃO. AF_12/2013</t>
  </si>
  <si>
    <t>CUBA DE EMBUTIR DE AÇO INOXIDÁVEL MÉDIA, INCLUSO VÁLVULA TIPO AMERICAN A EM METAL CROMADO E SIFÃO FLEXÍVEL EM PVC - FORNECIMENTO E INSTALAÇÃO . AF_12/2013</t>
  </si>
  <si>
    <t>CUBA DE EMBUTIR DE AÇO INOXIDÁVEL MÉDIA, INCLUSO VÁLVULA TIPO AMERICAN A E SIFÃO TIPO GARRAFA EM METAL CROMADO - FORNECIMENTO E INSTALAÇÃO. A F_12/2013</t>
  </si>
  <si>
    <t>CUBA DE EMBUTIR OVAL EM LOUÇA BRANCA, 35 X 50CM OU EQUIVALENTE, INCLUS O VÁLVULA EM METAL CROMADO E SIFÃO FLEXÍVEL EM PVC - FORNECIMENTO E IN STALAÇÃO. AF_12/2013</t>
  </si>
  <si>
    <t>CUBA DE EMBUTIR OVAL EM LOUÇA BRANCA, 35 X 50CM OU EQUIVALENTE, INCLUS O VÁLVULA E SIFÃO TIPO GARRAFA EM METAL CROMADO - FORNECIMENTO E INSTA LAÇÃO. AF_12/2013</t>
  </si>
  <si>
    <t>LAVATÓRIO LOUÇA BRANCA COM COLUNA, *44 X 35,5* CM, PADRÃO POPULAR, INC LUSO SIFÃO FLEXÍVEL EM PVC, VÁLVULA E ENGATE FLEXÍVEL 30CM EM PLÁSTICO E COM TORNEIRA CROMADA PADRÃO POPULAR - FORNECIMENTO E INSTALAÇÃO. AF _12/2013</t>
  </si>
  <si>
    <t>LAVATÓRIO LOUÇA BRANCA COM COLUNA, 45 X 55CM OU EQUIVALENTE, PADRÃO MÉ DIO, INCLUSO SIFÃO TIPO GARRAFA, VÁLVULA E ENGATE FLEXÍVEL DE 40CM EM METAL CROMADO, COM APARELHO MISTURADOR PADRÃO MÉDIO - FORNECIMENTO E I NSTALAÇÃO. AF_12/2013</t>
  </si>
  <si>
    <t>LAVATÓRIO LOUÇA BRANCA COM COLUNA, 45 X 55CM OU EQUIVALENTE, PADRÃO MÉ DIO, INCLUSO SIFÃO TIPO GARRAFA, VÁLVULA E ENGATE FLEXÍVEL DE 40CM EM METAL CROMADO, COM TORNEIRA CROMADA DE MESA, PADRÃO MÉDIO - FORNECIMEN TO E INSTALAÇÃO. AF_12/2013</t>
  </si>
  <si>
    <t>LAVATÓRIO LOUÇA BRANCA SUSPENSO, 29,5 X 39CM OU EQUIVALENTE, PADRÃO PO PULAR, INCLUSO SIFÃO TIPO GARRAFA EM PVC, VÁLVULA E ENGATE FLEXÍVEL 30 CM EM PLÁSTICO E TORNEIRA CROMADA DE MESA, PADRÃO POPULAR - FORNECIMEN TO E INSTALAÇÃO. AF_12/2013</t>
  </si>
  <si>
    <t>LAVATÓRIO LOUÇA BRANCA SUSPENSO, 29,5 X 39CM OU EQUIVALENTE, PADRÃO PO PULAR, INCLUSO SIFÃO FLEXÍVEL EM PVC, VÁLVULA E ENGATE FLEXÍVEL 30CM E M PLÁSTICO E TORNEIRA CROMADA DE MESA, PADRÃO POPULAR - FORNECIMENTO E INSTALAÇÃO. AF_12/2013</t>
  </si>
  <si>
    <t>BANCADA MÁRMORE BRANCO POLIDO 0,50 X 0,60M, INCLUSO CUBA DE EMBUTIR OV AL EM LOUÇA BRANCA 35 X 50CM, VÁLVULA, SIFÃO TIPO GARRAFA E ENGATE FLE XÍVEL 40CM EM METAL CROMADO E APARELHO MISTURADOR DE MESA, PADRÃO MÉDI O - FORNECIMENTO E INSTALAÇÃO. AF_12/2013</t>
  </si>
  <si>
    <t>SUMIDOURO EM ALVENARIA DE TIJOLO CERAMICO MACICO DIAMETRO 1,20M E ALTU RA 5,00M, COM TAMPA EM CONCRETO ARMADO DIAMETRO 1,40M E ESPESSURA 10CM</t>
  </si>
  <si>
    <t>SUMIDOURO EM ALVENARIA DE TIJOLO CERAMICO MACIÇO DIAMETRO 1,40M E ALTU RA 5,00M, COM TAMPA EM CONCRETO ARMADO DIAMETRO 1,60M E ESPESSURA 10CM</t>
  </si>
  <si>
    <t>PONTO DE CONSUMO TERMINAL DE ÁGUA FRIA (SUBRAMAL) COM TUBULAÇÃO DE PVC , DN 25 MM, INSTALADO EM RAMAL DE ÁGUA, INCLUSOS RASGO E CHUMBAMENTO E M ALVENARIA. AF_12/2014</t>
  </si>
  <si>
    <t>PONTO DE CONSUMO TERMINAL DE ÁGUA QUENTE (SUBRAMAL) COM TUBULAÇÃO DE C PVC, DN 22 MM, INSTALADO EM RAMAL DE ÁGUA, INCLUSOS RASGO E CHUMBAMENT O EM ALVENARIA. AF_12/2014</t>
  </si>
  <si>
    <t>VALVULA RETENCAO VERTICAL BRONZE (PN-16) 2.1/2" 200PSI - EXTREMIDADES COM ROSCA - FORNECIMENTO E INSTALACAO</t>
  </si>
  <si>
    <t>VALVULA DE RETENCAO VERTICAL BRONZE (PN-16) 1/2" 200 PSI - EXTREMIDADE COM ROSCA - FORNECIMENTO E INSTALACAO</t>
  </si>
  <si>
    <t>REGISTRO DE PRESSÃO BRUTO, LATÃO, ROSCÁVEL, 1/2", FORNECIDO E INSTALAD O EM RAMAL DE ÁGUA. AF_12/2014</t>
  </si>
  <si>
    <t>REGISTRO DE PRESSÃO BRUTO, ROSCÁVEL, 3/4", FORNECIDO E INSTALADO EM RA MAL DE ÁGUA. AF_12/2014</t>
  </si>
  <si>
    <t>REGISTRO DE GAVETA BRUTO, LATÃO, ROSCÁVEL, 1/2", FORNECIDO E INSTALADO EM RAMAL DE ÁGUA. AF_12/2014</t>
  </si>
  <si>
    <t>REGISTRO DE GAVETA BRUTO, LATÃO, ROSCÁVEL, 3/4", FORNECIDO E INSTALADO EM RAMAL DE ÁGUA. AF_12/2014</t>
  </si>
  <si>
    <t>KIT DE REGISTRO DE PRESSÃO BRUTO DE LATÃO ½", INCLUSIVE CONEXÕES,  ROS CÁVEL, INSTALADO EM RAMAL DE ÁGUA FRIA - FORNECIMENTO E INSTALAÇÃO. AF _12/2014</t>
  </si>
  <si>
    <t>KIT DE REGISTRO DE PRESSÃO BRUTO DE LATÃO ¾", INCLUSIVE CONEXÕES, ROSC ÁVEL, INSTALADO EM RAMAL DE ÁGUA FRIA - FORNECIMENTO E INSTALAÇÃO. AF_ 12/2014</t>
  </si>
  <si>
    <t>KIT DE REGISTRO DE GAVETA BRUTO DE LATÃO ½", INCLUSIVE CONEXÕES, ROSCÁ VEL, INSTALADO EM RAMAL DE ÁGUA FRIA - FORNECIMENTO E INSTALAÇÃO. AF_1 2/2014</t>
  </si>
  <si>
    <t>KIT DE REGISTRO DE GAVETA BRUTO DE LATÃO ¾", INCLUSIVE CONEXÕES, ROSCÁ VEL, INSTALADO EM RAMAL DE ÁGUA FRIA - FORNECIMENTO E INSTALAÇÃO. AF_1 2/2014</t>
  </si>
  <si>
    <t>KIT DE MISTURADOR BASE BRUTA DE LATÃO ¾" MONOCOMANDO PARA CHUVEIRO, IN CLUSIVE CONEXÕES, INSTALADO EM RAMAL DE ÁGUA - FORNECIMENTO E INSTALAÇ ÃO. AF_12/2014</t>
  </si>
  <si>
    <t>KIT DE TÊ MISTURADOR EM CPVC ¾" COM DUPLO COMANDO PARA CHUVEIRO, INCLU SIVE CONEXÕES, INSTALADO EM RAMAL DE ÁGUA - FORNECIMENTO E INSTALAÇÃO. AF_12/2014</t>
  </si>
  <si>
    <t>REGISTRO DE PRESSÃO BRUTO, LATÃO, ROSCÁVEL, 1/2", COM ACABAMENTO E CAN OPLA CROMADOS. FORNECIDO E INSTALADO EM RAMAL DE ÁGUA. AF_12/2014</t>
  </si>
  <si>
    <t>REGISTRO DE PRESSÃO BRUTO, LATÃO, ROSCÁVEL, 3/4", COM ACABAMENTO E CAN OPLA CROMADOS. FORNECIDO E INSTALADO EM RAMAL DE ÁGUA. AF_12/2014</t>
  </si>
  <si>
    <t>REGISTRO DE GAVETA BRUTO, LATÃO, ROSCÁVEL, 1/2", COM ACABAMENTO E CANO PLA CROMADOS. FORNECIDO E INSTALADO EM RAMAL DE ÁGUA. AF_12/2014</t>
  </si>
  <si>
    <t>REGISTRO DE GAVETA BRUTO, LATÃO, ROSCÁVEL, 3/4", COM ACABAMENTO E CANO PLA CROMADOS. FORNECIDO E INSTALADO EM RAMAL DE ÁGUA. AF_12/2014</t>
  </si>
  <si>
    <t>REGISTRO DE ESFERA, PVC, ROSCÁVEL, 3/4", FORNECIDO E INSTALADO EM RAMA L DE ÁGUA. AF_03/2015</t>
  </si>
  <si>
    <t>RASGO EM CONTRAPISO PARA RAMAIS/ DISTRIBUIÇÃO COM DIÂMETROS MAIORES QU E 40 MM E MENORES OU IGUAIS A 75 MM. AF_05/2015</t>
  </si>
  <si>
    <t>QUEBRA EM ALVENARIA PARA INSTALAÇÃO DE CAIXA DE TOMADA (4X4 OU 4X2). A F_05/2015</t>
  </si>
  <si>
    <t>QUEBRA EM ALVENARIA PARA INSTALAÇÃO DE ABRIGO PARA MANGUEIRAS (90X60 C M). AF_05/2015</t>
  </si>
  <si>
    <t>FIXAÇÃO DE TUBOS HORIZONTAIS DE PEX DIAMETROS IGUAIS OU INFERIORES A 4 0 MM COM ABRAÇADEIRA PLÁSTICA 390 MM, FIXADA EM LAJE. AF_05/2015</t>
  </si>
  <si>
    <t>FIXAÇÃO DE TUBOS HORIZONTAIS DE PPR DIÂMETROS MENORES OU IGUAIS A 40 M M COM ABRAÇADEIRA METÁLICA RÍGIDA TIPO D 1/2", FIXADA EM PERFILADO EM LAJE. AF_05/2015</t>
  </si>
  <si>
    <t>FIXAÇÃO DE TUBOS HORIZONTAIS DE PPR DIÂMETROS MAIORES QUE 40 MM E MENO RES OU IGUAIS A 75 MM COM ABRAÇADEIRA METÁLICA RÍGIDA TIPO D 1 1/2", F IXADA EM PERFILADO EM LAJE. AF_05/2015</t>
  </si>
  <si>
    <t>FIXAÇÃO DE TUBOS HORIZONTAIS DE PPR DIÂMETROS MAIORES QUE 75 MM COM AB RAÇADEIRA METÁLICA RÍGIDA TIPO D 3", FIXADA EM PERFILADO EM LAJE. AF_0 5/2015</t>
  </si>
  <si>
    <t>FIXAÇÃO DE TUBOS HORIZONTAIS DE PVC, CPVC OU COBRE DIÂMETROS MAIORES Q UE 40 MM E MENORES OU IGUAIS A 75 MM COM ABRAÇADEIRA METÁLICA RÍGIDA T IPO D 1 1/2", FIXADA EM PERFILADO EM LAJE. AF_05/2015</t>
  </si>
  <si>
    <t>FIXAÇÃO DE TUBOS HORIZONTAIS DE PVC, CPVC OU COBRE DIÂMETROS MAIORES Q UE 75 MM COM ABRAÇADEIRA METÁLICA RÍGIDA TIPO D 3", FIXADA EM PERFILAD O EM LAJE. AF_05/2015</t>
  </si>
  <si>
    <t>FIXAÇÃO DE TUBOS VERTICAIS DE PPR DIÂMETROS MENORES OU IGUAIS A 40 MM COM ABRAÇADEIRA METÁLICA RÍGIDA TIPO D 1/2", FIXADA EM PERFILADO EM AL VENARIA. AF_05/2015</t>
  </si>
  <si>
    <t>FIXAÇÃO DE TUBOS VERTICAIS DE PPR DIÂMETROS MAIORES QUE 40 MM E MENORE S OU IGUAIS A 75 MM COM ABRAÇADEIRA METÁLICA RÍGIDA TIPO D 1 1/2", FIX ADA EM PERFILADO EM ALVENARIA. AF_05/2015</t>
  </si>
  <si>
    <t>FIXAÇÃO DE TUBOS VERTICAIS DE PPR DIÂMETROS MAIORES QUE 75 MM COM ABRA ÇADEIRA METÁLICA RÍGIDA TIPO D 3", FIXADA EM PERFILADO EM ALVENARIA. A F_05/2015</t>
  </si>
  <si>
    <t>FIXAÇÃO DE TUBOS HORIZONTAIS DE PPR DIÂMETROS MENORES OU IGUAIS A 40 M M COM ABRAÇADEIRA METÁLICA FLEXÍVEL 18 MM, FIXADA DIRETAMENTE NA LAJE. AF_05/2015</t>
  </si>
  <si>
    <t>FIXAÇÃO DE TUBOS HORIZONTAIS DE PPR DIÂMETROS MAIORES QUE 40 MM E MENO RES OU IGUAIS A 75 MM COM ABRAÇADEIRA METÁLICA FLEXÍVEL 18 MM, FIXADA DIRETAMENTE NA LAJE. AF_05/2015</t>
  </si>
  <si>
    <t>FIXAÇÃO DE TUBOS HORIZONTAIS DE PPR DIÂMETROS MAIORES QUE 75 MM COM AB RAÇADEIRA METÁLICA FLEXÍVEL 18 MM, FIXADA DIRETAMENTE NA LAJE. AF_05/2 015</t>
  </si>
  <si>
    <t>FIXAÇÃO DE TUBOS HORIZONTAIS DE PVC, CPVC OU COBRE DIÂMETROS MENORES O U IGUAIS A 40 MM COM ABRAÇADEIRA METÁLICA FLEXÍVEL 18 MM, FIXADA DIRET AMENTE NA LAJE. AF_05/2015</t>
  </si>
  <si>
    <t>FIXAÇÃO DE TUBOS HORIZONTAIS DE PVC, CPVC OU COBRE DIÂMETROS MAIORES Q UE 40 MM E MENORES OU IGUAIS A 75 MM COM ABRAÇADEIRA METÁLICA FLEXÍVEL 18 MM, FIXADA DIRETAMENTE NA LAJE. AF_05/2015</t>
  </si>
  <si>
    <t>FIXAÇÃO DE TUBOS HORIZONTAIS DE PVC, CPVC OU COBRE DIÂMETROS MAIORES Q UE 75 MM COM ABRAÇADEIRA METÁLICA FLEXÍVEL 18 MM, FIXADA DIRETAMENTE N A LAJE. AF_05/2015</t>
  </si>
  <si>
    <t>CHUMBAMENTO PONTUAL DE ABERTURA EM LAJE COM PASSAGEM DE 1 TUBO DE DIAM ETRO EQUIVALENTE IGUAL À  50 MM. AF_05/2015</t>
  </si>
  <si>
    <t>CHUMBAMENTO PONTUAL DE ABERTURA EM LAJE COM PASSAGEM DE MAIS DE 1 TUBO DE  DIAMETRO EQUIVALENTE IGUAL À  50 MM. AF_05/2015</t>
  </si>
  <si>
    <t>CHUMBAMENTO PONTUAL EM PASSAGEM DE TUBO COM DIÂMETROS ENTRE 40 MM E 75 MM. AF_05/2015</t>
  </si>
  <si>
    <t>RASGO EM ALVENARIA PARA RAMAIS/ DISTRIBUIÇÃO COM DIÂMETROS MAIORES QUE 40 MM E MENORES OU IGUAIS A 75 MM. AF_05/2015</t>
  </si>
  <si>
    <t>INSTALACAO DE COMPRESSOR DE AR, POTENCIA &lt;= 5 CV</t>
  </si>
  <si>
    <t>INSTALACAO DE COMPRESSOR DE AR, POTENCIA &gt; 5 E &lt;= 10 CV</t>
  </si>
  <si>
    <t>INSTALACAO DE CONJ.MOTO BOMBA SUBMERSIVEL DE 11 A 25 CV</t>
  </si>
  <si>
    <t>INSTALACAO DE CONJ.MOTO BOMBA SUBMERSIVEL DE 26 A 50 CV</t>
  </si>
  <si>
    <t>INSTALACAO DE CONJ.MOTO BOMBA SUBMERSIVEL DE 51 A 100 CV</t>
  </si>
  <si>
    <t>INSTALACAO DE CONJ.MOTO BOMBA HORIZONTAL DE 12,5 A 25 CV</t>
  </si>
  <si>
    <t>INSTALACAO DE CONJ.MOTO BOMBA HORIZONTAL DE 30 A 75 CV</t>
  </si>
  <si>
    <t>INSTALACAO DE CONJ.MOTO BOMBA HORIZONTAL DE 100 A 150 CV</t>
  </si>
  <si>
    <t>INSTALACAO DE CONJ.MOTO BOMBA SUBMERSO DE 6 A 25 CV</t>
  </si>
  <si>
    <t>INSTALACAO DE CONJ.MOTO BOMBA SUBMERSO DE 26 A 50 CV</t>
  </si>
  <si>
    <t>FORNECIMENTO E INSTALACAO DE TALHA E TROLEY MANUAL DE 1 TONELADA</t>
  </si>
  <si>
    <t>LIGAÇÃO DOMICILIAR DE ESGOTO DN 100MM, DA CASA ATÉ A CAIXA, COMPOSTO P OR 10,0M TUBO DE PVC ESGOTO PREDIAL DN 100MM E CAIXA DE ALVENARIA COM TAMPA DE CONCRETO - FORNECIMENTO E INSTALAÇÃO</t>
  </si>
  <si>
    <t>ESCAVACAO MECANIZADA SUBMERSA (DRAGAGEM E CARGA), UTILIZANDO CAMINHÃO BASCULANTE, ESCAVADEIRA TIPO DRAGA DE ARRASTE E RETROESCAVADEIRA COM C ARREGADEIRA</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</si>
  <si>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</si>
  <si>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</si>
  <si>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E TRANSPORTE DE MATERIAL DE  1A CAT DMT 50M COM TRATOR SOBRE ESTEIRAS 347 HP COM LAMINA E ESCARIFICADOR</t>
  </si>
  <si>
    <t>ESCAVACAO E TRANSPORTE DE MATERIAL DE  2A CAT DMT 50M COM TRATOR SOBRE ESTEIRAS 347 HP COM LAMINA E ESCARIFICADOR</t>
  </si>
  <si>
    <t>ESCAVACAO MECANICA DE MATERIAL 1A. CATEGORIA, PROVENIENTE DE CORTE DE SUBLEITO (C/TRATOR ESTEIRAS  160HP)</t>
  </si>
  <si>
    <t>ESCAVACAO MECANICA PARA ACERTO DE TALUDES, EM MATERIAL DE 1A CATEGORIA , COM ESCAVADEIRA HIDRAULICA</t>
  </si>
  <si>
    <t>ESCAVACAO MECANICA, A CEU ABERTO, EM MATERIAL DE 1A CATEGORIA, COM ESC AVADEIRA HIDRAULICA, CAPACIDADE DE 0,78 M3</t>
  </si>
  <si>
    <t>ESCAVAÇÃO VERTICAL A CÉU ABERTO, INCLUINDO CARGA, DESCARGA E TRANSPORT E, EM SOLO DE 1ª CATEGORIA COM ESCAVADEIRA HIDRÁULICA (CAÇAMBA: 0,8 M³ / 111 HP), FROTA DE 3 CAMINHÕES BASCULANTES DE 14 M³, DMT DE 0,2 KM E VELOCIDADE MÉDIA 4 KM/H. AF_12/2013</t>
  </si>
  <si>
    <t>ESCAVAÇÃO VERTICAL A CÉU ABERTO, INCLUINDO CARGA, DESCARGA E TRANSPORT E, EM SOLO DE 1ª CATEGORIA COM ESCAVADEIRA HIDRÁULICA (CAÇAMBA: 0,8 M³ / 111 HP), FROTA DE 3 CAMINHÕES BASCULANTES DE 14 M³, DMT DE 0,3 KM E VELOCIDADE MÉDIA 5,9 KM/H. AF_12/2013</t>
  </si>
  <si>
    <t>ESCAVAÇÃO VERTICAL A CÉU ABERTO, INCLUINDO CARGA, DESCARGA E TRANSPORT E, EM SOLO DE 1ª CATEGORIA COM ESCAVADEIRA HIDRÁULICA (CAÇAMBA: 0,8 M³ / 111 HP), FROTA DE 3 CAMINHÕES BASCULANTES DE 14 M³, DMT DE 0,6 KM E VELOCIDADE MÉDIA 10 KM/H. AF_12/2013</t>
  </si>
  <si>
    <t>ESCAVAÇÃO VERTICAL A CÉU ABERTO, INCLUINDO CARGA, DESCARGA E TRANSPORT E, EM SOLO DE 1ª CATEGORIA COM ESCAVADEIRA HIDRÁULICA (CAÇAMBA: 0,8 M³ / 111 HP), FROTA DE 3 CAMINHÕES BASCULANTES DE 14 M³, DMT DE 0,8 KM E VELOCIDADE MÉDIA 14 KM/H. AF_12/2013</t>
  </si>
  <si>
    <t>ESCAVAÇÃO VERTICAL A CÉU ABERTO, INCLUINDO CARGA, DESCARGA E TRANSPORT E, EM SOLO DE 1ª CATEGORIA COM ESCAVADEIRA HIDRÁULICA (CAÇAMBA: 0,8 M³ / 111 HP), FROTA DE 3 CAMINHÕES BASCULANTES DE 14 M³, DMT DE 1 KM E V ELOCIDADE MÉDIA 15 KM/H. AF_12/2013</t>
  </si>
  <si>
    <t>ESCAVAÇÃO VERTICAL A CÉU ABERTO, INCLUINDO CARGA, DESCARGA E TRANSPORT E, EM SOLO DE 1ª CATEGORIA COM ESCAVADEIRA HIDRÁULICA (CAÇAMBA: 0,8 M³ / 111 HP), FROTA DE 4 CAMINHÕES BASCULANTES DE 14 M³, DMT DE 1,5 KM E VELOCIDADE MÉDIA 18 KM/H. AF_12/2013</t>
  </si>
  <si>
    <t>ESCAVAÇÃO VERTICAL A CÉU ABERTO, INCLUINDO CARGA, DESCARGA E TRANSPORT E, EM SOLO DE 1ª CATEGORIA COM ESCAVADEIRA HIDRÁULICA (CAÇAMBA: 0,8 M³ / 111 HP), FROTA DE 4 CAMINHÕES BASCULANTES DE 14 M³, DMT DE 2 KM E V ELOCIDADE MÉDIA 22 KM/H. AF_12/2013</t>
  </si>
  <si>
    <t>ESCAVAÇÃO VERTICAL A CÉU ABERTO, INCLUINDO CARGA, DESCARGA E TRANSPORT E, EM SOLO DE 1ª CATEGORIA COM ESCAVADEIRA HIDRÁULICA (CAÇAMBA: 0,8 M³ / 111 HP), FROTA DE 4 CAMINHÕES BASCULANTES DE 14 M³, DMT DE 2 KM E V ELOCIDADE MÉDIA 35 KM/H. AF_12/2013</t>
  </si>
  <si>
    <t>ESCAVAÇÃO VERTICAL A CÉU ABERTO, INCLUINDO CARGA, DESCARGA E TRANSPORT E, EM SOLO DE 1ª CATEGORIA COM ESCAVADEIRA HIDRÁULICA (CAÇAMBA: 0,8 M³ / 111 HP), FROTA DE 5 CAMINHÕES BASCULANTES DE 14 M³, DMT DE 3 KM E V ELOCIDADE MÉDIA 20 KM/H. AF_12/2013</t>
  </si>
  <si>
    <t>ESCAVAÇÃO VERTICAL A CÉU ABERTO, INCLUINDO CARGA, DESCARGA E TRANSPORT E, EM SOLO DE 1ª CATEGORIA COM ESCAVADEIRA HIDRÁULICA (CAÇAMBA: 0,8 M³ / 111 HP), FROTA DE 6 CAMINHÕES BASCULANTES DE 14 M³, DMT DE 4 KM E V ELOCIDADE MÉDIA 22 KM/H. AF_12/2013</t>
  </si>
  <si>
    <t>ESCAVAÇÃO VERTICAL A CÉU ABERTO, INCLUINDO CARGA, DESCARGA E TRANSPORT E, EM SOLO DE 1ª CATEGORIA COM ESCAVADEIRA HIDRÁULICA (CAÇAMBA: 0,8 M³ / 111 HP), FROTA DE 7 CAMINHÕES BASCULANTES DE 14 M³, DMT DE 6 KM E V ELOCIDADE MÉDIA 22 KM/H. AF_12/2013</t>
  </si>
  <si>
    <t>ESCAVAÇÃO VERTICAL A CÉU ABERTO, INCLUINDO CARGA, DESCARGA E TRANSPORT E, EM SOLO DE 1ª CATEGORIA COM ESCAVADEIRA HIDRÁULICA (CAÇAMBA: 0,8 M³ / 111 HP), FROTA DE 2 CAMINHÕES BASCULANTES DE 18 M³, DMT DE 0,2 KM E VELOCIDADE MÉDIA 4 KM/H. AF_12/2013</t>
  </si>
  <si>
    <t>ESCAVAÇÃO VERTICAL A CÉU ABERTO, INCLUINDO CARGA, DESCARGA E TRANSPORT E, EM SOLO DE 1ª CATEGORIA COM ESCAVADEIRA HIDRÁULICA (CAÇAMBA: 0,8 M³ / 111 HP), FROTA DE 2 CAMINHÕES BASCULANTES DE 18 M³, DMT DE 0,3 KM E VELOCIDADE MÉDIA 5,9KM/H. AF_12/2013</t>
  </si>
  <si>
    <t>ESCAVAÇÃO VERTICAL A CÉU ABERTO, INCLUINDO CARGA, DESCARGA E TRANSPORT E, EM SOLO DE 1ª CATEGORIA COM ESCAVADEIRA HIDRÁULICA (CAÇAMBA: 0,8 M³ / 111 HP), FROTA DE 2 CAMINHÕES BASCULANTES DE 18 M³, DMT DE 0,6 KM E VELOCIDADE MÉDIA 10 KM/H. AF_12/2013</t>
  </si>
  <si>
    <t>ESCAVAÇÃO VERTICAL A CÉU ABERTO, INCLUINDO CARGA, DESCARGA E TRANSPORT E, EM SOLO DE 1ª CATEGORIA COM ESCAVADEIRA HIDRÁULICA (CAÇAMBA: 0,8 M³ / 111 HP), FROTA DE 2 CAMINHÕES BASCULANTES DE 18 M³, DMT DE 0,8 KM E VELOCIDADE MÉDIA 14 KM/H. AF_12/2013</t>
  </si>
  <si>
    <t>ESCAVAÇÃO VERTICAL A CÉU ABERTO, INCLUINDO CARGA, DESCARGA E TRANSPORT E, EM SOLO DE 1ª CATEGORIA COM ESCAVADEIRA HIDRÁULICA (CAÇAMBA: 0,8 M³ / 111 HP), FROTA DE 3 CAMINHÕES BASCULANTES DE 18 M³, DMT DE 1 KM E V ELOCIDADE MÉDIA 15 KM/H. AF_12/2013</t>
  </si>
  <si>
    <t>ESCAVAÇÃO VERTICAL A CÉU ABERTO, INCLUINDO CARGA, DESCARGA E TRANSPORT E, EM SOLO DE 1ª CATEGORIA COM ESCAVADEIRA HIDRÁULICA (CAÇAMBA: 0,8 M³ / 111 HP), FROTA DE 4 CAMINHÕES BASCULANTES DE 18 M³, DMT DE 1,5 KM E VELOCIDADE MÉDIA 18 KM/H. AF_12/2013</t>
  </si>
  <si>
    <t>ESCAVAÇÃO VERTICAL A CÉU ABERTO, INCLUINDO CARGA, DESCARGA E TRANSPORT E, EM SOLO DE 1ª CATEGORIA COM ESCAVADEIRA HIDRÁULICA (CAÇAMBA: 0,8 M³ / 111 HP), FROTA DE 4 CAMINHÕES BASCULANTES DE 18 M³, DMT DE 2 KM E V ELOCIDADE MÉDIA 22 KM/H. AF_12/2013</t>
  </si>
  <si>
    <t>ESCAVAÇÃO VERTICAL A CÉU ABERTO, INCLUINDO CARGA, DESCARGA E TRANSPORT E, EM SOLO DE 1ª CATEGORIA COM ESCAVADEIRA HIDRÁULICA (CAÇAMBA: 0,8 M³ / 111 HP), FROTA DE 3 CAMINHÕES BASCULANTES DE 18 M³, DMT DE 2 KM E V ELOCIDADE MÉDIA 35 KM/H. AF_12/2013</t>
  </si>
  <si>
    <t>ESCAVAÇÃO VERTICAL A CÉU ABERTO, INCLUINDO CARGA, DESCARGA E TRANSPORT E, EM SOLO DE 1ª CATEGORIA COM ESCAVADEIRA HIDRÁULICA (CAÇAMBA: 0,8 M³ / 111 HP), FROTA DE 5 CAMINHÕES BASCULANTES DE 18 M³, DMT DE 3 KM E V ELOCIDADE MÉDIA 20 KM/H. AF_12/2013</t>
  </si>
  <si>
    <t>ESCAVAÇÃO VERTICAL A CÉU ABERTO, INCLUINDO CARGA, DESCARGA E TRANSPORT E, EM SOLO DE 1ª CATEGORIA COM ESCAVADEIRA HIDRÁULICA (CAÇAMBA: 0,8 M³ / 111 HP), FROTA DE 5 CAMINHÕES BASCULANTES DE 18 M³, DMT DE 4 KM E V ELOCIDADE MÉDIA 22 KM/H. AF_12/2013</t>
  </si>
  <si>
    <t>ESCAVAÇÃO VERTICAL A CÉU ABERTO, INCLUINDO CARGA, DESCARGA E TRANSPORT E, EM SOLO DE 1ª CATEGORIA COM ESCAVADEIRA HIDRÁULICA (CAÇAMBA: 0,8 M³ / 111 HP), FROTA DE 6 CAMINHÕES BASCULANTES DE 18 M³, DMT DE 6 KM E V ELOCIDADE MÉDIA 22 KM/H. AF_12/2013</t>
  </si>
  <si>
    <t>ESCAVAÇÃO VERTICAL A CÉU ABERTO, INCLUINDO CARGA, DESCARGA E TRANSPORT E, EM SOLO DE 1ª CATEGORIA COM ESCAVADEIRA HIDRÁULICA (CAÇAMBA: 1,2 M³ / 155 HP), FROTA DE 3 CAMINHÕES BASCULANTES DE 14 M³, DMT DE 0,2 KM E VELOCIDADE MÉDIA 4 KM/H. AF_12/2013</t>
  </si>
  <si>
    <t>ESCAVAÇÃO VERTICAL A CÉU ABERTO, INCLUINDO CARGA, DESCARGA E TRANSPORT E, EM SOLO DE 1ª CATEGORIA COM ESCAVADEIRA HIDRÁULICA (CAÇAMBA: 1,2 M³ / 155 HP), FROTA DE 3 CAMINHÕES BASCULANTES DE 14 M³, DMT DE 0,3 KM E VELOCIDADE MÉDIA 5,9 KM/H. AF_12/2013</t>
  </si>
  <si>
    <t>ESCAVAÇÃO VERTICAL A CÉU ABERTO, INCLUINDO CARGA, DESCARGA E TRANSPORT E, EM SOLO DE 1ª CATEGORIA COM ESCAVADEIRA HIDRÁULICA (CAÇAMBA: 1,2 M³ / 155 HP), FROTA DE 3 CAMINHÕES BASCULANTES DE 14 M³, DMT DE 0,6 KM E VELOCIDADE MÉDIA 10 KM/H. AF_12/2013</t>
  </si>
  <si>
    <t>ESCAVAÇÃO VERTICAL A CÉU ABERTO, INCLUINDO CARGA, DESCARGA E TRANSPORT E, EM SOLO DE 1ª CATEGORIA COM ESCAVADEIRA HIDRÁULICA (CAÇAMBA: 1,2 M³ / 155 HP), FROTA DE 3 CAMINHÕES BASCULANTES DE 14 M³, DMT DE 0,8 KM E VELOCIDADE MÉDIA 14 KM/H. AF_12/2013</t>
  </si>
  <si>
    <t>ESCAVAÇÃO VERTICAL A CÉU ABERTO, INCLUINDO CARGA, DESCARGA E TRANSPORT E, EM SOLO DE 1ª CATEGORIA COM ESCAVADEIRA HIDRÁULICA (CAÇAMBA: 1,2 M³ / 155 HP), FROTA DE 3 CAMINHÕES BASCULANTES DE 14 M³, DMT DE 1 KM E V ELOCIDADE MÉDIA 15 KM/H. AF_12/2013</t>
  </si>
  <si>
    <t>ESCAVAÇÃO VERTICAL A CÉU ABERTO, INCLUINDO CARGA, DESCARGA E TRANSPORT E, EM SOLO DE 1ª CATEGORIA COM ESCAVADEIRA HIDRÁULICA (CAÇAMBA: 1,2 M³ / 155 HP), FROTA DE 5 CAMINHÕES BASCULANTES DE 14 M³, DMT DE 1,5 KM E VELOCIDADE MÉDIA 18 KM/H. AF_12/2013</t>
  </si>
  <si>
    <t>ESCAVAÇÃO VERTICAL A CÉU ABERTO, INCLUINDO CARGA, DESCARGA E TRANSPORT E, EM SOLO DE 1ª CATEGORIA COM ESCAVADEIRA HIDRÁULICA (CAÇAMBA: 1,2 M³ / 155 HP), FROTA DE 5 CAMINHÕES BASCULANTES DE 14 M³, DMT DE 2 KM E V ELOCIDADE MÉDIA 22 KM/H. AF_12/2013</t>
  </si>
  <si>
    <t>ESCAVAÇÃO VERTICAL A CÉU ABERTO, INCLUINDO CARGA, DESCARGA E TRANSPORT E, EM SOLO DE 1ª CATEGORIA COM ESCAVADEIRA HIDRÁULICA (CAÇAMBA: 1,2 M³ / 155 HP), FROTA DE 5 CAMINHÕES BASCULANTES DE 14 M³, DMT DE 2 KM E V ELOCIDADE MÉDIA 35 KM/H. AF_12/2013</t>
  </si>
  <si>
    <t>ESCAVAÇÃO VERTICAL A CÉU ABERTO, INCLUINDO CARGA, DESCARGA E TRANSPORT E, EM SOLO DE 1ª CATEGORIA COM ESCAVADEIRA HIDRÁULICA (CAÇAMBA: 1,2 M³ / 155 HP), FROTA DE 7 CAMINHÕES BASCULANTES DE 14 M³, DMT DE 3 KM E V ELOCIDADE MÉDIA 20 KM/H. AF_12/2013</t>
  </si>
  <si>
    <t>ESCAVAÇÃO VERTICAL A CÉU ABERTO, INCLUINDO CARGA, DESCARGA E TRANSPORT E, EM SOLO DE 1ª CATEGORIA COM ESCAVADEIRA HIDRÁULICA (CAÇAMBA: 1,2 M³ / 155 HP), FROTA DE 7 CAMINHÕES BASCULANTES DE 14 M³, DMT DE 4 KM E V ELOCIDADE MÉDIA 22 KM/H. AF_12/2013</t>
  </si>
  <si>
    <t>ESCAVAÇÃO VERTICAL A CÉU ABERTO, INCLUINDO CARGA, DESCARGA E TRANSPORT E, EM SOLO DE 1ª CATEGORIA COM ESCAVADEIRA HIDRÁULICA (CAÇAMBA: 1,2 M³ / 155 HP), FROTA DE 9 CAMINHÕES BASCULANTES DE 14 M³, DMT DE 6 KM E V ELOCIDADE MÉDIA 22 KM/H. AF_12/2013</t>
  </si>
  <si>
    <t>ESCAVAÇÃO VERTICAL A CÉU ABERTO, INCLUINDO CARGA, DESCARGA E TRANSPORT E, EM SOLO DE 1ª CATEGORIA COM ESCAVADEIRA HIDRÁULICA (CAÇAMBA: 1,2 M³ / 155 HP), FROTA DE 3 CAMINHÕES BASCULANTES DE 18 M³, DMT DE 0,2 KM E VELOCIDADE MÉDIA 4 KM/H. AF_12/2013</t>
  </si>
  <si>
    <t>ESCAVAÇÃO VERTICAL A CÉU ABERTO, INCLUINDO CARGA, DESCARGA E TRANSPORT E, EM SOLO DE 1ª CATEGORIA COM ESCAVADEIRA HIDRÁULICA (CAÇAMBA: 1,2 M³ / 155 HP), FROTA DE 3 CAMINHÕES BASCULANTES DE 18 M³, DMT DE 0,3 KM E VELOCIDADE MÉDIA 5,9 KM/H. AF_12/2013</t>
  </si>
  <si>
    <t>ESCAVAÇÃO VERTICAL A CÉU ABERTO, INCLUINDO CARGA, DESCARGA E TRANSPORT E, EM SOLO DE 1ª CATEGORIA COM ESCAVADEIRA HIDRÁULICA (CAÇAMBA: 1,2 M³ / 155 HP), FROTA DE 3 CAMINHÕES BASCULANTES DE 18 M³, DMT DE 0,6 KM E VELOCIDADE MÉDIA 10 KM/H. AF_12/2013</t>
  </si>
  <si>
    <t>ESCAVAÇÃO VERTICAL A CÉU ABERTO, INCLUINDO CARGA, DESCARGA E TRANSPORT E, EM SOLO DE 1ª CATEGORIA COM ESCAVADEIRA HIDRÁULICA (CAÇAMBA: 1,2 M³ / 155 HP), FROTA DE 3 CAMINHÕES BASCULANTES DE 18 M³, DMT DE 0,8 KM E VELOCIDADE MÉDIA 14 KM/H. AF_12/2013</t>
  </si>
  <si>
    <t>ESCAVAÇÃO VERTICAL A CÉU ABERTO, INCLUINDO CARGA, DESCARGA E TRANSPORT E, EM SOLO DE 1ª CATEGORIA COM ESCAVADEIRA HIDRÁULICA (CAÇAMBA: 1,2 M³ / 155 HP), FROTA DE 3 CAMINHÕES BASCULANTES DE 18 M³, DMT DE 1 KM E V ELOCIDADE MÉDIA 15 KM/H. AF_12/2013</t>
  </si>
  <si>
    <t>ESCAVAÇÃO VERTICAL A CÉU ABERTO, INCLUINDO CARGA, DESCARGA E TRANSPORT E, EM SOLO DE 1ª CATEGORIA COM ESCAVADEIRA HIDRÁULICA (CAÇAMBA: 1,2 M³ / 155 HP), FROTA DE 5 CAMINHÕES BASCULANTES DE 18 M³, DMT DE 1,5 KM E VELOCIDADE MÉDIA 18 KM/H. AF_12/2013</t>
  </si>
  <si>
    <t>ESCAVAÇÃO VERTICAL A CÉU ABERTO, INCLUINDO CARGA, DESCARGA E TRANSPORT E, EM SOLO DE 1ª CATEGORIA COM ESCAVADEIRA HIDRÁULICA (CAÇAMBA: 1,2 M³ / 155 HP), FROTA DE 5 CAMINHÕES BASCULANTES DE 18 M³, DMT DE 2 KM E V ELOCIDADE MÉDIA 22 KM/H. AF_12/2013</t>
  </si>
  <si>
    <t>ESCAVAÇÃO VERTICAL A CÉU ABERTO, INCLUINDO CARGA, DESCARGA E TRANSPORT E, EM SOLO DE 1ª CATEGORIA COM ESCAVADEIRA HIDRÁULICA (CAÇAMBA: 1,2 M³ / 155 HP), FROTA DE 4 CAMINHÕES BASCULANTES DE 18 M³, DMT DE 2 KM E V ELOCIDADE MÉDIA 35 KM/H. AF_12/2013</t>
  </si>
  <si>
    <t>ESCAVAÇÃO VERTICAL A CÉU ABERTO, INCLUINDO CARGA, DESCARGA E TRANSPORT E, EM SOLO DE 1ª CATEGORIA COM ESCAVADEIRA HIDRÁULICA (CAÇAMBA: 1,2 M³ / 155 HP), FROTA DE 6 CAMINHÕES BASCULANTES DE 18 M³, DMT DE 3 KM E V ELOCIDADE MÉDIA 20 KM/H. AF_12/2013</t>
  </si>
  <si>
    <t>ESCAVAÇÃO VERTICAL A CÉU ABERTO, INCLUINDO CARGA, DESCARGA E TRANSPORT E, EM SOLO DE 1ª CATEGORIA COM ESCAVADEIRA HIDRÁULICA (CAÇAMBA: 1,2 M³ / 155 HP), FROTA DE 7 CAMINHÕES BASCULANTES DE 18 M³, DMT DE 4 KM E V ELOCIDADE MÉDIA 22 KM/H. AF_12/2013</t>
  </si>
  <si>
    <t>ESCAVAÇÃO VERTICAL A CÉU ABERTO, INCLUINDO CARGA, DESCARGA E TRANSPORT E, EM SOLO DE 1ª CATEGORIA COM ESCAVADEIRA HIDRÁULICA (CAÇAMBA: 1,2 M³ / 155 HP), FROTA DE 8 CAMINHÕES BASCULANTES DE 18 M³, DMT DE 6 KM E V ELOCIDADE MÉDIA 22 KM/H. AF_12/2013</t>
  </si>
  <si>
    <t>ESCAVACAO MECANICA DE VALA EM MATERIAL DE 2A. CATEGORIA ATE 2 M DE PRO 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</si>
  <si>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</si>
  <si>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</si>
  <si>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 EM LODO, DE 1,5 ATE 3M, EXCLUINDO ESGOTAMENTO /ESCORAMENTO.</t>
  </si>
  <si>
    <t>ESCAVAÇÃO MANUAL DE VALA/CAVA EM LODO, ENTRE 3 E 4,5M DE PROFUNDIDADE</t>
  </si>
  <si>
    <t>MARROAMENTO DE MATERIAL DE 2A CATEGORIA, ROCHA DECOMPOSTA PARA REDUÇÃO A PEDRA-DE-MÃO</t>
  </si>
  <si>
    <t>ESCAVAÇÃO MECANIZADA DE VALA COM PROF. ATÉ 1,5 M (MÉDIA ENTRE MONTANTE E JUSANTE/UMA COMPOSIÇÃO POR TRECHO), COM ESCAVADEIRA HIDRÁULICA (0,8 M3/111 HP), LARG. DE 1,5 M A 2,5 M, EM SOLO DE 1A CATEGORIA, EM LOCAI S COM ALTO NÍVEL DE INTERFERÊNCIA. AF_01/2015</t>
  </si>
  <si>
    <t>ESCAVAÇÃO MECANIZADA DE VALA COM PROF. MAIOR QUE 1,5 M ATÉ 3,0 M (MÉDI A ENTRE MONTANTE E JUSANTE/UMA COMPOSIÇÃO POR TRECHO), COM ESCAVADEIRA HIDRÁULICA (0,8 M3/111 HP), LARGURA ATÉ 1,5 M, EM SOLO DE 1A CATEGORI A, EM LOCAIS COM ALTO NÍVEL DE INTERFERÊNCIA. AF_01/2015</t>
  </si>
  <si>
    <t>ESCAVAÇÃO MECANIZADA DE VALA COM PROF. MAIOR QUE 1,5 M ATÉ 3,0 M (MÉDI A ENTRE MONTANTE E JUSANTE/UMA COMPOSIÇÃO POR TRECHO), COM ESCAVADEIRA HIDRÁULICA (0,8 M3/111 HP), LARG. DE 1,5 M A 2,5 M, EM SOLO DE 1A CAT EGORIA, EM LOCAIS COM ALTO NÍVEL DE INTERFERÊNCIA. AF_01/2015</t>
  </si>
  <si>
    <t>ESCAVAÇÃO MECANIZADA DE VALA COM PROF. MAIOR QUE 3,0 M ATÉ 4,5 M(MÉDIA ENTRE MONTANTE E JUSANTE/UMA COMPOSIÇÃO POR TRECHO), COM ESCAVADEIRA HIDRÁULICA (0,8 M3/111 HP), LARG. MENOR QUE 1,5 M, EM SOLO DE 1A CATEG ORIA, EM LOCAIS COM ALTO NÍVEL DE INTERFERÊNCIA. AF_01/2015</t>
  </si>
  <si>
    <t>ESCAVAÇÃO MECANIZADA DE VALA COM PROF. DE 3,0 M ATÉ 4,5 M(MÉDIA ENTRE MONTANTE E JUSANTE/UMA COMPOSIÇÃO POR TRECHO), COM ESCAVADEIRA HIDRÁUL 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</si>
  <si>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 ORIA, EM LOCAIS COM ALTO NÍVEL DE INTERFERÊNCIA. AF_01/2015</t>
  </si>
  <si>
    <t>ESCAVAÇÃO MECANIZADA DE VALA COM PROF. MAIOR QUE 4,5 M ATÉ 6,0 M(MÉDIA ENTRE MONTANTE E JUSANTE/UMA COMPOSIÇÃO POR TRECHO), COM ESCAVADEIRA HIDRÁULICA (1,2 M3/155 HP), LARG. DE 1,5 M A 2,5 M, EM SOLO DE 1A CATE GORIA, EM LOCAIS COM ALTO NÍVEL DE INTERFERÊNCIA. AF_01/2015</t>
  </si>
  <si>
    <t>ESCAVAÇÃO MECANIZADA DE VALA COM PROF. ATÉ 1,5 M(MÉDIA ENTRE MONTANTE E JUSANTE/UMA COMPOSIÇÃO POR TRECHO), COM ESCAVADEIRA HIDRÁULICA (0,8 M3/111 HP), LARG. DE 1,5M A 2,5 M, EM SOLO DE 1A CATEGORIA, LOCAIS COM BAIXO NÍVEL DE INTERFERÊNCIA. AF_01/2015</t>
  </si>
  <si>
    <t>ESCAVAÇÃO MECANIZADA DE VALA COM PROF. MAIOR QUE 1,5 M E ATÉ 3,0 M(MÉD IA ENTRE MONTANTE E JUSANTE/UMA COMPOSIÇÃO POR TRECHO), COM ESCAVADEIR A HIDRÁULICA (0,8 M3/111 HP), LARG. MENOR QUE 1,5 M, EM SOLO DE 1A CAT EGORIA, LOCAIS COM BAIXO NÍVEL DE INTERFERÊNCIA. AF_01/2015</t>
  </si>
  <si>
    <t>ESCAVAÇÃO MECANIZADA DE VALA COM PROF. MAIOR QUE 1,5 M ATÉ 3,0 M (MÉDI A ENTRE MONTANTE E JUSANTE/UMA COMPOSIÇÃO POR TRECHO), COM ESCAVADEIRA HIDRÁULICA (0,8 M3/111 HP), LARG. DE 1,5 M A 2,5 M, EM SOLO DE 1A CAT EGORIA, LOCAIS COM BAIXO NÍVEL DE INTERFERÊNCIA. AF_01/2015</t>
  </si>
  <si>
    <t>ESCAVAÇÃO MECANIZADA DE VALA COM PROF. MAIOR QUE 3,0 M ATÉ 4,5 M (MÉDI A ENTRE MONTANTE E JUSANTE/UMA COMPOSIÇÃO POR TRECHO), COM ESCAVADEIRA HIDRÁULICA (0,8 M3/111 HP), LARG. MENOR QUE 1,5 M, EM SOLO DE 1A CATE GORIA, LOCAIS COM BAIXO NÍVEL DE INTERFERÊNCIA. AF_01/2015</t>
  </si>
  <si>
    <t>ESCAVAÇÃO MECANIZADA DE VALA COM PROF. MAIOR QUE 3,0 M ATÉ 4,5 M (MÉDI A ENTRE MONTANTE E JUSANTE/UMA COMPOSIÇÃO POR TRECHO), COM ESCAVADEIRA HIDRÁULICA (1,2 M3/155 HP), LARG. DE 1,5 M A 2,5 M, EM SOLO DE 1A CAT EGORIA, LOCAIS COM BAIXO NÍVEL DE INTERFERÊNCIA. AF_01/2015</t>
  </si>
  <si>
    <t>ESCAVAÇÃO MECANIZADA DE VALA COM PROF. MAIOR QUE 4,5 M ATÉ 6,0 M (MÉDI A ENTRE MONTANTE E JUSANTE/UMA COMPOSIÇÃO POR TRECHO), COM ESCAVADEIRA HIDRÁULICA (1,2 M3/155 HP), LARG. MENOR QUE 1,5 M, EM SOLO DE 1A CATE GORIA, LOCAIS COM BAIXO NÍVEL DE INTERFERÊNCIA. AF_01/2015</t>
  </si>
  <si>
    <t>ESCAVAÇÃO MECANIZADA DE VALA COM PROF. MAIOR QUE 4,5 M ATÉ 6,0 M (MÉDI A ENTRE MONTANTE E JUSANTE/UMA COMPOSIÇÃO POR TRECHO), COM ESCAVADEIRA HIDRÁULICA (1,2 M3/155 HP), LARG. DE 1,5 M A 2,5 M, EM SOLO DE 1A CAT EGORIA, LOCAIS COM BAIXO NÍVEL DE INTERFERÊNCIA. AF_01/2015</t>
  </si>
  <si>
    <t>ESCAVAÇÃO MECANIZADA DE VALA COM PROF. ATÉ 1,5 M (MÉDIA ENTRE MONTANTE E JUSANTE/UMA COMPOSIÇÃO POR TRECHO), COM RETROESCAVADEIRA (0,26 M3/8 8 HP), LARG. MENOR QUE 0,8 M, EM SOLO DE 1A CATEGORIA, EM LOCAIS COM A LTO NÍVEL DE INTERFERÊNCIA. AF_01/2015</t>
  </si>
  <si>
    <t>ESCAVAÇÃO MECANIZADA DE VALA COM PROF. ATÉ 1,5 M (MÉDIA ENTRE MONTANTE E JUSANTE/UMA COMPOSIÇÃO POR TRECHO), COM RETROESCAVADEIRA (0,26 M3/8 8 HP), LARG. DE 0,8 M A 1,5 M, EM SOLO DE 1A CATEGORIA, EM LOCAIS COM ALTO NÍVEL DE INTERFERÊNCIA. AF_01/2015</t>
  </si>
  <si>
    <t>ESCAVAÇÃO MECANIZADA DE VALA COM PROF. MAIOR QUE 1,5 M ATÉ 3,0 M (MÉDI A ENTRE MONTANTE E JUSANTE/UMA COMPOSIÇÃO POR TRECHO), COM RETROESCAVA DEIRA (0,26 M3/88 HP), LARG. MENOR QUE 0,8 M, EM SOLO DE 1A CATEGORIA, EM LOCAIS COM ALTO NÍVEL DE INTERFERÊNCIA.AF_01/2015</t>
  </si>
  <si>
    <t>ESCAVAÇÃO MECANIZADA DE VALA COM PROF. MAIOR QUE 1,5 M ATÉ 3,0 M (MÉDI A ENTRE MONTANTE E JUSANTE/UMA COMPOSIÇÃO POR TRECHO), COM RETROESCAVA DEIRA (0,26 M3/ POTÊNCIA:88 HP), LARGURA DE 0,8 M A 1,5 M, EM SOLO DE 1A CATEGORIA, EM LOCAIS COM ALTO NÍVEL DE INTERFERÊNCIA. AF_01/2015</t>
  </si>
  <si>
    <t>ESCAVAÇÃO MECANIZADA DE VALA COM PROFUNDIDADE ATÉ 1,5 M (MÉDIA ENTRE M ONTANTE E JUSANTE/UMA COMPOSIÇÃO POR TRECHO) COM RETROESCAVADEIRA (CAP ACIDADE DA CAÇAMBA DA RETRO: 0,26 M3 / POTÊNCIA: 88 HP), LARGURA MENOR QUE 0,8 M, EM SOLO DE 1A CATEGORIA, LOCAISCOM BAIXO NÍVEL DE INTERFER ÊNCIA. AF_01/2015</t>
  </si>
  <si>
    <t>ESCAVAÇÃO MECANIZADA DE VALA COM PROFUNDIDADE ATÉ 1,5 M (MÉDIA ENTRE M ONTANTE E JUSANTE/UMA COMPOSIÇÃO POR TRECHO) COM RETROESCAVADEIRA (CAP ACIDADE DA CAÇAMBA DA RETRO: 0,26 M3 / POTÊNCIA: 88 HP), LARGURA DE 0, 8 M A 1,5 M, EM SOLO DE 1A CATEGORIA, LOCAISCOM BAIXO NÍVEL DE INTERFE 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</si>
  <si>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 IXO NÍVEL DE INTERFERÊNCIA. AF_01/2015</t>
  </si>
  <si>
    <t>ESCAVAÇÃO MECANIZADA DE VALA COM PROFUNDIDADE MAIOR QUE 1,5 M ATÉ 3,0 M (MÉDIA ENTRE MONTANTE E JUSANTE/UMA COMPOSIÇÃO POR TRECHO) COM RETRO ESCAVADEIRA (CAPACIDADE DA CAÇAMBA DA RETRO: 0,26 M3 / POTÊNCIA: 88 HP ), LARGURA DE 0,8 M A 1,5 M, EM SOLO DE 1A CATEGORIA, LOCAIS COM BAIXO NÍVEL DE INTERFERÊNCIA. AF_01/2015</t>
  </si>
  <si>
    <t>ATERRO COM AREIA COM ADENSAMENTO HIDRAULICO</t>
  </si>
  <si>
    <t>UMEDECIMENTO DE MATERIAL PARA FECHAMENTO DE VALAS.</t>
  </si>
  <si>
    <t>TRANSPORTE COMERCIAL COM CAMINHAO CARROCERIA 9 T, RODOVIA COM REVESTIM ENTO PRIMARIO</t>
  </si>
  <si>
    <t>TRANSPORTE COMERCIAL COM CAMINHAO BASCULANTE 6 M3, RODOVIA COM REVESTI MENTO PRIMARIO</t>
  </si>
  <si>
    <t>CARGA, MANOBRAS E DESCARGA DE AREIA, BRITA, PEDRA DE MAO E SOLOS COM C AMINHAO BASCULANTE 6 M3 (DESCARGA LIVRE)</t>
  </si>
  <si>
    <t>CARGA, MANOBRAS E DESCARGA DE BRITA PARA BASE DE MACADAME, COM CAMINHA O BASCULANTE 6 M3</t>
  </si>
  <si>
    <t>CARGA, MANOBRAS E DESCARGA DE MISTURAS DE SOLOS E AGREGADOS (BASES EST ABILIZADAS EM USINA) COM CAMINHAO BASCULANTE 6 M3</t>
  </si>
  <si>
    <t>CARGA, MANOBRAS E DESCARGA DE MATERIAIS DIVERSOS, COM CAMINHAO CARROCE RIA 9T (CARGA E DESCARGA MANUAIS)</t>
  </si>
  <si>
    <t>CARGA, MANOBRAS E DESCARGA DE BRITA PARA TRATAMENTOS SUPERFICIAIS, COM CAMINHAO BASCULANTE 6 M3, DESCARGA EM DISTRIBUIDOR</t>
  </si>
  <si>
    <t>CARGA, MANOBRAS E DESCARGA DE MISTURA BETUMINOSA A QUENTE, COM CAMINHA O BASCULANTE 6 M3, DESCARGA EM VIBRO-ACABADORA</t>
  </si>
  <si>
    <t>CARGA, MANOBRAS E DESCARGA DE DE MISTURA BETUMINOSA A FRIO, COM CAMINH AO BASCULANTE 6 M3, DESCARGA EM VIBRO-ACABADORA</t>
  </si>
  <si>
    <t>CARGA, MANOBRAS E DESCARGA DE BRITA PARA BASE DE MACADAME, COM CAMINHA O BASCULANTE 6 M3, DESCARGA EM DISTRIBUIDOR</t>
  </si>
  <si>
    <t>CARGA, MANOBRAS E DESCARGA DE MISTURAS DE SOLOS E AGREGADOS, COM CAMIN HAO BASCULANTE 6 M3, DESCARGA EM DISTRIBUIDOR</t>
  </si>
  <si>
    <t>CARGA E DESCARGA MECANICA DE SOLO UTILIZANDO CAMINHAO BASCULANTE 6,0M3 /16T E PA CARREGADEIRA SOBRE PNEUS 128 HP, CAPACIDADE DA CAÇAMBA 1,7 A 2,8 M3, PESO OPERACIONAL 11632 KG</t>
  </si>
  <si>
    <t>FORNECIMENTO E ASSENTAMENTO DE BRITA 2-DRENOS E FILTROS   MM</t>
  </si>
  <si>
    <t>COMPACTACAO MECANICA C/ CONTROLE DO GC&gt;=95% DO PN (AREAS) (C/MONIVELAD ORA 140 HP E ROLO COMPRESSOR VIBRATORIO 80 HP)</t>
  </si>
  <si>
    <t>ESPALHAMENTO DE MATERIAL DE 1A CATEGORIA COM TRATOR DE ESTEIRA COM 153 HP</t>
  </si>
  <si>
    <t>ESPALHAMENTO DE MATERIAL EM BOTA FORA, COM UTILIZACAO DE TRATOR DE EST EIRAS DE 165 HP</t>
  </si>
  <si>
    <t>ALVENARIA DE EMBASAMENTO EM TIJOLOS CERAMICOS MACICOS 5X10X20CM, ASSEN TADO  COM ARGAMASSA TRACO 1:2:8 (CIMENTO, CAL E AREIA)</t>
  </si>
  <si>
    <t>ALVENARIA DE VEDAÇÃO DE BLOCOS CERÂMICOS FURADOS NA VERTICAL DE 9X19X3 9CM (ESPESSURA 9CM) DE PAREDES COM ÁREA LÍQUIDA MENOR QUE 6M² SEM VÃOS E ARGAMASSA DE ASSENTAMENTO COM PREPARO EM BETONEIRA. AF_06/2014</t>
  </si>
  <si>
    <t>ALVENARIA DE VEDAÇÃO DE BLOCOS CERÂMICOS FURADOS NA VERTICAL DE 9X19X3 9CM (ESPESSURA 9CM) DE PAREDES COM ÁREA LÍQUIDA MENOR QUE 6M² SEM VÃOS E ARGAMASSA DE ASSENTAMENTO COM PREPARO MANUAL. AF_06/2014</t>
  </si>
  <si>
    <t>ALVENARIA DE VEDAÇÃO DE BLOCOS CERÂMICOS FURADOS NA VERTICAL DE 14X19X 39CM (ESPESSURA 14CM) DE PAREDES COM ÁREA LÍQUIDA MENOR QUE 6M² SEM VÃ OS E ARGAMASSA DE ASSENTAMENTO COM PREPARO EM BETONEIRA. AF_06/2014</t>
  </si>
  <si>
    <t>ALVENARIA DE VEDAÇÃO DE BLOCOS CERÂMICOS FURADOS NA VERTICAL DE 14X19X 39CM (ESPESSURA 14CM) DE PAREDES COM ÁREA LÍQUIDA MENOR QUE 6M² SEM VÃ OS E ARGAMASSA DE ASSENTAMENTO COM PREPARO MANUAL. AF_06/2014</t>
  </si>
  <si>
    <t>ALVENARIA DE VEDAÇÃO DE BLOCOS CERÂMICOS FURADOS NA VERTICAL DE 19X19X 39CM (ESPESSURA 19CM) DE PAREDES COM ÁREA LÍQUIDA MENOR QUE 6M² SEM VÃ OS E ARGAMASSA DE ASSENTAMENTO COM PREPARO EM BETONEIRA. AF_06/2014</t>
  </si>
  <si>
    <t>ALVENARIA DE VEDAÇÃO DE BLOCOS CERÂMICOS FURADOS NA VERTICAL DE 19X19X 39CM (ESPESSURA 19CM) DE PAREDES COM ÁREA LÍQUIDA MENOR QUE 6M² SEM VÃ OS E ARGAMASSA DE ASSENTAMENTO COM PREPARO MANUAL. AF_06/2014</t>
  </si>
  <si>
    <t>ALVENARIA DE VEDAÇÃO DE BLOCOS CERÂMICOS FURADOS NA VERTICAL DE 9X19X3 9CM (ESPESSURA 9CM) DE PAREDES COM ÁREA LÍQUIDA MAIOR OU IGUAL A 6M² S EM VÃOS E ARGAMASSA DE ASSENTAMENTO COM PREPARO EM BETONEIRA. AF_06/20 14</t>
  </si>
  <si>
    <t>ALVENARIA DE VEDAÇÃO DE BLOCOS CERÂMICOS FURADOS NA VERTICAL DE 9X19X3 9CM (ESPESSURA 9CM) DE PAREDES COM ÁREA LÍQUIDA MAIOR OU IGUAL A 6M² S EM VÃOS E ARGAMASSA DE ASSENTAMENTO COM PREPARO MANUAL. AF_06/2014</t>
  </si>
  <si>
    <t>ALVENARIA DE VEDAÇÃO DE BLOCOS CERÂMICOS FURADOS NA VERTICAL DE 14X19X 39CM (ESPESSURA 14CM) DE PAREDES COM ÁREA LÍQUIDA MAIOR OU IGUAL A 6M² SEM VÃOS E ARGAMASSA DE ASSENTAMENTO COM PREPARO EM BETONEIRA. AF_06/ 2014</t>
  </si>
  <si>
    <t>ALVENARIA DE VEDAÇÃO DE BLOCOS CERÂMICOS FURADOS NA VERTICAL DE 14X19X 39CM (ESPESSURA 14CM) DE PAREDES COM ÁREA LÍQUIDA MAIOR OU IGUAL A 6M² SEM VÃOS E ARGAMASSA DE ASSENTAMENTO COM PREPARO MANUAL. AF_06/2014</t>
  </si>
  <si>
    <t>ALVENARIA DE VEDAÇÃO DE BLOCOS CERÂMICOS FURADOS NA VERTICAL DE 19X19X 39CM (ESPESSURA 19CM) DE PAREDES COM ÁREA LÍQUIDA MAIOR OU IGUAL A 6M² SEM VÃOS E ARGAMASSA DE ASSENTAMENTO COM PREPARO EM BETONEIRA. AF_06/ 2014</t>
  </si>
  <si>
    <t>ALVENARIA DE VEDAÇÃO DE BLOCOS CERÂMICOS FURADOS NA VERTICAL DE 19X19X 39CM (ESPESSURA 19CM) DE PAREDES COM ÁREA LÍQUIDA MAIOR OU IGUAL A 6M² SEM VÃOS E ARGAMASSA DE ASSENTAMENTO COM PREPARO MANUAL. AF_06/2014</t>
  </si>
  <si>
    <t>ALVENARIA DE VEDAÇÃO DE BLOCOS CERÂMICOS FURADOS NA VERTICAL DE 9X19X3 9CM (ESPESSURA 9CM) DE PAREDES COM ÁREA LÍQUIDA MENOR QUE 6M² COM VÃOS E ARGAMASSA DE ASSENTAMENTO COM PREPARO EM BETONEIRA. AF_06/2014</t>
  </si>
  <si>
    <t>ALVENARIA DE VEDAÇÃO DE BLOCOS CERÂMICOS FURADOS NA VERTICAL DE 9X19X3 9CM (ESPESSURA 9CM) DE PAREDES COM ÁREA LÍQUIDA MENOR QUE 6M² COM VÃOS E ARGAMASSA DE ASSENTAMENTO COM PREPARO MANUAL. AF_06/2014</t>
  </si>
  <si>
    <t>ALVENARIA DE VEDAÇÃO DE BLOCOS CERÂMICOS FURADOS NA VERTICAL DE 14X19X 39CM (ESPESSURA 14CM) DE PAREDES COM ÁREA LÍQUIDA MENOR QUE 6M² COM VÃ OS E ARGAMASSA DE ASSENTAMENTO COM PREPARO EM BETONEIRA. AF_06/2014</t>
  </si>
  <si>
    <t>ALVENARIA DE VEDAÇÃO DE BLOCOS CERÂMICOS FURADOS NA VERTICAL DE 19X19X 39CM (ESPESSURA 19CM) DE PAREDES COM ÁREA LÍQUIDA MENOR QUE 6M² COM VÃ OS E ARGAMASSA DE ASSENTAMENTO COM PREPARO EM BETONEIRA. AF_06/2014</t>
  </si>
  <si>
    <t>ALVENARIA DE VEDAÇÃO DE BLOCOS CERÂMICOS FURADOS NA VERTICAL DE 19X19X 39CM (ESPESSURA 19CM) DE PAREDES COM ÁREA LÍQUIDA MENOR QUE 6M² COM VÃ OS E ARGAMASSA DE ASSENTAMENTO COM PREPARO MANUAL. AF_06/2014</t>
  </si>
  <si>
    <t>ALVENARIA DE VEDAÇÃO DE BLOCOS CERÂMICOS FURADOS NA VERTICAL DE 9X19X3 9CM (ESPESSURA 9CM) DE PAREDES COM ÁREA LÍQUIDA MAIOR OU IGUAL A 6M² C OM VÃOS E ARGAMASSA DE ASSENTAMENTO COM PREPARO EM BETONEIRA. AF_06/20 14</t>
  </si>
  <si>
    <t>ALVENARIA DE VEDAÇÃO DE BLOCOS CERÂMICOS FURADOS NA VERTICAL DE 9X19X3 9CM (ESPESSURA 9CM) DE PAREDES COM ÁREA LÍQUIDA MAIOR OU IGUAL A 6M² C OM VÃOS E ARGAMASSA DE ASSENTAMENTO COM PREPARO MANUAL. AF_06/2014</t>
  </si>
  <si>
    <t>ALVENARIA DE VEDAÇÃO DE BLOCOS CERÂMICOS FURADOS NA VERTICAL DE 14X19X 39CM (ESPESSURA 14CM) DE PAREDES COM ÁREA LÍQUIDA MAIOR OU IGUAL A 6M² COM VÃOS E ARGAMASSA DE ASSENTAMENTO COM PREPARO EM BETONEIRA. AF_06/ 2014</t>
  </si>
  <si>
    <t>ALVENARIA DE VEDAÇÃO DE BLOCOS CERÂMICOS FURADOS NA VERTICAL DE 14X19X 39CM (ESPESSURA 14CM) DE PAREDES COM ÁREA LÍQUIDA MAIOR OU IGUAL A 6M² COM VÃOS E ARGAMASSA DE ASSENTAMENTO COM PREPARO MANUAL. AF_06/2014</t>
  </si>
  <si>
    <t>ALVENARIA DE VEDAÇÃO DE BLOCOS CERÂMICOS FURADOS NA VERTICAL DE 19X19X 39CM (ESPESSURA 19CM) DE PAREDES COM ÁREA LÍQUIDA MAIOR OU IGUAL A 6M² COM VÃOS E ARGAMASSA DE ASSENTAMENTO COM PREPARO EM BETONEIRA. AF_06/ 2014</t>
  </si>
  <si>
    <t>ALVENARIA DE VEDAÇÃO DE BLOCOS CERÂMICOS FURADOS NA VERTICAL DE 19X19X 39CM (ESPESSURA 19CM) DE PAREDES COM ÁREA LÍQUIDA MAIOR OU IGUAL A 6M² COM VÃOS E ARGAMASSA DE ASSENTAMENTO COM PREPARO MANUAL. AF_06/2014</t>
  </si>
  <si>
    <t>ALVENARIA DE VEDAÇÃO DE BLOCOS CERÂMICOS FURADOS NA HORIZONTAL DE 9X19 X19CM (ESPESSURA 9CM) DE PAREDES COM ÁREA LÍQUIDA MENOR QUE 6M² SEM VÃ OS E ARGAMASSA DE ASSENTAMENTO COM PREPARO EM BETONEIRA. AF_06/2014</t>
  </si>
  <si>
    <t>ALVENARIA DE VEDAÇÃO DE BLOCOS CERÂMICOS FURADOS NA HORIZONTAL DE 9X19 X19CM (ESPESSURA 9CM) DE PAREDES COM ÁREA LÍQUIDA MENOR QUE 6M² SEM VÃ OS E ARGAMASSA DE ASSENTAMENTO COM PREPARO MANUAL. AF_06/2014</t>
  </si>
  <si>
    <t>ALVENARIA DE VEDAÇÃO DE BLOCOS CERÂMICOS FURADOS NA HORIZONTAL DE 9X14 X19CM (ESPESSURA 9CM) DE PAREDES COM ÁREA LÍQUIDA MENOR QUE 6M² SEM VÃ OS E ARGAMASSA DE ASSENTAMENTO COM PREPARO EM BETONEIRA. AF_06/2014</t>
  </si>
  <si>
    <t>ALVENARIA DE VEDAÇÃO DE BLOCOS CERÂMICOS FURADOS NA HORIZONTAL DE 9X14 X19CM (ESPESSURA 9CM) DE PAREDES COM ÁREA LÍQUIDA MENOR QUE 6M² SEM VÃ OS E ARGAMASSA DE ASSENTAMENTO COM PREPARO MANUAL. AF_06/2014</t>
  </si>
  <si>
    <t>ALVENARIA DE VEDAÇÃO DE BLOCOS CERÂMICOS FURADOS NA HORIZONTAL DE 9X19 X19CM (ESPESSURA 9CM) DE PAREDES COM ÁREA LÍQUIDA MAIOR OU IGUAL A 6M² SEM VÃOS E ARGAMASSA DE ASSENTAMENTO COM PREPARO EM BETONEIRA. AF_06/ 2014</t>
  </si>
  <si>
    <t>ALVENARIA DE VEDAÇÃO DE BLOCOS CERÂMICOS FURADOS NA HORIZONTAL DE 9X19 X19CM (ESPESSURA 9CM) DE PAREDES COM ÁREA LÍQUIDA MAIOR OU IGUAL A 6M² SEM VÃOS E ARGAMASSA DE ASSENTAMENTO COM PREPARO MANUAL. AF_06/2014</t>
  </si>
  <si>
    <t>ALVENARIA DE VEDAÇÃO DE BLOCOS CERÂMICOS FURADOS NA HORIZONTAL DE 9X14 X19CM (ESPESSURA 9CM) DE PAREDES COM ÁREA LÍQUIDA MAIOR OU IGUAL A 6M² SEM VÃOS E ARGAMASSA DE ASSENTAMENTO COM PREPARO EM BETONEIRA. AF_06/ 2014</t>
  </si>
  <si>
    <t>ALVENARIA DE VEDAÇÃO DE BLOCOS CERÂMICOS FURADOS NA HORIZONTAL DE 9X14 X19CM (ESPESSURA 9CM) DE PAREDES COM ÁREA LÍQUIDA MAIOR OU IGUAL A 6M² SEM VÃOS E ARGAMASSA DE ASSENTAMENTO COM PREPARO MANUAL. AF_06/2014</t>
  </si>
  <si>
    <t>ALVENARIA DE VEDAÇÃO DE BLOCOS CERÂMICOS FURADOS NA HORIZONTAL DE 9X19 X19CM (ESPESSURA 9CM) DE PAREDES COM ÁREA LÍQUIDA MENOR QUE 6M² COM VÃ OS E ARGAMASSA DE ASSENTAMENTO COM PREPARO EM BETONEIRA. AF_06/2014</t>
  </si>
  <si>
    <t>ALVENARIA DE VEDAÇÃO DE BLOCOS CERÂMICOS FURADOS NA HORIZONTAL DE 9X19 X19CM (ESPESSURA 9CM) DE PAREDES COM ÁREA LÍQUIDA MENOR QUE 6M² COM VÃ OS E ARGAMASSA DE ASSENTAMENTO COM PREPARO MANUAL. AF_06/2014</t>
  </si>
  <si>
    <t>ALVENARIA DE VEDAÇÃO DE BLOCOS CERÂMICOS FURADOS NA HORIZONTAL DE 9X14 X19CM (ESPESSURA 9CM) DE PAREDES COM ÁREA LÍQUIDA MENOR QUE 6M² COM VÃ OS E ARGAMASSA DE ASSENTAMENTO COM PREPARO EM BETONEIRA. AF_06/2014</t>
  </si>
  <si>
    <t>ALVENARIA DE VEDAÇÃO DE BLOCOS CERÂMICOS FURADOS NA HORIZONTAL DE 9X14 X19CM (ESPESSURA 9CM) DE PAREDES COM ÁREA LÍQUIDA MENOR QUE 6M² COM VÃ OS E ARGAMASSA DE ASSENTAMENTO COM PREPARO MANUAL. AF_06/2014</t>
  </si>
  <si>
    <t>ALVENARIA DE VEDAÇÃO DE BLOCOS CERÂMICOS FURADOS NA HORIZONTAL DE 9X19 X19CM (ESPESSURA 9CM) DE PAREDES COM ÁREA LÍQUIDA MAIOR OU IGUAL A 6M² COM VÃOS E ARGAMASSA DE ASSENTAMENTO COM PREPARO EM BETONEIRA. AF_06/ 2014</t>
  </si>
  <si>
    <t>ALVENARIA DE VEDAÇÃO DE BLOCOS CERÂMICOS FURADOS NA HORIZONTAL DE 9X19 X19CM (ESPESSURA 9CM) DE PAREDES COM ÁREA LÍQUIDA MAIOR OU IGUAL A 6M² COM VÃOS E ARGAMASSA DE ASSENTAMENTO COM PREPARO MANUAL. AF_06/2014</t>
  </si>
  <si>
    <t>ALVENARIA DE VEDAÇÃO DE BLOCOS CERÂMICOS FURADOS NA HORIZONTAL DE 9X14 X19CM (ESPESSURA 9CM) DE PAREDES COM ÁREA LÍQUIDA MAIOR OU IGUAL A 6M² COM VÃOS E ARGAMASSA DE ASSENTAMENTO COM PREPARO EM BETONEIRA. AF_06/ 2014</t>
  </si>
  <si>
    <t>ALVENARIA DE VEDAÇÃO DE BLOCOS CERÂMICOS FURADOS NA HORIZONTAL DE 9X14 X19CM (ESPESSURA 9CM) DE PAREDES COM ÁREA LÍQUIDA MAIOR OU IGUAL A 6M² COM VÃOS E ARGAMASSA DE ASSENTAMENTO COM PREPARO MANUAL. AF_06/2014</t>
  </si>
  <si>
    <t>(COMPOSIÇÃO REPRESENTATIVA) DO SERVIÇO DE ALVENARIA DE VEDAÇÃO DE BLOC OS VAZADOS DE CERÂMICA DE 9X19X19CM (ESPESSURA 9CM), PARA EDIFICAÇÃO H ABITACIONAL MULTIFAMILIAR (PRÉDIO). AF_11/2014</t>
  </si>
  <si>
    <t>(COMPOSIÇÃO REPRESENTATIVA) DO SERVIÇO DE ALVENARIA DE VEDAÇÃO DE BLOC OS VAZADOS DE CERÂMICA DE 9X19X19CM (ESPESSURA 9CM), PARA EDIFICAÇÃO H ABITACIONAL UNIFAMILIAR (CASA) E EDIFICAÇÃO PÚBLICA PADRÃO. AF_11/2014</t>
  </si>
  <si>
    <t>ALVENARIA DE VEDAÇÃO DE BLOCOS CERÂMICOS FURADOS NA VERTICAL DE 14X19X 39CM (ESPESSURA 14CM) DE PAREDES COM ÁREA LÍQUIDA MENOR QUE 6M2 COM VÃ OS E ARGAMASSA DE ASSENTAMENTO COM PREPARO MANUAL. AF_06/2014</t>
  </si>
  <si>
    <t>ALVENARIA ESTRUTURAL DE BLOCOS CERÂMICOS 14X19X39, (ESPESSURA DE 14 CM ), PARA PAREDES COM ÁREA LÍQUIDA MENOR QUE 6M², SEM VÃOS, UTILIZANDO P ALHETA E ARGAMASSA DE ASSENTAMENTO COM PREPARO EM BETONEIRA. AF_12/201 4</t>
  </si>
  <si>
    <t>ALVENARIA ESTRUTURAL DE BLOCOS CERÂMICOS 14X19X39, (ESPESSURA DE 14 CM ), PARA PAREDES COM ÁREA LÍQUIDA MENOR QUE 6M², SEM VÃOS, UTILIZANDO P ALHETA E ARGAMASSA DE ASSENTAMENTO COM PREPARO MANUAL. AF_12/2014</t>
  </si>
  <si>
    <t>ALVENARIA ESTRUTURAL DE BLOCOS CERÂMICOS 14X19X39, (ESPESSURA DE 14 CM ), PARA PAREDES COM ÁREA LÍQUIDA MAIOR OU IGUAL QUE 6M², SEM VÃOS, UTI LIZANDO PALHETA E ARGAMASSA DE ASSENTAMENTO COM PREPARO EM BETONEIRA. AF_12/2014</t>
  </si>
  <si>
    <t>ALVENARIA ESTRUTURAL DE BLOCOS CERÂMICOS 14X19X39, (ESPESSURA DE 14 CM ), PARA PAREDES COM ÁREA LÍQUIDA MAIOR OU IGUAL QUE 6M², SEM VÃOS, UTI LIZANDO PALHETA E ARGAMASSA DE ASSENTAMENTO COM PREPARO MANUAL. AF_12/ 2014</t>
  </si>
  <si>
    <t>ALVENARIA ESTRUTURAL DE BLOCOS CERÂMICOS 14X19X39, (ESPESSURA DE 14 CM ), PARA PAREDES COM ÁREA LÍQUIDA MENOR QUE 6M², COM VÃOS, UTILIZANDO P ALHETA E ARGAMASSA DE ASSENTAMENTO COM PREPARO EM BETONEIRA. AF_12/201 4</t>
  </si>
  <si>
    <t>ALVENARIA ESTRUTURAL DE BLOCOS CERÂMICOS 14X19X39, (ESPESSURA DE 14 CM ), PARA PAREDES COM ÁREA LÍQUIDA MENOR QUE 6M², COM VÃOS, UTILIZANDO P ALHETA E ARGAMASSA DE ASSENTAMENTO COM PREPARO MANUAL. AF_12/2014</t>
  </si>
  <si>
    <t>ALVENARIA ESTRUTURAL DE BLOCOS CERÂMICOS 14X19X39, (ESPESSURA DE 14 CM ), PARA PAREDES COM ÁREA LÍQUIDA MAIOR OU IGUAL A 6M², COM VÃOS, UTILI ZANDO PALHETA E ARGAMASSA DE ASSENTAMENTO COM PREPARO EM BETONEIRA. AF _12/2014</t>
  </si>
  <si>
    <t>ALVENARIA ESTRUTURAL DE BLOCOS CERÂMICOS 14X19X39, (ESPESSURA DE 14 CM ), PARA PAREDES COM ÁREA LÍQUIDA MAIOR OU IGUAL A 6M², COM VÃOS, UTILI ZANDO PALHETA E ARGAMASSA DE ASSENTAMENTO COM PREPARO MANUAL. AF_12/20 14</t>
  </si>
  <si>
    <t>ALVENARIA ESTRUTURAL DE BLOCOS CERÂMICOS 14X19X29, (ESPESSURA DE 14 CM ), PARA PAREDES COM ÁREA LÍQUIDA MENOR QUE 6M², SEM VÃOS, UTILIZANDO P ALHETA E ARGAMASSA DE ASSENTAMENTO COM PREPARO EM BETONEIRA. AF_12/201 4</t>
  </si>
  <si>
    <t>ALVENARIA ESTRUTURAL DE BLOCOS CERÂMICOS 14X19X29, (ESPESSURA DE 14 CM ), PARA PAREDES COM ÁREA LÍQUIDA MENOR QUE 6M², SEM VÃOS, UTILIZANDO P ALHETA E ARGAMASSA DE ASSENTAMENTO COM PREPARO MANUAL. AF_12/2014</t>
  </si>
  <si>
    <t>ALVENARIA ESTRUTURAL DE BLOCOS CERÂMICOS 14X19X29, (ESPESSURA DE 14 CM ), PARA PAREDES COM ÁREA LÍQUIDA MAIOR OU IGUAL A 6M², SEM VÃOS, UTILI ZANDO PALHETA E ARGAMASSA DE ASSENTAMENTO COM PREPARO EM BETONEIRA. AF _12/2014</t>
  </si>
  <si>
    <t>ALVENARIA ESTRUTURAL DE BLOCOS CERÂMICOS 14X19X29, (ESPESSURA DE 14 CM ), PARA PAREDES COM ÁREA LÍQUIDA MAIOR OU IGUAL A 6M2, SEM VÃOS, UTILI ZANDO PALHETA E ARGAMASSA DE ASSENTAMENTO COM PREPARO MANUAL. AF_12/20 14</t>
  </si>
  <si>
    <t>ALVENARIA ESTRUTURAL DE BLOCOS CERÂMICOS 14X19X29, (ESPESSURA DE 14 CM ), PARA PAREDES COM ÁREA LÍQUIDA MENOR QUE 6M², COM VÃOS, UTILIZANDO P ALHETA E ARGAMASSA DE ASSENTAMENTO COM PREPARO EM BETONEIRA. AF_12/201 4</t>
  </si>
  <si>
    <t>ALVENARIA ESTRUTURAL DE BLOCOS CERÂMICOS 14X19X29, (ESPESSURA DE 14 CM ), PARA PAREDES COM ÁREA LÍQUIDA MENOR QUE 6M², COM VÃOS, UTILIZANDO P ALHETA E ARGAMASSA DE ASSENTAMENTO COM PREPARO MANUAL. AF_12/2014</t>
  </si>
  <si>
    <t>ALVENARIA ESTRUTURAL DE BLOCOS CERÂMICOS 14X19X29, (ESPESSURA DE 14 CM ), PARA PAREDES COM ÁREA LÍQUIDA MAIOR OU IGUAL A 6M², COM VÃOS, UTILI ZANDO PALHETA E ARGAMASSA DE ASSENTAMENTO COM PREPARO EM BETONEIRA. AF _12/2014</t>
  </si>
  <si>
    <t>ALVENARIA ESTRUTURAL DE BLOCOS CERÂMICOS 14X19X29, (ESPESSURA DE 14 CM ), PARA PAREDES COM ÁREA LÍQUIDA MAIOR OU IGUAL A 6M², COM VÃOS, UTILI ZANDO PALHETA E ARGAMASSA DE ASSENTAMENTO COM PREPARO MANUAL. AF_12/20 14</t>
  </si>
  <si>
    <t>ALVENARIA ESTRUTURAL DE BLOCOS CERÂMICOS 14X19X39, (ESPESSURA DE 14 CM ), PARA PAREDES COM ÁREA LÍQUIDA MENOR QUE 6M², SEM VÃOS, UTILIZANDO C OLHER DE PEDREIRO E ARGAMASSA DE ASSENTAMENTO COM PREPARO EM BETONEIRA . AF_12/2014</t>
  </si>
  <si>
    <t>ALVENARIA ESTRUTURAL DE BLOCOS CERÂMICOS 14X19X39, (ESPESSURA DE 14 CM ), PARA PAREDES COM ÁREA LÍQUIDA MENOR QUE 6M², SEM VÃOS, UTILIZANDO C OLHER DE PEDREIRO E ARGAMASSA DE ASSENTAMENTO COM PREPARO MANUAL. AF_1 2/2014</t>
  </si>
  <si>
    <t>ALVENARIA ESTRUTURAL DE BLOCOS CERÂMICOS 14X19X39, (ESPESSURA DE 14 CM ), PARA PAREDES COM ÁREA LÍQUIDA MAIOR OU IGUAL A 6M², SEM VÃOS, UTILI ZANDO COLHER DE PEDREIRO E ARGAMASSA DE ASSENTAMENTO COM PREPARO EM BE TONEIRA. AF_12/2014</t>
  </si>
  <si>
    <t>ALVENARIA ESTRUTURAL DE BLOCOS CERÂMICOS 14X19X39, (ESPESSURA DE 14 CM ), PARA PAREDES COM ÁREA LÍQUIDA MAIOR OU IGUAL A 6M², SEM VÃOS, UTILI ZANDO COLHER DE PEDREIRO E ARGAMASSA DE ASSENTAMENTO COM PREPARO MANUA L. AF_12/2014</t>
  </si>
  <si>
    <t>ALVENARIA ESTRUTURAL DE BLOCOS CERÂMICOS 14X19X39, (ESPESSURA DE 14 CM ), PARA PAREDES COM ÁREA LÍQUIDA MENOR QUE 6M², COM VÃOS, UTILIZANDO C OLHER DE PEDREIRO E ARGAMASSA DE ASSENTAMENTO COM PREPARO EM BETONEIRA . AF_12/2014</t>
  </si>
  <si>
    <t>ALVENARIA ESTRUTURAL DE BLOCOS CERÂMICOS 14X19X39, (ESPESSURA DE 14 CM ), PARA PAREDES COM ÁREA LÍQUIDA MENOR QUE 6M², COM VÃOS, UTILIZANDO C OLHER DE PEDREIRO E ARGAMASSA DE ASSENTAMENTO COM PREPARO MANUAL. AF_1 2/2014</t>
  </si>
  <si>
    <t>ALVENARIA ESTRUTURAL DE BLOCOS CERÂMICOS 14X19X39, (ESPESSURA DE 14 CM ), PARA PAREDES COM ÁREA LÍQUIDA MAIOR OU IGUAL A 6M², COM VÃOS, UTILI ZANDO COLHER DE PEDREIRO E ARGAMASSA DE ASSENTAMENTO COM PREPARO EM BE TONEIRA. AF_12/2014</t>
  </si>
  <si>
    <t>ALVENARIA ESTRUTURAL DE BLOCOS CERÂMICOS 14X19X39, (ESPESSURA DE 14 CM ), PARA PAREDES COM ÁREA LÍQUIDA MAIOR OU IGUAL A 6M², COM VÃOS, UTILI ZANDO COLHER DE PEDREIRO E ARGAMASSA DE ASSENTAMENTO COM PREPARO MANUA L. AF_12/2014</t>
  </si>
  <si>
    <t>ALVENARIA ESTRUTURAL DE BLOCOS CERÂMICOS 14X19X29, (ESPESSURA DE 14 CM ), PARA PAREDES COM ÁREA LÍQUIDA MENOR QUE 6M², SEM VÃOS, UTILIZANDO C OLHER DE PEDREIRO E ARGAMASSA DE ASSENTAMENTO COM PREPARO EM BETONEIRA . AF_12/2014</t>
  </si>
  <si>
    <t>ALVENARIA ESTRUTURAL DE BLOCOS CERÂMICOS 14X19X29, (ESPESSURA DE 14 CM ), PARA PAREDES COM ÁREA LÍQUIDA MENOR QUE 6M², SEM VÃOS, UTILIZANDO C OLHER DE PEDREIRO E ARGAMASSA DE ASSENTAMENTO COM PREPARO MANUAL. AF_1 2/2014</t>
  </si>
  <si>
    <t>ALVENARIA ESTRUTURAL DE BLOCOS CERÂMICOS 14X19X29, (ESPESSURA DE 14 CM ), PARA PAREDES COM ÁREA LÍQUIDA MAIOR OU IGUAL A 6M², SEM VÃOS, UTILI ZANDO COLHER DE PEDREIRO E ARGAMASSA DE ASSENTAMENTO COM PREPARO EM BE TONEIRA. AF_12/2014</t>
  </si>
  <si>
    <t>ALVENARIA ESTRUTURAL DE BLOCOS CERÂMICOS 14X19X29, (ESPESSURA DE 14 CM ), PARA PAREDES COM ÁREA LÍQUIDA MAIOR OU IGUAL A 6M², SEM VÃOS, UTILI ZANDO COLHER DE PEDREIRO E ARGAMASSA DE ASSENTAMENTO COM PREPARO MANUA L. AF_12/2014</t>
  </si>
  <si>
    <t>ALVENARIA ESTRUTURAL DE BLOCOS CERÂMICOS 14X19X29, (ESPESSURA DE 14 CM ), PARA PAREDES COM ÁREA LÍQUIDA MENOR QUE 6M², COM VÃOS, UTILIZANDO C OLHER DE PEDREIRO E ARGAMASSA DE ASSENTAMENTO COM PREPARO EM BETONEIRA . AF_12/2014</t>
  </si>
  <si>
    <t>ALVENARIA ESTRUTURAL DE BLOCOS CERÂMICOS 14X19X29, (ESPESSURA DE 14 CM ), PARA PAREDES COM ÁREA LÍQUIDA MENOR QUE 6M², COM VÃOS, UTILIZANDO C OLHER DE PEDREIRO E ARGAMASSA DE ASSENTAMENTO COM PREPARO MANUAL. AF_1 2/2014</t>
  </si>
  <si>
    <t>ALVENARIA ESTRUTURAL DE BLOCOS CERÂMICOS 14X19X29, (ESPESSURA DE 14 CM ), PARA PAREDES COM ÁREA LÍQUIDA MAIOR OU IGUAL A 6M², COM VÃOS, UTILI ZANDO COLHER DE PEDREIRO E ARGAMASSA DE ASSENTAMENTO COM PREPARO EM BE TONEIRA. AF_12/2014</t>
  </si>
  <si>
    <t>ALVENARIA ESTRUTURAL DE BLOCOS CERÂMICOS 14X19X29, (ESPESSURA DE 14 CM ), PARA PAREDES COM ÁREA LÍQUIDA MAIOR OU IGUAL A 6M², COM VÃOS, UTILI ZANDO COLHER DE PEDREIRO E ARGAMASSA DE ASSENTAMENTO COM PREPARO MANUA L. AF_12/2014</t>
  </si>
  <si>
    <t>ALVENARIA DE VEDAÇÃO DE BLOCOS VAZADOS DE CONCRETO DE 9X19X39CM (ESPES SURA 9CM) DE PAREDES COM ÁREA LÍQUIDA MENOR QUE 6M² SEM VÃOS E ARGAMAS SA DE ASSENTAMENTO COM PREPARO EM BETONEIRA. AF_06/2014</t>
  </si>
  <si>
    <t>ALVENARIA DE VEDAÇÃO DE BLOCOS VAZADOS DE CONCRETO DE 9X19X39CM (ESPES SURA 9CM) DE PAREDES COM ÁREA LÍQUIDA MENOR QUE 6M² SEM VÃOS E ARGAMAS SA DE ASSENTAMENTO COM PREPARO MANUAL. AF_06/2014</t>
  </si>
  <si>
    <t>ALVENARIA DE VEDAÇÃO DE BLOCOS VAZADOS DE CONCRETO DE 14X19X39CM (ESPE SSURA 14CM) DE PAREDES COM ÁREA LÍQUIDA MENOR QUE 6M² SEM VÃOS E ARGAM ASSA DE ASSENTAMENTO COM PREPARO EM BETONEIRA. AF_06/2014</t>
  </si>
  <si>
    <t>ALVENARIA DE VEDAÇÃO DE BLOCOS VAZADOS DE CONCRETO DE 14X19X39CM (ESPE SSURA 14CM) DE PAREDES COM ÁREA LÍQUIDA MENOR QUE 6M² SEM VÃOS E ARGAM ASSA DE ASSENTAMENTO COM PREPARO MANUAL. AF_06/2014</t>
  </si>
  <si>
    <t>ALVENARIA DE VEDAÇÃO DE BLOCOS VAZADOS DE CONCRETO DE 19X19X39CM (ESPE SSURA 19CM) DE PAREDES COM ÁREA LÍQUIDA MENOR QUE 6M² SEM VÃOS E ARGAM ASSA DE ASSENTAMENTO COM PREPARO EM BETONEIRA. AF_06/2014</t>
  </si>
  <si>
    <t>ALVENARIA DE VEDAÇÃO DE BLOCOS VAZADOS DE CONCRETO DE 19X19X39CM (ESPE SSURA 19CM) DE PAREDES COM ÁREA LÍQUIDA MENOR QUE 6M² SEM VÃOS E ARGAM ASSA DE ASSENTAMENTO COM PREPARO MANUAL. AF_06/2014</t>
  </si>
  <si>
    <t>ALVENARIA DE VEDAÇÃO DE BLOCOS VAZADOS DE CONCRETO DE 9X19X39CM (ESPES SURA 9CM) DE PAREDES COM ÁREA LÍQUIDA MAIOR OU IGUAL A 6M² SEM VÃOS E ARGAMASSA DE ASSENTAMENTO COM PREPARO EM BETONEIRA. AF_06/2014</t>
  </si>
  <si>
    <t>ALVENARIA DE VEDAÇÃO DE BLOCOS VAZADOS DE CONCRETO DE 9X19X39CM (ESPES SURA 9CM) DE PAREDES COM ÁREA LÍQUIDA MAIOR OU IGUAL A 6M² SEM VÃOS E ARGAMASSA DE ASSENTAMENTO COM PREPARO MANUAL. AF_06/2014</t>
  </si>
  <si>
    <t>ALVENARIA DE VEDAÇÃO DE BLOCOS VAZADOS DE CONCRETO DE 14X19X39CM (ESPE SSURA 14CM) DE PAREDES COM ÁREA LÍQUIDA MAIOR OU IGUAL A 6M² SEM VÃOS E ARGAMASSA DE ASSENTAMENTO COM PREPARO EM BETONEIRA. AF_06/2014</t>
  </si>
  <si>
    <t>ALVENARIA DE VEDAÇÃO DE BLOCOS VAZADOS DE CONCRETO DE 14X19X39CM (ESPE SSURA 14CM) DE PAREDES COM ÁREA LÍQUIDA MAIOR OU IGUAL A 6M² SEM VÃOS E ARGAMASSA DE ASSENTAMENTO COM PREPARO MANUAL. AF_06/2014</t>
  </si>
  <si>
    <t>ALVENARIA DE VEDAÇÃO DE BLOCOS VAZADOS DE CONCRETO DE 19X19X39CM (ESPE SSURA 19CM) DE PAREDES COM ÁREA LÍQUIDA MAIOR OU IGUAL A 6M² SEM VÃOS E ARGAMASSA DE ASSENTAMENTO COM PREPARO EM BETONEIRA. AF_06/2014</t>
  </si>
  <si>
    <t>ALVENARIA DE VEDAÇÃO DE BLOCOS VAZADOS DE CONCRETO DE 19X19X39CM (ESPE SSURA 19CM) DE PAREDES COM ÁREA LÍQUIDA MAIOR OU IGUAL A 6M² SEM VÃOS E ARGAMASSA DE ASSENTAMENTO COM PREPARO MANUAL. AF_06/2014</t>
  </si>
  <si>
    <t>ALVENARIA DE VEDAÇÃO DE BLOCOS VAZADOS DE CONCRETO DE 9X19X39CM (ESPES SURA 9CM) DE PAREDES COM ÁREA LÍQUIDA MENOR QUE 6M² COM VÃOS E ARGAMAS SA DE ASSENTAMENTO COM PREPARO EM BETONEIRA. AF_06/2014</t>
  </si>
  <si>
    <t>ALVENARIA DE VEDAÇÃO DE BLOCOS VAZADOS DE CONCRETO DE 9X19X39CM (ESPES SURA 9CM) DE PAREDES COM ÁREA LÍQUIDA MENOR QUE 6M² COM VÃOS E ARGAMAS SA DE ASSENTAMENTO COM PREPARO MANUAL. AF_06/2014</t>
  </si>
  <si>
    <t>ALVENARIA DE VEDAÇÃO DE BLOCOS VAZADOS DE CONCRETO DE 14X19X39CM (ESPE SSURA 14CM) DE PAREDES COM ÁREA LÍQUIDA MENOR QUE 6M² COM VÃOS E ARGAM ASSA DE ASSENTAMENTO COM PREPARO EM BETONEIRA. AF_06/2014</t>
  </si>
  <si>
    <t>ALVENARIA DE VEDAÇÃO DE BLOCOS VAZADOS DE CONCRETO DE 14X19X39CM (ESPE SSURA 14CM) DE PAREDES COM ÁREA LÍQUIDA MENOR QUE 6M² COM VÃOS E ARGAM ASSA DE ASSENTAMENTO COM PREPARO MANUAL. AF_06/2014</t>
  </si>
  <si>
    <t>ALVENARIA DE VEDAÇÃO DE BLOCOS VAZADOS DE CONCRETO DE 19X19X39CM (ESPE SSURA 19CM) DE PAREDES COM ÁREA LÍQUIDA MENOR QUE 6M² COM VÃOS E ARGAM ASSA DE ASSENTAMENTO COM PREPARO EM BETONEIRA. AF_06/2014</t>
  </si>
  <si>
    <t>ALVENARIA DE VEDAÇÃO DE BLOCOS VAZADOS DE CONCRETO DE 19X19X39CM (ESPE SSURA 19CM) DE PAREDES COM ÁREA LÍQUIDA MENOR QUE 6M² COM VÃOS E ARGAM ASSA DE ASSENTAMENTO COM PREPARO MANUAL. AF_06/2014</t>
  </si>
  <si>
    <t>ALVENARIA DE VEDAÇÃO DE BLOCOS VAZADOS DE CONCRETO DE 9X19X39CM (ESPES SURA 9CM) DE PAREDES COM ÁREA LÍQUIDA MAIOR OU IGUAL A 6M² COM VÃOS E ARGAMASSA DE ASSENTAMENTO COM PREPARO EM BETONEIRA. AF_06/2014</t>
  </si>
  <si>
    <t>ALVENARIA DE VEDAÇÃO DE BLOCOS VAZADOS DE CONCRETO DE 9X19X39CM (ESPES SURA 9CM) DE PAREDES COM ÁREA LÍQUIDA MAIOR OU IGUAL A 6M² COM VÃOS E ARGAMASSA DE ASSENTAMENTO COM PREPARO MANUAL. AF_06/2014</t>
  </si>
  <si>
    <t>ALVENARIA DE VEDAÇÃO DE BLOCOS VAZADOS DE CONCRETO DE 14X19X39CM (ESPE SSURA 14CM) DE PAREDES COM ÁREA LÍQUIDA MAIOR OU IGUAL A 6M² COM VÃOS E ARGAMASSA DE ASSENTAMENTO COM PREPARO EM BETONEIRA. AF_06/2014</t>
  </si>
  <si>
    <t>ALVENARIA DE VEDAÇÃO DE BLOCOS VAZADOS DE CONCRETO DE 14X19X39CM (ESPE SSURA 14CM) DE PAREDES COM ÁREA LÍQUIDA MAIOR OU IGUAL A 6M² COM VÃOS E ARGAMASSA DE ASSENTAMENTO COM PREPARO MANUAL. AF_06/2014</t>
  </si>
  <si>
    <t>ALVENARIA DE VEDAÇÃO DE BLOCOS VAZADOS DE CONCRETO DE 19X19X39CM (ESPE SSURA 19CM) DE PAREDES COM ÁREA LÍQUIDA MAIOR OU IGUAL A 6M² COM VÃOS E ARGAMASSA DE ASSENTAMENTO COM PREPARO EM BETONEIRA. AF_06/2014</t>
  </si>
  <si>
    <t>ALVENARIA DE VEDAÇÃO DE BLOCOS VAZADOS DE CONCRETO DE 19X19X39CM (ESPE SSURA 19CM) DE PAREDES COM ÁREA LÍQUIDA MAIOR OU IGUAL A 6M² COM VÃOS E ARGAMASSA DE ASSENTAMENTO COM PREPARO MANUAL. AF_06/2014</t>
  </si>
  <si>
    <t>(COMPOSIÇÃO REPRESENTATIVA) DO SERVIÇO DE ALVENARIA DE VEDAÇÃO DE BLOC OS VAZADOS DE CONCRETO DE 9X19X39CM (ESPESSURA 9CM), PARA EDIFICAÇÃO H ABITACIONAL MULTIFAMILIAR (PRÉDIO). AF_11/2014</t>
  </si>
  <si>
    <t>(COMPOSIÇÃO REPRESENTATIVA) DO SERVIÇO DE ALVENARIA DE VEDAÇÃO DE BLOC OS VAZADOS DE CONCRETO DE 9X19X39CM (ESPESSURA 9CM), PARA EDIFICAÇÃO H ABITACIONAL UNIFAMILIAR (CASA) E EDIFICAÇÃO PÚBLICA PADRÃO. AF_11/2014</t>
  </si>
  <si>
    <t>(COMPOSIÇÃO REPRESENTATIVA) DO SERVIÇO DE ALVENARIA DE VEDAÇÃO DE BLOC OS VAZADOS DE CONCRETO DE 14X19X39CM (ESPESSURA 14CM), PARA EDIFICAÇÃO HABITACIONAL UNIFAMILIAR (CASA) E EDIFICAÇÃO PÚBLICA PADRÃO. AF_12/20 14</t>
  </si>
  <si>
    <t>COBOGO DE CONCRETO (ELEMENTO VAZADO), 10X29X39CM ABERTURA COM VIDRO, A SSENTADO COM ARGAMASSA TRACO 1:4 (CIMENTO E AREIA MEDIA NAO PENEIRADA)</t>
  </si>
  <si>
    <t>ALVENARIA DE BLOCOS DE CONCRETO ESTRUTURAL 14X19X39 CM, (ESPESSURA 14 CM), FBK = 4,5 MPA, PARA PAREDES COM ÁREA LÍQUIDA MENOR QUE 6M², SEM V ÃOS, UTILIZANDO PALHETA. AF_12/2014</t>
  </si>
  <si>
    <t>ALVENARIA DE BLOCOS DE CONCRETO ESTRUTURAL 14X19X39 CM, (ESPESSURA 14 CM), FBK = 4,5 MPA, PARA PAREDES COM ÁREA LÍQUIDA MAIOR OU IGUAL A 6M² , SEM VÃOS, UTILIZANDO PALHETA. AF_12/2014</t>
  </si>
  <si>
    <t>ALVENARIA DE BLOCOS DE CONCRETO ESTRUTURAL 14X19X39 CM, (ESPESSURA 14 CM) FBK = 14,0 MPA, PARA PAREDES COM ÁREA LÍQUIDA MENOR QUE 6M², SEM V ÃOS, UTILIZANDO PALHETA. AF_12/2014</t>
  </si>
  <si>
    <t>ALVENARIA DE BLOCOS DE CONCRETO ESTRUTURAL 14X19X39 CM, (ESPESSURA 14 CM) FBK = 14,0 MPA, PARA PAREDES COM ÁREA LÍQUIDA MAIOR OU IGUAL A 6M² , SEM VÃOS, UTILIZANDO PALHETA. AF_12/2014</t>
  </si>
  <si>
    <t>ALVENARIA DE BLOCOS DE CONCRETO ESTRUTURAL 14X19X39 CM, (ESPESSURA 14 CM), FBK = 4,5 MPA, PARA PAREDES COM ÁREA LÍQUIDA MENOR QUE 6M², COM V ÃOS, UTILIZANDO PALHETA. AF_12/2014</t>
  </si>
  <si>
    <t>ALVENARIA DE BLOCOS DE CONCRETO ESTRUTURAL 14X19X39 CM, (ESPESSURA 14 CM), FBK = 4,5 MPA, PARA PAREDES COM ÁREA LÍQUIDA MAIOR OU IGUAL A 6M² , COM VÃOS, UTILIZANDO PALHETA. AF_12/2014</t>
  </si>
  <si>
    <t>ALVENARIA DE BLOCOS DE CONCRETO ESTRUTURAL 14X19X39 CM, (ESPESSURA 14 CM) FBK = 14,0 MPA, PARA PAREDES COM ÁREA LÍQUIDA MENOR QUE 6M², COM V ÃOS, UTILIZANDO PALHETA. AF_12/2014</t>
  </si>
  <si>
    <t>ALVENARIA DE BLOCOS DE CONCRETO ESTRUTURAL 14X19X39 CM, (ESPESSURA 14 CM) FBK = 14,0 MPA, PARA PAREDES COM ÁREA LÍQUIDA MAIOR OU IGUAL A 6M² , COM VÃOS, UTILIZANDO PALHETA. AF_12/2014</t>
  </si>
  <si>
    <t>ALVENARIA DE BLOCOS DE CONCRETO ESTRUTURAL 14X19X29 CM, (ESPESSURA 14 CM), FBK = 4,5 MPA, PARA PAREDES COM ÁREA LÍQUIDA MENOR QUE 6M², SEM V ÃOS, UTILIZANDO PALHETA. AF_12/2014</t>
  </si>
  <si>
    <t>ALVENARIA DE BLOCOS DE CONCRETO ESTRUTURAL 14X19X29 CM, (ESPESSURA 14 CM), FBK = 4,5 MPA, PARA PAREDES COM ÁREA LÍQUIDA MAIOR OU IGUAL A 6M² , SEM VÃOS, UTILIZANDO PALHETA. AF_12/2014</t>
  </si>
  <si>
    <t>ALVENARIA DE BLOCOS DE CONCRETO ESTRUTURAL 14X19X29 CM, (ESPESSURA 14 CM) FBK = 14,0 MPA, PARA PAREDES COM ÁREA LÍQUIDA MENOR QUE 6M², SEM V ÃOS, UTILIZANDO PALHETA. AF_12/2014</t>
  </si>
  <si>
    <t>ALVENARIA DE BLOCOS DE CONCRETO ESTRUTURAL 14X19X29 CM, (ESPESSURA 14 CM) FBK = 14,0 MPA, PARA PAREDES COM ÁREA LÍQUIDA MAIOR OU IGUAL A 6M² , SEM VÃOS, UTILIZANDO PALHETA. AF_12/2014</t>
  </si>
  <si>
    <t>ALVENARIA DE BLOCOS DE CONCRETO ESTRUTURAL 14X19X29 CM, (ESPESSURA 14 CM), FBK = 4,5 MPA, PARA PAREDES COM ÁREA LÍQUIDA MENOR QUE 6M², COM V ÃOS, UTILIZANDO PALHETA. AF_12/2014</t>
  </si>
  <si>
    <t>ALVENARIA DE BLOCOS DE CONCRETO ESTRUTURAL 14X19X29 CM, (ESPESSURA 14 CM), FBK = 4,5 MPA, PARA PAREDES COM ÁREA LÍQUIDA MAIOR OU IGUAL A 6M² , COM VÃOS, UTILIZANDO PALHETA. AF_12/2014</t>
  </si>
  <si>
    <t>ALVENARIA DE BLOCOS DE CONCRETO ESTRUTURAL 14X19X29 CM, (ESPESSURA 14 CM) FBK = 14,0 MPA, PARA PAREDES COM ÁREA LÍQUIDA MENOR QUE 6M², COM V ÃOS, UTILIZANDO PALHETA. AF_12/2014</t>
  </si>
  <si>
    <t>ALVENARIA DE BLOCOS DE CONCRETO ESTRUTURAL 14X19X29 CM, (ESPESSURA 14 CM) FBK = 14,0 MPA, PARA PAREDES COM ÁREA LÍQUIDA MAIOR OU IGUAL A 6M² , COM VÃOS, UTILIZANDO PALHETA. AF_12/2014</t>
  </si>
  <si>
    <t>ALVENARIA DE BLOCOS DE CONCRETO ESTRUTURAL 14X19X39 CM, (ESPESSURA 14 CM), FBK = 4,5 MPA, PARA PAREDES COM ÁREA LÍQUIDA MENOR QUE 6M², SEM V ÃOS, UTILIZANDO COLHER DE PEDREIRO. AF_12/2014</t>
  </si>
  <si>
    <t>ALVENARIA DE BLOCOS DE CONCRETO ESTRUTURAL 14X19X39 CM, (ESPESSURA 14 CM), FBK = 4,5 MPA, PARA PAREDES COM ÁREA LÍQUIDA MAIOR OU IGUAL A 6M² , SEM VÃOS, UTILIZANDO COLHER DE PEDREIRO. AF_12/2014</t>
  </si>
  <si>
    <t>ALVENARIA DE BLOCOS DE CONCRETO ESTRUTURAL 14X19X39 CM, (ESPESSURA 14 CM) FBK = 14,0 MPA, PARA PAREDES COM ÁREA LÍQUIDA MENOR QUE 6M², SEM V ÃOS, UTILIZANDO COLHER DE PEDREIRO. AF_12/2014</t>
  </si>
  <si>
    <t>ALVENARIA DE BLOCOS DE CONCRETO ESTRUTURAL 14X19X39 CM, (ESPESSURA 14 CM) FBK = 14,0 MPA, PARA PAREDES COM ÁREA LÍQUIDA MAIOR OU IGUAL A 6M² , SEM VÃOS, UTILIZANDO COLHER DE PEDREIRO. AF_12/2014</t>
  </si>
  <si>
    <t>ALVENARIA DE BLOCOS DE CONCRETO ESTRUTURAL 14X19X39 CM, (ESPESSURA 14 CM), FBK = 4,5 MPA, PARA PAREDES COM ÁREA LÍQUIDA MENOR QUE 6M², COM V ÃOS, UTILIZANDO COLHER DE PEDREIRO. AF_12/2014</t>
  </si>
  <si>
    <t>ALVENARIA DE BLOCOS DE CONCRETO ESTRUTURAL 14X19X39 CM, (ESPESSURA 14 CM), FBK = 4,5 MPA, PARA PAREDES COM ÁREA LÍQUIDA MAIOR OU IGUAL A 6M² , COM VÃOS, UTILIZANDO COLHER DE PEDREIRO. AF_12/2014</t>
  </si>
  <si>
    <t>ALVENARIA DE BLOCOS DE CONCRETO ESTRUTURAL 14X19X39 CM, (ESPESSURA 14 CM) FBK = 14,0 MPA, PARA PAREDES COM ÁREA LÍQUIDA MENOR QUE 6M², COM V ÃOS, UTILIZANDO COLHER DE PEDREIRO. AF_12/2014</t>
  </si>
  <si>
    <t>ALVENARIA DE BLOCOS DE CONCRETO ESTRUTURAL 14X19X39 CM, (ESPESSURA 14 CM) FBK = 14,0 MPA, PARA PAREDES COM ÁREA LÍQUIDA MAIOR OU IGUAL A 6M² , COM VÃOS, UTILIZANDO COLHER DE PEDREIRO. AF_12/2014</t>
  </si>
  <si>
    <t>ALVENARIA DE BLOCOS DE CONCRETO ESTRUTURAL 14X19X29 CM, (ESPESSURA 14 CM), FBK = 4,5 MPA, PARA PAREDES COM ÁREA LÍQUIDA MENOR QUE 6M², SEM V ÃOS, UTILIZANDO COLHER DE PEDREIRO. AF_12/2014</t>
  </si>
  <si>
    <t>ALVENARIA DE BLOCOS DE CONCRETO ESTRUTURAL 14X19X29 CM, (ESPESSURA 14 CM), FBK = 4,5 MPA, PARA PAREDES COM ÁREA LÍQUIDA MAIOR OU IGUAL A 6M² , SEM VÃOS, UTILIZANDO COLHER DE PEDREIRO. AF_12/2014</t>
  </si>
  <si>
    <t>ALVENARIA DE BLOCOS DE CONCRETO ESTRUTURAL 14X19X29 CM, (ESPESSURA 14 CM) FBK = 14,0 MPA, PARA PAREDES COM ÁREA LÍQUIDA MENOR QUE 6M², SEM V ÃOS, UTILIZANDO COLHER DE PEDREIRO. AF_12/2014</t>
  </si>
  <si>
    <t>ALVENARIA DE BLOCOS DE CONCRETO ESTRUTURAL 14X19X29 CM, (ESPESSURA 14 CM) FBK = 14,0 MPA, PARA PAREDES COM ÁREA LÍQUIDA MAIOR OU IGUAL A 6M² , SEM VÃOS, UTILIZANDO COLHER DE PEDREIRO. AF_12/2014</t>
  </si>
  <si>
    <t>ALVENARIA DE BLOCOS DE CONCRETO ESTRUTURAL 14X19X29 CM, (ESPESSURA 14 CM), FBK = 4,5 MPA, PARA PAREDES COM ÁREA LÍQUIDA MENOR QUE 6M², COM V ÃOS, UTILIZANDO COLHER DE PEDREIRO. AF_12/2014</t>
  </si>
  <si>
    <t>ALVENARIA DE BLOCOS DE CONCRETO ESTRUTURAL 14X19X29 CM, (ESPESSURA 14 CM), FBK = 4,5 MPA, PARA PAREDES COM ÁREA LÍQUIDA MAIOR OU IGUAL A 6M² , COM VÃOS, UTILIZANDO COLHER DE PEDREIRO. AF_12/2014</t>
  </si>
  <si>
    <t>ALVENARIA DE BLOCOS DE CONCRETO ESTRUTURAL 14X19X29 CM, (ESPESSURA 14 CM) FBK = 14,0 MPA, PARA PAREDES COM ÁREA LÍQUIDA MENOR QUE 6M², COM V ÃOS, UTILIZANDO COLHER DE PEDREIRO. AF_12/2014</t>
  </si>
  <si>
    <t>ALVENARIA DE BLOCOS DE CONCRETO ESTRUTURAL 14X19X29 CM, (ESPESSURA 14 CM) FBK = 14,0 MPA, PARA PAREDES COM ÁREA LÍQUIDA MAIOR OU IGUAL A 6M² , COM VÃOS, UTILIZANDO COLHER DE PEDREIRO. AF_12/2014</t>
  </si>
  <si>
    <t>(COMPOSIÇÃO REPRESENTATIVA) DE ALVENARIA DE BLOCOS DE CONCRETO ESTRUTU RAL 14X19X39 CM, (ESPESSURA 14 CM), FBK = 4,5 MPA, UTILIZANDO PALHETA, PARA EDIFICAÇÃO HABITACIONAL. AF_10/2015</t>
  </si>
  <si>
    <t>COMPOSIÇÃO REPRESENTATIVA DE SERVIÇOS DE ALVENARIA DE BLOCOS DE CONCRE TO ESTRUTURAL 14X19X29 CM, (ESPESSURA 14 CM), FBK = 4,5 MPA, UTILIZAND O PALHETA, PARA EDIFICAÇÃO HABITACIONAL. AF_10/2015</t>
  </si>
  <si>
    <t>BLOCOS DE VIDRO TIPO CANELADO 19X19X8CM, ASSENTADO COM ARGAMASSA TRACO 1:3 (CIMENTO E AREIA GROSSA) PREPARO MECANICO, COM REJUNTAMENTO EM CI MENTO BRANCO E BARRAS DE ACO</t>
  </si>
  <si>
    <t>BLOCOS DE VIDRO TIPO XADREZ 20X20X10CM, ASSENTADO COM ARGAMASSA TRACO 1:3 (CIMENTO E AREIA GROSSA) PREPARO MECANICO, COM REJUNTAMENTO EM CIM ENTO BRANCO E BARRAS DE ACO</t>
  </si>
  <si>
    <t>BLOCOS DE VIDRO TIPO XADREZ 20X10X8CM, ASSENTADO COM ARGAMASSA TRACO 1 :3 (CIMENTO E AREIA GROSSA) PREPARO MECANICO, COM REJUNTAMENTO EM CIME NTO BRANCO E BARRAS DE ACO</t>
  </si>
  <si>
    <t>RETIRADA DE DIVISORIAS EM CHAPAS DE MADEIRA, COM MONTANTES METALICOS</t>
  </si>
  <si>
    <t>RECOLOCACAO DE PLACAS DIVISORIAS DE GRANILITE, CONSIDERANDO REAPROVEIT AMENTO DO MATERIAL</t>
  </si>
  <si>
    <t>DIVISORIA EM MARMORITE ESPESSURA 35MM, CHUMBAMENTO NO PISO E PAREDE CO M ARGAMASSA DE CIMENTO E AREIA, POLIMENTO MANUAL, EXCLUSIVE FERRAGENS</t>
  </si>
  <si>
    <t>DIVISORIA EM MADEIRA COMPENSADA RESINADA ESPESSURA 6MM, ESTRUTURADA EM MADEIRA DE LEI 3"X3"</t>
  </si>
  <si>
    <t>DIVISORIA EM MARMORE BRANCO POLIDO, ESPESSURA 3 CM, ASSENTADO COM ARGA MASSA TRACO 1:4 (CIMENTO E AREIA), ARREMATE COM CIMENTO BRANCO, EXCLUS IVE FERRAGENS</t>
  </si>
  <si>
    <t>DIVISORIA EM GRANITO BRANCO POLIDO, ESP = 3CM, ASSENTADO COM ARGAMASSA TRACO 1:4, ARREMATE EM CIMENTO BRANCO, EXCLUSIVE FERRAGENS</t>
  </si>
  <si>
    <t>ALVENARIA COM BLOCOS DE CONCRETO CELULAR 10X30X60CM, ESPESSURA 10CM, A SSENTADOS COM ARGAMASSA TRACO 1:2:9 (CIMENTO, CAL E AREIA) PREPARO MAN UAL</t>
  </si>
  <si>
    <t>ALVENARIA COM BLOCOS DE CONCRETO CELULAR 20X30X60CM, ESPESSURA 20CM, A SSENTADOS COM ARGAMASSA TRACO 1:2:9 (CIMENTO, CAL E AREIA) PREPARO MAN UAL</t>
  </si>
  <si>
    <t>REASSENTAMENTO DE PARALELEPIPEDO SOBRE COLCHAO DE PO DE PEDRA ESPESSUR A 10CM, REJUNTADO COM BETUME E PEDRISCO, CONSIDERANDO APROVEITAMENTO D O PARALELEPIPEDO</t>
  </si>
  <si>
    <t>REASSENTAMENTO DE PARALELEPIPEDO SOBRE COLCHAO DE PO DE PEDRA ESPESSUR A 10CM, REJUNTADO COM ARGAMASSA TRACO 1:3 (CIMENTO E AREIA), CONSIDERA NDO APROVEITAMENTO DO PARALELEPIPEDO</t>
  </si>
  <si>
    <t>RECOMPOSICAO DE PAVIMENTACAO TIPO BLOKRET SOBRE COLCHAO DE AREIA COM R EAPROVEITAMENTO DE MATERIAL</t>
  </si>
  <si>
    <t>DEMOLIÇÃO DE PAVIMENTAÇÃO ASFÁLTICA COM UTILIZAÇÃO DE MARTELO PERFURAD OR, ESPESSURA ATÉ 15 CM, EXCLUSIVE CARGA E TRANSPORTE</t>
  </si>
  <si>
    <t>CONFORMACAO GEOMETRICA DE PLATAFORMA PARA EXECUCAO DE REVESTIMENTO PRI MARIO EM RODOVIAS VICINAIS</t>
  </si>
  <si>
    <t>BASE DE SOLO ESTABILIZADO SEM MISTURA, COMPACTACAO 100% PROCTOR NORMAL , EXCLUSIVE ESCAVACAO, CARGA E TRANSPORTE DO SOLO</t>
  </si>
  <si>
    <t>BASE DE SOLO CIMENTO 2% MISTURA EM PISTA, COMPACTACAO 100% PROCTOR INT ERMEDIARIO, EXCLUSIVE ESCAVACAO, CARGA E TRANSPORTE DO SOLO</t>
  </si>
  <si>
    <t>BASE DE SOLO CIMENTO 4% MISTURA EM PISTA, COMPACTACAO 100% PROCTOR NOR MAL, EXCLUSIVE TRANSPORTE DO SOLO</t>
  </si>
  <si>
    <t>BASE DE SOLO CIMENTO 6% MISTURA EM PISTA, COMPACTACAO 100% PROCTOR NOR MAL, EXCLUSIVE ESCAVACAO, CARGA E TRANSPORTE DO SOLO</t>
  </si>
  <si>
    <t>BASE DE SOLO CIMENTO 2% MISTURA EM USINA, COMPACTACAO 100% PROCTOR INT ERMEDIARIO, EXCLUSIVE ESCAVACAO, CARGA E TRANSPORTE DO SOLO</t>
  </si>
  <si>
    <t>BASE DE SOLO CIMENTO 4% MISTURA EM USINA, COMPACTACAO 100% PROCTOR NOR MAL, EXCLUSIVE ESCAVACAO, CARGA E TRANSPORTE DO SOLO</t>
  </si>
  <si>
    <t>BASE DE SOLO CIMENTO 6% COM MISTURA EM USINA, COMPACTACAO 100% PROCTOR NORMAL, EXCLUSIVE ESCAVACAO, CARGA E TRANSPORTE DO SOLO</t>
  </si>
  <si>
    <t>REGULARIZACAO E COMPACTACAO DE SUBLEITO ATE 20 CM DE ESPESSURA</t>
  </si>
  <si>
    <t>BASE SOLO ESTABIL C/ MATERIAIS MISTURADOS NA USINA / TRANSP AGUA EXCL. ESCAV., CARGA E TRANSPORTE DOS SOLOS UTILIZADOS E BRITA</t>
  </si>
  <si>
    <t>PAVIMENTO EM PARALELEPIPEDO SOBRE COLCHAO DE AREIA REJUNTADO COM ARGAM ASSA DE CIMENTO E AREIA NO TRAÇO 1:3 (PEDRAS PEQUENAS 30 A 35 PECAS PO R M2)</t>
  </si>
  <si>
    <t>CORTE E PREPARO DE CORDAO DE PEDRA PARA PAVIMENTO POLIEDRICO</t>
  </si>
  <si>
    <t>EXTRACAO, CARGA E ASSENTAMENTO DE CORDAO DE PEDRA PARA PAVIMENTO POLIE DRICO, EXCLUSIVE TRANSPORTE DE PEDRA E INDENIZACAO PEDREIRA</t>
  </si>
  <si>
    <t>EXTRACAO, CARGA, PREPARO E ASSENTAMENTO DE PEDRAS POLIEDRICAS, EXCLUSI VE TRANSPORTE DE PEDRA E INDENIZACAO PEDREIRA</t>
  </si>
  <si>
    <t>CAPA SELANTE COMPREENDENDO APLICAÇÃO DE ASFALTO NA PROPORÇÃO DE 0,7 A 1,5L / M2, DISTRIBUIÇÃO DE AGREGADOS DE 5 A 15KG/M2 E COMPACTAÇÃO COM ROLO - COM USO DA EMULSAO RR-2C, INCLUSO APLICACAO E COMPACTACAO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</si>
  <si>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</si>
  <si>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</si>
  <si>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</si>
  <si>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</si>
  <si>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</si>
  <si>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PÁTIO/ESTACIONAMENTO EM PISO INTERTRAVADO, COM BLOCO RETAN GULAR DE 20 X 10 CM, ESPESSURA 10 CM. AF_12/2015</t>
  </si>
  <si>
    <t>EXECUÇÃO DE VIA EM PISO INTERTRAVADO, COM BLOCO RETANGULAR DE 20 X 10 CM, ESPESSURA 10 CM. AF_12/2015</t>
  </si>
  <si>
    <t>EXECUÇÃO DE PASSEIO EM PISO INTERTRAVADO, COM BLOCO 16 FACES DE 22 X 1 1 CM, ESPESSURA 6 CM. AF_12/2015</t>
  </si>
  <si>
    <t>EXECUÇÃO DE PÁTIO/ESTACIONAMENTO EM PISO INTERTRAVADO, COM BLOCO 16 FA CES DE 22 X 11 CM, ESPESSURA 6 CM. AF_12/2015</t>
  </si>
  <si>
    <t>EXECUÇÃO DE PÁTIO/ESTACIONAMENTO EM PISO INTERTRAVADO, COM BLOCO 16 FA CES DE 22 X 11 CM, ESPESSURA 8 CM. AF_12/2015</t>
  </si>
  <si>
    <t>EXECUÇÃO DE VIA EM PISO INTERTRAVADO, COM BLOCO 16 FACES DE 22 X 11 CM , ESPESSURA 8 CM. AF_12/2015</t>
  </si>
  <si>
    <t>EXECUÇÃO DE PÁTIO/ESTACIONAMENTO EM PISO INTERTRAVADO, COM BLOCO 16 FA CES DE 22 X 11 CM, ESPESSURA 10 CM. AF_12/2015</t>
  </si>
  <si>
    <t>EXECUÇÃO DE VIA EM PISO INTERTRAVADO, COM BLOCO 16 FACES DE 22 X 11 CM , ESPESSURA 10 CM. AF_12/2015</t>
  </si>
  <si>
    <t>SINALIZACAO HORIZONTAL COM TINTA RETRORREFLETIVA A BASE DE RESINA ACRI LICA COM MICROESFERAS DE VIDRO</t>
  </si>
  <si>
    <t>BARREIRA PRE-MOLDADA EXTERNA CONCRETO ARMADO 0,25X0,40X1,14M FCK=25MPA ACO CA-50 INCL VIGOTA HORIZONTAL MONTANTE A CADA 1,00M  FERROS DE LIG ACAO E MATERIAIS.</t>
  </si>
  <si>
    <t>PINTURA GUARDA-CORPO GUARDA-RODA E MURETA PROTECAO COM CAL EM PONTES E VIADUTOS MEDIDA PELO DOBRO DA AREA TOTAL (LARGURAXALTURA).</t>
  </si>
  <si>
    <t>USINAGEM DE CBUQ COM CAP 50/70, PARA CAPA DE ROLAMENTO</t>
  </si>
  <si>
    <t>FABRICAÇÃO E APLICAÇÃO DE CONCRETO BETUMINOSO USINADO A QUENTE(CBUQ),C AP 50/70,  EXCLUSIVE TRANSPORTE</t>
  </si>
  <si>
    <t>APLICAÇÃO MANUAL DE FUNDO SELADOR ACRÍLICO EM PANOS COM PRESENÇA DE VÃ OS DE EDIFÍCIOS DE MÚLTIPLOS PAVIMENTOS. AF_06/2014</t>
  </si>
  <si>
    <t>APLICAÇÃO MANUAL DE FUNDO SELADOR ACRÍLICO EM PANOS CEGOS DE FACHADA (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</si>
  <si>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</si>
  <si>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</si>
  <si>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 S. AF_06/2014</t>
  </si>
  <si>
    <t>APLICAÇÃO MANUAL DE PINTURA COM TINTA TEXTURIZADA ACRÍLICA EM PANOS CO M PRESENÇA DE VÃOS DE EDIFÍCIOS DE MÚLTIPLOS PAVIMENTOS, UMA COR. AF_0 6/2014</t>
  </si>
  <si>
    <t>APLICAÇÃO MANUAL DE PINTURA COM TINTA TEXTURIZADA ACRÍLICA EM PANOS CE GOS DE FACHADA (SEM PRESENÇA DE VÃOS) DE EDIFÍCIOS DE MÚLTIPLOS PAVIME NTOS, UMA COR. AF_06/2014</t>
  </si>
  <si>
    <t>APLICAÇÃO MANUAL DE PINTURA COM TINTA TEXTURIZADA ACRÍLICA EM SUPERFÍC IES EXTERNAS DE SACADA DE EDIFÍCIOS DE MÚLTIPLOS PAVIMENTOS, UMA COR. AF_06/2014</t>
  </si>
  <si>
    <t>APLICAÇÃO MANUAL DE PINTURA COM TINTA TEXTURIZADA ACRÍLICA EM SUPERFÍC IES INTERNAS DA SACADA DE EDIFÍCIOS DE MÚLTIPLOS PAVIMENTOS, UMA COR. AF_06/2014</t>
  </si>
  <si>
    <t>APLICAÇÃO MANUAL DE PINTURA COM TINTA TEXTURIZADA ACRÍLICA EM PAREDES EXTERNAS DE CASAS, UMA COR. AF_06/2014</t>
  </si>
  <si>
    <t>APLICAÇÃO MANUAL DE PINTURA COM TINTA TEXTURIZADA ACRÍLICA EM PANOS CO M PRESENÇA DE VÃOS DE EDIFÍCIOS DE MÚLTIPLOS PAVIMENTOS, DUAS CORES. A F_06/2014</t>
  </si>
  <si>
    <t>APLICAÇÃO MANUAL DE PINTURA COM TINTA TEXTURIZADA ACRÍLICA EM PANOS CE GOS DE FACHADA (SEM PRESENÇA DE VÃOS) DE EDIFÍCIOS DE MÚLTIPLOS PAVIME NTOS, DUAS CORES. AF_06/2014</t>
  </si>
  <si>
    <t>APLICAÇÃO MANUAL DE PINTURA COM TINTA TEXTURIZADA ACRÍLICA EM SUPERFÍC IES EXTERNAS DE SACADA DE EDIFÍCIOS DE MÚLTIPLOS PAVIMENTOS, DUAS CORE S. AF_06/2014</t>
  </si>
  <si>
    <t>APLICAÇÃO MANUAL DE PINTURA COM TINTA TEXTURIZADA ACRÍLICA EM SUPERFÍC IES INTERNAS DA SACADA DE EDIFÍCIOS DE MÚLTIPLOS PAVIMENTOS, DUAS CORE S. AF_06/2014</t>
  </si>
  <si>
    <t>APLICAÇÃO MANUAL DE PINTURA COM TINTA TEXTURIZADA ACRÍLICA EM PAREDES EXTERNAS DE CASAS, DUAS CORES. AF_06/2014</t>
  </si>
  <si>
    <t>APLICAÇÃO MANUAL DE PINTURA COM TINTA TEXTURIZADA ACRÍLICA EM MOLDURAS DE EPS, PRÉ-FABRICADOS, OU OUTROS. AF_06/2014</t>
  </si>
  <si>
    <t>TRATAMENTO EM  CONCRETO COM ESTUQUE E LIXAMENTO</t>
  </si>
  <si>
    <t>PINTURA EM VERNIZ SINTETICO BRILHANTE EM MADEIRA, TRES DEMAOS</t>
  </si>
  <si>
    <t>FUNDO PREPARADOR PRIMER A BASE DE EPOXI, PARA ESTRUTURA METALICA, UMA DEMAO, ESPESSURA DE 25 MICRA.</t>
  </si>
  <si>
    <t>FUNDO ANTICORROSIVO A BASE DE OXIDO DE FERRO (ZARCAO), DUAS DEMAOS</t>
  </si>
  <si>
    <t>FUNDO ANTICORROSIVO A BASE DE OXIDO DE FERRO (ZARCAO), UMA DEMAO</t>
  </si>
  <si>
    <t>PINTURA ESMALTE FOSCO, DUAS DEMAOS, SOBRE SUPERFICIE METALICA, INCLUSO UMA DEMAO DE FUNDO ANTICORROSIVO. UTILIZACAO DE REVOLVER ( AR-COMPRIM IDO).</t>
  </si>
  <si>
    <t>PINTURA A OLEO BRILHANTE SOBRE SUPERFICIE METALICA, UMA DEMAO INCLUSO UMA DEMAO DE FUNDO ANTICORROSIVO</t>
  </si>
  <si>
    <t>PINTURA POSTE RETO DE ACO 3,5 A 6M C/1 DEMAO D/TINTA GRAFITE C/PROPRIE DADES DE PRIMER E ACABAMENTO - OBS: C/ALTO TEOR DE ZARCAO</t>
  </si>
  <si>
    <t>PINTURA ACRILICA DE FAIXAS DE DEMARCACAO EM QUADRA POLIESPORTIVA, 5 CM DE LARGURA</t>
  </si>
  <si>
    <t>PINTURA COM TINTA A BASE DE BORRACHA CLORADA , DE FAIXAS DE DEMARCACAO , EM QUADRA POLIESPORTIVA, 5 CM DE LARGURA.</t>
  </si>
  <si>
    <t>APLICACAO DE VERNIZ POLIURETANO FOSCO SOBRE PISO DE PEDRAS DECORATIVAS , 3 DEMAOS</t>
  </si>
  <si>
    <t>PISO CIMENTADO TRAÇO 1:3 (CIMENTO E AREIA) ACABAMENTO LISO PIGMENTADO ESPESSURA 1,5CM COM JUNTAS PLASTICAS DE DILATACAO E ARGAMASSA EM PREPA RO MANUAL</t>
  </si>
  <si>
    <t>PISO CIMENTADO TRACO 1:3 (CIMENTO E AREIA), COM ACABAMENTO RUSTICO E F RISADO ESPESSURA 2CM, PREPARO MANUAL</t>
  </si>
  <si>
    <t>PISO CIMENTADO TRACO 1:4 (CIMENTO E AREIA) COM ACABAMENTO LISO ESPESSU RA 1,5CM, PREPARO MANUAL DA ARGAMASSA  INCLUSO ADITIVO IMPERMEABILIZAN TE</t>
  </si>
  <si>
    <t>PISO CIMENTADO TRACO 1:3 (CIMENTO E AREIA) COM ACABAMENTO LISO ESPESSU RA 3CM PREPARO MECANICO ARGAMASSA  INCLUSO ADITIVO IMPERMEABILIZANTE</t>
  </si>
  <si>
    <t>PISO CIMENTADO TRACO 1:3 (CIMENTO E AREIA) COM ACABAMENTO LISO ESPESSU RA 1,5CM, PREPARO MANUAL DA ARGAMASSA INCLUSO ADITIVO IMPERMEABILIZANT E</t>
  </si>
  <si>
    <t>PISO CIMENTADO TRACO 1:4 (CIMENTO E AREIA) COM ACABAMENTO LISO  ESPESS URA 2,0CM COM JUNTAS PLASTICAS DE DILATACAO E PREPARO MANUAL DA ARGAMA SSA</t>
  </si>
  <si>
    <t>PISO CIMENTADO TRACO 1:3 (CIMENTO E AREIA) COM ACABAMENTO LISO ESPESSU RA 3CM COM JUNTAS DE MADEIRA, PREPARO MANUAL DA ARGAMASSA INCLUSO ADIT IVO IMPERMEABILIZANTE</t>
  </si>
  <si>
    <t>RECOLOCACAO DE TACOS DE MADEIRA COM REAPROVEITAMENTO DE MATERIAL E ASS ENTAMENTO COM ARGAMASSA 1:4 (CIMENTO E AREIA)</t>
  </si>
  <si>
    <t>PISO EM TABUA CORRIDA DE MADEIRA ESPESSURA 2,5CM FIXADO EM PECAS DE MA DEIRA E ASSENTADO EM ARGAMASSA TRACO 1:4 (CIMENTO/AREIA)</t>
  </si>
  <si>
    <t>PISO EM TACO DE MADEIRA 7X21CM, FIXADO COM COLA BASE DE PVA</t>
  </si>
  <si>
    <t>REVESTIMENTO CERÂMICO PARA PISO COM PLACAS TIPO GRÊS DE DIMENSÕES 35X3 5 CM APLICADA EM AMBIENTES DE ÁREA MENOR QUE 5 M2. AF_06/2014</t>
  </si>
  <si>
    <t>REVESTIMENTO CERÂMICO PARA PISO COM PLACAS TIPO GRÊS DE DIMENSÕES 35X3 5 CM APLICADA EM AMBIENTES DE ÁREA ENTRE 5 M2 E 10 M2. AF_06/2014</t>
  </si>
  <si>
    <t>REVESTIMENTO CERÂMICO PARA PISO COM PLACAS TIPO GRÊS DE DIMENSÕES 35X3 5 CM APLICADA EM AMBIENTES DE ÁREA MAIOR QUE 10 M2. AF_06/2014</t>
  </si>
  <si>
    <t>REVESTIMENTO CERÂMICO PARA PISO COM PLACAS TIPO GRÊS DE DIMENSÕES 45X4 5 CM APLICADA EM AMBIENTES DE ÁREA MENOR QUE 5 M2. AF_06/2014</t>
  </si>
  <si>
    <t>REVESTIMENTO CERÂMICO PARA PISO COM PLACAS TIPO GRÊS DE DIMENSÕES 45X4 5 CM APLICADA EM AMBIENTES DE ÁREA ENTRE 5 M2 E 10 M2. AF_06/2014</t>
  </si>
  <si>
    <t>REVESTIMENTO CERÂMICO PARA PISO COM PLACAS TIPO GRÊS DE DIMENSÕES 45X4 5 CM APLICADA EM AMBIENTES DE ÁREA MAIOR QUE 10 M2. AF_06/2014</t>
  </si>
  <si>
    <t>REVESTIMENTO CERÂMICO PARA PISO COM PLACAS TIPO GRÊS DE DIMENSÕES 60X6 0 CM APLICADA EM AMBIENTES DE ÁREA MENOR QUE 5 M2. AF_06/2014</t>
  </si>
  <si>
    <t>REVESTIMENTO CERÂMICO PARA PISO COM PLACAS TIPO GRÊS DE DIMENSÕES 60X6 0 CM APLICADA EM AMBIENTES DE ÁREA ENTRE 5 M2 E 10 M2. AF_06/2014</t>
  </si>
  <si>
    <t>REVESTIMENTO CERÂMICO PARA PISO COM PLACAS TIPO GRÊS DE DIMENSÕES 60X6 0 CM APLICADA EM AMBIENTES DE ÁREA MAIOR QUE 10 M2. AF_06/2014</t>
  </si>
  <si>
    <t>REVESTIMENTO CERÂMICO PARA PISO COM PLACAS TIPO PORCELANATO DE DIMENSÕ ES 45X45 CM APLICADA EM AMBIENTES DE ÁREA MENOR QUE 5 M². AF_06/2014</t>
  </si>
  <si>
    <t>REVESTIMENTO CERÂMICO PARA PISO COM PLACAS TIPO PORCELANATO DE DIMENSÕ ES 45X45 CM APLICADA EM AMBIENTES DE ÁREA ENTRE 5 M² E 10 M². AF_06/20 14</t>
  </si>
  <si>
    <t>REVESTIMENTO CERÂMICO PARA PISO COM PLACAS TIPO PORCELANATO DE DIMENSÕ ES 45X45 CM APLICADA EM AMBIENTES DE ÁREA MAIOR QUE 10 M². AF_06/2014</t>
  </si>
  <si>
    <t>REVESTIMENTO CERÂMICO PARA PISO COM PLACAS TIPO PORCELANATO DE DIMENSÕ ES 60X60 CM APLICADA EM AMBIENTES DE ÁREA MENOR QUE 5 M². AF_06/2014</t>
  </si>
  <si>
    <t>REVESTIMENTO CERÂMICO PARA PISO COM PLACAS TIPO PORCELANATO DE DIMENSÕ ES 60X60 CM APLICADA EM AMBIENTES DE ÁREA ENTRE 5 M² E 10 M². AF_06/20 14</t>
  </si>
  <si>
    <t>REVESTIMENTO CERÂMICO PARA PISO COM PLACAS TIPO PORCELANATO DE DIMENSÕ ES 60X60 CM APLICADA EM AMBIENTES DE ÁREA MAIOR QUE 10 M². AF_06/2014</t>
  </si>
  <si>
    <t>(COMPOSIÇÃO REPRESENTATIVA) DO SERVIÇO DE REVESTIMENTO CERÂMICO PARA P ISO COM PLACAS TIPO GRÉS DE DIMENSÕES 35X35 CM, PARA EDIFICAÇÃO HABITA CIONAL MULTIFAMILIAR (PRÉDIO). AF_11/2014</t>
  </si>
  <si>
    <t>(COMPOSIÇÃO REPRESENTATIVA) DO SERVIÇO DE REVESTIMENTO CERÂMICO PARA P ISO COM PLACAS TIPO GRÉS DE DIMENSÕES 35X35 CM, PARA EDIFICAÇÃO HABITA CIONAL UNIFAMILIAR (CASA) E EDIFICAÇÃO PÚBLICA PADRÃO. AF_11/2014</t>
  </si>
  <si>
    <t>ASSENTAMENTO DE PISO DE BORRACHA PASTILHADA FIXADO COM COLA</t>
  </si>
  <si>
    <t>PISO INDUSTRIAL DE ALTA RESISTENCIA, ESPESSURA 8MM, INCLUSO JUNTAS DE DILATACAO PLASTICAS E POLIMENTO MECANIZADO</t>
  </si>
  <si>
    <t>APLICACAO DE TINTA A BASE DE EPOXI SOBRE PISO</t>
  </si>
  <si>
    <t>PISO EM GRANITO BRANCO 50X50CM LEVIGADO ESPESSURA 2CM, ASSENTADO COM A RGAMASSA COLANTE DUPLA COLAGEM, COM REJUNTAMENTO EM CIMENTO BRANCO</t>
  </si>
  <si>
    <t>PISO GRANITO ASSENTADO SOBRE ARGAMASSA CIMENTO / CAL / AREIA TRACO 1:0 ,25:3 INCLUSIVE REJUNTE EM CIMENTO</t>
  </si>
  <si>
    <t>SOLEIRA DE MARMORE BRANCO, LARGURA 15CM, ESPESSURA 3CM, ASSENTADA SOBR E ARGAMASSA TRACO 1:4 (CIMENTO E AREIA)</t>
  </si>
  <si>
    <t>RODAPE EM MADEIRA, ALTURA 7CM, FIXADO EM PECAS DE MADEIRA</t>
  </si>
  <si>
    <t>RODAPÉ CERÂMICO DE 7CM DE ALTURA COM PLACAS TIPO GRÊS DE DIMENSÕES 35X 35CM. AF_06/2014</t>
  </si>
  <si>
    <t>RODAPÉ CERÂMICO DE 7CM DE ALTURA COM PLACAS TIPO GRÊS DE DIMENSÕES 45X 45CM. AF_06/2014</t>
  </si>
  <si>
    <t>RODAPÉ CERÂMICO DE 7CM DE ALTURA COM PLACAS TIPO GRÊS DE DIMENSÕES 60X 60CM. AF_06/2014</t>
  </si>
  <si>
    <t>PISO EM CONCRETO 20 MPA PREPARO MECANICO, ESPESSURA 7CM, INCLUSO JUNTA S DE DILATACAO EM MADEIRA</t>
  </si>
  <si>
    <t>CONTRAPISO EM ARGAMASSA TRAÇO 1:4 (CIMENTO E AREIA), PREPARO MECÂNICO COM BETONEIRA 400 L, APLICADO EM ÁREAS SECAS SOBRE LAJE, ADERIDO, ESPE SSURA 2CM. AF_06/2014</t>
  </si>
  <si>
    <t>CONTRAPISO EM ARGAMASSA TRAÇO 1:4 (CIMENTO E AREIA), PREPARO MANUAL, A PLICADO EM ÁREAS SECAS SOBRE LAJE, ADERIDO, ESPESSURA 2CM. AF_06/2014</t>
  </si>
  <si>
    <t>CONTRAPISO EM ARGAMASSA PRONTA, PREPARO MECÂNICO COM MISTURADOR 300 KG , APLICADO EM ÁREAS SECAS SOBRE LAJE, ADERIDO, ESPESSURA 2CM. AF_06/20 14</t>
  </si>
  <si>
    <t>CONTRAPISO EM ARGAMASSA PRONTA, PREPARO MANUAL, APLICADO EM ÁREAS SECA S SOBRE LAJE, ADERIDO, ESPESSURA 2CM. AF_06/2014</t>
  </si>
  <si>
    <t>CONTRAPISO EM ARGAMASSA TRAÇO 1:4 (CIMENTO E AREIA), PREPARO MECÂNICO COM BETONEIRA 400 L, APLICADO EM ÁREAS SECAS SOBRE LAJE, ADERIDO, ESPE SSURA 3CM. AF_06/2014</t>
  </si>
  <si>
    <t>CONTRAPISO EM ARGAMASSA TRAÇO 1:4 (CIMENTO E AREIA), PREPARO MANUAL, A PLICADO EM ÁREAS SECAS SOBRE LAJE, ADERIDO, ESPESSURA 3CM. AF_06/2014</t>
  </si>
  <si>
    <t>CONTRAPISO EM ARGAMASSA PRONTA, PREPARO MECÂNICO COM MISTURADOR 300 KG , APLICADO EM ÁREAS SECAS SOBRE LAJE, ADERIDO, ESPESSURA 3CM. AF_06/20 14</t>
  </si>
  <si>
    <t>CONTRAPISO EM ARGAMASSA PRONTA, PREPARO MANUAL, APLICADO EM ÁREAS SECA S SOBRE LAJE, ADERIDO, ESPESSURA 3CM. AF_06/2014</t>
  </si>
  <si>
    <t>CONTRAPISO EM ARGAMASSA TRAÇO 1:4 (CIMENTO E AREIA), PREPARO MECÂNICO COM BETONEIRA 400 L, APLICADO EM ÁREAS SECAS SOBRE LAJE, ADERIDO, ESPE SSURA 4CM. AF_06/2014</t>
  </si>
  <si>
    <t>CONTRAPISO EM ARGAMASSA TRAÇO 1:4 (CIMENTO E AREIA), PREPARO MANUAL, A PLICADO EM ÁREAS SECAS SOBRE LAJE, ADERIDO, ESPESSURA 4CM. AF_06/2014</t>
  </si>
  <si>
    <t>CONTRAPISO EM ARGAMASSA PRONTA, PREPARO MECÂNICO COM MISTURADOR 300 KG , APLICADO EM ÁREAS SECAS SOBRE LAJE, ADERIDO, ESPESSURA 4CM. AF_06/20 14</t>
  </si>
  <si>
    <t>CONTRAPISO EM ARGAMASSA PRONTA, PREPARO MANUAL, APLICADO EM ÁREAS SECA 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</si>
  <si>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</si>
  <si>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 PLICADO EM ÁREAS SECAS SOBRE LAJE, NÃO ADERIDO, ESPESSURA 4CM. AF_06/2 014</t>
  </si>
  <si>
    <t>CONTRAPISO EM ARGAMASSA PRONTA, PREPARO MECÂNICO COM MISTURADOR 300 KG , APLICADO EM ÁREAS SECAS SOBRE LAJE, NÃO ADERIDO, ESPESSURA 4CM. AF_0 6/2014</t>
  </si>
  <si>
    <t>CONTRAPISO EM ARGAMASSA PRONTA, PREPARO MANUAL, APLICADO EM ÁREAS SECA 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</si>
  <si>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</si>
  <si>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 PLICADO EM ÁREAS SECAS SOBRE LAJE, NÃO ADERIDO, ESPESSURA 5CM. AF_06/2 014</t>
  </si>
  <si>
    <t>CONTRAPISO EM ARGAMASSA PRONTA, PREPARO MECÂNICO COM MISTURADOR 300 KG , APLICADO EM ÁREAS SECAS SOBRE LAJE, NÃO ADERIDO, ESPESSURA 5CM. AF_0 6/2014</t>
  </si>
  <si>
    <t>CONTRAPISO EM ARGAMASSA PRONTA, PREPARO MANUAL, APLICADO EM ÁREAS SECA 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</si>
  <si>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</si>
  <si>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 PLICADO EM ÁREAS SECAS SOBRE LAJE, NÃO ADERIDO, ESPESSURA 6CM. AF_06/2 014</t>
  </si>
  <si>
    <t>CONTRAPISO EM ARGAMASSA PRONTA, PREPARO MECÂNICO COM MISTURADOR 300 KG , APLICADO EM ÁREAS SECAS SOBRE LAJE, NÃO ADERIDO, ESPESSURA 6CM. AF_0 6/2014</t>
  </si>
  <si>
    <t>CONTRAPISO EM ARGAMASSA PRONTA, PREPARO MANUAL, APLICADO EM ÁREAS SECA S SOBRE LAJE, NÃO ADERIDO, ESPESSURA 6CM. AF_06/2014</t>
  </si>
  <si>
    <t>CONTRAPISO EM ARGAMASSA TRAÇO 1:4 (CIMENTO E AREIA), PREPARO MECÂNICO COM BETONEIRA 400 L, APLICADO EM ÁREAS MOLHADAS SOBRE LAJE, ADERIDO, E SPESSURA 2CM. AF_06/2014</t>
  </si>
  <si>
    <t>CONTRAPISO EM ARGAMASSA TRAÇO 1:4 (CIMENTO E AREIA), PREPARO MANUAL, A PLICADO EM ÁREAS MOLHADAS SOBRE LAJE, ADERIDO, ESPESSURA 2CM. AF_06/20 14</t>
  </si>
  <si>
    <t>CONTRAPISO EM ARGAMASSA PRONTA, PREPARO MECÂNICO COM MISTURADOR 300 KG , APLICADO EM ÁREAS MOLHADAS SOBRE LAJE, ADERIDO, ESPESSURA 2CM. AF_06 /2014</t>
  </si>
  <si>
    <t>CONTRAPISO EM ARGAMASSA PRONTA, PREPARO MANUAL, APLICADO EM ÁREAS MOLH ADAS SOBRE LAJE, ADERIDO, ESPESSURA 2CM. AF_06/2014</t>
  </si>
  <si>
    <t>CONTRAPISO EM ARGAMASSA TRAÇO 1:4 (CIMENTO E AREIA), PREPARO MECÂNICO COM BETONEIRA 400 L, APLICADO EM ÁREAS MOLHADAS SOBRE LAJE, ADERIDO, E SPESSURA 3CM. AF_06/2014</t>
  </si>
  <si>
    <t>CONTRAPISO EM ARGAMASSA TRAÇO 1:4 (CIMENTO E AREIA), PREPARO MANUAL, A PLICADO EM ÁREAS MOLHADAS SOBRE LAJE, ADERIDO, ESPESSURA 3CM. AF_06/20 14</t>
  </si>
  <si>
    <t>CONTRAPISO EM ARGAMASSA PRONTA, PREPARO MECÂNICO COM MISTURADOR 300 KG , APLICADO EM ÁREAS MOLHADAS SOBRE LAJE, ADERIDO, ESPESSURA 3CM. AF_06 /2014</t>
  </si>
  <si>
    <t>CONTRAPISO EM ARGAMASSA PRONTA, PREPARO MANUAL, APLICADO EM ÁREAS MOLH ADAS SOBRE LAJE, ADERIDO, ESPESSURA 3CM. AF_06/2014</t>
  </si>
  <si>
    <t>CONTRAPISO EM ARGAMASSA TRAÇO 1:4 (CIMENTO E AREIA), PREPARO MECÂNICO COM BETONEIRA 400 L, APLICADO EM ÁREAS MOLHADAS SOBRE IMPERMEABILIZAÇÃ O, ESPESSURA 3CM. AF_06/2014</t>
  </si>
  <si>
    <t>CONTRAPISO EM ARGAMASSA TRAÇO 1:4 (CIMENTO E AREIA), PREPARO MANUAL, A PLICADO EM ÁREAS MOLHADAS SOBRE IMPERMEABILIZAÇÃO, ESPESSURA 3CM. AF_0 6/2014</t>
  </si>
  <si>
    <t>CONTRAPISO EM ARGAMASSA PRONTA, PREPARO MECÂNICO COM MISTURADOR 300 KG , APLICADO EM ÁREAS MOLHADAS SOBRE IMPERMEABILIZAÇÃO, ESPESSURA 3CM. A F_06/2014</t>
  </si>
  <si>
    <t>CONTRAPISO EM ARGAMASSA PRONTA, PREPARO MANUAL, APLICADO EM ÁREAS MOLH ADAS SOBRE IMPERMEABILIZAÇÃO, ESPESSURA 3CM. AF_06/2014</t>
  </si>
  <si>
    <t>CONTRAPISO EM ARGAMASSA TRAÇO 1:4 (CIMENTO E AREIA), PREPARO MECÂNICO COM BETONEIRA 400 L, APLICADO EM ÁREAS MOLHADAS SOBRE IMPERMEABILIZAÇÃ O, ESPESSURA 4CM. AF_06/2014</t>
  </si>
  <si>
    <t>CONTRAPISO EM ARGAMASSA TRAÇO 1:4 (CIMENTO E AREIA), PREPARO MANUAL, A PLICADO EM ÁREAS MOLHADAS SOBRE IMPERMEABILIZAÇÃO, ESPESSURA 4CM. AF_0 6/2014</t>
  </si>
  <si>
    <t>CONTRAPISO EM ARGAMASSA PRONTA, PREPARO MECÂNICO COM MISTURADOR 300 KG , APLICADO EM ÁREAS MOLHADAS SOBRE IMPERMEABILIZAÇÃO, ESPESSURA 4CM. A F_06/2014</t>
  </si>
  <si>
    <t>CONTRAPISO EM ARGAMASSA PRONTA, PREPARO MANUAL, APLICADO EM ÁREAS MOLH ADAS SOBRE IMPERMEABILIZAÇÃO, ESPESSURA 4CM. AF_06/2014</t>
  </si>
  <si>
    <t>(COMPOSIÇÃO REPRESENTATIVA) DO SERVIÇO DE CONTRAPISO EM ARGAMASSA TRAÇ O 1:4 (CIMENTO E AREIA), PREPARO COM BETONEIRA 400 L, ESPESSURA 4 CM P ARA ÁREAS SECAS E 3 CM PARA ÁREAS MOLHADAS, PARA EDIFICAÇÃO HABITACION AL MULTIFAMILIAR (PRÉDIO). AF_11/2014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</si>
  <si>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</si>
  <si>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 /2014</t>
  </si>
  <si>
    <t>CONTRAPISO ACÚSTICO EM ARGAMASSA PRONTA, PREPARO MECÂNICO COM MISTURAD OR 300 KG, APLICADO EM ÁREAS SECAS MENORES QUE 15M2, ESPESSURA 5CM. AF _10/2014</t>
  </si>
  <si>
    <t>CONTRAPISO ACÚSTICO EM ARGAMASSA PRONTA, PREPARO MANUAL, APLICADO EM Á 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</si>
  <si>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</si>
  <si>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 /2014</t>
  </si>
  <si>
    <t>CONTRAPISO ACÚSTICO EM ARGAMASSA PRONTA, PREPARO MECÂNICO COM MISTURAD OR 300 KG, APLICADO EM ÁREAS SECAS MENORES QUE 15M2, ESPESSURA 6CM. AF _10/2014</t>
  </si>
  <si>
    <t>CONTRAPISO ACÚSTICO EM ARGAMASSA PRONTA, PREPARO MANUAL, APLICADO EM Á 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</si>
  <si>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</si>
  <si>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 /2014</t>
  </si>
  <si>
    <t>CONTRAPISO ACÚSTICO EM ARGAMASSA PRONTA, PREPARO MECÂNICO COM MISTURAD OR 300 KG, APLICADO EM ÁREAS SECAS MENORES QUE 15M2, ESPESSURA 7CM. AF _10/2014</t>
  </si>
  <si>
    <t>CONTRAPISO ACÚSTICO EM ARGAMASSA PRONTA, PREPARO MANUAL, APLICADO EM Á 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</si>
  <si>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</si>
  <si>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 /2014</t>
  </si>
  <si>
    <t>CONTRAPISO ACÚSTICO EM ARGAMASSA PRONTA, PREPARO MECÂNICO COM MISTURAD OR 300 KG, APLICADO EM ÁREAS SECAS MAIORES QUE 15M2, ESPESSURA 5CM. AF _10/2014</t>
  </si>
  <si>
    <t>CONTRAPISO ACÚSTICO EM ARGAMASSA PRONTA, PREPARO MANUAL, APLICADO EM Á 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</si>
  <si>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</si>
  <si>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 /2014</t>
  </si>
  <si>
    <t>CONTRAPISO ACÚSTICO EM ARGAMASSA PRONTA, PREPARO MECÂNICO COM MISTURAD OR 300 KG, APLICADO EM ÁREAS SECAS MAIORES QUE 15M2, ESPESSURA 6CM. AF _10/2014</t>
  </si>
  <si>
    <t>CONTRAPISO ACÚSTICO EM ARGAMASSA PRONTA, PREPARO MANUAL, APLICADO EM Á 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</si>
  <si>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</si>
  <si>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 /2014</t>
  </si>
  <si>
    <t>CONTRAPISO ACÚSTICO EM ARGAMASSA PRONTA, PREPARO MECÂNICO COM MISTURAD OR 300 KG, APLICADO EM ÁREAS SECAS MAIORES QUE 15M2, ESPESSURA 7CM. AF _10/2014</t>
  </si>
  <si>
    <t>CONTRAPISO ACÚSTICO EM ARGAMASSA PRONTA, PREPARO MANUAL, APLICADO EM Á REAS SECAS MAIORES QUE 15M2, ESPESSURA 7CM. AF_10/2014</t>
  </si>
  <si>
    <t>CHAPISCO APLICADO SOMENTE EM ESTRUTURAS DE CONCRETO EM ALVENARIAS INTE RNAS, COM DESEMPENADEIRA DENTADA. ARGAMASSA INDUSTRIALIZADA COM PREPAR O MANUAL. AF_06/2014</t>
  </si>
  <si>
    <t>CHAPISCO APLICADO SOMENTE EM ESTRUTURAS DE CONCRETO EM ALVENARIAS INTE RNAS, COM DESEMPENADEIRA DENTADA.  ARGAMASSA INDUSTRIALIZADA COM PREPA 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</si>
  <si>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</si>
  <si>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</si>
  <si>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 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</si>
  <si>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</si>
  <si>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 14</t>
  </si>
  <si>
    <t>CHAPISCO APLICADO EM ALVENARIAS E ESTRUTURAS DE CONCRETO INTERNAS, COM COLHER DE PEDREIRO.  ARGAMASSA TRAÇO 1:3 COM PREPARO EM BETONEIRA 400 L. AF_06/2014</t>
  </si>
  <si>
    <t>CHAPISCO APLICADO NO TETO, COM ROLO PARA TEXTURA ACRÍLICA. ARGAMASSA T RAÇO 1:4 E EMULSÃO POLIMÉRICA (ADESIVO) COM PREPARO MANUAL. AF_06/2014</t>
  </si>
  <si>
    <t>CHAPISCO APLICADO NO TETO, COM ROLO PARA TEXTURA ACRÍLICA. ARGAMASSA T RAÇO 1:4 E EMULSÃO POLIMÉRICA (ADESIVO) COM PREPARO EM BETONEIRA 400L. AF_06/2014</t>
  </si>
  <si>
    <t>CHAPISCO APLICADO NO TETO, COM ROLO PARA TEXTURA ACRÍLICA. ARGAMASSA I NDUSTRIALIZADA COM PREPARO MANUAL. AF_06/2014</t>
  </si>
  <si>
    <t>CHAPISCO APLICADO NO TETO, COM ROLO PARA TEXTURA ACRÍLICA. ARGAMASSA I NDUSTRIALIZADA COM PREPARO EM MISTURADOR 300 KG. AF_06/2014</t>
  </si>
  <si>
    <t>CHAPISCO APLICADO NO TETO, COM DESEMPENADEIRA DENTADA. ARGAMASSA INDUS TRIALIZADA COM PREPARO MANUAL. AF_06/2014</t>
  </si>
  <si>
    <t>CHAPISCO APLICADO NO TETO, COM DESEMPENADEIRA DENTADA. ARGAMASSA INDUS 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</si>
  <si>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</si>
  <si>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 6/2014</t>
  </si>
  <si>
    <t>CHAPISCO APLICADO EM ALVENARIA (SEM PRESENÇA DE VÃOS) E ESTRUTURAS DE CONCRETO DE FACHADA, COM ROLO PARA TEXTURA ACRÍLICA.  ARGAMASSA INDUST RIALIZADA COM PREPARO MANUAL. AF_06/2014</t>
  </si>
  <si>
    <t>CHAPISCO APLICADO EM ALVENARIA (SEM PRESENÇA DE VÃOS) E ESTRUTURAS DE CONCRETO DE FACHADA, COM ROLO PARA TEXTURA ACRÍLICA.  ARGAMASSA INDUST 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</si>
  <si>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</si>
  <si>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</si>
  <si>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</si>
  <si>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</si>
  <si>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</si>
  <si>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 6/2014</t>
  </si>
  <si>
    <t>CHAPISCO APLICADO EM ALVENARIA (COM PRESENÇA DE VÃOS) E ESTRUTURAS DE CONCRETO DE FACHADA, COM ROLO PARA TEXTURA ACRÍLICA.  ARGAMASSA INDUST RIALIZADA COM PREPARO MANUAL. AF_06/2014</t>
  </si>
  <si>
    <t>CHAPISCO APLICADO EM ALVENARIA (COM PRESENÇA DE VÃOS) E ESTRUTURAS DE CONCRETO DE FACHADA, COM ROLO PARA TEXTURA ACRÍLICA.  ARGAMASSA INDUST 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</si>
  <si>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</si>
  <si>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</si>
  <si>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</si>
  <si>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</si>
  <si>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 EMPENADEIRA DENTADA. ARGAMASSA INDUSTRIALIZADA COM PREPARO MANUAL. AF_ 06/2014</t>
  </si>
  <si>
    <t>CHAPISCO APLICADO SOMENTE NA ESTRUTURA DE CONCRETO DA FACHADA, COM DES EMPENADEIRA DENTADA. ARGAMASSA INDUSTRIALIZADA COM PREPARO EM MISTURAD OR 300 KG. AF_06/2014</t>
  </si>
  <si>
    <t>APLICAÇÃO MANUAL DE GESSO DESEMPENADO (SEM TALISCAS) EM TETO DE AMBIEN TES DE ÁREA MAIOR QUE 10M², ESPESSURA DE 0,5CM. AF_06/2014</t>
  </si>
  <si>
    <t>APLICAÇÃO MANUAL DE GESSO DESEMPENADO (SEM TALISCAS) EM TETO DE AMBIEN TES DE ÁREA ENTRE 5M² E 10M², ESPESSURA DE 0,5CM. AF_06/2014</t>
  </si>
  <si>
    <t>APLICAÇÃO MANUAL DE GESSO DESEMPENADO (SEM TALISCAS) EM TETO DE AMBIEN TES DE ÁREA MENOR QUE 5M², ESPESSURA DE 0,5CM. AF_06/2014</t>
  </si>
  <si>
    <t>APLICAÇÃO MANUAL DE GESSO DESEMPENADO (SEM TALISCAS) EM TETO DE AMBIEN TES DE ÁREA MAIOR QUE 10M², ESPESSURA DE 1,0CM. AF_06/2014</t>
  </si>
  <si>
    <t>APLICAÇÃO MANUAL DE GESSO DESEMPENADO (SEM TALISCAS) EM TETO DE AMBIEN TES DE ÁREA ENTRE 5M² E 10M², ESPESSURA DE 1,0CM. AF_06/2014</t>
  </si>
  <si>
    <t>APLICAÇÃO MANUAL DE GESSO DESEMPENADO (SEM TALISCAS) EM TETO DE AMBIEN TES DE ÁREA MENOR QUE 5M², ESPESSURA DE 1,0CM. AF_06/2014</t>
  </si>
  <si>
    <t>APLICAÇÃO MANUAL DE GESSO DESEMPENADO (SEM TALISCAS) EM PAREDES DE AMB IENTES DE ÁREA MAIOR QUE 10M², ESPESSURA DE 0,5CM. AF_06/2014</t>
  </si>
  <si>
    <t>APLICAÇÃO MANUAL DE GESSO DESEMPENADO (SEM TALISCAS) EM PAREDES DE AMB IENTES DE ÁREA ENTRE 5M² E 10M², ESPESSURA DE 0,5CM. AF_06/2014</t>
  </si>
  <si>
    <t>APLICAÇÃO MANUAL DE GESSO DESEMPENADO (SEM TALISCAS) EM PAREDES DE AMB IENTES DE ÁREA MENOR QUE 5M², ESPESSURA DE 0,5CM. AF_06/2014</t>
  </si>
  <si>
    <t>APLICAÇÃO MANUAL DE GESSO DESEMPENADO (SEM TALISCAS) EM PAREDES DE AMB IENTES DE ÁREA MAIOR QUE 10M², ESPESSURA DE 1,0CM. AF_06/2014</t>
  </si>
  <si>
    <t>APLICAÇÃO MANUAL DE GESSO DESEMPENADO (SEM TALISCAS) EM PAREDES DE AMB IENTES DE ÁREA ENTRE 5M² E 10M², ESPESSURA DE 1,0CM. AF_06/2014</t>
  </si>
  <si>
    <t>APLICAÇÃO MANUAL DE GESSO DESEMPENADO (SEM TALISCAS) EM PAREDES DE AMB IENTES DE ÁREA MENOR QUE 5M², ESPESSURA DE 1,0CM. AF_06/2014</t>
  </si>
  <si>
    <t>APLICAÇÃO MANUAL DE GESSO SARRAFEADO (COM TALISCAS) EM PAREDES DE AMBI ENTES DE ÁREA MAIOR QUE 10M², ESPESSURA DE 1,0CM. AF_06/2014</t>
  </si>
  <si>
    <t>APLICAÇÃO MANUAL DE GESSO SARRAFEADO (COM TALISCAS) EM PAREDES DE AMBI ENTES DE ÁREA ENTRE 5M² E 10M², ESPESSURA DE 1,0CM. AF_06/2014</t>
  </si>
  <si>
    <t>APLICAÇÃO MANUAL DE GESSO SARRAFEADO (COM TALISCAS) EM PAREDES DE AMBI ENTES DE ÁREA MENOR QUE 5M², ESPESSURA DE 1,0CM. AF_06/2014</t>
  </si>
  <si>
    <t>APLICAÇÃO MANUAL DE GESSO SARRAFEADO (COM TALISCAS) EM PAREDES DE AMBI ENTES DE ÁREA MAIOR QUE 10M², ESPESSURA DE 1,5CM. AF_06/2014</t>
  </si>
  <si>
    <t>APLICAÇÃO MANUAL DE GESSO SARRAFEADO (COM TALISCAS) EM PAREDES DE AMBI ENTES DE ÁREA ENTRE 5M² E 10M², ESPESSURA DE 1,5CM. AF_06/2014</t>
  </si>
  <si>
    <t>APLICAÇÃO MANUAL DE GESSO SARRAFEADO (COM TALISCAS) EM PAREDES DE AMBI ENTES DE ÁREA MENOR QUE 5M², ESPESSURA DE 1,5CM. AF_06/2014</t>
  </si>
  <si>
    <t>APLICAÇÃO DE GESSO PROJETADO COM EQUIPAMENTO DE PROJEÇÃO EM PAREDES DE AMBIENTES DE ÁREA MAIOR QUE 10M², DESEMPENADO (SEM TALISCAS), ESPESSU RA DE 0,5CM. AF_06/2014</t>
  </si>
  <si>
    <t>APLICAÇÃO DE GESSO PROJETADO COM EQUIPAMENTO DE PROJEÇÃO EM PAREDES DE AMBIENTES DE ÁREA ENTRE 5M² E 10M², DESEMPENADO (SEM TALISCAS), ESPES SURA DE 0,5CM. AF_06/2014</t>
  </si>
  <si>
    <t>APLICAÇÃO DE GESSO PROJETADO COM EQUIPAMENTO DE PROJEÇÃO EM PAREDES DE AMBIENTES DE ÁREA MENOR QUE 5M², DESEMPENADO (SEM TALISCAS), ESPESSUR A DE 0,5CM. AF_06/2014</t>
  </si>
  <si>
    <t>APLICAÇÃO DE GESSO PROJETADO COM EQUIPAMENTO DE PROJEÇÃO EM PAREDES DE AMBIENTES DE ÁREA MAIOR QUE 10M², DESEMPENADO (SEM TALISCAS), ESPESSU RA DE 1,0CM. AF_06/2014</t>
  </si>
  <si>
    <t>APLICAÇÃO DE GESSO PROJETADO COM EQUIPAMENTO DE PROJEÇÃO EM PAREDES DE AMBIENTES DE ÁREA ENTRE 5M² E 10M², DESEMPENADO (SEM TALISCAS), ESPES SURA DE 1,0CM. AF_06/2014</t>
  </si>
  <si>
    <t>APLICAÇÃO DE GESSO PROJETADO COM EQUIPAMENTO DE PROJEÇÃO EM PAREDES DE AMBIENTES DE ÁREA MENOR QUE 5M², DESEMPENADO (SEM TALISCAS), ESPESSUR A DE 1,0CM. AF_06/2014</t>
  </si>
  <si>
    <t>APLICAÇÃO DE GESSO PROJETADO COM EQUIPAMENTO DE PROJEÇÃO EM PAREDES DE AMBIENTES DE ÁREA MAIOR QUE 10M², SARRAFEADO (COM TALISCAS), ESPESSUR A DE 1,0CM. AF_06/2014</t>
  </si>
  <si>
    <t>APLICAÇÃO DE GESSO PROJETADO COM EQUIPAMENTO DE PROJEÇÃO EM PAREDES DE AMBIENTES DE ÁREA ENTRE 5M² E 10M², SARRAFEADO (COM TALISCAS), ESPESS 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</si>
  <si>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</si>
  <si>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 A DE 1,5CM. AF_06/2014</t>
  </si>
  <si>
    <t>APLICAÇÃO DE GESSO PROJETADO COM EQUIPAMENTO DE PROJEÇÃO EM PAREDES DE AMBIENTES DE ÁREA ENTRE 5M² E 10M², SARRAFEADO (COM TALISCAS), ESPESS URA DE 1,5CM. AF_06/2014</t>
  </si>
  <si>
    <t>APLICAÇÃO DE GESSO PROJETADO COM EQUIPAMENTO DE PROJEÇÃO EM PAREDES DE AMBIENTES DE ÁREA MENOR QUE 5M², SARRAFEADO (COM TALISCAS), ESPESSURA DE 1,5CM. AF_06/2014</t>
  </si>
  <si>
    <t>EMBOÇO OU MASSA ÚNICA EM ARGAMASSA TRAÇO 1:2:8, PREPARO MECÂNICO COM B ETONEIRA 400 L, APLICADA MANUALMENTE EM PANOS DE FACHADA COM PRESENÇA DE VÃOS, ESPESSURA DE 25 MM. AF_06/2014</t>
  </si>
  <si>
    <t>EMBOÇO OU MASSA ÚNICA EM ARGAMASSA TRAÇO 1:2:8, PREPARO MANUAL, APLICA DA MANUALMENTE EM PANOS DE FACHADA COM PRESENÇA DE VÃOS, ESPESSURA DE 25 MM. AF_06/2014</t>
  </si>
  <si>
    <t>EMBOÇO OU MASSA ÚNICA EM ARGAMASSA INDUSTRIALIZADA, PREPARO MECÂNICO E APLICAÇÃO COM EQUIPAMENTO DE MISTURA E PROJEÇÃO DE 1,5 M3/H DE ARGAMA SSA EM PANOS DE FACHADA COM PRESENÇA DE VÃOS, ESPESSURA DE 25 MM. AF_0 6/2014</t>
  </si>
  <si>
    <t>EMBOÇO OU MASSA ÚNICA EM ARGAMASSA TRAÇO 1:2:8, PREPARO MECÂNICO COM B ETONEIRA 400 L, APLICADA MANUALMENTE EM PANOS DE FACHADA COM PRESENÇA DE VÃOS, ESPESSURA DE 35 MM. AF_06/2014</t>
  </si>
  <si>
    <t>EMBOÇO OU MASSA ÚNICA EM ARGAMASSA TRAÇO 1:2:8, PREPARO MANUAL, APLICA DA MANUALMENTE EM PANOS DE FACHADA COM PRESENÇA DE VÃOS, ESPESSURA DE 35 MM. AF_06/2014</t>
  </si>
  <si>
    <t>EMBOÇO OU MASSA ÚNICA EM ARGAMASSA INDUSTRIALIZADA, PREPARO MECÂNICO E APLICAÇÃO COM EQUIPAMENTO DE MISTURA E PROJEÇÃO DE 1,5 M3/H DE ARGAMA SSA EM PANOS DE FACHADA COM PRESENÇA DE VÃOS, ESPESSURA DE 35 MM. AF_0 6/2014</t>
  </si>
  <si>
    <t>EMBOÇO OU MASSA ÚNICA EM ARGAMASSA TRAÇO 1:2:8, PREPARO MECÂNICO COM B ETONEIRA 400 L, APLICADA MANUALMENTE EM PANOS DE FACHADA COM PRESENÇA DE VÃOS, ESPESSURA DE 45 MM. AF_06/2014</t>
  </si>
  <si>
    <t>EMBOÇO OU MASSA ÚNICA EM ARGAMASSA TRAÇO 1:2:8, PREPARO MANUAL, APLICA DA MANUALMENTE EM PANOS DE FACHADA COM PRESENÇA DE VÃOS, ESPESSURA DE 45 MM. AF_06/2014</t>
  </si>
  <si>
    <t>EMBOÇO OU MASSA ÚNICA EM ARGAMASSA INDUSTRIALIZADA, PREPARO MECÂNICO E APLICAÇÃO COM EQUIPAMENTO DE MISTURA E PROJEÇÃO DE 1,5 M3/H DE ARGAMA SSA EM PANOS DE FACHADA COM PRESENÇA DE VÃOS, ESPESSURA DE 45 MM. AF_0 6/2014</t>
  </si>
  <si>
    <t>EMBOÇO OU MASSA ÚNICA EM ARGAMASSA TRAÇO 1:2:8, PREPARO MECÂNICO COM B ETONEIRA 400 L, APLICADA MANUALMENTE EM PANOS DE FACHADA COM PRESENÇA DE VÃOS, ESPESSURA MAIOR OU IGUAL A 50 MM. AF_06/2014</t>
  </si>
  <si>
    <t>EMBOÇO OU MASSA ÚNICA EM ARGAMASSA TRAÇO 1:2:8, PREPARO MANUAL, APLICA DA MANUALMENTE EM PANOS DE FACHADA COM PRESENÇA DE VÃOS, ESPESSURA MAI OR OU IGUAL A 50 MM. AF_06/2014</t>
  </si>
  <si>
    <t>EMBOÇO OU MASSA ÚNICA EM ARGAMASSA INDUSTRIALIZADA, PREPARO MECÂNICO E APLICAÇÃO COM EQUIPAMENTO DE MISTURA E PROJEÇÃO DE 1,5 M3/H DE ARGAMA SSA EM PANOS DE FACHADA COM PRESENÇA DE VÃOS, ESPESSURA MAIOR OU IGUAL A 50 MM. AF_06/2014</t>
  </si>
  <si>
    <t>EMBOÇO OU MASSA ÚNICA EM ARGAMASSA TRAÇO 1:2:8, PREPARO MECÂNICO COM B ETONEIRA 400 L, APLICADA MANUALMENTE EM PANOS CEGOS DE FACHADA (SEM PR ESENÇA DE VÃOS), ESPESSURA DE 25 MM. AF_06/2014</t>
  </si>
  <si>
    <t>EMBOÇO OU MASSA ÚNICA EM ARGAMASSA TRAÇO 1:2:8, PREPARO MANUAL, APLICA DA MANUALMENTE EM PANOS CEGOS DE FACHADA (SEM PRESENÇA DE VÃOS), ESPES SURA DE 25 MM. AF_06/2014</t>
  </si>
  <si>
    <t>EMBOÇO OU MASSA ÚNICA EM ARGAMASSA INDUSTRIALIZADA, PREPARO MECÂNICO E APLICAÇÃO COM EQUIPAMENTO DE MISTURA E PROJEÇÃO DE 1,5 M3/H DE ARGAMA SSA EM PANOS CEGOS DE FACHADA (SEM PRESENÇA DE VÃOS), ESPESSURA DE 25 MM. AF_06/2014</t>
  </si>
  <si>
    <t>EMBOÇO OU MASSA ÚNICA EM ARGAMASSA TRAÇO 1:2:8, PREPARO MECÂNICO COM B ETONEIRA 400 L, APLICADA MANUALMENTE EM PANOS CEGOS DE FACHADA (SEM PR ESENÇA DE VÃOS), ESPESSURA DE 35 MM. AF_06/2014</t>
  </si>
  <si>
    <t>EMBOÇO OU MASSA ÚNICA EM ARGAMASSA TRAÇO 1:2:8, PREPARO MANUAL, APLICA DA MANUALMENTE EM PANOS CEGOS DE FACHADA (SEM PRESENÇA DE VÃOS), ESPES SURA DE 35 MM. AF_06/2014</t>
  </si>
  <si>
    <t>EMBOÇO OU MASSA ÚNICA EM ARGAMASSA INDUSTRIALIZADA, PREPARO MECÂNICO E APLICAÇÃO COM EQUIPAMENTO DE MISTURA E PROJEÇÃO DE 1,5 M3/H DE ARGAMA SSA EM PANOS CEGOS DE FACHADA (SEM PRESENÇA DE VÃOS), ESPESSURA DE 35 MM. AF_06/2014</t>
  </si>
  <si>
    <t>EMBOÇO OU MASSA ÚNICA EM ARGAMASSA TRAÇO 1:2:8, PREPARO MECÂNICO COM B ETONEIRA 400 L, APLICADA MANUALMENTE EM PANOS CEGOS DE FACHADA (SEM PR ESENÇA DE VÃOS), ESPESSURA DE 45 MM. AF_06/2014</t>
  </si>
  <si>
    <t>EMBOÇO OU MASSA ÚNICA EM ARGAMASSA TRAÇO 1:2:8, PREPARO MANUAL, APLICA DA MANUALMENTE EM PANOS CEGOS DE FACHADA (SEM PRESENÇA DE VÃOS), ESPES SURA DE 45 MM. AF_06/2014</t>
  </si>
  <si>
    <t>EMBOÇO OU MASSA ÚNICA EM ARGAMASSA INDUSTRIALIZADA, PREPARO MECÂNICO E APLICAÇÃO COM EQUIPAMENTO DE MISTURA E PROJEÇÃO DE 1,5 M3/H DE ARGAMA SSA EM PANOS CEGOS DE FACHADA (SEM PRESENÇA DE VÃOS), ESPESSURA DE 45 MM. AF_06/2014</t>
  </si>
  <si>
    <t>EMBOÇO OU MASSA ÚNICA EM ARGAMASSA TRAÇO 1:2:8, PREPARO MECÂNICO COM B ETONEIRA 400 L, APLICADA MANUALMENTE EM PANOS CEGOS DE FACHADA (SEM PR ESENÇA DE VÃOS), ESPESSURA MAIOR OU IGUAL A 50 MM. AF_06/2014</t>
  </si>
  <si>
    <t>EMBOÇO OU MASSA ÚNICA EM ARGAMASSA TRAÇO 1:2:8, PREPARO MANUAL, APLICA DA MANUALMENTE EM PANOS CEGOS DE FACHADA (SEM PRESENÇA DE VÃOS), ESPES SURA MAIOR OU IGUAL A 50 MM. AF_06/2014</t>
  </si>
  <si>
    <t>EMBOÇO OU MASSA ÚNICA EM ARGAMASSA INDUSTRIALIZADA, PREPARO MECÂNICO E APLICAÇÃO COM EQUIPAMENTO DE MISTURA E PROJEÇÃO DE 1,5 M3/H DE ARGAMA SSA EM PANOS CEGOS DE FACHADA (SEM PRESENÇA DE VÃOS), ESPESSURA MAIOR OU IGUAL A 50 MM. AF_06/2014</t>
  </si>
  <si>
    <t>EMBOÇO OU MASSA ÚNICA EM ARGAMASSA TRAÇO 1:2:8, PREPARO MECÂNICO COM B ETONEIRA 400 L, APLICADA MANUALMENTE EM SUPERFÍCIES EXTERNAS DA SACADA , ESPESSURA DE 25 MM, SEM USO DE TELA METÁLICA DE REFORÇO CONTRA FISSU RAÇÃO. AF_06/2014</t>
  </si>
  <si>
    <t>EMBOÇO OU MASSA ÚNICA EM ARGAMASSA TRAÇO 1:2:8, PREPARO MANUAL, APLICA 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</si>
  <si>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 ÍCIES EXTERNAS DA SACADA, ESPESSURA 25 MM, SEM USO DE TELA METÁLICA. A F_06/2014</t>
  </si>
  <si>
    <t>EMBOÇO OU MASSA ÚNICA EM ARGAMASSA TRAÇO 1:2:8, PREPARO MECÂNICO COM B ETONEIRA 400 L, APLICADA MANUALMENTE EM SUPERFÍCIES EXTERNAS DA SACADA , ESPESSURA DE 35 MM, SEM USO DE TELA METÁLICA DE REFORÇO CONTRA FISSU RAÇÃO. AF_06/2014</t>
  </si>
  <si>
    <t>EMBOÇO OU MASSA ÚNICA EM ARGAMASSA TRAÇO 1:2:8, PREPARO MANUAL, APLICA 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</si>
  <si>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 ÍCIES EXTERNAS DA SACADA, ESPESSURA 35 MM, SEM USO DE TELA METÁLICA. A F_06/2014</t>
  </si>
  <si>
    <t>EMBOÇO OU MASSA ÚNICA EM ARGAMASSA TRAÇO 1:2:8, PREPARO MECÂNICO COM B ETONEIRA 400 L, APLICADA MANUALMENTE EM SUPERFÍCIES EXTERNAS DA SACADA , ESPESSURA DE 45 MM, SEM USO DE TELA METÁLICA DE REFORÇO CONTRA FISSU RAÇÃO. AF_06/2014</t>
  </si>
  <si>
    <t>EMBOÇO OU MASSA ÚNICA EM ARGAMASSA TRAÇO 1:2:8, PREPARO MANUAL, APLICA 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</si>
  <si>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 ÍCIES EXTERNAS DA SACADA, ESPESSURA 45 MM, SEM USO DE TELA METÁLICA. A F_06/2014</t>
  </si>
  <si>
    <t>EMBOÇO OU MASSA ÚNICA EM ARGAMASSA TRAÇO 1:2:8, PREPARO MECÂNICO COM B ETONEIRA 400 L, APLICADA MANUALMENTE EM SUPERFÍCIES EXTERNAS DA SACADA , ESPESSURA MAIOR OU IGUAL A 50 MM, SEM USO DE TELA METÁLICA DE REFORÇ O CONTRA FISSURAÇÃO. AF_06/2014</t>
  </si>
  <si>
    <t>EMBOÇO OU MASSA ÚNICA EM ARGAMASSA TRAÇO 1:2:8, PREPARO MANUAL, APLICA DA MANUALMENTE EM SUPERFÍCIES EXTERNAS DA SACADA, ESPESSURA MAIOR OU I GUAL A 50 MM, SEM USO DE TELA METÁLICA DE REFORÇO CONTRA FISSURAÇÃO. A F_06/2014</t>
  </si>
  <si>
    <t>EMBOÇO OU MASSA ÚNICA EM ARGAMASSA INDUSTRIALIZADA, PREPARO MECÂNICO E APLICAÇÃO COM EQUIPAMENTO DE MISTURA E PROJEÇÃO DE 1,5 M3/H EM SUPERF ÍCIES EXTERNAS DA SACADA, ESPESSURA MAIOR OU IGUAL A 50 MM, SEM USO DE TELA METÁLICA. AF_06/2014</t>
  </si>
  <si>
    <t>EMBOÇO OU MASSA ÚNICA EM ARGAMASSA TRAÇO 1:2:8, PREPARO MECÂNICO COM B ETONEIRA 400 L, APLICADA MANUALMENTE NAS PAREDES INTERNAS DA SACADA, E SPESSURA DE 25 MM, SEM USO DE TELA METÁLICA DE REFORÇO CONTRA FISSURAÇ ÃO. AF_06/2014</t>
  </si>
  <si>
    <t>EMBOÇO OU MASSA ÚNICA EM ARGAMASSA TRAÇO 1:2:8, PREPARO MANUAL, APLICA 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</si>
  <si>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 ES INTERNAS DA SACADA, ESPESSURA 25 MM, SEM USO DE TELA METÁLICA. AF_0 6/2014</t>
  </si>
  <si>
    <t>EMBOÇO OU MASSA ÚNICA EM ARGAMASSA TRAÇO 1:2:8, PREPARO MECÂNICO COM B ETONEIRA 400 L, APLICADA MANUALMENTE NAS PAREDES INTERNAS DA SACADA, E SPESSURA DE 35 MM, SEM USO DE TELA METÁLICA DE REFORÇO CONTRA FISSURAÇ ÃO. AF_06/2014</t>
  </si>
  <si>
    <t>EMBOÇO OU MASSA ÚNICA EM ARGAMASSA TRAÇO 1:2:8, PREPARO MANUAL, APLICA 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</si>
  <si>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 SSA NAS PAREDES INTERNAS DA SACADA, ESPESSURA 35 MM, SEM USO DE TELA M ETÁLICA. AF_06/2014</t>
  </si>
  <si>
    <t>REVESTIMENTO DECORATIVO MONOCAMADA APLICADO MANUALMENTE EM PANOS CEGOS DA FACHADA DE UM EDIFÍCIO DE ESTRUTURA CONVENCIONAL, COM ACABAMENTO R ASPADO. AF_06/2014</t>
  </si>
  <si>
    <t>REVESTIMENTO DECORATIVO MONOCAMADA APLICADO MANUALMENTE EM PANOS CEGOS DA FACHADA DE UM EDIFÍCIO DE ALVENARIA ESTRUTURAL, COM ACABAMENTO RAS PADO. AF_06/2014</t>
  </si>
  <si>
    <t>REVESTIMENTO DECORATIVO MONOCAMADA APLICADO COM EQUIPAMENTO DE PROJEÇÃ O EM PANOS CEGOS DA FACHADA DE UM EDIFÍCIO DE ESTRUTURA CONVENCIONAL, COM ACABAMENTO RASPADO. AF_06/2014</t>
  </si>
  <si>
    <t>REVESTIMENTO DECORATIVO MONOCAMADA APLICADO COM EQUIPAMENTO DE PROJEÇÃ O EM PANOS CEGOS DA FACHADA DE UM EDIFÍCIO DE ALVENARIA ESTRUTURAL, CO M ACABAMENTO RASPADO. AF_06/2014</t>
  </si>
  <si>
    <t>REVESTIMENTO DECORATIVO MONOCAMADA APLICADO MANUALMENTE EM PANOS DA FA CHADA COM PRESENÇA DE VÃOS, DE UM EDIFÍCIO DE ESTRUTURA CONVENCIONAL E ACABAMENTO RASPADO. AF_06/2014</t>
  </si>
  <si>
    <t>REVESTIMENTO DECORATIVO MONOCAMADA APLICADO MANUALMENTE EM PANOS DA FA CHADA COM PRESENÇA DE VÃOS, DE UM EDIFÍCIO DE ALVENARIA ESTRUTURAL E A CABAMENTO RASPADO. AF_06/2014</t>
  </si>
  <si>
    <t>REVESTIMENTO DECORATIVO MONOCAMADA APLICADO COM EQUIPAMENTO DE PROJEÇÃ O EM PANOS DA FACHADA COM PRESENÇA DE VÃOS, DE UM EDIFÍCIO DE ESTRUTUR A CONVENCIONAL E ACABAMENTO RASPADO. AF_06/2014</t>
  </si>
  <si>
    <t>REVESTIMENTO DECORATIVO MONOCAMADA APLICADO COM EQUIPAMENTO DE PROJEÇÃ O EM PANOS DA FACHADA COM PRESENÇA DE VÃOS, DE UM EDIFÍCIO DE ALVENARI A ESTRUTURAL E ACABAMENTO RASPADO. AF_06/2014</t>
  </si>
  <si>
    <t>REVESTIMENTO DECORATIVO MONOCAMADA APLICADO MANUALMENTE EM SUPERFÍCIES EXTERNAS DA SACADA DE UM EDIFÍCIO DE ESTRUTURA CONVENCIONAL E ACABAME NTO RASPADO. AF_06/2014</t>
  </si>
  <si>
    <t>REVESTIMENTO DECORATIVO MONOCAMADA APLICADO MANUALMENTE EM SUPERFÍCIES EXTERNAS DA SACADA DE UM EDIFÍCIO DE ALVENARIA ESTRUTURAL E ACABAMENT O RASPADO. AF_06/2014</t>
  </si>
  <si>
    <t>REVESTIMENTO DECORATIVO MONOCAMADA APLICADO COM EQUIPAMENTO DE PROJEÇÃ O EM SUPERFÍCIES EXTERNAS DA SACADA DE UM EDIFÍCIO DE ESTRUTURA CONVEN CIONAL E ACABAMENTO RASPADO. AF_06/2014</t>
  </si>
  <si>
    <t>REVESTIMENTO DECORATIVO MONOCAMADA APLICADO COM EQUIPAMENTO DE PROJEÇÃ O EM SUPERFÍCIES EXTERNAS DA SACADA DE UM EDIFÍCIO DE ALVENARIA ESTRUT URAL E ACABAMENTO RASPADO. AF_06/2014</t>
  </si>
  <si>
    <t>REVESTIMENTO DECORATIVO MONOCAMADA APLICADO MANUALMENTE EM PANOS CEGOS DA FACHADA DE UM EDIFÍCIO DE ESTRUTURA CONVENCIONAL, COM ACABAMENTO T RAVERTINO. AF_06/2014</t>
  </si>
  <si>
    <t>REVESTIMENTO DECORATIVO MONOCAMADA APLICADO MANUALMENTE EM PANOS CEGOS DA FACHADA DE UM EDIFÍCIO DE ALVENARIA ESTRUTURAL, COM ACABAMENTO TRA VERTINO. AF_06/2014</t>
  </si>
  <si>
    <t>REVESTIMENTO DECORATIVO MONOCAMADA APLICADO COM EQUIPAMENTO DE PROJEÇÃ O EM PANOS CEGOS DA FACHADA DE UM EDIFÍCIO DE ESTRUTURA CONVENCIONAL, COM ACABAMENTO TRAVERTINO. AF_06/2014</t>
  </si>
  <si>
    <t>REVESTIMENTO DECORATIVO MONOCAMADA APLICADO COM EQUIPAMENTO DE PROJEÇÃ O EM PANOS CEGOS DA FACHADA DE UM EDIFÍCIO DE ALVENARIA ESTRUTURAL, CO M ACABAMENTO TRAVERTINO. AF_06/2014</t>
  </si>
  <si>
    <t>REVESTIMENTO DECORATIVO MONOCAMADA APLICADO MANUALMENTE EM PANOS DA FA CHADA COM PRESENÇA DE VÃOS, DE UM EDIFÍCIO DE ESTRUTURA CONVENCIONAL E ACABAMENTO TRAVERTINO. AF_06/2014</t>
  </si>
  <si>
    <t>REVESTIMENTO DECORATIVO MONOCAMADA APLICADO MANUALMENTE EM PANOS DA FA CHADA COM PRESENÇA DE VÃOS, DE UM EDIFÍCIO DE ALVENARIA ESTRUTURAL E A CABAMENTO TRAVERTINO. AF_06/2014</t>
  </si>
  <si>
    <t>REVESTIMENTO DECORATIVO MONOCAMADA APLICADO COM EQUIPAMENTO DE PROJEÇÃ O EM PANOS DA FACHADA COM PRESENÇA DE VÃOS, DE UM EDIFÍCIO DE ESTRUTUR A CONVENCIONAL E ACABAMENTO TRAVERTINO. AF_06/2014</t>
  </si>
  <si>
    <t>REVESTIMENTO DECORATIVO MONOCAMADA APLICADO COM EQUIPAMENTO DE PROJEÇÃ O EM PANOS DA FACHADA COM PRESENÇA DE VÃOS, DE UM EDIFÍCIO DE ALVENARI A ESTRUTURAL E ACABAMENTO TRAVERTINO. AF_06/2014</t>
  </si>
  <si>
    <t>REVESTIMENTO DECORATIVO MONOCAMADA APLICADO MANUALMENTE EM SUPERFÍCIES EXTERNAS DA SACADA DE UM EDIFÍCIO DE ESTRUTURA CONVENCIONAL E ACABAME NTO TRAVERTINO. AF_06/2014</t>
  </si>
  <si>
    <t>REVESTIMENTO DECORATIVO MONOCAMADA APLICADO MANUALMENTE EM SUPERFÍCIES EXTERNAS DA SACADA DE UM EDIFÍCIO DE ALVENARIA ESTRUTURAL E ACABAMENT O TRAVERTINO. AF_06/2014</t>
  </si>
  <si>
    <t>REVESTIMENTO DECORATIVO MONOCAMADA APLICADO COM EQUIPAMENTO DE PROJEÇÃ O EM SUPERFÍCIES EXTERNAS DA SACADA DE UM EDIFÍCIO DE ESTRUTURA CONVEN CIONAL E ACABAMENTO TRAVERTINO. AF_06/2014</t>
  </si>
  <si>
    <t>REVESTIMENTO DECORATIVO MONOCAMADA APLICADO COM EQUIPAMENTO DE PROJEÇÃ O EM SUPERFÍCIES EXTERNAS DA SACADA DE UM EDIFÍCIO DE ALVENARIA ESTRUT URAL E ACABAMENTO TRAVERTINO. AF_06/2014</t>
  </si>
  <si>
    <t>REVESTIMENTO DECORATIVO MONOCAMADA APLICADO MANUALMENTE NAS PAREDES IN TERNAS DA SACADA COM ACABAMENTO RASPADO. AF_06/2014</t>
  </si>
  <si>
    <t>REVESTIMENTO DECORATIVO MONOCAMADA APLICADO MANUALMENTE NAS PAREDES IN TERNAS DA SACADA COM ACABAMENTO TRAVERTINO. AF_06/2014</t>
  </si>
  <si>
    <t>(COMPOSIÇÃO REPRESENTATIVA) DO SERVIÇO DE EMBOÇO/MASSA ÚNICA, TRAÇO 1: 2:8, PREPARO MECÂNICO, COM BETONEIRA DE 400L, EM PAREDES DE AMBIENTES INTERNOS, COM EXECUÇÃO DE TALISCAS, PARA EDIFICAÇÃO HABITACIONAL MULTI FAMILIAR (PRÉDIO). AF_11/2014</t>
  </si>
  <si>
    <t>(COMPOSIÇÃO REPRESENTATIVA) DO SERVIÇO DE APLICAÇÃO MANUAL DE GESSO DE SEMPENADO (SEM TALISCAS) EM TETO, ESPESSURA 0,5 CM, PARA EDIFICAÇÃO HA BITACIONAL MULTIFAMILIAR (PRÉDIO). AF_11/2014</t>
  </si>
  <si>
    <t>(COMPOSIÇÃO REPRESENTATIVA) DO SERVIÇO DE EMBOÇO/MASSA ÚNICA, APLICADO MANUALMENTE, TRAÇO 1:2:8, EM BETONEIRA DE 400L, PAREDES INTERNAS, COM EXECUÇÃO DE TALISCAS, EDIFICAÇÃO HABITACIONAL UNIFAMILIAR (CASAS) E E DIFICAÇÃO PÚBLICA PADRÃO. AF_12/2014</t>
  </si>
  <si>
    <t>MASSA ÚNICA, PARA RECEBIMENTO DE PINTURA, EM ARGAMASSA TRAÇO 1:2:8, PR EPARO MECÂNICO COM BETONEIRA 400L, APLICADA MANUALMENTE EM TETO, ESPES SURA DE 20MM, COM EXECUÇÃO DE TALISCAS. AF_03/2015</t>
  </si>
  <si>
    <t>MASSA ÚNICA, PARA RECEBIMENTO DE PINTURA, EM ARGAMASSA TRAÇO 1:2:8, PR EPARO MANUAL, APLICADA MANUALMENTE EM TETO, ESPESSURA DE 20MM, COM EXE CUÇÃO DE TALISCAS. AF_03/2015</t>
  </si>
  <si>
    <t>MASSA ÚNICA, PARA RECEBIMENTO DE PINTURA, EM ARGAMASSA TRAÇO 1:2:8, PR EPARO MECÂNICO COM BETONEIRA 400L, APLICADA MANUALMENTE EM TETO, ESPES SURA DE 10MM, COM EXECUÇÃO DE TALISCAS. AF_03/2015</t>
  </si>
  <si>
    <t>MASSA ÚNICA, PARA RECEBIMENTO DE PINTURA, EM ARGAMASSA TRAÇO 1:2:8, PR EPARO MANUAL, APLICADA MANUALMENTE EM TETO, ESPESSURA DE 10MM, COM EXE CUÇÃO DE TALISCAS. AF_03/2015</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</si>
  <si>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</si>
  <si>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</si>
  <si>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</si>
  <si>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 ÍCIES EXTERNAS DA SACADA. AF_06/2014</t>
  </si>
  <si>
    <t>REVESTIMENTO CERÂMICO PARA PAREDES EXTERNAS EM PASTILHAS DE PORCELANA 5 X 5 CM (PLACAS DE 30 X 30 CM), ALINHADAS A PRUMO, APLICADO EM SUPERF ÍCIES INTERNAS DA SACADA. AF_06/2014</t>
  </si>
  <si>
    <t>REVESTIMENTO CERÂMICO PARA PAREDES INTERNAS COM PLACAS TIPO GRÊS OU SE MI-GRÊS DE DIMENSÕES 20X20 CM APLICADAS EM AMBIENTES DE ÁREA MENOR QUE 5 M² NA ALTURA INTEIRA DAS PAREDES. AF_06/2014</t>
  </si>
  <si>
    <t>REVESTIMENTO CERÂMICO PARA PAREDES INTERNAS COM PLACAS TIPO GRÊS OU SE MI-GRÊS DE DIMENSÕES 20X20 CM APLICADAS EM AMBIENTES DE ÁREA MAIOR QUE 5 M² NA ALTURA INTEIRA DAS PAREDES. AF_06/2014</t>
  </si>
  <si>
    <t>REVESTIMENTO CERÂMICO PARA PAREDES INTERNAS COM PLACAS TIPO GRÊS OU SE MI-GRÊS DE DIMENSÕES 20X20 CM APLICADAS EM AMBIENTES DE ÁREA MENOR QUE 5 M² A MEIA ALTURA DAS PAREDES. AF_06/2014</t>
  </si>
  <si>
    <t>REVESTIMENTO CERÂMICO PARA PAREDES INTERNAS COM PLACAS TIPO GRÊS OU SE MI-GRÊS DE DIMENSÕES 20X20 CM APLICADAS EM AMBIENTES DE ÁREA MAIOR QUE 5 M² A MEIA ALTURA DAS PAREDES. AF_06/2014</t>
  </si>
  <si>
    <t>REVESTIMENTO CERÂMICO PARA PAREDES INTERNAS COM PLACAS TIPO GRÊS OU SE MI-GRÊS DE DIMENSÕES 25X35 CM APLICADAS EM AMBIENTES DE ÁREA MENOR QUE 5 M² NA ALTURA INTEIRA DAS PAREDES. AF_06/2014</t>
  </si>
  <si>
    <t>REVESTIMENTO CERÂMICO PARA PAREDES INTERNAS COM PLACAS TIPO GRÊS OU SE MI-GRÊS DE DIMENSÕES 25X35 CM APLICADAS EM AMBIENTES DE ÁREA MAIOR QUE 5 M² NA ALTURA INTEIRA DAS PAREDES. AF_06/2014</t>
  </si>
  <si>
    <t>REVESTIMENTO CERÂMICO PARA PAREDES INTERNAS COM PLACAS TIPO GRÊS OU SE MI-GRÊS DE DIMENSÕES 25X35 CM APLICADAS EM AMBIENTES DE ÁREA MENOR QUE 5 M² A MEIA ALTURA DAS PAREDES. AF_06/2014</t>
  </si>
  <si>
    <t>REVESTIMENTO CERÂMICO PARA PAREDES INTERNAS COM PLACAS TIPO GRÊS OU SE MI-GRÊS DE DIMENSÕES 25X35 CM APLICADAS EM AMBIENTES DE ÁREA MAIOR QUE 5 M² A MEIA ALTURA DAS PAREDES. AF_06/2014</t>
  </si>
  <si>
    <t>REVESTIMENTO CERÂMICO PARA PAREDES INTERNAS COM PLACAS TIPO GRÊS OU SE MI-GRÊS DE DIMENSÕES 33X45 CM APLICADAS EM AMBIENTES DE ÁREA MENOR QUE 5 M² NA ALTURA INTEIRA DAS PAREDES. AF_06/2014</t>
  </si>
  <si>
    <t>REVESTIMENTO CERÂMICO PARA PAREDES INTERNAS COM PLACAS TIPO GRÊS OU SE MI-GRÊS DE DIMENSÕES 33X45 CM APLICADAS EM AMBIENTES DE ÁREA MAIOR QUE 5 M² NA ALTURA INTEIRA DAS PAREDES. AF_06/2014</t>
  </si>
  <si>
    <t>REVESTIMENTO CERÂMICO PARA PAREDES INTERNAS COM PLACAS TIPO GRÊS OU SE MI-GRÊS DE DIMENSÕES 33X45 CM APLICADAS EM AMBIENTES DE ÁREA MENOR QUE 5 M² A MEIA ALTURA DAS PAREDES. AF_06/2014</t>
  </si>
  <si>
    <t>REVESTIMENTO CERÂMICO PARA PAREDES INTERNAS COM PLACAS TIPO GRÊS OU SE MI-GRÊS DE DIMENSÕES 33X45 CM APLICADAS EM AMBIENTES DE ÁREA MAIOR QUE 5 M² A MEIA ALTURA DAS PAREDES. AF_06/2014</t>
  </si>
  <si>
    <t>REVESTIMENTO CERÂMICO PARA PAREDES EXTERNAS EM PASTILHAS DE PORCELANA 2,5 X 2,5 CM (PLACAS DE 30 X 30 CM), ALINHADAS A PRUMO, APLICADO EM PA NOS COM VÃOS. AF_10/2014</t>
  </si>
  <si>
    <t>REVESTIMENTO CERÂMICO PARA PAREDES EXTERNAS EM PASTILHAS DE PORCELANA 2,5 X 2,5 CM (PLACAS DE 30 X 30 CM), ALINHADAS A PRUMO, APLICADO EM PA NOS SEM VÃOS. AF_10/2014</t>
  </si>
  <si>
    <t>REVESTIMENTO CERÂMICO PARA PAREDES EXTERNAS EM PASTILHAS DE PORCELANA 2,5 X 2,5 CM (PLACAS DE 30 X 30 CM), ALINHADAS A PRUMO, APLICADO EM SU PERFÍCIES EXTERNAS DA SACADA. AF_10/2014</t>
  </si>
  <si>
    <t>REVESTIMENTO CERÂMICO PARA PAREDES EXTERNAS EM PASTILHAS DE PORCELANA 2,5 X 2,5 CM (PLACAS DE 30 X 30 CM), ALINHADAS A PRUMO, APLICADO EM SU PERFÍCIES INTERNAS DA SACADA. AF_10/2014</t>
  </si>
  <si>
    <t>(COMPOSIÇÃO REPRESENTATIVA) DO SERVIÇO DE REVESTIMENTO CERÂMICO PARA A MBIENTES DE ÁREAS MOLHADAS, MEIA PAREDE OU PAREDE INTEIRA, COM PLACAS TIPO GRÊS OU SEMI-GRÊS, DIMENSÕES 20X20 CM, PARA EDIFICAÇÃO HABITACION AL MULTIFAMILIAR (PRÉDIO). AF_11/2014</t>
  </si>
  <si>
    <t>(COMPOSIÇÃO REPRESENTATIVA) DO SERVIÇO DE REVESTIMENTO CERÂMICO PARA P AREDES INTERNAS, MEIA PAREDE, OU PAREDE INTEIRA, PLACAS GRÊS OU SEMI-G RÊS DE 20X20 CM, PARA EDIFICAÇÕES HABITACIONAIS UNIFAMILIAR (CASAS) E EDIFICAÇÕES PÚBLICAS PADRÃO. AF_11/2014</t>
  </si>
  <si>
    <t>PEITORIL EM MARMORE BRANCO, LARGURA DE 15CM, ASSENTADO COM ARGAMASSA T RACO 1:4 (CIMENTO E AREIA MEDIA), PREPARO MANUAL DA ARGAMASSA</t>
  </si>
  <si>
    <t>PEITORIL EM MARMORE BRANCO, LARGURA DE 25CM, ASSENTADO COM ARGAMASSA T RACO 1:3 (CIMENTO E AREIA MEDIA), PREPARO MANUAL DA ARGAMASSA</t>
  </si>
  <si>
    <t>ASSENTAMENTO DE PEITORIL COM ARGAMASSA DE CIMENTO COLANTE</t>
  </si>
  <si>
    <t>FORRO DE MADEIRA PARA BEIRAL, TABUAS DE 10X1CM COM FRISO MACHO/FEMEA, INCLUSA MEIA-CANA E TESTEIRA COM ALTURA DE 15CM</t>
  </si>
  <si>
    <t>FORRO DE MADEIRA COM TABUAS 10X1CM FIXADAS EM SARRAFOS DE 2X10CM COM E SPACAMENTO DE 50CM</t>
  </si>
  <si>
    <t>BARROTEAMENTO PARA FORRO, COM PECAS DE MADEIRA 2,5X10CM, ESPACADAS DE 50CM</t>
  </si>
  <si>
    <t>TABEIRA DE MADEIRA LEI, 1A QUALIDADE, 2,5X30,0CM PARA BEIRAL DE TELHAD O</t>
  </si>
  <si>
    <t>FORRO EM PLACAS PRE-MOLDADAS DE GESSO LISO, BISOTADO, 60X60CM COM ESPE SSURA CENTRAL 1,2CM E NAS BORDAS 3,0CM, INCLUSO FIXACAO COM ARAME E ES TRUTURA DE MADEIRA</t>
  </si>
  <si>
    <t>RECOLOCACO DE FORROS EM REGUA DE PVC E PERFIS, CONSIDERANDO REAPROVEIT AMENTO DO MATERIAL</t>
  </si>
  <si>
    <t>ISOLAMENTO TERMICO COM ARGAMASSA TRACO 1:3 (CIMENTO E AREIA GROSSA NAO PENEIRADA), COM ADICAO DE PEROLAS DE ISOPOR, ESPESSURA 6CM, PREPARO M ANUAL DA ARGAMASSA</t>
  </si>
  <si>
    <t>ISOLAMENTO TERMICO COM MANTA DE LA DE VIDRO, ESPESSURA 2,5CM</t>
  </si>
  <si>
    <t>REPARO ESTRUTURAL DE ESTRUTURAS DE CONCRETO COM ARGAMASSA POLIMERICA D E ALTO DESEMPENHO, E=2 CM</t>
  </si>
  <si>
    <t>REPARO/COLAGEM DE ESTRUTURAS DE CONCRETO COM ADESIVO ESTRUTURAL A BASE DE EPOXI, E=2 MM</t>
  </si>
  <si>
    <t>ESTUCAMENTO DE PANOS DE FACHADA SEM VÃOS DO SISTEMA DE PAREDES DE CONC RETO EM EDIFICAÇÕES DE MÚLTIPLOS PAVIMENTOS. AF_06/2015</t>
  </si>
  <si>
    <t>ESTUCAMENTO DE PANOS DE FACHADA COM VÃOS DO SISTEMA DE PAREDES DE CONC RETO EM EDIFICAÇÕES DE MÚLTIPLOS PAVIMENTOS. AF_06/2015</t>
  </si>
  <si>
    <t>ESTUCAMENTO DE SUPERFÍCIE EXTERNA DA SACADA DO SISTEMA DE PAREDES DE C ONCRETO EM EDIFICAÇÕES DE MÚLTIPLOS PAVIMENTOS. AF_06/2015</t>
  </si>
  <si>
    <t>ESTUCAMENTO DE PANOS DE FACHADA SEM VÃOS DO SISTEMA DE PAREDES DE CONC RETO EM EDIFICAÇÕES DE PAVIMENTO ÚNICO. AF_06/2015</t>
  </si>
  <si>
    <t>ESTUCAMENTO DE PANOS DE FACHADA COM VÃOS DO SISTEMA DE PAREDES DE CONC RETO EM EDIFICAÇÕES DE PAVIMENTO ÚNICO. AF_06/2015</t>
  </si>
  <si>
    <t>ESTUCAMENTO DE DENSIDADE BAIXA NAS FACES INTERNAS DE PAREDES DO SISTEM A DE PAREDES DE CONCRETO. AF_06/2015</t>
  </si>
  <si>
    <t>ESTUCAMENTO, PARA QUALQUER REVESTIMENTO, EM TETO DO SISTEMA DE PAREDES DE CONCRETO. AF_06/2015</t>
  </si>
  <si>
    <t>ESTUCAMENTO DE DENSIDADE ALTA, NAS FACES INTERNAS DE PAREDES DO SISTEM A DE PAREDES DE CONCRETO. AF_06/2015</t>
  </si>
  <si>
    <t>PROTECAO DE FACHADA COM TELA DE POLIPROPILENO FIXADA EM ESTRUTURA DE M ADEIRA COM ARAME GALVANIZADO</t>
  </si>
  <si>
    <t>ARGAMASSA TRAÇO 1:7 (CIMENTO E AREIA MÉDIA) COM ADIÇÃO DE PLASTIFICANT E PARA EMBOÇO/MASSA ÚNICA/ASSENTAMENTO DE ALVENARIA DE VEDAÇÃO, PREPAR O MECÂNICO COM BETONEIRA 400 L. AF_06/2014</t>
  </si>
  <si>
    <t>ARGAMASSA TRAÇO 1:7 (CIMENTO E AREIA MÉDIA) COM ADIÇÃO DE PLASTIFICANT E PARA EMBOÇO/MASSA ÚNICA/ASSENTAMENTO DE ALVENARIA DE VEDAÇÃO, PREPAR O MECÂNICO COM BETONEIRA 600 L. AF_06/2014</t>
  </si>
  <si>
    <t>ARGAMASSA TRAÇO 1:6 (CIMENTO E AREIA MÉDIA) COM ADIÇÃO DE PLASTIFICANT E PARA EMBOÇO/MASSA ÚNICA/ASSENTAMENTO DE ALVENARIA DE VEDAÇÃO, PREPAR O MECÂNICO COM BETONEIRA 400 L. AF_06/2014</t>
  </si>
  <si>
    <t>ARGAMASSA TRAÇO 1:6 (CIMENTO E AREIA MÉDIA) COM ADIÇÃO DE PLASTIFICANT E PARA EMBOÇO/MASSA ÚNICA/ASSENTAMENTO DE ALVENARIA DE VEDAÇÃO, PREPAR O MECÂNICO COM BETONEIRA 600 L. AF_06/2014</t>
  </si>
  <si>
    <t>ARGAMASSA TRAÇO 1:1:6 (CIMENTO, CAL E AREIA MÉDIA) PARA EMBOÇO/MASSA Ú NICA/ASSENTAMENTO DE ALVENARIA DE VEDAÇÃO, PREPARO MECÂNICO COM BETONE IRA 400 L. AF_06/2014</t>
  </si>
  <si>
    <t>ARGAMASSA TRAÇO 1:1:6 (CIMENTO, CAL E AREIA MÉDIA) PARA EMBOÇO/MASSA Ú NICA/ASSENTAMENTO DE ALVENARIA DE VEDAÇÃO, PREPARO MECÂNICO COM BETONE IRA 600 L. AF_06/2014</t>
  </si>
  <si>
    <t>ARGAMASSA TRAÇO 1:1,5:7,5 (CIMENTO, CAL E AREIA MÉDIA) PARA EMBOÇO/MAS SA ÚNICA/ASSENTAMENTO DE ALVENARIA DE VEDAÇÃO, PREPARO MECÂNICO COM BE TONEIRA 400 L. AF_06/2014</t>
  </si>
  <si>
    <t>ARGAMASSA TRAÇO 1:1,5:7,5 (CIMENTO, CAL E AREIA MÉDIA) PARA EMBOÇO/MAS SA ÚNICA/ASSENTAMENTO DE ALVENARIA DE VEDAÇÃO, PREPARO MECÂNICO COM BE TONEIRA 600 L. AF_06/2014</t>
  </si>
  <si>
    <t>ARGAMASSA TRAÇO 1:2:8 (CIMENTO, CAL E AREIA MÉDIA) PARA EMBOÇO/MASSA Ú NICA/ASSENTAMENTO DE ALVENARIA DE VEDAÇÃO, PREPARO MECÂNICO COM BETONE IRA 400 L. AF_06/2014</t>
  </si>
  <si>
    <t>ARGAMASSA TRAÇO 1:2:9 (CIMENTO, CAL E AREIA MÉDIA) PARA EMBOÇO/MASSA Ú NICA/ASSENTAMENTO DE ALVENARIA DE VEDAÇÃO, PREPARO MECÂNICO COM BETONE IRA 600 L. AF_06/2014</t>
  </si>
  <si>
    <t>ARGAMASSA TRAÇO 1:3:12 (CIMENTO, CAL E AREIA MÉDIA) PARA EMBOÇO/MASSA ÚNICA/ASSENTAMENTO DE ALVENARIA DE VEDAÇÃO, PREPARO MECÂNICO COM BETON EIRA 400 L. AF_06/2014</t>
  </si>
  <si>
    <t>ARGAMASSA TRAÇO 1:3:12 (CIMENTO, CAL E AREIA MÉDIA) PARA EMBOÇO/MASSA ÚNICA/ASSENTAMENTO DE ALVENARIA DE VEDAÇÃO, PREPARO MECÂNICO COM BETON EIRA 600 L. AF_06/2014</t>
  </si>
  <si>
    <t>ARGAMASSA TRAÇO 1:5 (CIMENTO E AREIA GROSSA) COM ADIÇÃO DE EMULSÃO POL IMÉRICA PARA CHAPISCO ROLADO, PREPARO MECÂNICO COM BETONEIRA 400 L. AF _06/2014</t>
  </si>
  <si>
    <t>ARGAMASSA TRAÇO 1:5 (CIMENTO E AREIA GROSSA) COM ADIÇÃO DE EMULSÃO POL IMÉRICA PARA CHAPISCO ROLADO, PREPARO MECÂNICO COM BETONEIRA 600 L. AF _06/2014</t>
  </si>
  <si>
    <t>ARGAMASSA TRAÇO 1:3 (CIMENTO E AREIA GROSSA) COM ADIÇÃO DE EMULSÃO POL IMÉRICA PARA CHAPISCO ROLADO, PREPARO MECÂNICO COM BETONEIRA 400 L. AF _06/2014</t>
  </si>
  <si>
    <t>ARGAMASSA TRAÇO 1:3 (CIMENTO E AREIA GROSSA) COM ADIÇÃO DE EMULSÃO POL IMÉRICA PARA CHAPISCO ROLADO, PREPARO MECÂNICO COM BETONEIRA 600 L. AF _06/2014</t>
  </si>
  <si>
    <t>ARGAMASSA TRAÇO 1:4 (CIMENTO E AREIA GROSSA) COM ADIÇÃO DE EMULSÃO POL IMÉRICA PARA CHAPISCO ROLADO, PREPARO MECÂNICO COM BETONEIRA 400 L. AF _06/2014</t>
  </si>
  <si>
    <t>ARGAMASSA TRAÇO 1:4 (CIMENTO E AREIA GROSSA) COM ADIÇÃO DE EMULSÃO POL IMÉRICA PARA CHAPISCO ROLADO, PREPARO MECÂNICO COM BETONEIRA 600 L. AF _06/2014</t>
  </si>
  <si>
    <t>ARGAMASSA TRAÇO 1:7 (CIMENTO E AREIA MÉDIA) COM ADIÇÃO DE PLASTIFICANT E PARA EMBOÇO/MASSA ÚNICA/ASSENTAMENTO DE ALVENARIA DE VEDAÇÃO, PREPAR O MECÂNICO COM MISTURADOR DE EIXO HORIZONTAL DE 300 KG. AF_06/2014</t>
  </si>
  <si>
    <t>ARGAMASSA TRAÇO 1:7 (CIMENTO E AREIA MÉDIA) COM ADIÇÃO DE PLASTIFICANT E PARA EMBOÇO/MASSA ÚNICA/ASSENTAMENTO DE ALVENARIA DE VEDAÇÃO, PREPAR O MECÂNICO COM MISTURADOR DE EIXO HORIZONTAL DE 600 KG. AF_06/2014</t>
  </si>
  <si>
    <t>ARGAMASSA TRAÇO 1:6 (CIMENTO E AREIA MÉDIA) COM ADIÇÃO DE PLASTIFICANT E PARA EMBOÇO/MASSA ÚNICA/ASSENTAMENTO DE ALVENARIA DE VEDAÇÃO, PREPAR O MECÂNICO COM MISTURADOR DE EIXO HORIZONTAL DE 300 KG. AF_06/2014</t>
  </si>
  <si>
    <t>ARGAMASSA TRAÇO 1:6 (CIMENTO E AREIA MÉDIA) COM ADIÇÃO DE PLASTIFICANT E PARA EMBOÇO/MASSA ÚNICA/ASSENTAMENTO DE ALVENARIA DE VEDAÇÃO, PREPAR O MECÂNICO COM MISTURADOR DE EIXO HORIZONTAL DE 600 KG. AF_06/2014</t>
  </si>
  <si>
    <t>ARGAMASSA TRAÇO 1:1:6 (CIMENTO, CAL E AREIA MÉDIA) PARA EMBOÇO/MASSA Ú NICA/ASSENTAMENTO DE ALVENARIA DE VEDAÇÃO, PREPARO MECÂNICO COM MISTUR ADOR DE EIXO HORIZONTAL DE 300 KG. AF_06/2014</t>
  </si>
  <si>
    <t>ARGAMASSA TRAÇO 1:1:6 (CIMENTO, CAL E AREIA MÉDIA) PARA EMBOÇO/MASSA Ú NICA/ASSENTAMENTO DE ALVENARIA DE VEDAÇÃO, PREPARO MECÂNICO COM MISTUR ADOR DE EIXO HORIZONTAL DE 600 KG. AF_06/2014</t>
  </si>
  <si>
    <t>ARGAMASSA TRAÇO 1:1,5:7,5 (CIMENTO, CAL E AREIA MÉDIA) PARA EMBOÇO/MAS SA ÚNICA/ASSENTAMENTO DE ALVENARIA DE VEDAÇÃO, PREPARO MECÂNICO COM MI STURADOR DE EIXO HORIZONTAL DE 300 KG. AF_06/2014</t>
  </si>
  <si>
    <t>ARGAMASSA TRAÇO 1:1,5:7,5 (CIMENTO, CAL E AREIA MÉDIA) PARA EMBOÇO/MAS SA ÚNICA/ASSENTAMENTO DE ALVENARIA DE VEDAÇÃO, PREPARO MECÂNICO COM MI STURADOR DE EIXO HORIZONTAL DE 600 KG. AF_06/2014</t>
  </si>
  <si>
    <t>ARGAMASSA TRAÇO 1:2:8 (CIMENTO, CAL E AREIA MÉDIA) PARA EMBOÇO/MASSA Ú NICA/ASSENTAMENTO DE ALVENARIA DE VEDAÇÃO, PREPARO MECÂNICO COM MISTUR ADOR DE EIXO HORIZONTAL DE 300 KG. AF_06/2014</t>
  </si>
  <si>
    <t>ARGAMASSA TRAÇO 1:2:8 (CIMENTO, CAL E AREIA MÉDIA) PARA EMBOÇO/MASSA Ú NICA/ASSENTAMENTO DE ALVENARIA DE VEDAÇÃO, PREPARO MECÂNICO COM MISTUR ADOR DE EIXO HORIZONTAL DE 600 KG. AF_06/2014</t>
  </si>
  <si>
    <t>ARGAMASSA TRAÇO 1:2:9 (CIMENTO, CAL E AREIA MÉDIA) PARA EMBOÇO/MASSA Ú NICA/ASSENTAMENTO DE ALVENARIA DE VEDAÇÃO, PREPARO MECÂNICO COM MISTUR ADOR DE EIXO HORIZONTAL DE 300 KG. AF_06/2014</t>
  </si>
  <si>
    <t>ARGAMASSA TRAÇO 1:3:12 (CIMENTO, CAL E AREIA MÉDIA) PARA EMBOÇO/MASSA ÚNICA/ASSENTAMENTO DE ALVENARIA DE VEDAÇÃO, PREPARO MECÂNICO COM MISTU RADOR DE EIXO HORIZONTAL DE 600 KG. AF_06/2014</t>
  </si>
  <si>
    <t>ARGAMASSA TRAÇO 1:3 (CIMENTO E AREIA MÉDIA) PARA CONTRAPISO, PREPARO M ECÂNICO COM MISTURADOR DE EIXO HORIZONTAL DE 160 KG. AF_06/2014</t>
  </si>
  <si>
    <t>ARGAMASSA TRAÇO 1:3 (CIMENTO E AREIA MÉDIA) PARA CONTRAPISO, PREPARO M ECÂNICO COM MISTURADOR DE EIXO HORIZONTAL DE 300 KG. AF_06/2014</t>
  </si>
  <si>
    <t>ARGAMASSA TRAÇO 1:3 (CIMENTO E AREIA MÉDIA) PARA CONTRAPISO, PREPARO M ECÂNICO COM MISTURADOR DE EIXO HORIZONTAL DE 600 KG. AF_06/2014</t>
  </si>
  <si>
    <t>ARGAMASSA TRAÇO 1:4 (CIMENTO E AREIA MÉDIA) PARA CONTRAPISO, PREPARO M ECÂNICO COM MISTURADOR DE EIXO HORIZONTAL DE 160 KG. AF_06/2014</t>
  </si>
  <si>
    <t>ARGAMASSA TRAÇO 1:4 (CIMENTO E AREIA MÉDIA) PARA CONTRAPISO, PREPARO M ECÂNICO COM MISTURADOR DE EIXO HORIZONTAL DE 300 KG. AF_06/2014</t>
  </si>
  <si>
    <t>ARGAMASSA TRAÇO 1:4 (CIMENTO E AREIA MÉDIA) PARA CONTRAPISO, PREPARO M ECÂNICO COM MISTURADOR DE EIXO HORIZONTAL DE 600 KG. AF_06/2014</t>
  </si>
  <si>
    <t>ARGAMASSA TRAÇO 1:5 (CIMENTO E AREIA MÉDIA) PARA CONTRAPISO, PREPARO M ECÂNICO COM MISTURADOR DE EIXO HORIZONTAL DE 160 KG. AF_06/2014</t>
  </si>
  <si>
    <t>ARGAMASSA TRAÇO 1:5 (CIMENTO E AREIA MÉDIA) PARA CONTRAPISO, PREPARO M ECÂNICO COM MISTURADOR DE EIXO HORIZONTAL DE 300 KG. AF_06/2014</t>
  </si>
  <si>
    <t>ARGAMASSA TRAÇO 1:5 (CIMENTO E AREIA MÉDIA) PARA CONTRAPISO, PREPARO M ECÂNICO COM MISTURADOR DE EIXO HORIZONTAL DE 600 KG. AF_06/2014</t>
  </si>
  <si>
    <t>ARGAMASSA TRAÇO 1:6 (CIMENTO E AREIA MÉDIA) PARA CONTRAPISO, PREPARO M ECÂNICO COM MISTURADOR DE EIXO HORIZONTAL DE 160 KG. AF_06/2014</t>
  </si>
  <si>
    <t>ARGAMASSA TRAÇO 1:6 (CIMENTO E AREIA MÉDIA) PARA CONTRAPISO, PREPARO M ECÂNICO COM MISTURADOR DE EIXO HORIZONTAL DE 600 KG. AF_06/2014</t>
  </si>
  <si>
    <t>ARGAMASSA TRAÇO 1:5 (CIMENTO E AREIA GROSSA) PARA CHAPISCO CONVENCIONA L, PREPARO MECÂNICO COM MISTURADOR DE EIXO HORIZONTAL DE 300 KG. AF_06 /2014</t>
  </si>
  <si>
    <t>ARGAMASSA TRAÇO 1:5 (CIMENTO E AREIA GROSSA) PARA CHAPISCO CONVENCIONA L, PREPARO MECÂNICO COM MISTURADOR DE EIXO HORIZONTAL DE 600 KG. AF_06 /2014</t>
  </si>
  <si>
    <t>ARGAMASSA TRAÇO 1:3 (CIMENTO E AREIA GROSSA) PARA CHAPISCO CONVENCIONA L, PREPARO MECÂNICO COM MISTURADOR DE EIXO HORIZONTAL DE 160 KG. AF_06 /2014</t>
  </si>
  <si>
    <t>ARGAMASSA TRAÇO 1:3 (CIMENTO E AREIA GROSSA) PARA CHAPISCO CONVENCIONA L, PREPARO MECÂNICO COM MISTURADOR DE EIXO HORIZONTAL DE 300 KG. AF_06 /2014</t>
  </si>
  <si>
    <t>ARGAMASSA TRAÇO 1:3 (CIMENTO E AREIA GROSSA) PARA CHAPISCO CONVENCIONA L, PREPARO MECÂNICO COM MISTURADOR DE EIXO HORIZONTAL DE 600 KG. AF_06 /2014</t>
  </si>
  <si>
    <t>ARGAMASSA TRAÇO 1:4 (CIMENTO E AREIA GROSSA) PARA CHAPISCO CONVENCIONA L, PREPARO MECÂNICO COM MISTURADOR DE EIXO HORIZONTAL DE 160 KG. AF_06 /2014</t>
  </si>
  <si>
    <t>ARGAMASSA TRAÇO 1:4 (CIMENTO E AREIA GROSSA) PARA CHAPISCO CONVENCIONA L, PREPARO MECÂNICO COM MISTURADOR DE EIXO HORIZONTAL DE 300 KG. AF_06 /2014</t>
  </si>
  <si>
    <t>ARGAMASSA TRAÇO 1:4 (CIMENTO E AREIA GROSSA) PARA CHAPISCO CONVENCIONA L, PREPARO MECÂNICO COM MISTURADOR DE EIXO HORIZONTAL DE 600 KG. AF_06 /2014</t>
  </si>
  <si>
    <t>ARGAMASSA TRAÇO 1:5 (CIMENTO E AREIA GROSSA) COM ADIÇÃO DE EMULSÃO POL IMÉRICA PARA CHAPISCO ROLADO, PREPARO MECÂNICO COM MISTURADOR DE EIXO HORIZONTAL DE 300 KG. AF_06/2014</t>
  </si>
  <si>
    <t>ARGAMASSA TRAÇO 1:5 (CIMENTO E AREIA GROSSA) COM ADIÇÃO DE EMULSÃO POL IMÉRICA PARA CHAPISCO ROLADO, PREPARO MECÂNICO COM MISTURADOR DE EIXO HORIZONTAL DE 600 KG. AF_06/2014</t>
  </si>
  <si>
    <t>ARGAMASSA TRAÇO 1:3 (CIMENTO E AREIA GROSSA) COM ADIÇÃO DE EMULSÃO POL IMÉRICA PARA CHAPISCO ROLADO, PREPARO MECÂNICO COM MISTURADOR DE EIXO HORIZONTAL DE 160 KG. AF_06/2014</t>
  </si>
  <si>
    <t>ARGAMASSA TRAÇO 1:3 (CIMENTO E AREIA GROSSA) COM ADIÇÃO DE EMULSÃO POL IMÉRICA PARA CHAPISCO ROLADO, PREPARO MECÂNICO COM MISTURADOR DE EIXO HORIZONTAL DE 300 KG. AF_06/2014</t>
  </si>
  <si>
    <t>ARGAMASSA TRAÇO 1:3 (CIMENTO E AREIA GROSSA) COM ADIÇÃO DE EMULSÃO POL IMÉRICA PARA CHAPISCO ROLADO, PREPARO MECÂNICO COM MISTURADOR DE EIXO HORIZONTAL DE 600 KG. AF_06/2014</t>
  </si>
  <si>
    <t>ARGAMASSA TRAÇO 1:4 (CIMENTO E AREIA GROSSA) COM ADIÇÃO DE EMULSÃO POL IMÉRICA PARA CHAPISCO ROLADO, PREPARO MECÂNICO COM MISTURADOR DE EIXO HORIZONTAL DE 300 KG. AF_06/2014</t>
  </si>
  <si>
    <t>ARGAMASSA TRAÇO 1:4 (CIMENTO E AREIA GROSSA) COM ADIÇÃO DE EMULSÃO POL IMÉRICA PARA CHAPISCO ROLADO, PREPARO MECÂNICO COM MISTURADOR DE EIXO HORIZONTAL DE 600 KG. AF_06/2014</t>
  </si>
  <si>
    <t>ARGAMASSA TRAÇO 1:7 (CIMENTO E AREIA MÉDIA) COM ADIÇÃO DE PLASTIFICANT E PARA EMBOÇO/MASSA ÚNICA/ASSENTAMENTO DE ALVENARIA DE VEDAÇÃO, PREPAR O MANUAL. AF_06/2014</t>
  </si>
  <si>
    <t>ARGAMASSA TRAÇO 1:6 (CIMENTO E AREIA MÉDIA) COM ADIÇÃO DE PLASTIFICANT E PARA EMBOÇO/MASSA ÚNICA/ASSENTAMENTO DE ALVENARIA DE VEDAÇÃO, PREPAR O MANUAL. AF_06/2014</t>
  </si>
  <si>
    <t>ARGAMASSA TRAÇO 1:1:6 (CIMENTO, CAL E AREIA MÉDIA) PARA EMBOÇO/MASSA Ú NICA/ASSENTAMENTO DE ALVENARIA DE VEDAÇÃO, PREPARO MANUAL. AF_06/2014</t>
  </si>
  <si>
    <t>ARGAMASSA TRAÇO 1:1,5:7,5 (CIMENTO, CAL E AREIA MÉDIA) PARA EMBOÇO/MAS SA ÚNICA/ASSENTAMENTO DE ALVENARIA DE VEDAÇÃO, PREPARO MANUAL. AF_06/2 014</t>
  </si>
  <si>
    <t>ARGAMASSA TRAÇO 1:2:8 (CIMENTO, CAL E AREIA MÉDIA) PARA EMBOÇO/MASSA Ú NICA/ASSENTAMENTO DE ALVENARIA DE VEDAÇÃO, PREPARO MANUAL. AF_06/2014</t>
  </si>
  <si>
    <t>ARGAMASSA TRAÇO 1:2:9 (CIMENTO, CAL E AREIA MÉDIA) PARA EMBOÇO/MASSA Ú NICA/ASSENTAMENTO DE ALVENARIA DE VEDAÇÃO, PREPARO MANUAL. AF_06/2014</t>
  </si>
  <si>
    <t>ARGAMASSA TRAÇO 1:3:12 (CIMENTO, CAL E AREIA MÉDIA) PARA EMBOÇO/MASSA ÚNICA/ASSENTAMENTO DE ALVENARIA DE VEDAÇÃO, PREPARO MANUAL. AF_06/2014</t>
  </si>
  <si>
    <t>ARGAMASSA INDUSTRIALIZADA MULTIUSO PARA REVESTIMENTOS E ASSENTAMENTO D A ALVENARIA, PREPARO COM MISTURADOR DE EIXO HORIZONTAL DE 160 KG. AF_0 6/2014</t>
  </si>
  <si>
    <t>ARGAMASSA INDUSTRIALIZADA MULTIUSO PARA REVESTIMENTOS E ASSENTAMENTO D A ALVENARIA, PREPARO COM MISTURADOR DE EIXO HORIZONTAL DE 300 KG. AF_0 6/2014</t>
  </si>
  <si>
    <t>ARGAMASSA INDUSTRIALIZADA MULTIUSO PARA REVESTIMENTOS E ASSENTAMENTO D A ALVENARIA, PREPARO COM MISTURADOR DE EIXO HORIZONTAL DE 600 KG. AF_0 6/2014</t>
  </si>
  <si>
    <t>ARGAMASSA PRONTA PARA CONTRAPISO, PREPARO COM MISTURADOR DE EIXO HORIZ ONTAL DE 160 KG. AF_06/2014</t>
  </si>
  <si>
    <t>ARGAMASSA PRONTA PARA CONTRAPISO, PREPARO COM MISTURADOR DE EIXO HORIZ ONTAL DE 300 KG. AF_06/2014</t>
  </si>
  <si>
    <t>ARGAMASSA PRONTA PARA CONTRAPISO, PREPARO COM MISTURADOR DE EIXO HORIZ 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</si>
  <si>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</si>
  <si>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</si>
  <si>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</si>
  <si>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</si>
  <si>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</si>
  <si>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</si>
  <si>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 R DE EIXO HORIZONTAL DE 160 KG. AF_06/2014</t>
  </si>
  <si>
    <t>ARGAMASSA INDUSTRIALIZADA PARA CHAPISCO COLANTE, PREPARO COM MISTURADO R DE EIXO HORIZONTAL DE 300 KG. AF_06/2014</t>
  </si>
  <si>
    <t>ARGAMASSA INDUSTRIALIZADA PARA CHAPISCO COLANTE, PREPARO COM MISTURADO R DE EIXO HORIZONTAL DE 600 KG.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</si>
  <si>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</si>
  <si>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</si>
  <si>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 5 M³/H DE ARGAMASSA. AF_06/2014</t>
  </si>
  <si>
    <t>ARGAMASSA INDUSTRIALIZADA PARA REVESTIMENTOS, MISTURA E PROJEÇÃO DE 2 M³/H DE ARGAMASSA. AF_06/2014</t>
  </si>
  <si>
    <t>ARGAMASSA À BASE DE GESSO, MISTURA E PROJEÇÃO DE 1,5 M³/H DE ARGAMASSA . AF_06/2014</t>
  </si>
  <si>
    <t>ARGAMASSA TRAÇO 1:2:9 (CIMENTO, CAL E AREIA MÉDIA) PARA EMBOÇO/MASSA Ú NICA/ASSENTAMENTO DE ALVENARIA DE VEDAÇÃO, PREPARO MECÂNICO COM BETONE IRA 400 L. AF_09/2014</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</si>
  <si>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</si>
  <si>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 E 75 MM E MENOR OU IGUAL A 100 MM, MANUAL, 30M. AF_06/2015</t>
  </si>
  <si>
    <t>TRANSPORTE HORIZONTAL, TUBOS DE PVC SÉRIE NORMAL - ESGOTO PREDIAL, OU REFORÇADO PARA ESGOTO OU ÁGUAS PLUVIAIS PREDIAL, COM DIÂMETRO MAIOR QU E 100 MM E MENOR OU IGUAL A 150 MM, MANUAL, 30M. AF_06/2015</t>
  </si>
  <si>
    <t>TRANSPORTE HORIZONTAL, TUBOS DE PPR - PN 12 OU PN 25 COM DIÂMETRO MENO R OU IGUAL A 50 MM, MANUAL, 30M. AF_06/2015</t>
  </si>
  <si>
    <t>TRANSPORTE HORIZONTAL, TUBOS DE PPR - PN 12 OU PN 25 COM DIÂMETRO MAIO R QUE 50 MM E MENOR OU IGUAL A 75 MM, MANUAL, 30M. AF_06/2015</t>
  </si>
  <si>
    <t>TRANSPORTE HORIZONTAL, TUBOS DE PPR - PN 12 OU PN 25 COM DIÂMETRO MAIO R QUE 75 MM E MENOR OU IGUAL A 110 MM, MANUAL, 30M. AF_06/2015</t>
  </si>
  <si>
    <t>TRANSPORTE HORIZONTAL, TUBOS DE AÇO CARBONO LEVE OU MÉDIO, PRETO OU GA LVANIZADO, COM DIÂMETRO MENOR OU IGUAL A 25 MM, MANUAL, 30M. AF_06/201 5</t>
  </si>
  <si>
    <t>TRANSPORTE HORIZONTAL, TUBOS DE AÇO CARBONO LEVE OU MÉDIO, PRETO OU GA LVANIZADO, COM DIÂMETRO MAIOR QUE 25 MM E MENOR OU IGUAL A 40 MM, MANU AL, 30M. AF_06/2015</t>
  </si>
  <si>
    <t>TRANSPORTE HORIZONTAL, TUBOS DE AÇO CARBONO LEVE OU MÉDIO, PRETO OU GA LVANIZADO, COM DIÂMETRO MAIOR QUE 40 MM E MENOR OU IGUAL A 65 MM, MANU AL, 30M. AF_06/2015</t>
  </si>
  <si>
    <t>TRANSPORTE HORIZONTAL, TUBOS DE AÇO CARBONO LEVE OU MÉDIO, PRETO OU GA LVANIZADO, COM DIÂMETRO MAIOR QUE 65 MM E MENOR OU IGUAL A 90 MM, MANU AL, 30M. AF_06/2015</t>
  </si>
  <si>
    <t>TRANSPORTE HORIZONTAL, TUBOS DE AÇO CARBONO LEVE OU MÉDIO, PRETO OU GA LVANIZADO, COM DIÂMETRO MAIOR QUE 90 MM E MENOR OU IGUAL A 125 MM, MAN UAL, 30M. AF_06/2015</t>
  </si>
  <si>
    <t>TRANSPORTE HORIZONTAL, TUBOS DE AÇO CARBONO LEVE OU MÉDIO, PRETO OU GA LVANIZADO, COM DIÂMETRO MAIOR QUE 125 MM E MENOR OU IGUAL A 150 MM, MA NUAL, 30M. AF_06/2015</t>
  </si>
  <si>
    <t>LIMPEZA DE SUPERFICIES COM JATO DE ALTA PRESSAO DE AR E AGUA</t>
  </si>
  <si>
    <t>LIMPEZA DE REVESTIMENTO EM PAREDE C/ SOLUCAO DE ACIDO MURIATICO/AMONIA</t>
  </si>
  <si>
    <t>REVESTIMENTO DE POCOS C/ TUBOS DE CONCRETO</t>
  </si>
  <si>
    <t>SOLDA DE TOPO DESCENDENTE, EM CHAPA ACO CHANFR 5/16" ESP (P/ ASSENT TU BULACAO OU PECA DE ACO) UTILIZANDO CONVERSOR DIESEL.</t>
  </si>
  <si>
    <t>SOLDA DE TOPO DESCENDENTE, EM CHAPA ACO CHANFR 3/8" ESP (P/ ASSENT TUB ULACAO OU PECA DE ACO) UTILIZANDO CONVERSOR DIESEL</t>
  </si>
  <si>
    <t>CONJUNTO DE MANGUEIRA PARA COMBATE A INCENDIO EM FIBRA DE POLIESTER PU RA, COM 1.1/2", REVESTIDA INTERNAMENTE, COM 2 LANCES DE 15M CADA</t>
  </si>
  <si>
    <t>TRANSPORTE DE TUBOS DE PVC DN 1000</t>
  </si>
  <si>
    <t>TRANSPORTE DE TUBOS DE PVC DN 900</t>
  </si>
  <si>
    <t>TRANSPORTE DE TUBOS DE PVC DN 800</t>
  </si>
  <si>
    <t>TRANSPORTE DE TUBOS DE PVC DN 700</t>
  </si>
  <si>
    <t>TRANSPORTE DE TUBOS DE PVC DN 600</t>
  </si>
  <si>
    <t>TRANSPORTE DE TUBOS DE PVC DN 500</t>
  </si>
  <si>
    <t>TRANSPORTE DE TUBOS DE PVC DN 400</t>
  </si>
  <si>
    <t>TRANSPORTE DE TUBOS DE FERRO DUTIL DN 1200</t>
  </si>
  <si>
    <t>TRANSPORTE DE TUBOS DE FERRO DUTIL DN 1100</t>
  </si>
  <si>
    <t>TRANSPORTE DE TUBOS DE FERRO DUTIL DN 1000</t>
  </si>
  <si>
    <t>TRANSPORTE DE TUBOS DE FERRO DUTIL DN 900</t>
  </si>
  <si>
    <t>TRANSPORTE DE TUBOS DE FERRO DUTIL DN 800</t>
  </si>
  <si>
    <t>TRANSPORTE DE TUBOS DE FERRO DUTIL DN 700</t>
  </si>
  <si>
    <t>TRANSPORTE DE TUBOS DE FERRO DUTIL DN 600</t>
  </si>
  <si>
    <t>TRANSPORTE DE TUBOS DE FERRO DUTIL DN 500</t>
  </si>
  <si>
    <t>TRANSPORTE DE TUBOS DE FERRO DUTIL DN 450</t>
  </si>
  <si>
    <t>TRANSPORTE DE TUBOS DE FERRO DUTIL DN 400</t>
  </si>
  <si>
    <t>TRANSPORTE DE TUBOS DE FERRO DUTIL DN 350</t>
  </si>
  <si>
    <t>TRANSPORTE DE TUBOS DE FERRO DUTIL DN 300</t>
  </si>
  <si>
    <t>TRANSPORTE DE TUBOS DE FERRO DUTIL DN 250</t>
  </si>
  <si>
    <t>TRANSPORTE DE TUBOS DE FERRO DUTIL DN 200</t>
  </si>
  <si>
    <t>TRANSPORTE DE TUBOS DE FERRO DUTIL DN 150</t>
  </si>
  <si>
    <t>TRANSPORTE DE TUBOS DE PVC DN 350</t>
  </si>
  <si>
    <t>TRANSPORTE DE TUBOS DE PVC DN 300</t>
  </si>
  <si>
    <t>TRANSPORTE DE TUBOS DE PVC DN 250</t>
  </si>
  <si>
    <t>TRANSPORTE DE TUBOS DE PVC DN 200</t>
  </si>
  <si>
    <t>TRANSPORTE DE TUBOS DE FERRO DUTIL DN 100</t>
  </si>
  <si>
    <t>TRANSPORTE DE TUBOS DE FERRO DUTIL DN 75</t>
  </si>
  <si>
    <t>CAIXA PARA RALO C OM GRELHA FOFO 135 KG DE ALV TIJOLO MACICO (7X10X20) PAREDES DE UMA VEZ (0.20 M) DE 0.90X1.20X1.50 M (EXTERNA) COM ARGAMAS SA 1:4 CIMENTO:AREIA, BASE CONC FCK=10 MPA, EXCLUSIVE ESCAVACAO E REAT ERRO.</t>
  </si>
  <si>
    <t>MÃO FRANCESA EM BARRA DE FERRO CHATO RETANGULAR 2" X 1/4", REFORÇADA, 40 X 30 CM</t>
  </si>
  <si>
    <t>MÃO FRANCESA EM BARRA DE FERRO CHATO RETANGULAR 2" X 1/4", REFORÇADA, 30 X 25 CM</t>
  </si>
  <si>
    <t>DESMATAMENTO E LIMPEZA MECANIZADA DE TERRENO COM ARVORES ATE Ø 15CM, U TILIZANDO TRATOR DE ESTEIRAS</t>
  </si>
  <si>
    <t>LIMPEZA MECANIZADA DE TERRENO COM REMOCAO DE CAMADA VEGETAL, UTILIZAND O MOTONIVELADORA</t>
  </si>
  <si>
    <t>DESMATAMENTO E LIMPEZA MECANIZADA DE TERRENO COM REMOCAO DE CAMADA VEG ETAL, UTILIZANDO TRATOR DE ESTEIRAS</t>
  </si>
  <si>
    <t>TAPUME DE CHAPA DE MADEIRA COMPENSADA, E= 6MM, COM PINTURA A CAL E REA PROVEITAMENTO DE 2X</t>
  </si>
  <si>
    <t>CHAPA DE ACO CARBONO 3/8 (COLOC/ USO/ RETIR) P/ PASS VEICULO SOBRE VAL A MEDIDA P/ AREA CHAPA EM CADA APLICACAO</t>
  </si>
  <si>
    <t>DEMOLICAO DE ALVENARIA ESTRUTURAL DE BLOCOS VAZADOS DE CONCRETO</t>
  </si>
  <si>
    <t>DEMOLICAO DE ALVENARIA DE ELEMENTOS CERAMICOS VAZADOS</t>
  </si>
  <si>
    <t>DEMOLICAO DE VERGAS, CINTAS E PILARETES DE CONCRETO</t>
  </si>
  <si>
    <t>RETIRADA DE ALVENARIA DE TIJOLOS DE VIDRO</t>
  </si>
  <si>
    <t>RETIRADA DE PLACAS DIVISORIAS DE GRANILITE</t>
  </si>
  <si>
    <t>DEMOLICAO DE TELHAS CERAMICAS OU DE VIDRO</t>
  </si>
  <si>
    <t>RETIRADA DE ESTRUTURA DE MADEIRA PONTALETEADA PARA TELHAS CERAMICAS OU DE VIDRO</t>
  </si>
  <si>
    <t>RETIRADA DE ESTRUTURA DE MADEIRA COM TESOURAS PARA TELHAS CERAMICAS OU DE VIDRO</t>
  </si>
  <si>
    <t>RETIRADA DE ENTARUGAMENTO DE FORRO</t>
  </si>
  <si>
    <t>RETIRADA DE FORRO EM REGUAS DE PVC, INCLUSIVE RETIRADA DE PERFIS</t>
  </si>
  <si>
    <t>DEMOLICAO DE PISO DE ALTA RESISTENCIA</t>
  </si>
  <si>
    <t>DEMOLICAO DE REVESTIMENTO DE ARGAMASSA DE CAL E AREIA</t>
  </si>
  <si>
    <t>REMOCAO DE PINTURAS COM JATEAMENTO DE AREIA, EM SUPERFICIES METALICAS</t>
  </si>
  <si>
    <t>DEMOLICAO DE ALVENARIA DE TIJOLOS MACICOS S/REAPROVEITAMENTO</t>
  </si>
  <si>
    <t>DEMOLICAO DE ALVENARIA DE TIJOLOS FURADOS S/REAPROVEITAMENTO</t>
  </si>
  <si>
    <t>DEMOLICAO MANUAL CONCRETO ARMADO (PILAR / VIGA / LAJE) - INCL EMPILHAC AO LATERAL NO CANTEIRO</t>
  </si>
  <si>
    <t>RETIRADA DE APARELHOS DE ILUMINACAO C/ REAPROVEITAMENTO DE LAMPADAS</t>
  </si>
  <si>
    <t>RETIRADA DE TUBULACAO DE FERRO GALVANIZADO S/ ESCAVACAO OU RASGO EM AL VENARIA</t>
  </si>
  <si>
    <t>DEMOLICAO DE DIVISORIAS EM PLACAS DE MARMORITE OU DE CONCRETO</t>
  </si>
  <si>
    <t>DEMOLICAO MANUAL DE ESTRUTURA DE CONCRETO ARMADO</t>
  </si>
  <si>
    <t>REMOCAO DE FORRO DE MADEIRA (LAMBRI) C/ REAPROVEITAMENTO</t>
  </si>
  <si>
    <t>DEMOLICAO DE FORRO DE GESSO</t>
  </si>
  <si>
    <t>REMOCAO DE DISPOSITIVOS PARA FUNCIONAMENTO DE APARELHOS SANITARIOS</t>
  </si>
  <si>
    <t>REMOCAO DE CALHAS E CONDUTORES DE AGUAS PLUVIAIS</t>
  </si>
  <si>
    <t>REMOCAO DE AZULEJO E SUBSTRATO DE ADERENCIA EM ARGAMASSA</t>
  </si>
  <si>
    <t>REMOCAO DE PISO EM PLACAS DE BORRACHA COLADA</t>
  </si>
  <si>
    <t>REMOCAO DE DISPOSITIVOS PARA FUNCIONAMENTO DE PIA DE COZINHA</t>
  </si>
  <si>
    <t>ISOLAMENTO DE OBRA COM TELA PLASTICA COM MALHA DE 5MM</t>
  </si>
  <si>
    <t>ISOLAMENTO DE OBRA COM TELA PLASTICA COM MALHA DE 5MM E ESTRUTURA DE M ADEIRA PONTALETEADA</t>
  </si>
  <si>
    <t>ENSAIO DE RECEBIMENTO E ACEITACAO DE CIMENTO PORTLAND</t>
  </si>
  <si>
    <t>ENSAIO DE RECEBIMENTO E ACEITACAO DE AGREGADO GRAUDO</t>
  </si>
  <si>
    <t>ENSAIO DE PAVIMENTO DE CONCRETO</t>
  </si>
  <si>
    <t>ENSAIOS DE PAVIMENTO DE CONCRETO COMPACTADO COM ROLO</t>
  </si>
  <si>
    <t>ENSAIOS DE SUB BASE DE SOLO MELHORADO COM CIMENTO</t>
  </si>
  <si>
    <t>ENSAIO DE BASE DE SOLO MELHORADO COM CIMENTO</t>
  </si>
  <si>
    <t>ENSAIOS DE BASE DE SOLO CIMENTO</t>
  </si>
  <si>
    <t>ENSAIO DE VISCOSIDADE SAYBOLT - FUROL - MATERIAL BETUMINOSO</t>
  </si>
  <si>
    <t>ENSAIO DE DETERMINACAO DO TEOR DE BETUME - CIMENTO ASFALTICO DE PETROL EO</t>
  </si>
  <si>
    <t>ENSAIO DE LIMITE DE LIQUIDEZ - SOLOS</t>
  </si>
  <si>
    <t>ENSAIO DE LIMITE DE PLASTICIDADE - SOLOS</t>
  </si>
  <si>
    <t>ENSAIO DE COMPACTACAO - AMOSTRAS NAO TRABALHADAS - ENERGIA NORMAL - SO LOS</t>
  </si>
  <si>
    <t>ENSAIO DE COMPACTACAO - AMOSTRAS NAO TRABALHADAS - ENERGIA INTERMEDIAR IA - SOLOS</t>
  </si>
  <si>
    <t>ENSAIO DE COMPACTACAO - AMOSTRAS NAO TRABALHADAS - ENERGIA MODIFICADA - SOLOS</t>
  </si>
  <si>
    <t>ENSAIO DE COMPACTACAO - AMOSTRAS TRABALHADAS - SOLOS</t>
  </si>
  <si>
    <t>ENSAIO DE MASSA ESPECIFICA - IN SITU - METODO FRASCO DE AREIA - SOLOS</t>
  </si>
  <si>
    <t>ENSAIO DE MASSA ESPECIFICA - IN SITU - METODO BALAO DE BORRACHA - SOLO S</t>
  </si>
  <si>
    <t>ENSAIO DE MASSA ESPECIFICA - IN SITU - EMPREGO DO OLEO - SOLOS</t>
  </si>
  <si>
    <t>ENSAIO DE INDICE DE SUPORTE CALIFORNIA - AMOSTRAS NAO TRABALHADAS - EN ERGIA NORMAL - SOLOS</t>
  </si>
  <si>
    <t>ENSAIO DE INDICE DE SUPORTE CALIFORNIA - AMOSTRAS NAO TRABALHADAS - EN ERGIA INTERMEDIARIA - SOLOS</t>
  </si>
  <si>
    <t>ENSAIO DE INDICE DE SUPORTE CALIFORNIA- AMOSTRAS NAO TRABALHADAS - ENE RGIA MODIFICADA-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</si>
  <si>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</si>
  <si>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</si>
  <si>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</si>
  <si>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</si>
  <si>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CONTROLE DE TAXA DE APLICACAO DE LIGANTE BETUMINOSO</t>
  </si>
  <si>
    <t>ENSAIO DE SUSCEPTIBILIDADE TERMICA - INDICE PFEIFFER - MATERIAL ASFALT ICO</t>
  </si>
  <si>
    <t>ENSAIO DE RESISTENCIA A TRACAO NA FLEXAO DE CONCRETO</t>
  </si>
  <si>
    <t>ENSAIO DE PERCENTAGEM DE BETUME - MISTURAS BETUMINOSAS</t>
  </si>
  <si>
    <t>ENSAIO DE ADESIVIDADE - RESISTENCIA A AGUA - EMULSAO ASFALTICA</t>
  </si>
  <si>
    <t>PREPARACAO DE AMOSTRAS PARA ENSAIO DE CARACTERIZACAO - SOLOS</t>
  </si>
  <si>
    <t>ENSAIO DE DETERMINACAO DO INDICE DE FORMA - AGREGADOS</t>
  </si>
  <si>
    <t>ENSAIO DE MOLDAGEM E CURA DE SOLO CIMENTO</t>
  </si>
  <si>
    <t>ENSAIO DE COMPRESSAO AXIAL DE SOLO CIMENTO</t>
  </si>
  <si>
    <t>ENSAIO DE DETERMINACAO DA TAXA DE ESPALHAMENTO DO AGREGADO</t>
  </si>
  <si>
    <t>ENSAIO DE CONTROLE DO GRAU DE COMPACTACAO DA MISTURA ASFALTICA</t>
  </si>
  <si>
    <t>ENSAIO DE ABATIMENTO DO TRONCO DE CONE</t>
  </si>
  <si>
    <t>ENSAIOS DE PINTURA DE LIGACAO</t>
  </si>
  <si>
    <t>MOBILIZACAO E INSTALACAO DE 01  EQUIPAMENTO DE SONDAGEM, DISTANCIA ACI MA DE 20KM</t>
  </si>
  <si>
    <t>MOBILIZACAO E INSTALACAO DE 01 EQUIPAMENTO DE SONDAGEM, DISTANCIA ATE 10KM</t>
  </si>
  <si>
    <t>MOBILIZACAO E INSTALACAO DE 01 EQUIPAMENTO DE SONDAGEM, DISTANCIA DE 1 0KM ATE 20KM</t>
  </si>
  <si>
    <t>LOCAÇÃO DE REDES DE ÁGUA OU DE ESGOTO</t>
  </si>
  <si>
    <t>LOCACAO CONVENCIONAL DE OBRA, ATRAVÉS DE GABARITO DE TABUAS CORRIDAS P ONTALETADAS A CADA 1,50M, SEM REAPROVEITAMENTO</t>
  </si>
  <si>
    <t>LOCACAO CONVENCIONAL DE OBRA, ATRAVÉS DE GABARITO DE TABUAS CORRIDAS P ONTALETADAS, COM REAPROVEITAMENTO DE 10 VEZES.</t>
  </si>
  <si>
    <t>LOCACAO CONVENCIONAL DE OBRA, ATRAVÉS DE GABARITO DE TABUAS CORRIDAS P ONTALETADAS, COM REAPROVEITAMENTO DE 3 VEZES.</t>
  </si>
  <si>
    <t>LOCACAO E NIVELAMENTO DE EMISSARIO/REDE COLETORA COM AUXILIO DE EQUIPA MENTO TOPOGRAFICO</t>
  </si>
  <si>
    <t>LEVANTAMENTO SECAO TRANSVERSAL C/NIVEL TERRENO NAO ACIDENTADO VEGETAÇÃ O DENSA INCLUSIVE DESENHO ESC 1:200 EM PAPEL VEGETAL MILIMETRADO (MEDI DO P/M SECAO), INCLUSIVE NIVELADOR, AUXILIAR DE CALCULO TOPOGRAFICO E DESENHISTA.</t>
  </si>
  <si>
    <t>TRANSPORTE DE MATERIAL ASFALTICO, COM CAMINHÃO COM CAPACIDADE DE 30000 L EM RODOVIA PAVIMENTADA PARA DISTÂNCIAS MÉDIAS DE TRANSPORTE SUPERIO RES A 100 KM. AF_02/2016</t>
  </si>
  <si>
    <t>TRANSPORTE DE MATERIAL ASFALTICO, COM CAMINHÃO COM CAPACIDADE DE 20000 L EM RODOVIA PAVIMENTADA PARA DISTÂNCIAS MÉDIAS DE TRANSPORTE IGUAL O U INFERIOR A 100 KM. AF_02/2016</t>
  </si>
  <si>
    <t>TRANSPORTE DE MATERIAL ASFALTICO, COM CAMINHÃO COM CAPACIDADE DE 30000 L EM RODOVIA NÃO PAVIMENTADA PARA DISTÂNCIAS MÉDIAS DE TRANSPORTE SUP ERIORES A 100 KM. AF_02/2016</t>
  </si>
  <si>
    <t>TRANSPORTE DE MATERIAL ASFALTICO, COM CAMINHÃO COM CAPACIDADE DE 20000 L EM RODOVIA NÃO PAVIMENTADA PARA DISTÂNCIAS MÉDIAS DE TRANSPORTE IGU AL OU INFERIOR A 100 KM. AF_02/2016</t>
  </si>
  <si>
    <t>PORTAO COM MOUROES DE MADEIRA ROLICA, DIAMETRO 11CM, COM 5 FIOS DE ARA ME FARPADO Nº 14 CLASSE 250, SEM DOBRADICAS</t>
  </si>
  <si>
    <t>CERCA COM MOUROES DE MADEIRA ROLICA, DIAMETRO 11CM, ESPACAMENTO DE 2M, ALTURA LIVRE DE 1M, CRAVADOS 0,5M, COM 5 FIOS DE ARAME FARPADO Nº 14 CLASSE 250</t>
  </si>
  <si>
    <t>PLANTIO DE CERCA VIVA COM ARBUSTOS DE ALTURA 50 A 100CM, COM 4UN/M</t>
  </si>
  <si>
    <t>CERCA COM MOUROES DE CONCRETO, RETO, ESPACAMENTO DE 3M, CRAVADOS 0,5M, COM 4 FIOS DE ARAME FARPADO Nº 14 CLASSE 250</t>
  </si>
  <si>
    <t>CERCA COM MOUROES DE MADEIRA, 7,5X7,5CM, ESPACAMENTO DE 2M, ALTURA LIV RE DE 2M, CRAVADOS 0,5M, COM 4 FIOS DE ARAME FARPADO Nº 14 CLASSE 250</t>
  </si>
  <si>
    <t>CERCA COM MOUROES DE MADEIRA, 7,5X7,5CM, ESPACAMENTO DE 2M, ALTURA LIV RE DE 2M, CRAVADOS 0,5M, COM 8 FIOS DE ARAME FARPADO Nº 14 CLASSE 250</t>
  </si>
  <si>
    <t>CERCA COM MOUROES DE CONCRETO, SECAO "T" PONTA INCLINADA, 10X10CM, ESP ACAMENTO DE 3M, CRAVADOS 0,5M, COM 11 FIOS DE ARAME FARPADO Nº 16</t>
  </si>
  <si>
    <t>CERCA COM MOUROES DE CONCRETO, RETO, 15X15CM, ESPACAMENTO DE 3M, CRAVA DOS 0,5M, ESCORAS DE 10X10CM NOS CANTOS, COM 12 FIOS DE ARAME DE ACO O VALADO 15X17</t>
  </si>
  <si>
    <t>CERCA COM MOUROES DE CONCRETO, RETO, 15X15CM, ESPACAMENTO DE 3M, CRAVA DOS 0,5M, ESCORAS DE 10X10CM NOS CANTOS, COM 9 FIOS DE ARAME DE ACO OV ALADO 15X17</t>
  </si>
  <si>
    <t>ALAMBRADO EM TUBOS DE ACO GALVANIZADO, COM COSTURA, DIN 2440, DIAMETRO 2", ALTURA 3M, FIXADOS A CADA 2M EM BLOCOS DE CONCRETO, COM TELA DE A RAME GALVANIZADO REVESTIDO COM PVC, FIO 12 BWG E MALHA 7,5X7,5CM</t>
  </si>
  <si>
    <t>ALAMBRADO PARA QUADRA POLIESPORTIVA, ESTRUTURADO POR TUBOS DE ACO GALV ANIZADO, COM COSTURA, DIN 2440, DIAMETRO 2", COM TELA DE ARAME GALVANI ZADO, FIO 14 BWG E MALHA QUADRADA 5X5CM</t>
  </si>
  <si>
    <t>ALAMBRADO EM MOUROES DE CONCRETO "T", ALTURA LIVRE 2M, ESPACADOS A CAD A 2M, COM TELA DE ARAME GALVANIZADO, FIO 14 BWG E MALHA QUADRADA 5X5CM</t>
  </si>
  <si>
    <t>GRADE EM MADEIRA PARA PROTECAO DE MUDAS DE ARVORES</t>
  </si>
  <si>
    <t>PLANTIO DE ARVORE REGIONAL, ALTURA MAIOR QUE 2,00M, EM CAVAS DE 80X80X 80CM</t>
  </si>
  <si>
    <t>PLANTIO DE ARBUSTO COM ALTURA 50 A 100CM, EM CAVA DE 60X60X60CM</t>
  </si>
  <si>
    <t>PODA DE ARVORES, COM LIMPEZA DE GALHOS SECOS E RETIRADA DE PARASITAS, INCLUINDO REMOCAO DE ENTULHO</t>
  </si>
  <si>
    <t>OPERADOR DE DEMARCADORA DE FAIXAS COM ENCARGOS COMPLEMENTARES</t>
  </si>
  <si>
    <t>OPERADOR DE USINA DE ASFALTO, DE SOLOS OU DE CONCRETO COM ENCARGOS COM</t>
  </si>
  <si>
    <t>SOLDADOR A (PARA SOLDA A SER TESTADA COM RAIOS "X") COM ENCARGOS COMPL</t>
  </si>
  <si>
    <t>!EM PROCESSO DE DESATIVACAO! BETONEIRA DE 320 A 600 LITROS COM CARREGADOR E MOTOR ELETRICO TRIFASICO (LOCACAO)</t>
  </si>
  <si>
    <t>!EM PROCESSO DE DESATIVACAO! DIVISORIA COLMEIA CEGA COM MONTANTE E RODAPE DE ALUMINIO ANODIZADO SIMPLES (SEM COLOCACAO)</t>
  </si>
  <si>
    <t>!EM PROCESSO DE DESATIVACAO! ESCAVADEIRA HIDRAULICA SOBRE ESTEIRA, COM GARRA GIRATORIA DE MANDIBULAS, PESO OPERACIONAL ENTRE 22,00 E 25,50 TON, POTENCIA LIQUIDA ENTRE 150 E 160 HP</t>
  </si>
  <si>
    <t>!EM PROCESSO DE DESATIVACAO! ESCAVADEIRA HIDRAULICA SOBRE ESTEIRAS DE 99 HP, PESO OPERACIONAL DE *16* T E CAPACIDADE DE 0,85 A 1,00 M3 (LOCACAO COM OPERADOR, COMBUSTIVEL E MANUTENCAO)</t>
  </si>
  <si>
    <t>!EM PROCESSO DE DESATIVACAO! ESPUMA DE POLIURETANO E=20 A 25MM TEMP DE TRABALHO -50 A +100 GC DENS 29 A 35KG/M3</t>
  </si>
  <si>
    <t>!EM PROCESSO DE DESATIVACAO! LUMINARIA DE SOBREPOR EM CHAPA DE ACO PARA LAMPADA FLUORESCENTE, COM 4 LAMPADAS DE 14 W E REATOR INCLUSOS</t>
  </si>
  <si>
    <t>!EM PROCESSO DE DESATIVACAO! LUMINARIA FECHADA P/ ILUMINACAO PUBLICA, TIPO ABL 50/F OU EQUIV, P/ LAMPADA A VAPOR DE MERCURIO 400W</t>
  </si>
  <si>
    <t>!EM PROCESSO DE DESATIVACAO! PECA DE MADEIRA DE LEI NATIVA/REGIONAL *5 X 15* CM NAO APARELHADA</t>
  </si>
  <si>
    <t>!EM PROCESSO DE DESATIVACAO! PECA DE MADEIRA NAO APARELHADA *10 X 10 X 3* CM, MACARANDUBA, ANGELIM OU EQUIVALENTE DA REGIAO</t>
  </si>
  <si>
    <t>!EM PROCESSO DE DESATIVACAO! PO P/ TRATAM ESPECIAL (SIST IMPERM) CIMENTO ESPECIAL PEGA RAPIDA</t>
  </si>
  <si>
    <t>!EM PROCESSO DE DESATIVACAO! PORTA DE ABRIR EM ACO COM TRAVESSAS PARA VIDROS, COM PINTURA PRIMER DE PROTECAO, COM GUARNICAO, VIDROS NAO INCLUSOS</t>
  </si>
  <si>
    <t>!EM PROCESSO DE DESATIVACAO! SOLDA ESTANHO/COBRE PARA CONEXOES DE COBRE, FIO 2,5 MM, CARRETEL 500 GR (SEM CHUMBO)</t>
  </si>
  <si>
    <t>!EM PROCESSO DE DESATIVACAO! TERMINAL DE PORCELANA (MUFLA) UNIPOLAR, USO EXTERNO, TENSAO 3,6/6 KV, PARA CABO DE 10/16 MM2, COM ISOLAMENTO EPR</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</si>
  <si>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</si>
  <si>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</si>
  <si>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</si>
  <si>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</si>
  <si>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</si>
  <si>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</si>
  <si>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</si>
  <si>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</si>
  <si>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</si>
  <si>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</si>
  <si>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</si>
  <si>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</si>
  <si>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</si>
  <si>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</si>
  <si>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</si>
  <si>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</si>
  <si>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</si>
  <si>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</si>
  <si>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</si>
  <si>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</si>
  <si>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</si>
  <si>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</si>
  <si>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</si>
  <si>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</si>
  <si>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</si>
  <si>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</si>
  <si>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</si>
  <si>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</si>
  <si>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</si>
  <si>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</si>
  <si>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</si>
  <si>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</si>
  <si>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</si>
  <si>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</si>
  <si>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</si>
  <si>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</si>
  <si>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</si>
  <si>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</si>
  <si>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</si>
  <si>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</si>
  <si>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</si>
  <si>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</si>
  <si>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</si>
  <si>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ACESSORIO DE LIGACAO NAO ELETRICO, TUBO DE 6 M</t>
  </si>
  <si>
    <t>ACESSORIO INICIADOR NAO ELETRICO, TUBO DE 6 M, TEMPO DE RETARDO DE *160* MS</t>
  </si>
  <si>
    <t>ADAPTADOR PVC SOLDAVEL, COM FLANGES LIVRES, 40 MM X 1  1/4", PARA CAIXA D' AGUA</t>
  </si>
  <si>
    <t>ADAPTADOR PVC SOLDAVEL, COM FLANGES LIVRES, 50 MM X 1  1/2", PARA CAIXA D' AGUA</t>
  </si>
  <si>
    <t>ADAPTADOR PVC SOLDAVEL, COM FLANGES LIVRES, 75 MM X 2  1/2",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</si>
  <si>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</si>
  <si>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</si>
  <si>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</si>
  <si>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</si>
  <si>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</si>
  <si>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</si>
  <si>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85 MM X 3", PARA CAIXA D' AGUA</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</si>
  <si>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</si>
  <si>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</si>
  <si>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</si>
  <si>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75 / DE  85 MM</t>
  </si>
  <si>
    <t>ADAPTADOR, PVC PBA, A LUVA DE FIBROCIMENTO, DN 100 / DE 110 MM</t>
  </si>
  <si>
    <t>ADAPTADOR, PVC PBA, A LUVA DE FIBROCIMENTO, DN 50 / DE 60 MM</t>
  </si>
  <si>
    <t>ADAPTADOR, PVC PBA, PONTA/ROSCA, JE, DN 50 / DE  60 MM</t>
  </si>
  <si>
    <t>ADAPTADOR, PVC PBA, PONTA/ROSCA, JE, DN 75 / DE  85 MM</t>
  </si>
  <si>
    <t>ADESIVO LIQUIDO A BASE DE RESINAS PARA COLAGEM DE ESPUMA DE ISOLAMENTO TERMICO FLEXIVEL</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</si>
  <si>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</si>
  <si>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</si>
  <si>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</si>
  <si>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</si>
  <si>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PLASTIFICANTE E ESTABILIZADOR PARA ARGAMASSAS DE ASSENTAMENTO E REBOCO</t>
  </si>
  <si>
    <t>ADITIVO PLASTIFICANTE RETARDADOR DE PEGA E REDUTOR DE AGUA PARA CONCRETO</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</si>
  <si>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</si>
  <si>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</si>
  <si>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</si>
  <si>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</si>
  <si>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</si>
  <si>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</si>
  <si>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</si>
  <si>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ALMOXARIFE (MENSALISTA)</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</si>
  <si>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</si>
  <si>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</si>
  <si>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</si>
  <si>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</si>
  <si>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</si>
  <si>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</si>
  <si>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</si>
  <si>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</si>
  <si>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</si>
  <si>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</si>
  <si>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</si>
  <si>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</si>
  <si>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</si>
  <si>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</si>
  <si>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</si>
  <si>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</si>
  <si>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</si>
  <si>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</si>
  <si>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</si>
  <si>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</si>
  <si>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</si>
  <si>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</si>
  <si>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</si>
  <si>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</si>
  <si>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EXPANSAO EM COBRE, ENGATE RAPIDO 1 1/2", PARA EMPATACAO MANGUEIRA DE COMBATE A INCENDIO PREDIAL</t>
  </si>
  <si>
    <t>ANEL DE EXPANSAO EM COBRE, ENGATE RAPIDO 2 1/2", PARA EMPATACAO MANGUEIRA DE COMBATE A INCENDIO PREDIAL</t>
  </si>
  <si>
    <t>APARELHO CORTE OXI-ACETILENO PARA SOLDA E CORTE CONTENDO MACARICO SOLDA, BICO DE CORTE, CILINDROS, REGULADORES, MANGUEIRAS E CARRINHO</t>
  </si>
  <si>
    <t>APONTADOR OU APROPRIADOR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</si>
  <si>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</si>
  <si>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</si>
  <si>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</si>
  <si>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</si>
  <si>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</si>
  <si>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</si>
  <si>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</si>
  <si>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</si>
  <si>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ARAME GALVANIZADO  8 BWG, D = 4,19MM (0,101 KG/M)</t>
  </si>
  <si>
    <t>ARAME RECOZIDO 16 BWG, 1,60 MM (0,016 KG/M)</t>
  </si>
  <si>
    <t>AREIA AMARELA, AREIA BARRADA OU ARENOSO (RETIRADA NO AREAL, SEM TRANSPORTE)</t>
  </si>
  <si>
    <t>ARGAMASSA INDUSTRIALIZADA MULTIUSO, PARA REVESTIMENTO INTERNO E EXTERNO E ASSENTAMENTO DE BLOCOS DIVERSOS</t>
  </si>
  <si>
    <t>ARGAMASSA PISO SOBRE PISO</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</si>
  <si>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</si>
  <si>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</si>
  <si>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</si>
  <si>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</si>
  <si>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</si>
  <si>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</si>
  <si>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</si>
  <si>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</si>
  <si>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</si>
  <si>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ARQUITETO JUNIOR (MENSALISTA)</t>
  </si>
  <si>
    <t>ARQUITETO PLENO (MENSALISTA)</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</si>
  <si>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</si>
  <si>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</si>
  <si>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</si>
  <si>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</si>
  <si>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</si>
  <si>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</si>
  <si>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</si>
  <si>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</si>
  <si>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</si>
  <si>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</si>
  <si>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</si>
  <si>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</si>
  <si>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</si>
  <si>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ASSENTO  VASO SANITARIO INFANTIL EM PLASTICO BRANCO</t>
  </si>
  <si>
    <t>AUTOMATICO DE BOIA SUPERIOR / INFERIOR, *15* A / 250 V</t>
  </si>
  <si>
    <t>AUXILIAR DE ESCRITORIO (MENSALISTA)</t>
  </si>
  <si>
    <t>AVENTAL DE SEGURANCA DE RASPA DE COURO 1,00 X 0,60 M</t>
  </si>
  <si>
    <t>BACIA SANITARIA (VASO) CONVENCIONAL PARA PCD COM FURO FRONTAL, DE LOUCA BRANCA, COM ASSENTO</t>
  </si>
  <si>
    <t>BACIA SANITARIA (VASO) CONVENCIONAL PARA PCD SEM FURO FRONTAL, DE LOUCA BRANCA, SEM ASSENTO</t>
  </si>
  <si>
    <t>BANCA/PIA DE ACO INOXIDAVEL (AISI 430) COM 1 CUBA CENTRAL, COM VALVULA, ESCORREDOR DUPLO, DE *0,55 X 1,20* M</t>
  </si>
  <si>
    <t>BANCA/PIA DE ACO INOXIDAVEL (AISI 430) COM 1 CUBA CENTRAL, COM VALVULA, ESCORREDOR DUPLO, DE *0,55 X 1,40* M</t>
  </si>
  <si>
    <t>BANCA/PIA DE ACO INOXIDAVEL (AISI 430) COM 1 CUBA CENTRAL, COM VALVULA, ESCORREDOR DUPLO, DE *0,55 X 1,80* M</t>
  </si>
  <si>
    <t>BANCA/PIA DE ACO INOXIDAVEL (AISI 430) COM 1 CUBA CENTRAL, COM VALVULA, LISA (SEM ESCORREDOR), DE *0,55 X 1,20* M</t>
  </si>
  <si>
    <t>BANCA/PIA DE ACO INOXIDAVEL (AISI 430) COM 1 CUBA CENTRAL, SEM VALVULA, ESCORREDOR DUPLO, DE *0,55 X 1,60* M</t>
  </si>
  <si>
    <t>BANCA/PIA DE ACO INOXIDAVEL (AISI 430) COM 2 CUBAS, COM VALVULAS, ESCORREDOR DUPLO, DE *0,55 X 2,00* M</t>
  </si>
  <si>
    <t>BANCADA/ BANCA EM MARMORE, POLIDO, BRANCO COMUM, E=  *3* CM</t>
  </si>
  <si>
    <t>BANCO ARTICULADO PARA BANHO, EM ACO INOX POLIDO, 70* CM X 45*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</si>
  <si>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</si>
  <si>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</si>
  <si>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</si>
  <si>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</si>
  <si>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</si>
  <si>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</si>
  <si>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</si>
  <si>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</si>
  <si>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</si>
  <si>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</si>
  <si>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</si>
  <si>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</si>
  <si>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</si>
  <si>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</si>
  <si>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</si>
  <si>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</si>
  <si>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</si>
  <si>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</si>
  <si>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</si>
  <si>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 FUSIVEIS NH TAMANHO 00, DE 6 A 160A, TIPO 3 NH 3 030-Z DA SIEMENS OU EQUIV</t>
  </si>
  <si>
    <t>BASE P/ FUSIVEIS NH TAMANHO 01, DE 40 A 250A, TIPO 3 NH 3 230-Z DA SIEMENS OU EQUIV</t>
  </si>
  <si>
    <t>BASE PARA MASTRO DE PARA-RAIOS DIAMETRO NOMINAL 1 1/2"</t>
  </si>
  <si>
    <t>BASE PARA MASTRO DE PARA-RAIOS DIAMETRO NOMINAL 2"</t>
  </si>
  <si>
    <t>BATENTE/ PORTAL/ ADUELA/MARCO MACICO, E= *3* CM, L= *15* CM, *60 CM A 120* CM  X *210* CM, EM PINUS/ TAUARI/ VIROLA OU EQUIVALENTE DA REGIAO</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</si>
  <si>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</si>
  <si>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</si>
  <si>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</si>
  <si>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</si>
  <si>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</si>
  <si>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</si>
  <si>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</si>
  <si>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</si>
  <si>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</si>
  <si>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</si>
  <si>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</si>
  <si>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</si>
  <si>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</si>
  <si>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</si>
  <si>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</si>
  <si>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</si>
  <si>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</si>
  <si>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</si>
  <si>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</si>
  <si>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</si>
  <si>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</si>
  <si>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</si>
  <si>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</si>
  <si>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</si>
  <si>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</si>
  <si>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</si>
  <si>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</si>
  <si>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</si>
  <si>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</si>
  <si>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</si>
  <si>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</si>
  <si>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</si>
  <si>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</si>
  <si>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</si>
  <si>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</si>
  <si>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</si>
  <si>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</si>
  <si>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</si>
  <si>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POLIETILENO ALTA DENSIDADE, *27* X *30* X *100* CM, ACOMPANHADOS PLACAS TERMINAIS  E LONGARINAS, PARA FUNDO DE FILTRO</t>
  </si>
  <si>
    <t>BLOCO DE VIDRO INCOLOR, CANELADO, DE *19 X 19 X 8* CM</t>
  </si>
  <si>
    <t>BLOCO DE VIDRO/ELEMENTO VAZADO INCOLOR, VENEZIANA, DE *20 X 20 X 6*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</si>
  <si>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</si>
  <si>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</si>
  <si>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</si>
  <si>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</si>
  <si>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</si>
  <si>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</si>
  <si>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</si>
  <si>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20 X 30 X 60 CM</t>
  </si>
  <si>
    <t>BLOCO VEDACAO CONCRETO 14 X 19 X 29 CM (CLASSE D - NBR 6136)</t>
  </si>
  <si>
    <t>BLOCO VEDACAO CONCRETO 14 X 19 X 39 CM (CLASSE D - NBR 6136)</t>
  </si>
  <si>
    <t>BLOCO VEDACAO CONCRETO 19 X 19 X 39 CM (CLASSE D - NBR 6136)</t>
  </si>
  <si>
    <t>BLOCO VEDACAO CONCRETO 9 X 19 X 39 CM (CLASSE D - NBR 6136)</t>
  </si>
  <si>
    <t>BLOCO VIDRO INCOLOR XADREZ, DE *20 X 20 X 10* CM</t>
  </si>
  <si>
    <t>BLOCO VIDRO/ELEMENTO VAZADO, INCOLOR, VENEZIANA, *20 X 10 X 8* CM</t>
  </si>
  <si>
    <t>BLOQUETE/PISO INTERTRAVADO DE CONCRETO - MODELO RAQUETE, *22 CM X 13,5* CM, E = 6 CM, RESISTENCIA DE 35 MPA (NBR 9781), COR NATURAL</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</si>
  <si>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</si>
  <si>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</si>
  <si>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</si>
  <si>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</si>
  <si>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</si>
  <si>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</si>
  <si>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</si>
  <si>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</si>
  <si>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</si>
  <si>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</si>
  <si>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</si>
  <si>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</si>
  <si>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</si>
  <si>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</si>
  <si>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</si>
  <si>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</si>
  <si>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</si>
  <si>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</si>
  <si>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</si>
  <si>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</si>
  <si>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</si>
  <si>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</si>
  <si>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</si>
  <si>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</si>
  <si>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</si>
  <si>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</si>
  <si>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</si>
  <si>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</si>
  <si>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</si>
  <si>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</si>
  <si>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13 HP, DIAMETRO DO ROTOR 170 MM, BOCAL DE SAIDA DIAMETRO DE 3 POLEGADAS, HM/Q = 11 M / 68,40 M3/H A 72 M / 3,6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</si>
  <si>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</si>
  <si>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</si>
  <si>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</si>
  <si>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SEGURANCA COM BIQUEIRA DE ACO E COLARINHO ACOLCHOADO</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</si>
  <si>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</si>
  <si>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</si>
  <si>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</si>
  <si>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</si>
  <si>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</si>
  <si>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</si>
  <si>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</si>
  <si>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</si>
  <si>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</si>
  <si>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</si>
  <si>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</si>
  <si>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</si>
  <si>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</si>
  <si>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</si>
  <si>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</si>
  <si>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</si>
  <si>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</si>
  <si>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</si>
  <si>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</si>
  <si>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</si>
  <si>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</si>
  <si>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</si>
  <si>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</si>
  <si>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</si>
  <si>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</si>
  <si>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</si>
  <si>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</si>
  <si>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</si>
  <si>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</si>
  <si>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</si>
  <si>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</si>
  <si>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</si>
  <si>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</si>
  <si>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</si>
  <si>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</si>
  <si>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</si>
  <si>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</si>
  <si>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</si>
  <si>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</si>
  <si>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</si>
  <si>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</si>
  <si>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</si>
  <si>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</si>
  <si>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</si>
  <si>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</si>
  <si>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</si>
  <si>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</si>
  <si>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</si>
  <si>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</si>
  <si>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</si>
  <si>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</si>
  <si>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</si>
  <si>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</si>
  <si>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</si>
  <si>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</si>
  <si>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</si>
  <si>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</si>
  <si>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</si>
  <si>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</si>
  <si>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</si>
  <si>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</si>
  <si>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</si>
  <si>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</si>
  <si>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</si>
  <si>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</si>
  <si>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</si>
  <si>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</si>
  <si>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</si>
  <si>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</si>
  <si>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</si>
  <si>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</si>
  <si>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</si>
  <si>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</si>
  <si>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</si>
  <si>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</si>
  <si>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</si>
  <si>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</si>
  <si>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</si>
  <si>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</si>
  <si>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</si>
  <si>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</si>
  <si>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</si>
  <si>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</si>
  <si>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</si>
  <si>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</si>
  <si>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</si>
  <si>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</si>
  <si>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</si>
  <si>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</si>
  <si>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</si>
  <si>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</si>
  <si>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</si>
  <si>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</si>
  <si>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BUCHA REDUCAO PVC, ROSCAVEL,  2"  X 1 1/2 "</t>
  </si>
  <si>
    <t>BUCHA REDUCAO PVC, ROSCAVEL, 1 1/2"  X1 1/4 "</t>
  </si>
  <si>
    <t>BUCHA REDUCAO PVC, ROSCAVEL, 1 1/4"  X 3/4 "</t>
  </si>
  <si>
    <t>BUCHA REDUCAO PVC, ROSCAVEL, 1 1/4" X 1 "</t>
  </si>
  <si>
    <t>BUCHA REDUCAO PVC, ROSCAVEL, 2"  X 1 "</t>
  </si>
  <si>
    <t>BUCHA REDUCAO PVC, ROSCAVEL, 2"  X 1 1/4 "</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</si>
  <si>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</si>
  <si>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</si>
  <si>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</si>
  <si>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</si>
  <si>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</si>
  <si>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</si>
  <si>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</si>
  <si>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</si>
  <si>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</si>
  <si>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</si>
  <si>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</si>
  <si>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</si>
  <si>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</si>
  <si>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</si>
  <si>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</si>
  <si>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TELEFONICO CTP - APL - 50, 10 PARES, USO EXTERNO</t>
  </si>
  <si>
    <t>CABO TELEFONICO CTP - APL - 50, 100 PARES, USO EXTERNO</t>
  </si>
  <si>
    <t>CABO TELEFONICO CTP - APL - 50, 20 PARES, USO EXTERNO</t>
  </si>
  <si>
    <t>CABO TELEFONICO CTP - APL - 50, 30 PARES, USO EXTERNO</t>
  </si>
  <si>
    <t>CADEIRA SUSPENSA MANUAL / BALANCIM INDIVIDUAL (NBR 14751)</t>
  </si>
  <si>
    <t>CAIBRO DE MADEIRA NATIVA/REGIONAL 5 X 5 CM NAO APARELHADA (P/FORMA)</t>
  </si>
  <si>
    <t>CAIXA D'AGUA DE FIBRA DE VIDRO, PARA 500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</si>
  <si>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</si>
  <si>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</si>
  <si>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</si>
  <si>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</si>
  <si>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INSPECAO EM CONCRETO PARA ATERRAMENTO E PARA RAIOS DIAMETRO = 300 MM</t>
  </si>
  <si>
    <t>CAIXA INSPECAO EM POLIETILENO PARA ATERRAMENTO E PARA RAIOS DIAMETRO = 300 MM</t>
  </si>
  <si>
    <t>CAIXA INSPECAO, CONCRETO PRE MOLDADO, CIRCULAR, COM TAMPA, D = 60* CM, H= 60* CM</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</si>
  <si>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</si>
  <si>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</si>
  <si>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</si>
  <si>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</si>
  <si>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</si>
  <si>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</si>
  <si>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</si>
  <si>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</si>
  <si>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</si>
  <si>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</si>
  <si>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</si>
  <si>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</si>
  <si>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</si>
  <si>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</si>
  <si>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</si>
  <si>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</si>
  <si>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</si>
  <si>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</si>
  <si>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</si>
  <si>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</si>
  <si>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</si>
  <si>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CAMINHAO FORA DE ESTRADA PESO BRUTO 51200 KG, CAPACIDADE DE CARGA 28000 KG, POTENCIA 357 HP, VELOCIDADE MAXIMA 52,70 KM/H</t>
  </si>
  <si>
    <t>CAMINHAO FORA DE ESTRADA PESO BRUTO 69800 KG, CAPACIDADE DE CARGA 39000 KG, CACAMBA 24 M3, POTENCIA 469 HP, VELOCIDADE MAXIMA 57 KM/H</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</si>
  <si>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</si>
  <si>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</si>
  <si>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</si>
  <si>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</si>
  <si>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</si>
  <si>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</si>
  <si>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</si>
  <si>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</si>
  <si>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</si>
  <si>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</si>
  <si>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</si>
  <si>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</si>
  <si>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</si>
  <si>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</si>
  <si>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</si>
  <si>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</si>
  <si>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</si>
  <si>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</si>
  <si>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</si>
  <si>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</si>
  <si>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</si>
  <si>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</si>
  <si>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</si>
  <si>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</si>
  <si>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</si>
  <si>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D - NBR 6136)</t>
  </si>
  <si>
    <t>CANALETA CONCRETO 19 X 19 X 19 CM (CLASSE D - NBR 6136)</t>
  </si>
  <si>
    <t>CANALETA CONCRETO 9 X 19 X 19 CM (CLASSE D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</si>
  <si>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</si>
  <si>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</si>
  <si>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</si>
  <si>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</si>
  <si>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</si>
  <si>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CANTONEIRA ALUMINIO ABAS DESIGUAIS 1" X 3/4 ", E = 1/8 "</t>
  </si>
  <si>
    <t>CANTONEIRA ALUMINIO ABAS DESIGUAIS 2 1/2" X 1/2 ", E = 3/16 "</t>
  </si>
  <si>
    <t>CANTONEIRA ALUMINIO ABAS IGUAIS 1 ", E = 1/8 ", 25,40 X 3,17 MM (0,408 KG/M)</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</si>
  <si>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</si>
  <si>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</si>
  <si>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</si>
  <si>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</si>
  <si>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</si>
  <si>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</si>
  <si>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</si>
  <si>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</si>
  <si>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</si>
  <si>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</si>
  <si>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</si>
  <si>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</si>
  <si>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</si>
  <si>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</si>
  <si>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</si>
  <si>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PVC, ROSCAVEL, 1 1/2",  AGUA FRIA PREDIAL</t>
  </si>
  <si>
    <t>CAP PVC, ROSCAVEL, 1 1/4",  AGUA FRIA PREDIAL</t>
  </si>
  <si>
    <t>CAP PVC, ROSCAVEL, 2 1/2",  AGUA FRIA PREDIAL</t>
  </si>
  <si>
    <t>CAP PVC, ROSCAVEL, 2",  AGUA FRIA PREDIAL</t>
  </si>
  <si>
    <t>CAP PVC, ROSCAVEL, 3",  AGUA FRIA PREDIAL</t>
  </si>
  <si>
    <t>CAP PVC, ROSCAVEL, 4",  AGUA FRIA PREDIAL</t>
  </si>
  <si>
    <t>CAP, PVC PBA, JE, DN 100 / DE 110 MM,  PARA REDE DE AGUA (NBR 10351)</t>
  </si>
  <si>
    <t>CAP, PVC PBA, JE, DN 50 / DE 60 MM,  PARA REDE DE AGUA (NBR 10351)</t>
  </si>
  <si>
    <t>CAP, PVC PBA, JE, DN 75 / DE 85 MM,  PARA REDE DE AGUA (NBR 10351)</t>
  </si>
  <si>
    <t>CAPA PARA CHUVA EM PVC COM FORRO DE POLIESTER, COM CAPUZ (AMARELA OU AZUL)</t>
  </si>
  <si>
    <t>CAPACETE DE SEGURANCA ABA FRONTAL COM SUSPENSAO DE POLIETILENO, SEM JUGULAR (CLASSE B)</t>
  </si>
  <si>
    <t>CARPETE DE NYLON EM MANTA PARA TRAFEGO COMERCIAL PESADO, E = 6 A 7 MM (INSTALADO)</t>
  </si>
  <si>
    <t>CARPETE DE NYLON EM PLACAS 50 X 50 CM PARA TRAFEGO COMERCIAL PESADO, E = 6,5 MM (INSTALADO)</t>
  </si>
  <si>
    <t>CARPETE DE POLIPROPILENO EM MANTA PARA TRAFEGO COMERCIAL MEDIO, E = 5 A 6 MM (INSTALADO)</t>
  </si>
  <si>
    <t>CARRINHO COM 2 PNEUS PARA TRANSPORTAR TUBO CONCRETO, ALTURA ATE 1,0 M E DIAMETRO ATE 1000MM, COM ESTRUTURA EM PERFIL OU TUBO METALICO</t>
  </si>
  <si>
    <t>CARROCERIA FIXA ABERTA DE MADEIRA PARA TRANSPORTE GERAL DE CARGA SECA DIMENSOES APROXIMADAS 2,25 X 4,10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</si>
  <si>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</si>
  <si>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</si>
  <si>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</si>
  <si>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</si>
  <si>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310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</si>
  <si>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</si>
  <si>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</si>
  <si>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48300 KG, POTENCIA 360 CV (INCLUI CABINE E CHASSI, NAO INCLUI SEMIRREBOQUE)</t>
  </si>
  <si>
    <t>CAVALO MECANICO TRACAO 4X2, PESO BRUTO TOTAL 16000 KG, CAPACIDADE MAXIMA DE TRACAO 80000 KG, POTENCIA 260 CV (INCLUI CABINE E CHASSI, NAO INCLUI SEMIRREBOQUE)</t>
  </si>
  <si>
    <t>CAVALO MECANICO TRACAO 6X2, PESO BRUTO TOTAL COMBINADO 56000 KG, CAPACIDADE MAXIMA DE TRACAO 66000 KG, POTENCIA 360CV (INCLUI CABINE E CHASSI, NAO INCLUI SEMIRREBOQUE)</t>
  </si>
  <si>
    <t>CENTRALIZADOR DE BARRA DE ACO (CHUMBADOR TIPO CARAMBOLA), PARA ACO ATE 20 MM (COLETADO CAIXA)</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</si>
  <si>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</si>
  <si>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</si>
  <si>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</si>
  <si>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</si>
  <si>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</si>
  <si>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</si>
  <si>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</si>
  <si>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</si>
  <si>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</si>
  <si>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</si>
  <si>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</si>
  <si>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22, E = 0,80 MM (6,40 KG/M2)</t>
  </si>
  <si>
    <t>CHAPA DE ACO GALVANIZADA BITOLA GSG 26, E = 0,50 MM (4,00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</si>
  <si>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</si>
  <si>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</si>
  <si>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</si>
  <si>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</si>
  <si>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</si>
  <si>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</si>
  <si>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</si>
  <si>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</si>
  <si>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</si>
  <si>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</si>
  <si>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</si>
  <si>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</si>
  <si>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</si>
  <si>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</si>
  <si>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</si>
  <si>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</si>
  <si>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</si>
  <si>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</si>
  <si>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</si>
  <si>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</si>
  <si>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</si>
  <si>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</si>
  <si>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</si>
  <si>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</si>
  <si>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</si>
  <si>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</si>
  <si>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</si>
  <si>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</si>
  <si>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</si>
  <si>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</si>
  <si>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</si>
  <si>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</si>
  <si>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</si>
  <si>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</si>
  <si>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</si>
  <si>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</si>
  <si>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</si>
  <si>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</si>
  <si>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</si>
  <si>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</si>
  <si>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</si>
  <si>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</si>
  <si>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</si>
  <si>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</si>
  <si>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</si>
  <si>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</si>
  <si>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</si>
  <si>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</si>
  <si>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</si>
  <si>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</si>
  <si>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</si>
  <si>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</si>
  <si>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</si>
  <si>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</si>
  <si>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</si>
  <si>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</si>
  <si>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</si>
  <si>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</si>
  <si>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</si>
  <si>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</si>
  <si>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</si>
  <si>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</si>
  <si>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DUPLA PARA CONEXOES TIPO STORZ, ENGATE RAPIDO 1 1/2" X 2 1/2", EM LATAO, PARA INSTALACAO PREDIAL COMBATE A INCENDIO</t>
  </si>
  <si>
    <t>CHAVE ESTRELA TRIANGULO TRIFASICA P/ MOTOR 15CV (380V) P/ FUSIVEL DIAZED 35A</t>
  </si>
  <si>
    <t>CHAVE SECCIONADORA TRIPOLAR C/ PORTA FUSIVEIS NH, MANOBRA C/ CARGA, 400A/500V, TIPO S37 SIEMENS OU EQUIV</t>
  </si>
  <si>
    <t>CHAVE SECCIONADORA TRIPOLAR 250A, 600V C/ FUSIVEIS NH 200A EM CAIXA BLINDADA EM ACO</t>
  </si>
  <si>
    <t>CHAVE SECCIONADORA TRIPOLAR 400A, 600V C/ FUSIVEIS NH 400A EM CAIXA BLINDADA EM ACO</t>
  </si>
  <si>
    <t>CHAVE SECCIONADORA TRIPOLAR 600A, 600V C/ FUSIVEIS NH 600A EM CAIXA BLINDADO EM ACO</t>
  </si>
  <si>
    <t>CHUMBADOR DE ACO, 1" X 600 MM, PARA POSTES DE ACO COM BASE, INCLUSO PORCA E ARRUELA</t>
  </si>
  <si>
    <t>CINTA CIRCULAR EM ACO GALVANIZADO DE 150 MM DE DIAMETRO PARA FIXACAO DE CAIXA MEDICAO</t>
  </si>
  <si>
    <t>CINTA CIRCULAR EM ACO GALVANIZADO DE 210 MM DE DIAMETRO PARA INSTALACAO DE TRANSFORMADOR EM POSTE DE CONCRETO</t>
  </si>
  <si>
    <t>COLA A BASE DE RESINA SINTETICA PARA CHAPA DE LAMINADO MELAMINICO</t>
  </si>
  <si>
    <t>COLAR DE TOMADA EM POLIPROPILENO, PP, COM PARAFUSOS, PARA PEAD, 63 X 3/4" - LIGACAO PREDIAL DE AGUA</t>
  </si>
  <si>
    <t>COMPACTADOR DE SOLOS DE PERCURSAO (SOQUETE) COM MOTOR A GASOLINA 4 TEMPOS DE 3 HP (3 CV)</t>
  </si>
  <si>
    <t>COMPACTADOR DE SOLOS DE PERCURSAO (SOQUETE) COM MOTOR A GASOLINA 4 TEMPOS DE 4 HP (4 CV)</t>
  </si>
  <si>
    <t>COMPRESSOR DE AR ESTACIONARIO, VAZAO 620 PCM, PRESSAO EFETIVA DE TRABALHO 109 PSI, MOTOR ELETRICO, POTENCIA 127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</si>
  <si>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</si>
  <si>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</si>
  <si>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</si>
  <si>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</si>
  <si>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</si>
  <si>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</si>
  <si>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</si>
  <si>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</si>
  <si>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</si>
  <si>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</si>
  <si>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</si>
  <si>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</si>
  <si>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</si>
  <si>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</si>
  <si>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</si>
  <si>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</si>
  <si>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</si>
  <si>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</si>
  <si>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</si>
  <si>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</si>
  <si>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</si>
  <si>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</si>
  <si>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</si>
  <si>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</si>
  <si>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</si>
  <si>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</si>
  <si>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</si>
  <si>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</si>
  <si>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</si>
  <si>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</si>
  <si>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</si>
  <si>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</si>
  <si>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</si>
  <si>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</si>
  <si>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</si>
  <si>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</si>
  <si>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</si>
  <si>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</si>
  <si>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</si>
  <si>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</si>
  <si>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</si>
  <si>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</si>
  <si>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</si>
  <si>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</si>
  <si>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</si>
  <si>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</si>
  <si>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</si>
  <si>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</si>
  <si>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</si>
  <si>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</si>
  <si>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</si>
  <si>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</si>
  <si>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</si>
  <si>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</si>
  <si>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</si>
  <si>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</si>
  <si>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</si>
  <si>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</si>
  <si>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</si>
  <si>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</si>
  <si>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</si>
  <si>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</si>
  <si>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</si>
  <si>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</si>
  <si>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</si>
  <si>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</si>
  <si>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</si>
  <si>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</si>
  <si>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</si>
  <si>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</si>
  <si>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</si>
  <si>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</si>
  <si>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</si>
  <si>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</si>
  <si>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</si>
  <si>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</si>
  <si>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</si>
  <si>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</si>
  <si>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</si>
  <si>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</si>
  <si>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</si>
  <si>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</si>
  <si>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</si>
  <si>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</si>
  <si>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</si>
  <si>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</si>
  <si>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</si>
  <si>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</si>
  <si>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</si>
  <si>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</si>
  <si>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</si>
  <si>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</si>
  <si>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</si>
  <si>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</si>
  <si>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</si>
  <si>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</si>
  <si>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</si>
  <si>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</si>
  <si>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</si>
  <si>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</si>
  <si>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</si>
  <si>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</si>
  <si>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</si>
  <si>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</si>
  <si>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</si>
  <si>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</si>
  <si>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22 MM X 3/4", PARA AGUA QUENTE</t>
  </si>
  <si>
    <t>CONJUNTO ARRUELAS DE VEDACAO 5/16" PARA TELHA FIBROCIMENTO (UMA ARRUELA METALICA E UMA ARRUELA PVC - CONICAS)</t>
  </si>
  <si>
    <t>CONJUNTO DE FECHADURA DE SOBREPOR EM FERRO PINTADO, SEM MACANETA, COM CHAVE GRANDE (SEM CILINDRO) - TIPO CAIXAO - COMPLETA</t>
  </si>
  <si>
    <t>CONJUNTO DE LIGACAO PARA BACIA SANITARIA EM PLASTICO BRANCO COM TUBO, CANOPLA E ANEL DE EXPANSAO (TUBO 1.1/2 '' X 20 CM)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</si>
  <si>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</si>
  <si>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</si>
  <si>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CONTATOR TRIPOLAR, CORRENTE DE *110* A, TENSAO NOMINAL DE *500* V, CATEGORIA AC- 2 E AC-3</t>
  </si>
  <si>
    <t>CONTATOR TRIPOLAR, CORRENTE DE *185* A, TENSAO NOMINAL DE *500* V, CATEGORIA AC- 2 E AC-3</t>
  </si>
  <si>
    <t>CONTATOR TRIPOLAR, CORRENTE DE *22* A, TENSAO NOMINAL DE *500* V, CATEGORIA AC-2 E AC-3</t>
  </si>
  <si>
    <t>CONTATOR TRIPOLAR, CORRENTE DE *265* A, TENSAO NOMINAL DE *500* V, CATEGORIA AC- 2 E AC-3</t>
  </si>
  <si>
    <t>CONTATOR TRIPOLAR, CORRENTE DE *38* A, TENSAO NOMINAL DE *500* V, CATEGORIA AC-2 E AC-3</t>
  </si>
  <si>
    <t>CONTATOR TRIPOLAR, CORRENTE DE *500* A, TENSAO NOMINAL DE *500* V, CATEGORIA AC- 2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</si>
  <si>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</si>
  <si>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</si>
  <si>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</si>
  <si>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</si>
  <si>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</si>
  <si>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</si>
  <si>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</si>
  <si>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</si>
  <si>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</si>
  <si>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</si>
  <si>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</si>
  <si>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CORDA DE POLIAMIDA 12 MM TIPO BOMBEIRO, PARA TRABALHO EM ALTURA</t>
  </si>
  <si>
    <t>100M</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</si>
  <si>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</si>
  <si>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</si>
  <si>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</si>
  <si>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</si>
  <si>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</si>
  <si>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</si>
  <si>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</si>
  <si>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</si>
  <si>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</si>
  <si>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</si>
  <si>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</si>
  <si>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</si>
  <si>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</si>
  <si>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</si>
  <si>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</si>
  <si>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</si>
  <si>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</si>
  <si>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</si>
  <si>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</si>
  <si>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</si>
  <si>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</si>
  <si>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</si>
  <si>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</si>
  <si>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</si>
  <si>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</si>
  <si>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</si>
  <si>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</si>
  <si>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</si>
  <si>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</si>
  <si>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</si>
  <si>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</si>
  <si>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</si>
  <si>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</si>
  <si>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</si>
  <si>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</si>
  <si>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</si>
  <si>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</si>
  <si>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</si>
  <si>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</si>
  <si>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</si>
  <si>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</si>
  <si>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</si>
  <si>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</si>
  <si>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</si>
  <si>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</si>
  <si>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</si>
  <si>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</si>
  <si>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</si>
  <si>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</si>
  <si>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</si>
  <si>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</si>
  <si>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REDUCAO PVC PBA, JE, BBBB, DN 75 X 50 / DE 85 X 60 MM (NBR 5647)</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</si>
  <si>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</si>
  <si>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</si>
  <si>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</si>
  <si>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</si>
  <si>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</si>
  <si>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</si>
  <si>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</si>
  <si>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</si>
  <si>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CURVA DE TRANSPOSICAO BRONZE/LATAO (REF 736) SEM ANEL DE SOLDA, BOLSA X BOLSA, 15 MM</t>
  </si>
  <si>
    <t>CURVA DE TRANSPOSICAO BRONZE/LATAO (REF 736) SEM ANEL DE SOLDA, BOLSA X BOLSA, 28 MM</t>
  </si>
  <si>
    <t>CURVA DE TRANSPOSICAO, PVC SOLDAVEL, 20 MM, PARA AGUA FRIA PREDIAL</t>
  </si>
  <si>
    <t>CURVA DE TRANSPOSICAO, PVC, SOLDAVEL, 25 MM, PARA AGUA FRIA PREDIAL</t>
  </si>
  <si>
    <t>CURVA DE TRANSPOSICAO, PVC, SOLDAVEL, 32 MM, PARA AGUA FRIA PREDIAL</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</si>
  <si>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</si>
  <si>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</si>
  <si>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</si>
  <si>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</si>
  <si>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</si>
  <si>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</si>
  <si>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</si>
  <si>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</si>
  <si>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</si>
  <si>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</si>
  <si>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</si>
  <si>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</si>
  <si>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</si>
  <si>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</si>
  <si>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</si>
  <si>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</si>
  <si>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</si>
  <si>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</si>
  <si>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</si>
  <si>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</si>
  <si>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</si>
  <si>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</si>
  <si>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</si>
  <si>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</si>
  <si>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</si>
  <si>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</si>
  <si>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</si>
  <si>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</si>
  <si>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</si>
  <si>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</si>
  <si>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90 GRAUS DE BARRA CHATA EM ALUMINIO 3/4 " X 1/4 " X 300 MM</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</si>
  <si>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</si>
  <si>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</si>
  <si>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</si>
  <si>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</si>
  <si>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</si>
  <si>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</si>
  <si>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</si>
  <si>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</si>
  <si>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</si>
  <si>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</si>
  <si>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</si>
  <si>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</si>
  <si>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</si>
  <si>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</si>
  <si>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</si>
  <si>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</si>
  <si>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</si>
  <si>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</si>
  <si>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</si>
  <si>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</si>
  <si>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</si>
  <si>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</si>
  <si>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</si>
  <si>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</si>
  <si>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</si>
  <si>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</si>
  <si>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</si>
  <si>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DESENHISTA COPISTA (MENSALISTA)</t>
  </si>
  <si>
    <t>DESENHISTA DETALHISTA (MENSALISTA)</t>
  </si>
  <si>
    <t>DESENHISTA PROJETISTA (MENSALISTA)</t>
  </si>
  <si>
    <t>DESMOLDANTE PARA FORMAS METALICAS A BASE DE OLEO VEGETAL</t>
  </si>
  <si>
    <t>DESMOLDANTE PROTETOR PARA FORMAS DE MADEIRA, DE BASE OLEOSA EMULSIONADA EM AGUA</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</si>
  <si>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</si>
  <si>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</si>
  <si>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</si>
  <si>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</si>
  <si>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</si>
  <si>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</si>
  <si>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</si>
  <si>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</si>
  <si>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</si>
  <si>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150 A / 600 V, TIPO FXD / ICC - 35 KA</t>
  </si>
  <si>
    <t>DISJUNTOR TERMOMAGNETICO TRIPOLAR 200 A / 600 V, TIPO FXD / ICC - 35 KA</t>
  </si>
  <si>
    <t>DISJUNTOR TERMOMAGNETICO TRIPOLAR 3  X 250 A/ICC - 25 KA</t>
  </si>
  <si>
    <t>DISJUNTOR TERMOMAGNETICO TRIPOLAR 300 A / 600 V, TIPO JXD / ICC - 40 KA</t>
  </si>
  <si>
    <t>DISJUNTOR TERMOMAGNETICO TRIPOLAR 400 A / 600 V, TIPO JXD / ICC - 40 KA</t>
  </si>
  <si>
    <t>DISJUNTOR TERMOMAGNETICO TRIPOLAR 600 A / 600 V, TIPO LXD / ICC - 40 KA</t>
  </si>
  <si>
    <t>DISJUNTOR TIPO DIN / IEC, MONOPOLAR DE 40  ATE 50A</t>
  </si>
  <si>
    <t>DISJUNTOR TIPO DIN/IEC, MONOPOLAR DE 6  ATE  32A</t>
  </si>
  <si>
    <t>DISTRIBUIDOR DE AGREGADOS REBOCAVEL, CAPACIDADE 1,9 M3, LARGURA DE TRABALHO 3,66 M</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</si>
  <si>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</si>
  <si>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</si>
  <si>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</si>
  <si>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</si>
  <si>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</si>
  <si>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</si>
  <si>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</si>
  <si>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</si>
  <si>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</si>
  <si>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</si>
  <si>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</si>
  <si>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</si>
  <si>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</si>
  <si>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</si>
  <si>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</si>
  <si>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</si>
  <si>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</si>
  <si>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MARMORE, COM DUAS FACES POLIDAS, BRANCO COMUM, E=  *3,0* CM</t>
  </si>
  <si>
    <t>DIVISORIA, PLACA  PRE-MOLDADA EM GRANILITE, MARMORITE OU GRANITINA,  E = *3 CM</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</si>
  <si>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</si>
  <si>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</si>
  <si>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</si>
  <si>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</si>
  <si>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</si>
  <si>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4" X 3", E= 2,2 A 3,0 MM, COM ANEL,  TAMPA BOLA, COM PARAFUSOS</t>
  </si>
  <si>
    <t>DOSADOR DE AREIA, CAPACIDADE DE *26* LITROS</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</si>
  <si>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</si>
  <si>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</si>
  <si>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</si>
  <si>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</si>
  <si>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</si>
  <si>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</si>
  <si>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</si>
  <si>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</si>
  <si>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</si>
  <si>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</si>
  <si>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</si>
  <si>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</si>
  <si>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</si>
  <si>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</si>
  <si>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</si>
  <si>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</si>
  <si>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</si>
  <si>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</si>
  <si>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</si>
  <si>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</si>
  <si>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</si>
  <si>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</si>
  <si>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ENCARREGADO GERAL DE OBRAS (MENSALISTA)</t>
  </si>
  <si>
    <t>ENGENHEIRO CIVIL DE OBRA JUNIOR (MENSALISTA)</t>
  </si>
  <si>
    <t>ENGENHEIRO CIVIL DE OBRA PLENO (MENSALISTA)</t>
  </si>
  <si>
    <t>ENGENHEIRO CIVIL DE OBRA SENIOR (MENSALISTA)</t>
  </si>
  <si>
    <t>EQUIPAMENTO DE LIMPEZA COMBINADO (VACUO/ALTA PRESSAO) 95% VACUO, TANQUE 7000 L, BOMBA 140 KGF/CM2 66 L/MIN COM MOTOR INDEPENDENTE A DIESEL DE 60 CV (INCLUI MONTAGEM, NAO INCLUI CAMINHAO)</t>
  </si>
  <si>
    <t>ESCAVADEIRA HIDRAULICA SOBRE ESTEIRAS, CACAMBA  0,80 M3, PESO OPERACIONAL 17,8 T, POTENCIA LIQUIDA 110 HP</t>
  </si>
  <si>
    <t>ESCAVADEIRA HIDRAULICA SOBRE ESTEIRAS, CACAMBA 0,62M3, PESO OPERACIONAL 12,61T, POTENCIA LIQUIDA 95HP</t>
  </si>
  <si>
    <t>ESCOVA CIRCULAR EM ACO LATONADO, 6 X 1 " (DIAMETRO X ESPESSURA), FURO DE 1 1/4 ", FIO ONDULADO *0,30* MM</t>
  </si>
  <si>
    <t>ESCOVA DE ACO, COM CABO, *4  X 15* FILEIRAS DE CERDAS</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</si>
  <si>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</si>
  <si>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</si>
  <si>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</si>
  <si>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</si>
  <si>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</si>
  <si>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ESPACADOR / DISTANCIADOR EM PLASTICO (COLETADO CAIXA)</t>
  </si>
  <si>
    <t>ESPARGIDOR DE ASFALTO PRESSURIZADO, REBOCAVEL, TANQUE DE 2500 L, PNEUMATICO, COM MOTOR A GASOLINA 3,4HP</t>
  </si>
  <si>
    <t>ESPARGIDOR DE ASFALTO PRESSURIZADO, TANQUE 6 M3 COM ISOLACAO TERMICA, AQUECIDO COM 2 MACARICOS, COM BARRA ESPARGIDORA 3,60 M, A SER MONTADO SOBRE CAMINHAO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</si>
  <si>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</si>
  <si>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</si>
  <si>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ESTRIBO COM PARAFUSO EM CHAPA DE FERRO FUNDIDO DE 2" X 3/16" X 35 CM, SECAO "U", PARA MADEIRAMENTO DE TELHADO</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</si>
  <si>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</si>
  <si>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</si>
  <si>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</si>
  <si>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</si>
  <si>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</si>
  <si>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</si>
  <si>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</si>
  <si>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EXTREMIDADE/TUBETE PARA HIDROMETRO PVC, COM ROSCA, CURTA, COM BUCHA LATAO, 1/2"</t>
  </si>
  <si>
    <t>EXTREMIDADE/TUBETE PARA HIDROMETRO PVC, COM ROSCA, CURTA, COM BUCHA LATAO, 3/4"</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</si>
  <si>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</si>
  <si>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</si>
  <si>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</si>
  <si>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</si>
  <si>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</si>
  <si>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</si>
  <si>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</si>
  <si>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</si>
  <si>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</si>
  <si>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</si>
  <si>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</si>
  <si>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</si>
  <si>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</si>
  <si>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</si>
  <si>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</si>
  <si>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</si>
  <si>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</si>
  <si>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</si>
  <si>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</si>
  <si>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</si>
  <si>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</si>
  <si>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</si>
  <si>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</si>
  <si>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</si>
  <si>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</si>
  <si>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FECHO / FECHADURA CONCHA COM ALAVANCA / TRAVA, DE EMBUTIR, PARA PORTA OU JANELA DE CORRER EM LATAO OU ACO INOX - COMPLETO</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</si>
  <si>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</si>
  <si>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</si>
  <si>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</si>
  <si>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</si>
  <si>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</si>
  <si>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FIO COBRE NU DE 150 A 500 MM2, PARA TENSOES DE ATE 600 V</t>
  </si>
  <si>
    <t>FIO COBRE NU DE 16 A 35 MM2, PARA TENSOES DE ATE 600 V</t>
  </si>
  <si>
    <t>FIO COBRE NU DE 50 A 120 MM2, PARA TENSOES DE ATE 600 V</t>
  </si>
  <si>
    <t>FITA ACO INOX PARA CINTAR POSTE, L = 19 MM, E = 0,5 MM (ROLO DE 30M)</t>
  </si>
  <si>
    <t>FITA ADESIVA ANTICORROSIVA DE PVC FLEXIVEL, COR PRETA, PARA PROTECAO TUBULACAO, 50 MM X 30 M (L X C), E= *0,25* MM</t>
  </si>
  <si>
    <t>FITA DE PAPEL MICROPERFURADO, 50 X 150 MM, PARA TRATAMENTO DE JUNTAS DE CHAPA DE GESSO PARA DRYWALL</t>
  </si>
  <si>
    <t>FITA DE PAPEL REFORCADA COM LAMINA DE METAL PARA REFORCO DE CANTOS DE CHAPA DE GESSO PARA DRYWALL</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</si>
  <si>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</si>
  <si>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</si>
  <si>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</si>
  <si>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</si>
  <si>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</si>
  <si>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</si>
  <si>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</si>
  <si>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</si>
  <si>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</si>
  <si>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</si>
  <si>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FLANGE PVC, ROSCAVEL SEXTAVADO SEM FUROS 3/4"</t>
  </si>
  <si>
    <t>FLANGE PVC, ROSCAVEL, SEXTAVADO, SEM FUROS, 1/2"</t>
  </si>
  <si>
    <t>FLANGE PVC, ROSCAVEL, SEXTAVADO, SEM FUROS, 1"</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</si>
  <si>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</si>
  <si>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</si>
  <si>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</si>
  <si>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</si>
  <si>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</si>
  <si>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</si>
  <si>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</si>
  <si>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</si>
  <si>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</si>
  <si>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</si>
  <si>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</si>
  <si>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</si>
  <si>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</si>
  <si>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</si>
  <si>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</si>
  <si>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</si>
  <si>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</si>
  <si>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</si>
  <si>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</si>
  <si>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</si>
  <si>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</si>
  <si>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</si>
  <si>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</si>
  <si>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</si>
  <si>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</si>
  <si>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FIO  2,0 MM, DIMENSOES 4,0 X 2,0 X 0,23 M (C X L X A)</t>
  </si>
  <si>
    <t>GABIAO MANTA (COLCHAO) MALHA HEXAGONAL 8 X 10 CM (ZN/AL), FIO 2,0 MM, DIMENSOES 4,0 X 2,0 X 0,3 M (C X L X A)</t>
  </si>
  <si>
    <t>GABIAO MANTA (COLCHAO) MALHA HEXAGONAL 8 X 10 CM (ZN/AL), FIO 2,2 A 2,4 MM, DIMENSOES 4,0 X 2,0 X 0,3 M (C X L X A)</t>
  </si>
  <si>
    <t>GABIAO SACO MALHA HEXAGONAL 8 X 10 CM (ZN/AL + PVC),  FIO 2,4 MM, DIMENSOES 3,0 X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</si>
  <si>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</si>
  <si>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</si>
  <si>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</si>
  <si>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</si>
  <si>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</si>
  <si>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</si>
  <si>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</si>
  <si>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TRAPEZOIDAL PARA SOLO REFORCADO, MALHA HEXAGONAL DE DUPLA TORCAO 8 X 10 CM (ZN/ AL + PVC), FIO 2,7 MM, DIMENSOES 4,0 X 2,0 X 0,6 M, COM INCLINACAO DE 70 GRAUS</t>
  </si>
  <si>
    <t>GABIAO TIPO CAIXA, MALHA HEXAGONAL 8 X 10 CM (ZN/AL + PVC), FIO 2,4 MM, DIMENSOES 2,0 X 1,0 X 0,5 M (C X L X A)</t>
  </si>
  <si>
    <t>GANCHO CHATO EM FERRO GALVANIZADO,  L = 110 MM, RECOBRIMENTO = 100MM, SECAO 1/8 X 1/2" (3 MM X 12 MM), PARA FIXAR TELHA DE FIBROCIMENTO ONDULADA</t>
  </si>
  <si>
    <t>GEOGRELHA TECIDA COM FILAMENTOS DE POLIESTER + PVC, RESISTENCIA LONGITUDINAL: 90 KN/M, RESISTENCIA TRANSVERSAL: 30 KN/M, ALONGAMENTO = 12 POR CENTO, DIMENSOES 5,15 X 100,0 M</t>
  </si>
  <si>
    <t>GERADOR PORTATIL MONOFASICO, POTENCIA 5500 VA, MOTOR A GASOLINA, POTENCIA DO MOTOR 13 CV</t>
  </si>
  <si>
    <t>GRADE DE DISCOS COM CONTROLE REMOTO, REBOCAVEL, COM 24 DISCOS 24" X 6 MM, COM PNEUS PARA TRANSPORTE</t>
  </si>
  <si>
    <t>GRADE DE DISCOS MECANICA 20X24" COM 20 DISCOS 24" X 6MM  COM PNEUS PARA TRANSPORTE</t>
  </si>
  <si>
    <t>GRAMPO DE ACO POLIDO 1 " X 9</t>
  </si>
  <si>
    <t>GRAMPO DE ACO POLIDO 7/8 "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</si>
  <si>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</si>
  <si>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</si>
  <si>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</si>
  <si>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</si>
  <si>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5/8'', CONDUTOR DE 10 A 25 MM2</t>
  </si>
  <si>
    <t>GRANILHA/ GRANA/ PEDRISCO OU AGREGADO EM MARMORE/ GRANITO/ QUARTZO E CALCARIO, PRETO, CINZA, PALHA OU BRANCO</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</si>
  <si>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</si>
  <si>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</si>
  <si>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</si>
  <si>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</si>
  <si>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</si>
  <si>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</si>
  <si>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</si>
  <si>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</si>
  <si>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</si>
  <si>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</si>
  <si>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</si>
  <si>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</si>
  <si>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</si>
  <si>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</si>
  <si>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</si>
  <si>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</si>
  <si>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</si>
  <si>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</si>
  <si>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GUARNICAO/ ALIZAR/ VISTA MACICA, E= *1* CM, L= *4,5* CM, EM CEDRINHO/ ANGELIM COMERCIAL/  EUCALIPTO/ CURUPIXA/ PEROBA/ CUMARU OU EQUIVALENTE DA REGIAO</t>
  </si>
  <si>
    <t>GUARNICAO/ ALIZAR/ VISTA MACICA, E= *1* CM, L= *4,5* CM, EM PINUS/ TAUARI/ VIROLA OU EQUIVALENTE DA REGIAO</t>
  </si>
  <si>
    <t>GUARNICAO/MOLDURA DE ACABAMENTO PARA ESQUADRIA DE ALUMINIO ANODIZADO NATURAL, PARA 1 FACE (COLETADO CAIXA)</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</si>
  <si>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</si>
  <si>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</si>
  <si>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</si>
  <si>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</si>
  <si>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</si>
  <si>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HASTE ANCORA EM ACO GALVANIZADO, DIMENSOES 16 MM X 2000 MM</t>
  </si>
  <si>
    <t>HASTE DE ACO GALVANIZADO PARA FIXACAO DE CONCERTINA 2 "/3 M</t>
  </si>
  <si>
    <t>HASTE DE ATERRAMENTO EM ACO COM 2,40 M DE COMPRIMENTO E DN = 5/8", REVESTIDA COM BAIXA CAMADA DE COBRE, SEM CONECTOR</t>
  </si>
  <si>
    <t>HASTE DE ATERRAMENTO EM ACO COM 3,00 M DE COMPRIMENTO E DN = 1/2", REVESTIDA COM BAIXA CAMADA DE COBRE, COM CONECTOR TIPO GRAMPO</t>
  </si>
  <si>
    <t>HASTE DE ATERRAMENTO EM ACO COM 3,00 M DE COMPRIMENTO E DN = 1/2", REVESTIDA COM BAIXA CAMADA DE COBRE, SEM CONECTOR</t>
  </si>
  <si>
    <t>HASTE DE ATERRAMENTO EM ACO COM 3,00 M DE COMPRIMENTO E DN = 1", REVESTIDA COM BAIXA CAMADA DE COBRE, COM CONECTOR TIPO GRAMPO</t>
  </si>
  <si>
    <t>HASTE DE ATERRAMENTO EM ACO COM 3,00 M DE COMPRIMENTO E DN = 1", REVESTIDA COM BAIXA CAMADA DE COBRE, SEM CONECTOR</t>
  </si>
  <si>
    <t>HASTE DE ATERRAMENTO EM ACO COM 3,00 M DE COMPRIMENTO E DN = 3/4", REVESTIDA COM BAIXA CAMADA DE COBRE, COM CONECTOR TIPO GRAMPO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</si>
  <si>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</si>
  <si>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</si>
  <si>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</si>
  <si>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</si>
  <si>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</si>
  <si>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</si>
  <si>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</si>
  <si>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</si>
  <si>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</si>
  <si>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</si>
  <si>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</si>
  <si>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</si>
  <si>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</si>
  <si>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</si>
  <si>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</si>
  <si>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</si>
  <si>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</si>
  <si>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</si>
  <si>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</si>
  <si>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</si>
  <si>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</si>
  <si>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</si>
  <si>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ALUMIINIO DE CORRER 1,20 X 1,50 M (AXL) COM 4 FOLHAS DE VIDRO INCLUSO GUARNICAO</t>
  </si>
  <si>
    <t>JANELA ALUMINIO BASCULANTE  100 X 100 CM (AXL)</t>
  </si>
  <si>
    <t>JANELA ALUMINIO BASCULANTE  100 X 80 CM (AXL)</t>
  </si>
  <si>
    <t>JANELA ALUMINIO BASCULANTE  80 X 60 CM (AXL)</t>
  </si>
  <si>
    <t>JANELA ALUMINIO DE CORRER 1,00 X 2,00 M (AXL) COM 4 FOLHAS DE VIDRO INCLUSO GUARNICAO</t>
  </si>
  <si>
    <t>JANELA ALUMINIO DE CORRER 1,20 X 1,20 (AXL) M COM 3 FOLHAS (2 VENEZIANAS E 1 VIDRO) INCLUSO GUARNICAO</t>
  </si>
  <si>
    <t>JANELA ALUMINIO DE CORRER 1,20 X 2,00 M (AXL) COM 4 FOLHAS DE VIDRO INCLUSO GUARNICAO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</si>
  <si>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</si>
  <si>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</si>
  <si>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</si>
  <si>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</si>
  <si>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CHAPA DOBRADA ACO GALVANIZADO A FOGO, DE CORRER, 4 FLS, SEM DIVISAO HORIZONTAL P/ VIDRO, DE 150 X 120 CM (3/4" X 1/8")</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</si>
  <si>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</si>
  <si>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</si>
  <si>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</si>
  <si>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</si>
  <si>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</si>
  <si>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</si>
  <si>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</si>
  <si>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</si>
  <si>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</si>
  <si>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</si>
  <si>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</si>
  <si>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</si>
  <si>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</si>
  <si>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</si>
  <si>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</si>
  <si>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JOELHO CPVC, SOLDAVEL, 90 GRAUS, 22 MM, PARA AGUA QUENTE</t>
  </si>
  <si>
    <t>JOELHO DE TRANSICAO, CPVC, SOLDAVEL, 90 GRAUS, 22 MM X 3/4", PARA AGUA QUENTE</t>
  </si>
  <si>
    <t>JOELHO PVC, 45 GRAUS, ROSCAVEL,  1 1/2", AGUA FRIA PREDIAL</t>
  </si>
  <si>
    <t>JOELHO PVC, 45 GRAUS, ROSCAVEL, 1 1/4",  AGUA FRIA PREDIAL</t>
  </si>
  <si>
    <t>JOELHO PVC, 90 GRAUS, ROSCAVEL, 1 1/2",  AGUA FRIA PREDIAL</t>
  </si>
  <si>
    <t>JOGO DE FERRAGENS CROMADAS P/ PORTA DE VIDRO TEMPERADO, UMA FOLHA COMPOSTA: DOBRADICA SUPERIOR (101) E INFERIOR (103),TRINCO (502), FECHADURA (520),CONTRA FECHADURA (531),COM CAPUCHINHO</t>
  </si>
  <si>
    <t>JUNCAO PVC, 45 GRAUS, ROSCAVEL, 1 1/2", PARA AGUA FRIA PREDIAL</t>
  </si>
  <si>
    <t>JUNCAO PVC, 45 GRAUS, ROSCAVEL, 1 1/4", AGUA FRIA PREDIAL</t>
  </si>
  <si>
    <t>JUNCAO PVC, 60 GRAUS, CIRCULAR,  DIAMETRO ENTRE 80 E 100 MM, PARA DRENAGEM PLUVIAL PREDIAL</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</si>
  <si>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</si>
  <si>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</si>
  <si>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</si>
  <si>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</si>
  <si>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</si>
  <si>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</si>
  <si>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</si>
  <si>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PLASTICA DE DILATACAO PARA PISOS, COR CINZA, 10 X 4,5 MM (ALTURA X ESPESSURA)</t>
  </si>
  <si>
    <t>JUNTA PLASTICA DE DILATACAO PARA PISOS, COR CINZA, 17 X 3 MM (ALTURA X ESPESSURA)</t>
  </si>
  <si>
    <t>JUNTA PLASTICA DE DILATACAO PARA PISOS, COR CINZA, 27 X 3 MM (ALTURA X ESPESSURA)</t>
  </si>
  <si>
    <t>KIT DE ACESSORIOS PARA BANHEIRO EM METAL CROMADO, 5 PECAS</t>
  </si>
  <si>
    <t>KIT DE MATERIAIS PARA BRACADEIRA PARA FIXACAO EM POSTE CIRCULAR, CONTEM TRES FIXADORES E UM ROLO DE FITA DE 3 M EM ACO CARBONO</t>
  </si>
  <si>
    <t>LADRILHO HIDRAULICO, *20 X 20* CM, E= 2 CM, RAMPA, NATURAL</t>
  </si>
  <si>
    <t>LADRILHO HIDRAULICO, *30 X 30* CM, E= 2 CM, MILANO, NATURAL</t>
  </si>
  <si>
    <t>LAJOTA CERAMICA 20  X 30 CM PARA LAJE PRE-MOLDADA</t>
  </si>
  <si>
    <t>LAMPADA DE LUZ MISTA 160 W, BASE E27 (220 V)</t>
  </si>
  <si>
    <t>LAMPADA DE LUZ MISTA 250 W, BASE E27 (220 V)</t>
  </si>
  <si>
    <t>LAMPADA DE LUZ MISTA 500 W, BASE E40 (220 V)</t>
  </si>
  <si>
    <t>LAMPADA FLUORESCENTE COMPACTA 3U BRANCA 20 W, BASE E27 (127/220 V)</t>
  </si>
  <si>
    <t>LAMPADA FLUORESCENTE ESPIRAL BRANCA 45 W, BASE E27 (127/220 V)</t>
  </si>
  <si>
    <t>LAMPADA FLUORESCENTE ESPIRAL BRANCA 65 W, BASE E27 (127/220 V)</t>
  </si>
  <si>
    <t>LAMPADA FLUORESCENTE TUBULAR T5 DE 14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</si>
  <si>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</si>
  <si>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</si>
  <si>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</si>
  <si>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</si>
  <si>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</si>
  <si>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</si>
  <si>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</si>
  <si>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</si>
  <si>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</si>
  <si>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</si>
  <si>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</si>
  <si>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</si>
  <si>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TUBULAR 400 W (BASE E40)</t>
  </si>
  <si>
    <t>LIXADEIRA ELETRICA ANGULAR, PARA DISCO DE 7 " (180 MM), POTENCIA DE 2.200 W, *5.000* RPM, 220 V</t>
  </si>
  <si>
    <t>LONA PLASTICA, PRETA, LARGURA  8 M, E= 150 MICRA</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</si>
  <si>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</si>
  <si>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</si>
  <si>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</si>
  <si>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</si>
  <si>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</si>
  <si>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</si>
  <si>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</si>
  <si>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</si>
  <si>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</si>
  <si>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</si>
  <si>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</si>
  <si>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</si>
  <si>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</si>
  <si>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</si>
  <si>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</si>
  <si>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</si>
  <si>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</si>
  <si>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</si>
  <si>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</si>
  <si>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125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</si>
  <si>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</si>
  <si>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</si>
  <si>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</si>
  <si>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</si>
  <si>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</si>
  <si>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</si>
  <si>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PVC PBA, JE, DN 100 / DE 110 MM, PARA REDE AGUA (NBR 10351)</t>
  </si>
  <si>
    <t>LUVA DE CORRER, PVC PBA, JE, DN 50 / DE 60 MM, PARA REDE AGUA (NBR 10351)</t>
  </si>
  <si>
    <t>LUVA DE CORRER, PVC PBA, JE, DN 75 / DE 85 MM, PARA REDE AGUA (NBR 10351)</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</si>
  <si>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</si>
  <si>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</si>
  <si>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</si>
  <si>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</si>
  <si>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</si>
  <si>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</si>
  <si>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</si>
  <si>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</si>
  <si>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</si>
  <si>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</si>
  <si>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</si>
  <si>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</si>
  <si>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REDUCAO DE FERRO GALVANIZADO, COM ROSCA BSP MACHO/FEMEA, DE 1 1/2" X 1"</t>
  </si>
  <si>
    <t>LUVA DE REDUCAO DE FERRO GALVANIZADO, COM ROSCA BSP MACHO/FEMEA, DE 1" X 1/2"</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</si>
  <si>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</si>
  <si>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</si>
  <si>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</si>
  <si>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</si>
  <si>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</si>
  <si>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</si>
  <si>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</si>
  <si>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</si>
  <si>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</si>
  <si>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</si>
  <si>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</si>
  <si>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</si>
  <si>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</si>
  <si>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</si>
  <si>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</si>
  <si>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</si>
  <si>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</si>
  <si>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</si>
  <si>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</si>
  <si>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</si>
  <si>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</si>
  <si>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</si>
  <si>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TRANSICAO DE CPVC X PVC, SOLDAVEL, 22 X 25 MM, PARA AGUA QUENTE</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</si>
  <si>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</si>
  <si>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</si>
  <si>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</si>
  <si>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</si>
  <si>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</si>
  <si>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</si>
  <si>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</si>
  <si>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ROSCAVEL,  2 1/2",  AGUA FRIA PREDIAL</t>
  </si>
  <si>
    <t>LUVA PVC, ROSCAVEL, 1 1/2",  AGUA FRIA PREDIAL</t>
  </si>
  <si>
    <t>LUVA PVC, ROSCAVEL, 2",  AGUA FRIA PREDIAL</t>
  </si>
  <si>
    <t>LUVA PVC, ROSCAVEL, 4",  AGUA FRIA PREDIAL</t>
  </si>
  <si>
    <t>LUVA, PEAD PE 100,  DE 400 MM, PARA ELETROFUSAO</t>
  </si>
  <si>
    <t>LUVA, PEAD PE 100,  DE 63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</si>
  <si>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</si>
  <si>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</si>
  <si>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</si>
  <si>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MANGOTE DE SEGURANCA EM RASPA DE COURO</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</si>
  <si>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</si>
  <si>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</si>
  <si>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</si>
  <si>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</si>
  <si>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</si>
  <si>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</si>
  <si>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</si>
  <si>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</si>
  <si>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</si>
  <si>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</si>
  <si>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</si>
  <si>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</si>
  <si>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</si>
  <si>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</si>
  <si>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</si>
  <si>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0 A 200PSI (0 A 14KGF/CM2) D=50MM - CONEXAO 1/4" BSP, RETO, CAIXA E ANEL EM ACO ESTAMPADO 1020, ACABAMENTO EM PINTURA ELETROSTATICA EM EPOXI PRETO</t>
  </si>
  <si>
    <t>MANTA DE BORRACHA ANTIRRUIDO 5 MM</t>
  </si>
  <si>
    <t>MANÔMETRO ESCALA 10 KGF/CM2, CAIXA E ANEL EM ACO ESTAMPADO 1020, ACABAMENTO EM PINTURA ELETROSTATICA EM EPOXI PRETO, DN = 100 MM, CONEXAO DE 1,2"</t>
  </si>
  <si>
    <t>MAQUINA (PRENSA HIDRAULICA) PMT-1000 P/ FABRICACAO DE TUBOS DE CONCRETO SIMPLES   DN200 A DN600 X 1000 A 1500MM DE COMPR - MENEGOTTI</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</si>
  <si>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</si>
  <si>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</si>
  <si>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</si>
  <si>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MARTELO DEMOLIDOR PNEUMATICO MANUAL, COM REDUCAO DE VIBRACAO, PESO DE 21 KG</t>
  </si>
  <si>
    <t>MARTELO DEMOLIDOR PNEUMATICO MANUAL, COM REDUCAO DE VIBRACAO, PESO DE 31,5 KG</t>
  </si>
  <si>
    <t>MARTELO PERFURADOR PNEUMATICO MANUAL, DE SUPERFICIE, COM AVANCO DE COLUNA, PESO DE 22 KG</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</si>
  <si>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</si>
  <si>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</si>
  <si>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</si>
  <si>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</si>
  <si>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</si>
  <si>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MASTRO SIMPLES GALVANIZADO DIAMETRO NOMINAL 1 1/2", COMPRIMENTO 3 M</t>
  </si>
  <si>
    <t>MASTRO SIMPLES GALVANIZADO DIAMETRO NOMINAL 2", COMPRIMENTO 3 M</t>
  </si>
  <si>
    <t>MEDIDOR DE NIVEL ESTATICO E DINAMICO PARA POCO, COMPRIMENTO DE 200 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</si>
  <si>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</si>
  <si>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</si>
  <si>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</si>
  <si>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</si>
  <si>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</si>
  <si>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</si>
  <si>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</si>
  <si>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</si>
  <si>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</si>
  <si>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</si>
  <si>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</si>
  <si>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14 X 19 X 19 CM (CLASSE D - NBR 6136)</t>
  </si>
  <si>
    <t>MEIO BLOCO VEDACAO CONCRETO 19 X 19 X 19 CM (CLASSE D - NBR 6136)</t>
  </si>
  <si>
    <t>MEIO BLOCO VEDACAO CONCRETO 9 X 19 X 19 CM (CLASSE D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</si>
  <si>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</si>
  <si>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</si>
  <si>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</si>
  <si>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</si>
  <si>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 (MENSALISTA)</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</si>
  <si>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</si>
  <si>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</si>
  <si>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</si>
  <si>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</si>
  <si>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</si>
  <si>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</si>
  <si>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</si>
  <si>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</si>
  <si>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</si>
  <si>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MISTURADOR BASE PARA CHUVEIRO/BANHEIRA, 1/2 " OU 3/4 ", SOLDAVEL OU ROSCAVEL</t>
  </si>
  <si>
    <t>MISTURADOR DE ARGAMASSA, EIXO HORIZONTAL, CAPACIDADE DE MISTURA 160 KG, MOTOR ELETRICO TRIFASICO 220/380 V, POTENCIA 3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</si>
  <si>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</si>
  <si>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</si>
  <si>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</si>
  <si>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</si>
  <si>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</si>
  <si>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</si>
  <si>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</si>
  <si>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</si>
  <si>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MOTOCICLETA COM MOTOR DE *125* CILINDRADAS, USO URBANO, COM BANCO ADAPTADO PARA FIXACAO DE BAU</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</si>
  <si>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</si>
  <si>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</si>
  <si>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</si>
  <si>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</si>
  <si>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MOURAO CONCRETO CURVO, SECAO "T", H = 2,80 M + CURVA COM 0,45 M, COM FUROS PARA FIOS</t>
  </si>
  <si>
    <t>MOURAO DE CONCRETO RETO, 10 X 10 CM, H= 2,00 M</t>
  </si>
  <si>
    <t>MOURAO DE CONCRETO RETO, 10 X 10 CM, H= 3,00 M</t>
  </si>
  <si>
    <t>MUDA DE ARBUSTO, PINGO DE OURO/ VIOLETEIRA, H = *10 A 20* CM</t>
  </si>
  <si>
    <t>MUDA DE ARVORE ORNAMENTAL, OITI/AROEIRA SALSA/ANGICO/IPE/JACARANDA OU EQUIVALENTE  DA REGIAO, H= *1* M</t>
  </si>
  <si>
    <t>MUDA DE ARVORE ORNAMENTAL, OITI/AROEIRA SALSA/ANGICO/IPE/JACARANDA OU EQUIVALENTE  DA REGIAO, H= *2* M</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</si>
  <si>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</si>
  <si>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</si>
  <si>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</si>
  <si>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</si>
  <si>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</si>
  <si>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</si>
  <si>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</si>
  <si>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</si>
  <si>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</si>
  <si>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</si>
  <si>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</si>
  <si>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</si>
  <si>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</si>
  <si>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</si>
  <si>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</si>
  <si>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</si>
  <si>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</si>
  <si>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</si>
  <si>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</si>
  <si>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</si>
  <si>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</si>
  <si>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</si>
  <si>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</si>
  <si>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</si>
  <si>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</si>
  <si>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</si>
  <si>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</si>
  <si>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</si>
  <si>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</si>
  <si>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</si>
  <si>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</si>
  <si>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</si>
  <si>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</si>
  <si>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OCULOS DE SEGURANCA CONTRA IMPACTOS COM LENTE INCOLOR, ARMACAO NYLON, COM PROTECAO UVA E UVB</t>
  </si>
  <si>
    <t>OPERADOR DE BETONEIRA ESTACIONARIA/MISTURADOR (COLETADO CAIXA)</t>
  </si>
  <si>
    <t>OPERADOR DE USINA DE ASFALTO, DE SOLOS OU DE CONCRETO</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</si>
  <si>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</si>
  <si>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</si>
  <si>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</si>
  <si>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</si>
  <si>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</si>
  <si>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</si>
  <si>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</si>
  <si>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</si>
  <si>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</si>
  <si>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</si>
  <si>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</si>
  <si>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</si>
  <si>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</si>
  <si>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</si>
  <si>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</si>
  <si>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</si>
  <si>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</si>
  <si>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</si>
  <si>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</si>
  <si>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</si>
  <si>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</si>
  <si>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</si>
  <si>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</si>
  <si>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</si>
  <si>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</si>
  <si>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</si>
  <si>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</si>
  <si>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</si>
  <si>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</si>
  <si>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</si>
  <si>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</si>
  <si>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</si>
  <si>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</si>
  <si>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</si>
  <si>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</si>
  <si>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</si>
  <si>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</si>
  <si>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</si>
  <si>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</si>
  <si>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</si>
  <si>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</si>
  <si>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</si>
  <si>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</si>
  <si>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</si>
  <si>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</si>
  <si>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</si>
  <si>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5/8", COMPRIMENTO 3", COM PORCA E ARRUELA DE PRESSAO MEDIA</t>
  </si>
  <si>
    <t>PARALELEPIPEDO GRANITICO OU BASALTICO, PARA PAVIMENTACAO, SEM FRETE,  *30 A 35* PECAS POR M2</t>
  </si>
  <si>
    <t>PASTA PARA SOLDA DE TUBOS E CONEXOES DE COBRE</t>
  </si>
  <si>
    <t>250G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</si>
  <si>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</si>
  <si>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</si>
  <si>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</si>
  <si>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</si>
  <si>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</si>
  <si>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</si>
  <si>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</si>
  <si>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PECA DE MADEIRA 3A/4A NATIVA/REGIONAL 5 X 5 CM</t>
  </si>
  <si>
    <t>PEDRA ARDOSIA, CINZA, 20  X  40 CM,  E=  *1 CM</t>
  </si>
  <si>
    <t>PEDRA ARDOSIA, CINZA, 30  X  30,  E= *1 CM</t>
  </si>
  <si>
    <t>PEDRA DE MAO OU PEDRA RACHAO PARA ARRIMO/FUNDACAO (POSTO PEDREIRA/FORNECEDOR,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</si>
  <si>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</si>
  <si>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</si>
  <si>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</si>
  <si>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</si>
  <si>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</si>
  <si>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</si>
  <si>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</si>
  <si>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</si>
  <si>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PENEIRA ROTATIVA COM MOTOR ELETRICO TRIFASICO DE 2 CV, CILINDRO DE 1 M X 0,60 M, COM FUROS DE 3,17 MM</t>
  </si>
  <si>
    <t>PERFIL "I" DE ACO LAMINADO, "I" 102 X 12,7</t>
  </si>
  <si>
    <t>PERFIL "I" DE ACO LAMINADO, "I" 152 X 22</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</si>
  <si>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</si>
  <si>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</si>
  <si>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</si>
  <si>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</si>
  <si>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</si>
  <si>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</si>
  <si>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DE ACO LAMINADO, "U" 102 X 9,3</t>
  </si>
  <si>
    <t>PERFIL "U" DE ACO LAMINADO, "U" 152 X 15,6</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</si>
  <si>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</si>
  <si>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</si>
  <si>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</si>
  <si>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</si>
  <si>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MANUAL, TORQUE MAXIMO 83 N.M, POTENCIA 5 CV, COM DIAMETRO MAXIMO 4" (NAO INCLUI SUPORTE / CHASSI)</t>
  </si>
  <si>
    <t>PERFURATRIZ PNEUMATICA MANUAL DE PESO MEDIO, 18KG, COMPRIMENTO DE CURSO DE 6 M, DIAMETRO DO PISTAO DE 5,5 CM</t>
  </si>
  <si>
    <t>PERFURATRIZ SOBRE ESTEIRA, TORQUE MAXIMO 600 KGF, PESO MEDIO 1000 KG, POTENCIA 20 HP, DIAMETRO MAXIMO 10"</t>
  </si>
  <si>
    <t>PINO DE ACO COM ARRUELA CONICA, DIAMETRO ARRUELA = *23* MM E COMP HASTE = *27* MM (ACAO INDIRETA)</t>
  </si>
  <si>
    <t>PINO DE ACO COM ROSCA 1/4 ", COMPRIMENTO DA HASTE = 30 MM E ROSCA = 20 MM (ACAO DIRETA)</t>
  </si>
  <si>
    <t>PISO DE CONCRETO - MODELO BLOCO UNIEURO 2 FUROS/PISOGRAMA/CONCREGRAMA, *35 CM X 25* CM, E =  *6* CM, COR NATURAL (COLETADO CAIXA)</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</si>
  <si>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</si>
  <si>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</si>
  <si>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</si>
  <si>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INTERTRAVADO DE CONCRETO - MODELO ONDA/16 FACES/UNISTEIN/PAVIS, *22 CM X *11 CM, E = 10 CM, RESISTENCIA DE 35 MPA (NBR 9781), COR NATURAL (COLETADO CAIXA)</t>
  </si>
  <si>
    <t>PISO INTERTRAVADO DE CONCRETO - MODELO RETANGULAR/TIJOLINHO/PAVER/HOLANDES/PARALELEPIPEDO, 20 CM X 10 CM, E = 10 CM, RESISTENCIA DE 35 MPA (NBR 9781), COR NATURAL (COLETADO CAIXA)</t>
  </si>
  <si>
    <t>PISO PODOTATIL DE CONCRETO - DIRECIONAL E ALERTA, *40 X 40 X 2,5*CM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</si>
  <si>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</si>
  <si>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</si>
  <si>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DE ACO ESMALTADA PARA  IDENTIFICACAO DE RUA, *45 CM X 20* CM</t>
  </si>
  <si>
    <t>PLACA DE ACRILICO TRANSPARENTE ADESIVADA PARA SINALIZACAO DE PORTAS, BORDA POLIDA, DE *25 X 8*, E = 6 MM (NAO INCLUI ACESSORIOS PARA FIXACAO)</t>
  </si>
  <si>
    <t>PLACA DE GESSO PARA FORRO, DE  *60 X 60* CM E ESPESSURA DE 12 MM (30 MM NAS BORDAS) SEM COLOCACAO</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</si>
  <si>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</si>
  <si>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</si>
  <si>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</si>
  <si>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</si>
  <si>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</si>
  <si>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</si>
  <si>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</si>
  <si>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</si>
  <si>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</si>
  <si>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VIBRATORIA REVERSIVEL COM MOTOR A DIESEL DE 7 HP (7 CV), FORCA DE IMPACTO MAXIMO DE *30,5* KN (*3050* KGF)</t>
  </si>
  <si>
    <t>PLUG PVC P/ ESG PREDIAL  75MM</t>
  </si>
  <si>
    <t>PLUG PVC ROSCAVEL,  1/2",  AGUA FRIA PREDIAL (NBR 5648)</t>
  </si>
  <si>
    <t>PLUG PVC,  JE, DN 100 MM, PARA REDE COLETORA ESGOTO (NBR 10569)</t>
  </si>
  <si>
    <t>PLUG PVC,  JE, DN 300 MM, PARA REDE COLETORA ESGOTO (NBR 10569)</t>
  </si>
  <si>
    <t>PLUG PVC,  JE, DN 400 MM, PARA REDE COLETORA ESGOTO ( NBR 10569)</t>
  </si>
  <si>
    <t>PLUG PVC, ROSCAVEL 1", PARA AGUA FRIA PREDIAL</t>
  </si>
  <si>
    <t>PLUG PVC, ROSCAVEL 3/4", PARA  AGUA FRIA PREDIAL</t>
  </si>
  <si>
    <t>PLUG PVC, ROSCAVEL, 1 1/2",  AGUA FRIA PREDIAL</t>
  </si>
  <si>
    <t>PLUG PVC, ROSCAVEL, 1 1/4",  AGUA FRIA PREDIAL</t>
  </si>
  <si>
    <t>PLUG PVC, ROSCAVEL, 2",  AGUA FRIA PREDIAL</t>
  </si>
  <si>
    <t>PNEU TIPO DIAGONAL COM CAMARA,  6.0 X 16,  2, 6 LONAS, PARA TRATOR</t>
  </si>
  <si>
    <t>PNEU TIPO DIAGONAL COM CAMARA,  6.00 X 9,  10 LONAS, PARA DISTRIBUIDOR DE AGREGADOS</t>
  </si>
  <si>
    <t>PNEU 215/75R 17.5, 12 LONAS, ARO 17.5", PARA  CAMINHAO TOCO</t>
  </si>
  <si>
    <t>PNEU 275/80R 22.5, 16 LONAS, ARO 22.5", PARA  CAMINHAO TOCO</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</si>
  <si>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</si>
  <si>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</si>
  <si>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</si>
  <si>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</si>
  <si>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</si>
  <si>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</si>
  <si>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PONTEIRO PARA MARTELO ROMPEDOR, DIAMETRO = *28* MM, COMPRIMENTO = *520* MM, ENCAIXE SEXTAVADO</t>
  </si>
  <si>
    <t>PORCA UNIAO/JUNCAO ZINCADA SEXTAVADA 1/4 ", CHAVE 7/16 ", COMPRIMENTO = 25 MM</t>
  </si>
  <si>
    <t>PORCA ZINCADA, SEXTAVADA, DIAMETRO 1/4"</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</si>
  <si>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</si>
  <si>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</si>
  <si>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ALUMINIO COM DIVISAO HORIZONTAL  PARA VIDROS,  ACABAMENTO ANODIZADO NATURAL, VIDROS INCLUSOS, SEM GUARNICAO/ALIZAR/VISTA , 87 X 210 CM</t>
  </si>
  <si>
    <t>PORTA DE ABRIR EM ALUMINIO TIPO VENEZIANA, ACABAMENTO ANODIZADO NATURAL, SEM GUARNICAO/ALIZAR/VISTA, 87 X 210 CM</t>
  </si>
  <si>
    <t>PORTA DE ABRIR EM GRADIL COM BARRA CHATA 3 CM X 1/4", COM REQUADRO E GUARNICAO - COMPLETO - ACABAMENTO NATURAL</t>
  </si>
  <si>
    <t>PORTA MADEIRA REGIONAL 1A VENEZIANA 80 X 210 X 3CM</t>
  </si>
  <si>
    <t>PORTA TIPO MEXICANA DE MADEIRA MACICA DE 1A. QUALIDADE, DE *0,80 X 2,10 X 0,035* M</t>
  </si>
  <si>
    <t>PORTA VIDRO TEMPERADO INCOLOR, 2 FOLHAS DE CORRER, E = 10 MM (SEM FERRAGENS E SEM COLOCACAO)</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</si>
  <si>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</si>
  <si>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</si>
  <si>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</si>
  <si>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</si>
  <si>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</si>
  <si>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</si>
  <si>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</si>
  <si>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</si>
  <si>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</si>
  <si>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</si>
  <si>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</si>
  <si>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</si>
  <si>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</si>
  <si>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</si>
  <si>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</si>
  <si>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</si>
  <si>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</si>
  <si>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</si>
  <si>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</si>
  <si>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</si>
  <si>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</si>
  <si>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</si>
  <si>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</si>
  <si>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</si>
  <si>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</si>
  <si>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</si>
  <si>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</si>
  <si>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</si>
  <si>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</si>
  <si>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</si>
  <si>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</si>
  <si>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</si>
  <si>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</si>
  <si>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</si>
  <si>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</si>
  <si>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</si>
  <si>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</si>
  <si>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</si>
  <si>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</si>
  <si>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</si>
  <si>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</si>
  <si>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RALO FOFO COM REQUADRO, QUADRADO 150 X 150 MM</t>
  </si>
  <si>
    <t>RALO FOFO COM REQUADRO, QUADRADO 200 X 200 MM</t>
  </si>
  <si>
    <t>RALO FOFO COM REQUADRO, QUADRADO 250 X 250 MM</t>
  </si>
  <si>
    <t>RALO FOFO COM REQUADRO, QUADRADO 300 X 300 MM</t>
  </si>
  <si>
    <t>RALO FOFO COM REQUADRO, QUADRADO 400 X 400 MM</t>
  </si>
  <si>
    <t>RALO SECO PVC CONICO, 100 X 40 MM,  COM GRELHA REDONDA BRANCA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</si>
  <si>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</si>
  <si>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</si>
  <si>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</si>
  <si>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</si>
  <si>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REBITE DE ALUMINIO VAZADO DE REPUXO, 3,2 X 8 MM (1KG = 1025 UNIDADES)</t>
  </si>
  <si>
    <t>REBOLO ABRASIVO RETO DE USO GERAL GRAO 36, DE 6 X 1 " (DIAMETRO X ALTURA)</t>
  </si>
  <si>
    <t>REBOLO ABRASIVO RETO DE USO GERAL GRAO 36, DE 6 X 3/4 " (DIAMETRO X ALTURA)</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</si>
  <si>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</si>
  <si>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</si>
  <si>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</si>
  <si>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</si>
  <si>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</si>
  <si>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</si>
  <si>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</si>
  <si>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</si>
  <si>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</si>
  <si>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</si>
  <si>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</si>
  <si>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</si>
  <si>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</si>
  <si>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</si>
  <si>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</si>
  <si>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</si>
  <si>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</si>
  <si>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</si>
  <si>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</si>
  <si>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</si>
  <si>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</si>
  <si>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</si>
  <si>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</si>
  <si>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</si>
  <si>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</si>
  <si>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OU REGULADOR DE GAS COZINHA, VAZAO DE 2 KG/H, 2,8 KPA</t>
  </si>
  <si>
    <t>REGISTRO OU VALVULA GLOBO ANGULAR DE LATAO, 45 GRAUS, D = 2 1/2", PARA HIDRANTES EM INSTALACAO PREDIAL DE INCENDIO</t>
  </si>
  <si>
    <t>REGUA VIBRATORIA DE CONCRETO TRELICADA, EQUIPADA COM MOTOR A GASOLINA DE 9 HP</t>
  </si>
  <si>
    <t>REJEITO DE MINERIO DE FERRO PARA PAVIMENTACAO (POSTO PEDREIRA/FORNECEDOR, SEM FRETE)</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</si>
  <si>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</si>
  <si>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</si>
  <si>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</si>
  <si>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</si>
  <si>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ROCADEIRA DESLOCAVEL, LARGURA DE TRABALHO DE 1,3 M</t>
  </si>
  <si>
    <t>RODAPE EM MARMORE, POLIDO, BRANCO COMUM, L= *7* CM, E=  *2* CM, CORTE RETO</t>
  </si>
  <si>
    <t>ROLDANA PLASTICA COM PREGO, TAMANHO 30 X 30 MM, PARA INSTALACAO ELETRICA APARENTE</t>
  </si>
  <si>
    <t>ROLO COMPACTADOR DE PNEUS (7 PNEUS), ESTATICO, PRESSAO VARIAVEL, POTENCIA 130CV, PESO OPERACIONAL SEM/COM LASTRO 8,5/25 T, LARGURA DE ROLAGEM 2,28 M</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</si>
  <si>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</si>
  <si>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</si>
  <si>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DE PNEUS, ESTATICO, PRESSAO VARIAVEL, POTENCIA 99 HP, PESO SEM/COM LASTRO 9,45/21,0 T, LARGURA DE ROLAGEM 2,265 M</t>
  </si>
  <si>
    <t>ROLO COMPACTADOR PE DE CARNEIRO VIBRATORIO PARA SOLOS, POTENCIA 110 HP, PESO OPERACIONAL MAXIMO 13,05 T, IMPACTO DINAMICO 38,4 T, LARGURA DE TRABALHO 2,13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</si>
  <si>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</si>
  <si>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</si>
  <si>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DE ACO LISO, POTENCIA 80 HP, PESO SEM/COM LASTRO DE 7,4/8,1 T, LARGURA DE TRABALHO 1,676 M</t>
  </si>
  <si>
    <t>ROLO COMPACTADOR VIBRATORIO DE UM CILINDRO LISO DE ACO, POTENCIA 110 HP, PESO OPERACIONAL 13,3 T, LARGURA TRABALHO 2,13 M</t>
  </si>
  <si>
    <t>ROLO COMPACTADOR VIBRATORIO DE UM CILINDRO LISO DE ACO, POTENCIA 125 HP, PESO SEM/COM LASTRO 10,75/12,92 T, IMPACTO DINAMICO 31,5/18,5 T, LARGURA TRABALHO 2,15 M</t>
  </si>
  <si>
    <t>ROLO COMPACTADOR VIBRATORIO DE UM CILINDRO LISO DE ACO, POTENCIA 80 HP, PESO OPERACIONAL MAXIMO 8,5 T,  LARGURA TRABALHO 1,676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</si>
  <si>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</si>
  <si>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</si>
  <si>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</si>
  <si>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</si>
  <si>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</si>
  <si>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RUFO EXTERNO DE CHAPA DE ACO GALVANIZADA NUM 26, CORTE 25 CM</t>
  </si>
  <si>
    <t>RUFO EXTERNO DE CHAPA DE ACO GALVANIZADA NUM 26, CORTE 28 CM</t>
  </si>
  <si>
    <t>RUFO INTERNO DE CHAPA DE ACO GALVANIZADA NUM 26, CORTE 50 CM</t>
  </si>
  <si>
    <t>SELANTE DE BASE ASFALTICA PARA VEDACAO</t>
  </si>
  <si>
    <t>SELANTE TIPO VEDA CALHA PARA METAL E FIBROCIMENTO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</si>
  <si>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</si>
  <si>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</si>
  <si>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</si>
  <si>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SERRA CIRCULAR DE BANCADA COM MOTOR ELETRICO, POTENCIA DE *1600* W, PARA DISCO DE DIAMETRO DE 10" (250 MM)</t>
  </si>
  <si>
    <t>SERVICO DE BOMBEAMENTO DE CONCRETO COM CONSUMO MINIMO DE 40 M3</t>
  </si>
  <si>
    <t>SIFAO EM METAL CROMADO PARA PIA AMERICANA, 1.1/2 X 1.1/2 "</t>
  </si>
  <si>
    <t>SIFAO EM METAL CROMADO PARA TANQUE, 1.1/4 X 1.1/2 "</t>
  </si>
  <si>
    <t>SIFAO PLASTICO TIPO COPO PARA PIA AMERICANA 1.1/2 X 1.1/2 "</t>
  </si>
  <si>
    <t>SILICONE ACETICO USO GERAL INCOLOR 280 G</t>
  </si>
  <si>
    <t>SINALIZADOR NOTURNO SIMPLES PARA PARA-RAIOS, SEM RELE FOTOELETRICO</t>
  </si>
  <si>
    <t>SOLDA EM VARETA FOSCOPER, D = *2,5* MM  X COMPRIMENTO 500 MM</t>
  </si>
  <si>
    <t>SOLEIRA/ TABEIRA EM MARMORE, POLIDO, BRANCO COMUM, L= 5 CM, E=  *2,0* CM</t>
  </si>
  <si>
    <t>SOQUETE DE PORCELANA BASE E27, FIXO DE TETO, PARA LAMPADAS</t>
  </si>
  <si>
    <t>SOQUETE DE PORCELANA BASE E27, PARA USO AO TEMPO, PARA LAMPADAS</t>
  </si>
  <si>
    <t>SUPORTE DE PVC PARA CALHA PLUVIAL, DIAMETRO ENTRE 119 E 170 MM, PARA DRENAGEM PREDIAL</t>
  </si>
  <si>
    <t>SUPORTE EM ACO GALVANIZADO PARA TRANSFORMADOR PARA POSTE DUPLO T 185 X 95 MM, CHAPA DE 5/16"</t>
  </si>
  <si>
    <t>SUPORTE ISOLADOR REFORCADO DIAMETRO NOMINAL 5/16", COM ROSCA SOBERBA E BUCHA</t>
  </si>
  <si>
    <t>SUPORTE METALICO PARA CALHA PLUVIAL,  ZINCADO, DOBRADO, DIAMETRO ENTRE 119 E 170 MM, PARA DRENAGEM PREDIAL</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</si>
  <si>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</si>
  <si>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</si>
  <si>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</si>
  <si>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</si>
  <si>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</si>
  <si>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</si>
  <si>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</si>
  <si>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</si>
  <si>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</si>
  <si>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</si>
  <si>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</si>
  <si>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</si>
  <si>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</si>
  <si>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</si>
  <si>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</si>
  <si>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</si>
  <si>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SIMPLES COM BASE, CLASSE A15 CARGA MAX 1,5 T, 300 X 300 MM, REDE PLUVIAL/ESGOTO</t>
  </si>
  <si>
    <t>TAMPAO FOFO SIMPLES COM BASE, CLASSE A15 CARGA MAX 1,5 T, 400 X 400 MM, REDE PLUVIAL/ESGOTO/ELETRICA</t>
  </si>
  <si>
    <t>TAMPAO FOFO SIMPLES COM BASE, CLASSE A15 CARGA MAX 1,5 T, 400 X 500 MM, COM INSCRICAO INCENDIO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</si>
  <si>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</si>
  <si>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</si>
  <si>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</si>
  <si>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</si>
  <si>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</si>
  <si>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</si>
  <si>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LAVAR ROUPAS EM CONCRETO PRE-MOLDADO, 1 BOCA, COM APOIO/PES, DE *60 X 65 X 80* CM (L X P X A)</t>
  </si>
  <si>
    <t>TARIFA "A" ENTRE  0 E 20M3 FORNECIMENTO D'AGUA</t>
  </si>
  <si>
    <t>TARIFA DE ENERGIA ELETRICA COMERCIAL, BAIXA TENSAO, RELATIVA AO CONSUMO DE ATE 100 KWH, INCLUINDO ICMS, PIS/PASEP E COFINS</t>
  </si>
  <si>
    <t>TE CPVC, SOLDAVEL, 90 GRAUS, 22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</si>
  <si>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</si>
  <si>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</si>
  <si>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</si>
  <si>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</si>
  <si>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</si>
  <si>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</si>
  <si>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</si>
  <si>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</si>
  <si>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</si>
  <si>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INSPECAO, PVC,  100 X 75 MM, SERIE NORMAL PARA ESGOTO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</si>
  <si>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</si>
  <si>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</si>
  <si>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</si>
  <si>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</si>
  <si>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</si>
  <si>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</si>
  <si>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</si>
  <si>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</si>
  <si>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</si>
  <si>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</si>
  <si>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</si>
  <si>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</si>
  <si>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</si>
  <si>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</si>
  <si>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</si>
  <si>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</si>
  <si>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</si>
  <si>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</si>
  <si>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</si>
  <si>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</si>
  <si>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PVC PBA, BBB, JE, DN 100 X 75 / DE 110 X 85 MM, PARA REDE AGUA (NBR 10351)</t>
  </si>
  <si>
    <t>TE DE REDUCAO, PVC PBA, BBB, JE, DN 75 X 50 / DE 85 X 60 MM, PARA REDE AGUA (NBR 10351)</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</si>
  <si>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</si>
  <si>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</si>
  <si>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</si>
  <si>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</si>
  <si>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</si>
  <si>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</si>
  <si>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</si>
  <si>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</si>
  <si>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</si>
  <si>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</si>
  <si>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</si>
  <si>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</si>
  <si>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DUPLA CURVA BRONZE/LATAO (REF 764) SEM ANEL DE SOLDA, ROSCA F X BOLSA X ROSCA F, 1/2" X 15 X 1/2"</t>
  </si>
  <si>
    <t>TE DUPLA CURVA BRONZE/LATAO (REF 764) SEM ANEL DE SOLDA, ROSCA F X BOLSA X ROSCA F, 3/4" X 22 X 3/4"</t>
  </si>
  <si>
    <t>TE MISTURADOR DE TRANSICAO, CPVC, COM ROSCA, 22 MM X 3/4", PARA AGUA QUENTE</t>
  </si>
  <si>
    <t>TE PVC ROSCAVEL 90 GRAUS, 1", PARA  AGUA FRIA PREDIAL</t>
  </si>
  <si>
    <t>TE PVC, ROSCAVEL, 90 GRAUS, 1 1/2", AGUA FRIA PREDIAL</t>
  </si>
  <si>
    <t>TE PVC, ROSCAVEL, 90 GRAUS, 1/2",  AGUA FRIA PREDIAL</t>
  </si>
  <si>
    <t>TE PVC, ROSCAVEL, 90 GRAUS, 2",  AGUA FRIA PREDIAL</t>
  </si>
  <si>
    <t>TE PVC, ROSCAVEL, 90 GRAUS, 3/4", AGUA FRIA PREDIAL</t>
  </si>
  <si>
    <t>TE REDUCAO PVC, ROSCAVEL, 90 GRAUS,  1.1/2" X 3/4",  AGUA FRIA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</si>
  <si>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</si>
  <si>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</si>
  <si>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</si>
  <si>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</si>
  <si>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TELA ARAME GALVANIZADO REVESTIDO COM PVC, MALHA HEXAGONAL DUPLA TORCAO, 8 X 10 CM (ZN/AL + PVC), FIO *2,4* MM</t>
  </si>
  <si>
    <t>TELA DE ACO SOLDADA GALVANIZADA/ZINCADA PARA ALVENARIA, FIO  D = *1,24 MM, MALHA 25 X 25 MM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</si>
  <si>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</si>
  <si>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</si>
  <si>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</si>
  <si>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</si>
  <si>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</si>
  <si>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</si>
  <si>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</si>
  <si>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</si>
  <si>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</si>
  <si>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</si>
  <si>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</si>
  <si>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</si>
  <si>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</si>
  <si>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</si>
  <si>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</si>
  <si>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</si>
  <si>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</si>
  <si>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</si>
  <si>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HEXAGONAL,  FIO 0,56 MM (24  BWG), MALHA  1/2", H = 1 M</t>
  </si>
  <si>
    <t>TELA DE ARAME ONDULADA,  FIO *2,77* MM (10  BWG), MALHA  5 X 5 CM, H = 2 M</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</si>
  <si>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</si>
  <si>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</si>
  <si>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</si>
  <si>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</si>
  <si>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</si>
  <si>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</si>
  <si>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</si>
  <si>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</si>
  <si>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</si>
  <si>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</si>
  <si>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</si>
  <si>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</si>
  <si>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</si>
  <si>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</si>
  <si>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</si>
  <si>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</si>
  <si>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</si>
  <si>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</si>
  <si>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</si>
  <si>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</si>
  <si>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</si>
  <si>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</si>
  <si>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</si>
  <si>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FIBRA DE VIDRO ONDULADA INCOLOR, E = 0,6 MM, DE *0,50 X 2,44* M</t>
  </si>
  <si>
    <t>TELHA DE FIBROCIMENTO E= 8 MM, DE *3,70 X 1,06* M (SEM AMIANTO)</t>
  </si>
  <si>
    <t>TELHA DE FIBROCIMENTO ONDULADA E = 6 MM, DE 1,83 X 1,10 M (SEM AMIANTO)</t>
  </si>
  <si>
    <t>TELHA DE FIBROCIMENTO ONDULADA E = 8 MM, DE 2,44 X 1,10 M (SEM AMIANTO)</t>
  </si>
  <si>
    <t>TELHA ESTRUTURAL DE FIBROCIMENTO 1 ABA, DE 0,52 X 4,50 M (SEM AMIANTO)</t>
  </si>
  <si>
    <t>TELHA ESTRUTURAL DE FIBROCIMENTO 1 ABA, DE 0,52 X 7,20 M (SEM AMIANTO)</t>
  </si>
  <si>
    <t>TELHA ISOLANTE COM NUCLEO EM POLIESTIRENO (EPS), E = 50 MM, REVESTIDA EM TELHA TRAPEZOIDAL DE ACO ZINCADO *0,5* MM COM PRE-PINTURA NAS DUAS FACES (NAO INCLUI ACESSORIOS DE FIXACAO)</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</si>
  <si>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</si>
  <si>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</si>
  <si>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</si>
  <si>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</si>
  <si>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</si>
  <si>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</si>
  <si>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</si>
  <si>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</si>
  <si>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</si>
  <si>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</si>
  <si>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</si>
  <si>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</si>
  <si>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</si>
  <si>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</si>
  <si>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</si>
  <si>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</si>
  <si>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</si>
  <si>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</si>
  <si>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</si>
  <si>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</si>
  <si>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</si>
  <si>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</si>
  <si>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</si>
  <si>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</si>
  <si>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</si>
  <si>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</si>
  <si>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</si>
  <si>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</si>
  <si>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</si>
  <si>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</si>
  <si>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</si>
  <si>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</si>
  <si>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</si>
  <si>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</si>
  <si>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</si>
  <si>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</si>
  <si>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</si>
  <si>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</si>
  <si>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</si>
  <si>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</si>
  <si>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</si>
  <si>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200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</si>
  <si>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</si>
  <si>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</si>
  <si>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</si>
  <si>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</si>
  <si>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</si>
  <si>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</si>
  <si>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</si>
  <si>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</si>
  <si>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</si>
  <si>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ACRILICA PREMIUM, COR BRANCO  FOSCO</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</si>
  <si>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</si>
  <si>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</si>
  <si>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</si>
  <si>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</si>
  <si>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LATEX PVA PREMIUM,  COR BRANCA</t>
  </si>
  <si>
    <t>TINTA/REVESTIMENTO  A BASE DE RESINA EPOXI COM ALCATRAO, BICOMPONENTE</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</si>
  <si>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</si>
  <si>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</si>
  <si>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</si>
  <si>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</si>
  <si>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</si>
  <si>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</si>
  <si>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PADRAO POPULAR, 1/2 " OU 3/4 " (REF 1193)</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</si>
  <si>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</si>
  <si>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</si>
  <si>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</si>
  <si>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</si>
  <si>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</si>
  <si>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</si>
  <si>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METAL AMARELO COM BICO PARA JARDIM, PADRAO POPULAR, 1/2 " OU 3/4 " (REF 1128)</t>
  </si>
  <si>
    <t>TORNEIRA METAL AMARELO CURTA SEM BICO PARA TANQUE, PADRAO POPULAR, 1/2 " OU 3/4 " (REF 1120)</t>
  </si>
  <si>
    <t>TORNEIRA PLASTICA PARA TANQUE 1/2 " OU 3/4 " COM BICO PARA MANGUEIRA</t>
  </si>
  <si>
    <t>TORRE METALICA COMPLETA PARA UMA CARGA DE 8 TF (80 KN)  E PE DIREITO DE 6 M, INCLUINDO MODULOS , DIAGONAIS, SAPATAS E FORCADOS (LOCACAO) (COLETADO CAIXA)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</si>
  <si>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</si>
  <si>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</si>
  <si>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</si>
  <si>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</si>
  <si>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</si>
  <si>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</si>
  <si>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</si>
  <si>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</si>
  <si>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</si>
  <si>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</si>
  <si>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</si>
  <si>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</si>
  <si>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</si>
  <si>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</si>
  <si>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</si>
  <si>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</si>
  <si>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</si>
  <si>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</si>
  <si>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</si>
  <si>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</si>
  <si>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</si>
  <si>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</si>
  <si>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</si>
  <si>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</si>
  <si>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</si>
  <si>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TUBO / MANGUEIRA PRETA EM POLIETILENO, LINHA PESADA OU REFORCADA, TIPO ESPAGUETE, PARA INJECAO DE CALDA DE CIMENTO, D = 1/2", ESPESSURA 1,5 MM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</si>
  <si>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</si>
  <si>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</si>
  <si>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</si>
  <si>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</si>
  <si>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</si>
  <si>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</si>
  <si>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</si>
  <si>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</si>
  <si>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</si>
  <si>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</si>
  <si>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</si>
  <si>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</si>
  <si>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PRETO COM COSTURA, NBR 5580, CLASSE M, DN = 25 MM, E = 3,35 MM, *2,50* KG//M</t>
  </si>
  <si>
    <t>TUBO ACO PRETO COM COSTURA, NBR 5580, CLASSE M, DN = 40 MM, E = 3,35 MM, *3,71* KG//M</t>
  </si>
  <si>
    <t>TUBO ACO PRETO COM COSTURA, NBR 5580, CLASSE M, DN = 80 MM, E = 4,05 MM, *8,47* KG/M</t>
  </si>
  <si>
    <t>TUBO ACO PRETO SEM COSTURA 20", E= *6,35 MM,  SCHEDULE 10, *78,46 KG/M</t>
  </si>
  <si>
    <t>TUBO ACO PRETO SEM COSTURA 6", E= 7,11 MM,  SCHEDULE 40, *28,26 KG/M</t>
  </si>
  <si>
    <t>TUBO ACO PRETO SEM COSTURA 8", E= *6,35 MM,  SCHEDULE 20, *33,27 KG/M</t>
  </si>
  <si>
    <t>TUBO CHAPA PRETA E = 1/4" - 30" - 175KG</t>
  </si>
  <si>
    <t>TUBO CHAPA PRETA E = 3/16" - 26" - 147KG</t>
  </si>
  <si>
    <t>TUBO DE COBRE CLASSE "A", DN = 1 " (28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</si>
  <si>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</si>
  <si>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</si>
  <si>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</si>
  <si>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</si>
  <si>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</si>
  <si>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</si>
  <si>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</si>
  <si>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</si>
  <si>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</si>
  <si>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</si>
  <si>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</si>
  <si>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</si>
  <si>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</si>
  <si>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</si>
  <si>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</si>
  <si>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</si>
  <si>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</si>
  <si>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</si>
  <si>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</si>
  <si>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</si>
  <si>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</si>
  <si>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</si>
  <si>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</si>
  <si>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</si>
  <si>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</si>
  <si>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</si>
  <si>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</si>
  <si>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</si>
  <si>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</si>
  <si>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</si>
  <si>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</si>
  <si>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</si>
  <si>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</si>
  <si>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</si>
  <si>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</si>
  <si>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</si>
  <si>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</si>
  <si>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</si>
  <si>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</si>
  <si>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</si>
  <si>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</si>
  <si>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</si>
  <si>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</si>
  <si>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</si>
  <si>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</si>
  <si>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</si>
  <si>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</si>
  <si>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</si>
  <si>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</si>
  <si>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</si>
  <si>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150 MM, PARA REDEDE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</si>
  <si>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</si>
  <si>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</si>
  <si>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</si>
  <si>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</si>
  <si>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</si>
  <si>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</si>
  <si>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</si>
  <si>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</si>
  <si>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</si>
  <si>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</si>
  <si>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ROSCAVEL,  2 1/2", AGUA FRIA PREDIAL</t>
  </si>
  <si>
    <t>TUBO PVC, ROSCAVEL,  2", PARA AGUA FRIA PREDIAL</t>
  </si>
  <si>
    <t>TUBO PVC, ROSCAVEL, 1 1/2",  AGUA FRIA PREDIAL</t>
  </si>
  <si>
    <t>TUBO PVC, ROSCAVEL, 4",  AGUA FRIA PREDIAL</t>
  </si>
  <si>
    <t>TUBO PVC, ROSCAVEL, 5",  AGUA FRIA PREDIAL</t>
  </si>
  <si>
    <t>TUBO PVC, ROSCAVEL, 6",  AGUA FRIA PREDIAL</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</si>
  <si>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</si>
  <si>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</si>
  <si>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</si>
  <si>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</si>
  <si>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</si>
  <si>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</si>
  <si>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</si>
  <si>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</si>
  <si>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</si>
  <si>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</si>
  <si>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</si>
  <si>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</si>
  <si>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</si>
  <si>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</si>
  <si>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</si>
  <si>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</si>
  <si>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</si>
  <si>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</si>
  <si>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</si>
  <si>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ROSCAVEL, 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</si>
  <si>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</si>
  <si>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</si>
  <si>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</si>
  <si>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</si>
  <si>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</si>
  <si>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</si>
  <si>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</si>
  <si>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</si>
  <si>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</si>
  <si>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</si>
  <si>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</si>
  <si>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</si>
  <si>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</si>
  <si>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</si>
  <si>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</si>
  <si>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</si>
  <si>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</si>
  <si>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</si>
  <si>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</si>
  <si>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</si>
  <si>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</si>
  <si>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</si>
  <si>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RETENCAO DE BRONZE, PE COM CRIVOS, EXTREMIDADE COM ROSCA, DE 1 1/2",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</si>
  <si>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</si>
  <si>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</si>
  <si>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</si>
  <si>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</si>
  <si>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</si>
  <si>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</si>
  <si>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</si>
  <si>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</si>
  <si>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</si>
  <si>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</si>
  <si>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</si>
  <si>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</si>
  <si>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</si>
  <si>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</si>
  <si>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</si>
  <si>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</si>
  <si>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</si>
  <si>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</si>
  <si>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</si>
  <si>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</si>
  <si>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</si>
  <si>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</si>
  <si>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</si>
  <si>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</si>
  <si>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</si>
  <si>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PLASTICO BRANCO COM SAIDA LISA PARA TANQUE 1.1/4 " X 1.1/2 "</t>
  </si>
  <si>
    <t>VALVULA EM PLASTICO BRANCO PARA TANQUE OU LAVATORIO 1 ", SEM UNHO E SEM LADRAO</t>
  </si>
  <si>
    <t>VALVULA EM PLASTICO BRANCO PARA TANQUE 1.1/4 " X 1.1/2 ", SEM UNHO E SEM LADRAO</t>
  </si>
  <si>
    <t>VEICULO TIPO  MINI FURGAO COM MOTOR ENTRE *1.4 A 1.6* FLEX, 2 PORTAS</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</si>
  <si>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</si>
  <si>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</si>
  <si>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</si>
  <si>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</si>
  <si>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</si>
  <si>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</si>
  <si>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</si>
  <si>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</si>
  <si>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</si>
  <si>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</si>
  <si>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RODAS, LARGURA DE PAVIMENTACAO DE 1,70 A 4,20 M, POTENCIA 78 KW/105 HP, CAPACIDADE 300 T/H</t>
  </si>
  <si>
    <t>VIDRO COMUM LAMINADO, LISO, INCOLOR, TRIPLO, ESPESSURA TOTAL 12 MM (CADA CAMADA E=  4 MM) - COLOCADO</t>
  </si>
  <si>
    <t>VIDRO LISO INCOLOR 8MM  -  SEM COLOCACAO</t>
  </si>
  <si>
    <t>VIDRO TEMPERADO INCOLOR PARA PORTA DE ABRIR, E = 10 MM (SEM FERRAGENS E SEM COLOCACAO)</t>
  </si>
  <si>
    <t>VIGA DE ESCORAMAENTO H20, DE MADEIRA, PESO DE 5,00 A 5,20 KG/M, COM EXTREMIDADES PLASTICAS (COLETADO CAIXA)</t>
  </si>
  <si>
    <t>3.1</t>
  </si>
  <si>
    <t>3.2</t>
  </si>
  <si>
    <t>3.3</t>
  </si>
  <si>
    <t>3.4</t>
  </si>
  <si>
    <t xml:space="preserve">VIGA BALDRAME </t>
  </si>
  <si>
    <t xml:space="preserve">VIGAS </t>
  </si>
  <si>
    <t>4.1</t>
  </si>
  <si>
    <t>4.2</t>
  </si>
  <si>
    <t>4.3</t>
  </si>
  <si>
    <t>4.4</t>
  </si>
  <si>
    <t>4.5</t>
  </si>
  <si>
    <t>4.6</t>
  </si>
  <si>
    <t>4.7</t>
  </si>
  <si>
    <t>4.8</t>
  </si>
  <si>
    <t>4.9</t>
  </si>
  <si>
    <t>PILAR</t>
  </si>
  <si>
    <t>4.10</t>
  </si>
  <si>
    <t>4.11</t>
  </si>
  <si>
    <t>3.0</t>
  </si>
  <si>
    <t>4.0</t>
  </si>
  <si>
    <t>5.0</t>
  </si>
  <si>
    <t xml:space="preserve">I M P E R M E A B I L I Z A Ç Ã O </t>
  </si>
  <si>
    <t>5.1</t>
  </si>
  <si>
    <t xml:space="preserve">LAJE </t>
  </si>
  <si>
    <t>5.2</t>
  </si>
  <si>
    <t>6.0</t>
  </si>
  <si>
    <t>6.1</t>
  </si>
  <si>
    <t>6.2</t>
  </si>
  <si>
    <t>7.0</t>
  </si>
  <si>
    <t>7.1</t>
  </si>
  <si>
    <t>E S Q U A D R I A S</t>
  </si>
  <si>
    <t>INSTALAÇÕES DE ÁGUA FRIA</t>
  </si>
  <si>
    <t>INSTALAÇÕES DE ESGOTAMENTO SANITÁRIO</t>
  </si>
  <si>
    <t>INSTALAÇÕES DE DRENAGEM PLUVIAL</t>
  </si>
  <si>
    <t>S P D A</t>
  </si>
  <si>
    <t>2.1</t>
  </si>
  <si>
    <t>2.2</t>
  </si>
  <si>
    <t>2.3</t>
  </si>
  <si>
    <t>8.1</t>
  </si>
  <si>
    <t>8.2</t>
  </si>
  <si>
    <t>8.3</t>
  </si>
  <si>
    <t>8.4</t>
  </si>
  <si>
    <t>9.1</t>
  </si>
  <si>
    <t>9.2</t>
  </si>
  <si>
    <t>10.1</t>
  </si>
  <si>
    <t>10.2</t>
  </si>
  <si>
    <t>10.3</t>
  </si>
  <si>
    <t>10.4</t>
  </si>
  <si>
    <t>11.1</t>
  </si>
  <si>
    <t>14.1</t>
  </si>
  <si>
    <t>15.1</t>
  </si>
  <si>
    <t>15.2</t>
  </si>
  <si>
    <t>15.3</t>
  </si>
  <si>
    <t>15.4</t>
  </si>
  <si>
    <t>15.5</t>
  </si>
  <si>
    <t>15.6</t>
  </si>
  <si>
    <t>15.7</t>
  </si>
  <si>
    <t>15.8</t>
  </si>
  <si>
    <t>16.3</t>
  </si>
  <si>
    <t>16.4</t>
  </si>
  <si>
    <t>16.5</t>
  </si>
  <si>
    <t>16.7</t>
  </si>
  <si>
    <t>17.1</t>
  </si>
  <si>
    <t>17.2</t>
  </si>
  <si>
    <t>17.3</t>
  </si>
  <si>
    <t>17.4</t>
  </si>
  <si>
    <t>18.2</t>
  </si>
  <si>
    <t>14.2</t>
  </si>
  <si>
    <t>14.3</t>
  </si>
  <si>
    <t>14.4</t>
  </si>
  <si>
    <t>COMPOSIÇÕES CIVIL</t>
  </si>
  <si>
    <t>COMPOSIÇÃO PAISAGISMO</t>
  </si>
  <si>
    <t>AMM PAI</t>
  </si>
  <si>
    <t>AMM CIV</t>
  </si>
  <si>
    <t>COMPOSIÇÕES HIDRO</t>
  </si>
  <si>
    <t xml:space="preserve">AMM HID </t>
  </si>
  <si>
    <t>AMM ELE</t>
  </si>
  <si>
    <t>AMM SPDA</t>
  </si>
  <si>
    <t>COMPOSIÇÕES INCÊNDIO</t>
  </si>
  <si>
    <t>AMM INC</t>
  </si>
  <si>
    <t>2.0</t>
  </si>
  <si>
    <t>T O T A L   G E R A L</t>
  </si>
  <si>
    <t>M E M O R I A L   D E   C Á L C U L O</t>
  </si>
  <si>
    <t>CONFORME PROJETO ELÉTRICO</t>
  </si>
  <si>
    <t>Ref:</t>
  </si>
  <si>
    <t>C R O N O G R A M A   F Í S I C O   F I N A N C E I R O</t>
  </si>
  <si>
    <t>DESC. DO SERVIÇOS</t>
  </si>
  <si>
    <t>30 DIAS</t>
  </si>
  <si>
    <t>%</t>
  </si>
  <si>
    <t>60 DIAS</t>
  </si>
  <si>
    <t>90 DIAS</t>
  </si>
  <si>
    <t>120 DIAS</t>
  </si>
  <si>
    <t>150 DIAS</t>
  </si>
  <si>
    <t>180 DIAS</t>
  </si>
  <si>
    <t>210 DIAS</t>
  </si>
  <si>
    <t>VALOR TOTAL</t>
  </si>
  <si>
    <t>VALOR ACUMULADO</t>
  </si>
  <si>
    <t>DISCRIMINAÇÃO</t>
  </si>
  <si>
    <t>PERCENTUAL</t>
  </si>
  <si>
    <t>( % )</t>
  </si>
  <si>
    <t>MAX</t>
  </si>
  <si>
    <t>MIN</t>
  </si>
  <si>
    <t>ADMINISTRAÇÃO DA OBRA</t>
  </si>
  <si>
    <t>1.5</t>
  </si>
  <si>
    <t>LUCRO</t>
  </si>
  <si>
    <t>TRIBUTOS</t>
  </si>
  <si>
    <t>**ISS</t>
  </si>
  <si>
    <t>Cofins</t>
  </si>
  <si>
    <t>Pis</t>
  </si>
  <si>
    <t>Contribuição Previdenciária - Lei nº 12.546/13</t>
  </si>
  <si>
    <t>**ISS - Repassado pelo município</t>
  </si>
  <si>
    <t>Segundo o que determina a lei nº 8.666/93, admite-se fixar o percentual de BDI, dede que seguindo as técnicas da Engenharia e Custos.</t>
  </si>
  <si>
    <t xml:space="preserve">TAXA DE BDI A SER APLICADA 
SOBRE O CUSTO DIRETO </t>
  </si>
  <si>
    <t>VALOR DA OBRA</t>
  </si>
  <si>
    <t>Não incidem IRPJ e CSLL na composição de Tributos.</t>
  </si>
  <si>
    <t>CÁLCULO DO BDI</t>
  </si>
  <si>
    <t xml:space="preserve">BDI = </t>
  </si>
  <si>
    <t>( 1 + AC + S + R + G ) ( 1 + DF ) ( 1 + L )</t>
  </si>
  <si>
    <t>(1-I)</t>
  </si>
  <si>
    <t>ISS - Repassado pelo município</t>
  </si>
  <si>
    <t>% SOBRE MÃO DE OBRA</t>
  </si>
  <si>
    <r>
      <rPr>
        <b/>
        <sz val="12"/>
        <rFont val="Arial"/>
        <family val="2"/>
      </rPr>
      <t>AC -</t>
    </r>
    <r>
      <rPr>
        <sz val="12"/>
        <rFont val="Arial"/>
        <family val="2"/>
      </rPr>
      <t xml:space="preserve"> Administração Central</t>
    </r>
  </si>
  <si>
    <r>
      <rPr>
        <b/>
        <sz val="12"/>
        <rFont val="Arial"/>
        <family val="2"/>
      </rPr>
      <t>DF -</t>
    </r>
    <r>
      <rPr>
        <sz val="12"/>
        <rFont val="Arial"/>
        <family val="2"/>
      </rPr>
      <t xml:space="preserve"> Custos Financeiras</t>
    </r>
  </si>
  <si>
    <r>
      <rPr>
        <b/>
        <sz val="12"/>
        <rFont val="Arial"/>
        <family val="2"/>
      </rPr>
      <t xml:space="preserve">C - </t>
    </r>
    <r>
      <rPr>
        <sz val="12"/>
        <rFont val="Arial"/>
        <family val="2"/>
      </rPr>
      <t>Riscos</t>
    </r>
  </si>
  <si>
    <r>
      <rPr>
        <b/>
        <sz val="12"/>
        <rFont val="Arial"/>
        <family val="2"/>
      </rPr>
      <t>S -</t>
    </r>
    <r>
      <rPr>
        <sz val="12"/>
        <rFont val="Arial"/>
        <family val="2"/>
      </rPr>
      <t xml:space="preserve"> Seguros</t>
    </r>
  </si>
  <si>
    <r>
      <rPr>
        <b/>
        <sz val="12"/>
        <rFont val="Arial"/>
        <family val="2"/>
      </rPr>
      <t>G -</t>
    </r>
    <r>
      <rPr>
        <sz val="12"/>
        <rFont val="Arial"/>
        <family val="2"/>
      </rPr>
      <t xml:space="preserve"> Garantias</t>
    </r>
  </si>
  <si>
    <r>
      <rPr>
        <b/>
        <sz val="12"/>
        <rFont val="Arial"/>
        <family val="2"/>
      </rPr>
      <t>L -</t>
    </r>
    <r>
      <rPr>
        <sz val="12"/>
        <rFont val="Arial"/>
        <family val="2"/>
      </rPr>
      <t xml:space="preserve"> Lucro Operacional</t>
    </r>
  </si>
  <si>
    <t>**ISS -  Imposto Sobre Serviços</t>
  </si>
  <si>
    <t xml:space="preserve">C O M P O S I Ç Ã O   D E   P R E Ç O S   /   S P D A </t>
  </si>
  <si>
    <t xml:space="preserve">C O M P O S I Ç Ã O   D E   P R E Ç O S  /  P A I S A G I S M O  </t>
  </si>
  <si>
    <t>CABECOTE PARA ENTRADA DE LINHA DE ALIMENTACAO PARA ELETRODUTO, EM LIGA DE ALUMINIO COM ACABAMENTO ANTI CORROSIVO, COM FIXACAO POR ENCAIXE LISO DE 360 GRAUS, DE 1 1/2"</t>
  </si>
  <si>
    <t xml:space="preserve">PISO ANTIDERRAPANTE 45X45 CM </t>
  </si>
  <si>
    <t>TAMPAO FOFO ARTICULADO, CLASSE B125 CARGA MAX 12,5 T, REDONDO TAMPA 60 0 MM, REDE PLUVIAL/ESGOTO, P = CHAMINE CX AREIA / POCO VISITA ASSENTAD O COM ARG CIM/AREIA 1:4, FORNECIMENTO E ASSENTAMENTO</t>
  </si>
  <si>
    <t>EXECUÇÃO DE ESCRITÓRIO EM CANTEIRO DE OBRA EM ALVENARIA, NÃO INCLUSO M OBILIÁRIO E EQUIPAMENTOS. AF_02/2016</t>
  </si>
  <si>
    <t>EXECUÇÃO DE ESCRITÓRIO EM CANTEIRO DE OBRA EM CHAPA DE MADEIRA COMPENS ADA, NÃO INCLUSO MOBILIÁRIO E EQUIPAMENTOS. AF_02/2016</t>
  </si>
  <si>
    <t>EXECUÇÃO DE ALMOXARIFADO EM CANTEIRO DE OBRA EM CHAPA DE MADEIRA COMPE NSADA, INCLUSO PRATELEIRAS. AF_02/2016</t>
  </si>
  <si>
    <t>EXECUÇÃO DE ALMOXARIFADO EM CANTEIRO DE OBRA EM ALVENARIA, INCLUSO PRA TELEIRAS. AF_02/2016</t>
  </si>
  <si>
    <t>EXECUÇÃO DE REFEITÓRIO EM CANTEIRO DE OBRA EM CHAPA DE MADEIRA COMPENS ADA, NÃO INCLUSO MOBILIÁRIO E EQUIPAMENTOS. AF_02/2016</t>
  </si>
  <si>
    <t>EXECUÇÃO DE REFEITÓRIO EM CANTEIRO DE OBRA EM ALVENARIA, NÃO INCLUSO M OBILIÁRIO E EQUIPAMENTOS. AF_02/2016</t>
  </si>
  <si>
    <t>EXECUÇÃO DE SANITÁRIO E VESTIÁRIO EM CANTEIRO DE OBRA EM CHAPA DE MADE IRA COMPENSADA, NÃO INCLUSO MOBILIÁRIO. AF_02/2016</t>
  </si>
  <si>
    <t>EXECUÇÃO DE SANITÁRIO E VESTIÁRIO EM CANTEIRO DE OBRA EM ALVENARIA, NÃ O INCLUSO MOBILIÁRIO. AF_02/2016</t>
  </si>
  <si>
    <t>GRUA ASCENSIONAL, LANCA DE 30 M, CAPACIDADE DE 1,0 T A 30 M, ALTURA AT E 39 M - CHP DIURNO. AF_03/2016</t>
  </si>
  <si>
    <t>GUINCHO ELÉTRICO DE COLUNA, CAPACIDADE 400 KG, COM MOTO FREIO, MOTOR T RIFÁSICO DE 1,25 CV - CHP DIURNO. AF_03/2016</t>
  </si>
  <si>
    <t>GUINDASTE HIDRÁULICO AUTOPROPELIDO, COM LANÇA TELESCÓPICA 40 M, CAPACI DADE MÁXIMA 60 T, POTÊNCIA 260 KW - CHP DIURNO. AF_03/2016</t>
  </si>
  <si>
    <t>GERADOR PORTÁTIL MONOFÁSICO, POTÊNCIA 5500 VA, MOTOR A GASOLINA, POTÊN CIA DO MOTOR 13 CV - CHP DIURNO. AF_03/2016</t>
  </si>
  <si>
    <t>GRUPO GERADOR REBOCÁVEL, POTÊNCIA 66 KVA, MOTOR A DIESEL - CHP DIURNO. AF_03/2016</t>
  </si>
  <si>
    <t>GRUPO GERADOR ESTACIONÁRIO, POTÊNCIA 150 KVA, MOTOR A DIESEL- CHP DIUR NO. AF_03/2016</t>
  </si>
  <si>
    <t>USINA DE MISTURA ASFÁLTICA À QUENTE, TIPO CONTRA FLUXO, PROD 40 A 80 T ON/HORA - CHP DIURNO. AF_03/2016</t>
  </si>
  <si>
    <t>USINA DE ASFALTO À FRIO, CAPACIDADE DE 40 A 60 TON/HORA, ELÉTRICA POTÊ NCIA 30 CV - CHP DIURNO. AF_03/2016</t>
  </si>
  <si>
    <t>GRUA ASCENSIONAL, LANÇA DE 30 M, CAPACIDADE DE 1,0 T A 30 M, ALTURA AT É 39 M - CHI DIURNO. AF_03/2016</t>
  </si>
  <si>
    <t>GUINCHO ELÉTRICO DE COLUNA, CAPACIDADE 400 KG, COM MOTO FREIO, MOTOR T RIFÁSICO DE 1,25 CV - CHI DIURNO. AF_03/2016</t>
  </si>
  <si>
    <t>GUINDASTE HIDRÁULICO AUTOPROPELIDO, COM LANÇA TELESCÓPICA 40 M, CAPACI DADE MÁXIMA 60 T, POTÊNCIA 260 KW - CHI DIURNO. AF_03/2016</t>
  </si>
  <si>
    <t>GERADOR PORTÁTIL MONOFÁSICO, POTÊNCIA 5500 VA, MOTOR A GASOLINA, POTÊN CIA DO MOTOR 13 CV - CHI DIURNO. AF_03/2016</t>
  </si>
  <si>
    <t>GRUPO GERADOR REBOCÁVEL, POTÊNCIA 66 KVA, MOTOR A DIESEL - CHI DIURNO. AF_03/2016</t>
  </si>
  <si>
    <t>GRUPO GERADOR ESTACIONÁRIO, POTÊNCIA 150 KVA, MOTOR A DIESEL- CHI DIUR NO. AF_03/2016</t>
  </si>
  <si>
    <t>USINA DE MISTURA ASFÁLTICA À QUENTE, TIPO CONTRA FLUXO, PROD 40 A 80 T ON/HORA - CHI DIURNO. AF_03/2016</t>
  </si>
  <si>
    <t>USINA DE ASFALTO À FRIO, CAPACIDADE DE 40 A 60 TON/HORA, ELÉTRICA POTÊ NCIA 30 CV - CHI DIURNO. AF_03/2016</t>
  </si>
  <si>
    <t>GRUA ASCENCIONAL, LANÇA DE 30 M, CAPACIDADE DE 1,0 T A 30 M, ALTURA AT É 39 M  DEPRECIAÇÃO. AF_03/2016</t>
  </si>
  <si>
    <t>GRUA ASCENCIONAL, LANÇA DE 30 M, CAPACIDADE DE 1,0 T A 30 M, ALTURA AT É 39 M   JUROS. AF_03/2016</t>
  </si>
  <si>
    <t>GRUA ASCENCIONAL, LANÇA DE 30 M, CAPACIDADE DE 1,0 T A 30 M, ALTURA AT É 39 M   MANUTENÇÃO. AF_03/2016</t>
  </si>
  <si>
    <t>GRUA ASCENCIONAL, LANÇA DE 30 M, CAPACIDADE DE 1,0 T A 30 M, ALTURA AT É 39 M   MATERIAIS NA OPERAÇÃO. AF_03/2016</t>
  </si>
  <si>
    <t>GUINCHO ELÉTRICO DE COLUNA, CAPACIDADE 400 KG, COM MOTO FREIO, MOTOR T RIFÁSICO DE 1,25 CV - DEPRECIAÇÃO. AF_03/2016</t>
  </si>
  <si>
    <t>GUINCHO ELÉTRICO DE COLUNA, CAPACIDADE 400 KG, COM MOTO FREIO, MOTOR T RIFÁSICO DE 1,25 CV - JUROS. AF_03/2016</t>
  </si>
  <si>
    <t>GUINCHO ELÉTRICO DE COLUNA, CAPACIDADE 400 KG, COM MOTO FREIO, MOTOR T RIFÁSICO DE 1,25 CV - MANUTENÇÃO. AF_03/2016</t>
  </si>
  <si>
    <t>GUINCHO ELÉTRICO DE COLUNA, CAPACIDADE 400 KG, COM MOTO FREIO, MOTOR T RIFÁSICO DE 1,25 CV - MATERIAIS NA OPERAÇÃO. AF_03/2016</t>
  </si>
  <si>
    <t>GUINDAUTO HIDRÁULICO, CAPACIDADE MÁXIMA DE CARGA 3300 KG, MOMENTO MÁXI MO DE CARGA 5,8 TM, ALCANCE MÁXIMO HORIZONTAL 7,60 M, INCLUSIVE CAMINH ÃO TOCO PBT 16.000 KG, POTÊNCIA DE 189 CV - DEPRECIAÇÃO. AF_03/2016</t>
  </si>
  <si>
    <t>GUINDAUTO HIDRÁULICO, CAPACIDADE MÁXIMA DE CARGA 3300 KG, MOMENTO MÁXI MO DE CARGA 5,8 TM, ALCANCE MÁXIMO HORIZONTAL 7,60 M, INCLUSIVE CAMINH ÃO TOCO PBT 16.000 KG, POTÊNCIA DE 189 CV - JUROS. AF_03/2016</t>
  </si>
  <si>
    <t>GUINDAUTO HIDRÁULICO, CAPACIDADE MÁXIMA DE CARGA 3300 KG, MOMENTO MÁXI MO DE CARGA 5,8 TM, ALCANCE MÁXIMO HORIZONTAL 7,60 M, INCLUSIVE CAMINH ÃO TOCO PBT 16.000 KG, POTÊNCIA DE 189 CV  IMPOSTOS E SEGUROS. AF_03/ 2016</t>
  </si>
  <si>
    <t>GUINDAUTO HIDRÁULICO, CAPACIDADE MÁXIMA DE CARGA 3300 KG, MOMENTO MÁXI MO DE CARGA 5,8 TM, ALCANCE MÁXIMO HORIZONTAL 7,60 M, INCLUSIVE CAMINH ÃO TOCO PBT 16.000 KG, POTÊNCIA DE 189 CV - MANUTENÇÃO. AF_03/2016</t>
  </si>
  <si>
    <t>GUINDAUTO HIDRÁULICO, CAPACIDADE MÁXIMA DE CARGA 3300 KG, MOMENTO MÁXI MO DE CARGA 5,8 TM, ALCANCE MÁXIMO HORIZONTAL 7,60 M, INCLUSIVE CAMINH ÃO TOCO PBT 16.000 KG, POTÊNCIA DE 189 CV - MATERIAIS NA OPERAÇÃO. AF_ 03/2016</t>
  </si>
  <si>
    <t>GUINDAUTO HIDRÁULICO, CAPACIDADE MÁXIMA DE CARGA 3300 KG, MOMENTO MÁXI MO DE CARGA 5,8 TM, ALCANCE MÁXIMO HORIZONTAL 7,60 M, INCLUSIVE CAMINH ÃO TOCO PBT 16.000 KG, POTÊNCIA DE 189 CV - CHP DIURNO. AF_03/2016</t>
  </si>
  <si>
    <t>GUINDAUTO HIDRÁULICO, CAPACIDADE MÁXIMA DE CARGA 3300 KG, MOMENTO MÁXI MO DE CARGA 5,8 TM, ALCANCE MÁXIMO HORIZONTAL 7,60 M, INCLUSIVE CAMINH ÃO TOCO PBT 16.000 KG, POTÊNCIA DE 189 CV - CHI DIURNO. AF_03/2016</t>
  </si>
  <si>
    <t>MÁQUINA JATO DE PRESSAO PORTÁTIL PARA JATEAMENTO, CONTROLE AUTOMATICO REMOTO, CAMARA DE 1 SAIDA, CAPACIDADE 280 L, DIAMETRO 670 MM, BICO DE JATO CURTO VENTURI DE 5/16, MANGUEIRA DE 1 COM COMPRESSOR DE AR REBO 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</si>
  <si>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 CÁVEL VAZÃO 189 PCM E MOTOR DIESEL DE 63 CV- JUROS. AF_03/2016</t>
  </si>
  <si>
    <t>MÁQUINA JATO DE PRESSAO PORTÁTIL PARA JATEAMENTO, CONTROLE AUTOMATICO REMOTO, CAMARA DE 1 SAIDA, CAPACIDADE 280 L, DIAMETRO 670 MM, BICO DE JATO CURTO VENTURI DE 5/16, MANGUEIRA DE 1 COM COMPRESSOR DE AR REBO 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</si>
  <si>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 CÁVEL VAZÃO 189 PCM E MOTOR DIESEL DE 63 CV- MATERIAIS NA OPERAÇÃO. AF _03/2016</t>
  </si>
  <si>
    <t>MÁQUINA JATO DE PRESSAO PORTÁTIL PARA JATEAMENTO, CONTROLE AUTOMATICO REMOTO, CAMARA DE 1 SAIDA, CAPACIDADE 280 L, DIAMETRO 670 MM, BICO DE JATO CURTO VENTURI DE 5/16, MANGUEIRA DE 1 COM COMPRESSOR DE AR REBO CÁVEL VAZÃO 189 PCM E MOTOR DIESEL DE 63 CV- CHP DIURNO. AF_03/2016</t>
  </si>
  <si>
    <t>MÁQUINA JATO DE PRESSAO PORTÁTIL PARA JATEAMENTO, CONTROLE AUTOMATICO REMOTO, CAMARA DE 1 SAIDA, CAPACIDADE 280 L, DIAMETRO 670 MM, BICO DE JATO CURTO VENTURI DE 5/16, MANGUEIRA DE 1 COM COMPRESSOR DE AR REBO CÁVEL VAZÃO 189 PCM E MOTOR DIESEL DE 63 CV- CHI DIURNO. AF_03/2016</t>
  </si>
  <si>
    <t>GERADOR PORTÁTIL MONOFÁSICO, POTÊNCIA 5500 VA, MOTOR A GASOLINA, POTÊN CIA DO MOTOR 13 CV - DEPRECIAÇÃO. AF_03/2016</t>
  </si>
  <si>
    <t>GERADOR PORTÁTIL MONOFÁSICO, POTÊNCIA 5500 VA, MOTOR A GASOLINA, POTÊN CIA DO MOTOR 13 CV - JUROS. AF_03/2016</t>
  </si>
  <si>
    <t>GERADOR PORTÁTIL MONOFÁSICO, POTÊNCIA 5500 VA, MOTOR A GASOLINA, POTÊN CIA DO MOTOR 13 CV - MANUTENÇÃO. AF_03/2016</t>
  </si>
  <si>
    <t>GERADOR PORTÁTIL MONOFÁSICO, POTÊNCIA 5500 VA, MOTOR A GASOLINA, POTÊN CIA DO MOTOR 13 CV - MATERIAIS NA OPERAÇÃO. AF_03/2016</t>
  </si>
  <si>
    <t>GRUPO GERADOR REBOCÁVEL, POTÊNCIA 66 KVA, MOTOR A DIESEL - DEPRECIAÇÃO . AF_03/2016</t>
  </si>
  <si>
    <t>GRUPO GERADOR REBOCÁVEL, POTÊNCIA 66 KVA, MOTOR A DIESEL - JUROS. AF_0 3/2016</t>
  </si>
  <si>
    <t>GRUPO GERADOR REBOCÁVEL, POTÊNCIA 66 KVA, MOTOR A DIESEL - MANUTENÇÃO. AF_03/2016</t>
  </si>
  <si>
    <t>GRUPO GERADOR REBOCÁVEL, POTÊNCIA 66 KVA, MOTOR A DIESEL - MATERIAIS N A OPERAÇÃO. AF_03/2016</t>
  </si>
  <si>
    <t>GRUPO GERADOR ESTACIONÁRIO, POTÊNCIA 150 KVA, MOTOR A DIESEL- DEPRECIA ÇÃO. AF_03/2016</t>
  </si>
  <si>
    <t>GRUPO GERADOR ESTACIONÁRIO, POTÊNCIA 150 KVA, MOTOR A DIESEL- JUROS. A F_03/2016</t>
  </si>
  <si>
    <t>GRUPO GERADOR ESTACIONÁRIO, POTÊNCIA 150 KVA, MOTOR A DIESEL- MANUTENÇ ÃO. AF_03/2016</t>
  </si>
  <si>
    <t>GRUPO GERADOR ESTACIONÁRIO, POTÊNCIA 150 KVA, MOTOR A DIESEL- MATERIAI S NA OPERAÇÃO. AF_03/2016</t>
  </si>
  <si>
    <t>USINA DE MISTURA ASFÁLTICA À QUENTE, TIPO CONTRA FLUXO, PROD 40 A 80 T ON/HORA - DEPRECIAÇÃO. AF_03/2016</t>
  </si>
  <si>
    <t>USINA DE MISTURA ASFÁLTICA À QUENTE, TIPO CONTRA FLUXO, PROD 40 A 80 T ON/HORA - JUROS. AF_03/2016</t>
  </si>
  <si>
    <t>USINA DE MISTURA ASFÁLTICA À QUENTE, TIPO CONTRA FLUXO, PROD 40 A 80 T ON/HORA - MANUTENÇÃO. AF_03/2016</t>
  </si>
  <si>
    <t>USINA DE MISTURA ASFÁLTICA À QUENTE, TIPO CONTRA FLUXO, PROD 40 A 80 T ON/HORA - MATERIAIS NA OPERAÇÃO. AF_03/2016</t>
  </si>
  <si>
    <t>USINA DE ASFALTO À FRIO, CAPACIDADE DE 40 A 60 TON/HORA, ELÉTRICA POTÊ NCIA 30 CV - DEPRECIAÇÃO. AF_03/2016</t>
  </si>
  <si>
    <t>USINA DE ASFALTO À FRIO, CAPACIDADE DE 40 A 60 TON/HORA, ELÉTRICA POTÊ NCIA 30 CV - JUROS. AF_03/2016</t>
  </si>
  <si>
    <t>USINA DE ASFALTO À FRIO, CAPACIDADE DE 40 A 60 TON/HORA, ELÉTRICA POTÊ NCIA 30 CV - MANUTENÇÃO. AF_03/2016</t>
  </si>
  <si>
    <t>USINA DE ASFALTO À FRIO, CAPACIDADE DE 40 A 60 TON/HORA, ELÉTRICA POTÊ NCIA 30 CV - MATERIAIS NA OPERAÇÃO. AF_03/2016</t>
  </si>
  <si>
    <t>INSTALAÇÃO DE TESOURA (INTEIRA OU MEIA), BIAPOIADA, EM MADEIRA NÃO APA RELHADA, PARA VÃOS MAIORES OU IGUAIS A 3,0 M E MENORES QUE 6,0 M, INCL USO IÇAMENTO. AF_12/2015</t>
  </si>
  <si>
    <t>INSTALAÇÃO DE TESOURA (INTEIRA OU MEIA), BIAPOIADA, EM MADEIRA NÃO APA RELHADA, PARA VÃOS MAIORES OU IGUAIS A 6,0 M E MENORES QUE 8,0 M, INCL USO IÇAMENTO. AF_12/2015</t>
  </si>
  <si>
    <t>INSTALAÇÃO DE TESOURA (INTEIRA OU MEIA), BIAPOIADA, EM MADEIRA NÃO APA RELHADA, PARA VÃOS MAIORES OU IGUAIS A 8,0 M E MENORES QUE 10,0 M, INC LUSO IÇAMENTO. AF_12/2015</t>
  </si>
  <si>
    <t>INSTALAÇÃO DE TESOURA (INTEIRA OU MEIA), BIAPOIADA, EM MADEIRA NÃO APA RELHADA, PARA VÃOS MAIORES OU IGUAIS A 10,0 M E MENORES QUE 12,0 M, IN 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</si>
  <si>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</si>
  <si>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 CLUSO TRANSPORTE VERTICAL. AF_12/2015</t>
  </si>
  <si>
    <t>TRAMA DE MADEIRA COMPOSTA POR RIPAS, CAIBROS E TERÇAS PARA TELHADOS DE ATÉ 2 ÁGUAS PARA TELHA CERÂMICA CAPA-CANAL, INCLUSO TRANSPORTE VERTIC AL. AF_12/2015</t>
  </si>
  <si>
    <t>TRAMA DE MADEIRA COMPOSTA POR RIPAS, CAIBROS E TERÇAS PARA TELHADOS DE MAIS QUE 2 ÁGUAS PARA TELHA CERÂMICA CAPA-CANAL, INCLUSO TRANSPORTE V 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</si>
  <si>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</si>
  <si>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 2015</t>
  </si>
  <si>
    <t>FABRICAÇÃO E INSTALAÇÃO DE TESOURA INTEIRA EM MADEIRA NÃO APARELHADA, VÃO DE 3 M, PARA TELHA CERÂMICA OU DE CONCRETO, INCLUSO IÇAMENTO. AF_1 2/2015</t>
  </si>
  <si>
    <t>FABRICAÇÃO E INSTALAÇÃO DE TESOURA INTEIRA EM MADEIRA NÃO APARELHADA, VÃO DE 4 M, PARA TELHA CERÂMICA OU DE CONCRETO, INCLUSO IÇAMENTO. AF_1 2/2015</t>
  </si>
  <si>
    <t>FABRICAÇÃO E INSTALAÇÃO DE TESOURA INTEIRA EM MADEIRA NÃO APARELHADA, VÃO DE 5 M, PARA TELHA CERÂMICA OU DE CONCRETO, INCLUSO IÇAMENTO. AF_1 2/2015</t>
  </si>
  <si>
    <t>FABRICAÇÃO E INSTALAÇÃO DE TESOURA INTEIRA EM MADEIRA NÃO APARELHADA, VÃO DE 6 M, PARA TELHA CERÂMICA OU DE CONCRETO, INCLUSO IÇAMENTO. AF_1 2/2015</t>
  </si>
  <si>
    <t>FABRICAÇÃO E INSTALAÇÃO DE TESOURA INTEIRA EM MADEIRA NÃO APARELHADA, VÃO DE 7 M, PARA TELHA CERÂMICA OU DE CONCRETO, INCLUSO IÇAMENTO. AF_1 2/2015</t>
  </si>
  <si>
    <t>FABRICAÇÃO E INSTALAÇÃO DE TESOURA INTEIRA EM MADEIRA NÃO APARELHADA, VÃO DE 8 M, PARA TELHA CERÂMICA OU DE CONCRETO, INCLUSO IÇAMENTO. AF_1 2/2015</t>
  </si>
  <si>
    <t>FABRICAÇÃO E INSTALAÇÃO DE TESOURA INTEIRA EM MADEIRA NÃO APARELHADA, VÃO DE 9 M, PARA TELHA CERÂMICA OU DE CONCRETO, INCLUSO IÇAMENTO. AF_1 2/2015</t>
  </si>
  <si>
    <t>FABRICAÇÃO E INSTALAÇÃO DE TESOURA INTEIRA EM MADEIRA NÃO APARELHADA, VÃO DE 10 M, PARA TELHA CERÂMICA OU DE CONCRETO, INCLUSO IÇAMENTO. AF_ 12/2015</t>
  </si>
  <si>
    <t>FABRICAÇÃO E INSTALAÇÃO DE TESOURA INTEIRA EM MADEIRA NÃO APARELHADA, VÃO DE 11 M, PARA TELHA CERÂMICA OU DE CONCRETO, INCLUSO IÇAMENTO. AF_ 12/2015</t>
  </si>
  <si>
    <t>FABRICAÇÃO E INSTALAÇÃO DE TESOURA INTEIRA EM MADEIRA NÃO APARELHADA, VÃO DE 12 M, PARA TELHA CERÂMICA OU DE CONCRETO, INCLUSO IÇAMENTO. AF_ 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</si>
  <si>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</si>
  <si>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</si>
  <si>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</si>
  <si>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</si>
  <si>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</si>
  <si>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</si>
  <si>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</si>
  <si>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 U TERMOACÚSTICA, INCLUSO IÇAMENTO. AF_12/2015</t>
  </si>
  <si>
    <t>FABRICAÇÃO E INSTALAÇÃO DE TESOURA INTEIRA EM MADEIRA NÃO APARELHADA, VÃO DE 11 M, PARA TELHA ONDULADA DE FIBROCIMENTO, METÁLICA, PLÁSTICA O U TERMOACÚSTICA, INCLUSO IÇAMENTO. AF_12/2015</t>
  </si>
  <si>
    <t>FABRICAÇÃO E INSTALAÇÃO DE TESOURA INTEIRA EM MADEIRA NÃO APARELHADA, VÃO DE 12 M, PARA TELHA ONDULADA DE FIBROCIMENTO, METÁLICA, PLÁSTICA O U TERMOACÚSTICA, INCLUSO IÇAMENTO. AF_12/2015</t>
  </si>
  <si>
    <t>FABRICAÇÃO E INSTALAÇÃO DE ESTRUTURA PONTALETADA DE MADEIRA NÃO APAREL HADA PARA TELHADOS COM ATÉ 2 ÁGUAS E PARA TELHA CERÂMICA OU DE CONCRET O, INCLUSO TRANSPORTE VERTICAL. AF_12/2015</t>
  </si>
  <si>
    <t>FABRICAÇÃO E INSTALAÇÃO DE ESTRUTURA PONTALETADA DE MADEIRA NÃO APAREL HADA PARA TELHADOS COM ATÉ 2 ÁGUAS E PARA TELHA ONDULADA DE FIBROCIMEN TO, METÁLICA, PLÁSTICA OU TERMOACÚSTICA, INCLUSO TRANSPORTE VERTICAL. AF_12/2015</t>
  </si>
  <si>
    <t>FABRICAÇÃO E INSTALAÇÃO DE ESTRUTURA PONTALETADA DE MADEIRA NÃO APAREL HADA PARA TELHADOS COM MAIS QUE 2 ÁGUAS E PARA TELHA CERÂMICA OU DE CO NCRETO, INCLUSO TRANSPORTE VERTICAL. AF_12/2015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</si>
  <si>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</si>
  <si>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</si>
  <si>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</si>
  <si>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</si>
  <si>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 NSPORTE VERTICAL. AF_12/2015</t>
  </si>
  <si>
    <t>TRAMA DE AÇO COMPOSTA POR RIPAS E CAIBROS PARA TELHADOS DE ATÉ 2 ÁGUAS PARA TELHA DE ENCAIXE DE CERÂMICA OU DE CONCRETO, INCLUSO TRANSPORTE VERTICAL. AF_12/2015</t>
  </si>
  <si>
    <t>TRAMA DE AÇO COMPOSTA POR RIPAS PARA TELHADOS DE ATÉ 2 ÁGUAS PARA TELH A DE ENCAIXE DE CERÂMICA OU DE CONCRETO, INCLUSO TRANSPORTE VERTICAL. AF_12/2015</t>
  </si>
  <si>
    <t>TRAMA DE AÇO COMPOSTA POR RIPAS, CAIBROS E TERÇAS PARA TELHADOS DE MAI S DE 2 ÁGUAS PARA TELHA DE ENCAIXE DE CERÂMICA OU DE CONCRETO, INCLUSO TRANSPORTE VERTICAL. AF_12/2015</t>
  </si>
  <si>
    <t>TRAMA DE AÇO COMPOSTA POR RIPAS E CAIBROS PARA TELHADOS DE MAIS DE 2 Á GUAS PARA TELHA DE ENCAIXE DE CERÂMICA OU DE CONCRETO, INCLUSO TRANSPO RTE VERTICAL. AF_12/2015</t>
  </si>
  <si>
    <t>TRAMA DE AÇO COMPOSTA POR RIPAS PARA TELHADOS DE MAIS DE 2 ÁGUAS PARA TELHA DE ENCAIXE DE CERÂMICA OU DE CONCRETO, INCLUSO TRANSPORTE VERTIC 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</si>
  <si>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</si>
  <si>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 15</t>
  </si>
  <si>
    <t>TRAMA DE AÇO COMPOSTA POR RIPAS PARA TELHADOS DE ATÉ 2 ÁGUAS PARA TELH A CERÂMICA CAPA-CANAL, INCLUSO TRANSPORTE VERTICAL. AF_12/2015</t>
  </si>
  <si>
    <t>TRAMA DE AÇO COMPOSTA POR RIPAS, CAIBROS E TERÇAS PARA TELHADOS DE MAI S DE 2 ÁGUAS PARA TELHA CERÂMICA CAPA-CANAL, INCLUSO TRANSPORTE VERTIC AL. AF_12/2015</t>
  </si>
  <si>
    <t>TRAMA DE AÇO COMPOSTA POR RIPAS E CAIBROS PARA TELHADOS DE MAIS DE 2 Á GUAS PARA TELHA CERÂMICA CAPA-CANAL, INCLUSO TRANSPORTE VERTICAL. AF_1 2/2015</t>
  </si>
  <si>
    <t>TRAMA DE AÇO COMPOSTA POR RIPAS PARA TELHADOS DE MAIS DE 2 ÁGUAS PARA TELHA CERÂMICA CAPA-CANAL, INCLUSO TRANSPORTE VERTICAL. AF_12/2015</t>
  </si>
  <si>
    <t>TRAMA DE AÇO COMPOSTA POR TERÇAS PARA TELHADOS DE ATÉ 2 ÁGUAS PARA TEL HA ONDULADA DE FIBROCIMENTO, METÁLICA, PLÁSTICA OU TERMOACÚSTICA, INCL USO TRANSPORTE VERTICAL. AF_12/2015</t>
  </si>
  <si>
    <t>TRAMA DE AÇO COMPOSTA POR TERÇAS PARA TELHADOS DE ATÉ 2 ÁGUAS PARA TEL HA ESTRUTURAL DE FIBROCIMENTO, INCLUSO TRANSPORTE VERTICAL. AF_12/2015</t>
  </si>
  <si>
    <t>FABRICAÇÃO E INSTALAÇÃO DE TESOURA INTEIRA EM AÇO, VÃO DE 3 M, PARA TE LHA CERÂMICA OU DE CONCRETO, INCLUSO IÇAMENTO. AF_12/2015</t>
  </si>
  <si>
    <t>FABRICAÇÃO E INSTALAÇÃO DE TESOURA INTEIRA EM AÇO, VÃO DE 4 M, PARA TE LHA CERÂMICA OU DE CONCRETO, INCLUSO IÇAMENTO. AF_12/2015</t>
  </si>
  <si>
    <t>FABRICAÇÃO E INSTALAÇÃO DE TESOURA INTEIRA EM AÇO, VÃO DE 5 M, PARA TE LHA CERÂMICA OU DE CONCRETO, INCLUSO IÇAMENTO. AF_12/2015</t>
  </si>
  <si>
    <t>FABRICAÇÃO E INSTALAÇÃO DE TESOURA INTEIRA EM AÇO, VÃO DE 6 M, PARA TE LHA CERÂMICA OU DE CONCRETO, INCLUSO IÇAMENTO. AF_12/2015</t>
  </si>
  <si>
    <t>FABRICAÇÃO E INSTALAÇÃO DE TESOURA INTEIRA EM AÇO, VÃO DE 7 M, PARA TE LHA CERÂMICA OU DE CONCRETO, INCLUSO IÇAMENTO. AF_12/2015</t>
  </si>
  <si>
    <t>FABRICAÇÃO E INSTALAÇÃO DE TESOURA INTEIRA EM AÇO, VÃO DE 8 M, PARA TE 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</si>
  <si>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</si>
  <si>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 LHA CERÂMICA OU DE CONCRETO, INCLUSO IÇAMENTO. AF_12/2015</t>
  </si>
  <si>
    <t>FABRICAÇÃO E INSTALAÇÃO DE TESOURA INTEIRA EM AÇO, VÃO DE 10 M, PARA T ELHA CERÂMICA OU DE CONCRETO, INCLUSO IÇAMENTO. AF_12/2015</t>
  </si>
  <si>
    <t>FABRICAÇÃO E INSTALAÇÃO DE TESOURA INTEIRA EM AÇO, VÃO DE 11 M, PARA T ELHA CERÂMICA OU DE CONCRETO, INCLUSO IÇAMENTO. AF_12/2015</t>
  </si>
  <si>
    <t>FABRICAÇÃO E INSTALAÇÃO DE TESOURA INTEIRA EM AÇO, VÃO DE 12 M, PARA T ELHA CERÂMICA OU DE CONCRETO, INCLUSO IÇAMENTO. AF_12/2015</t>
  </si>
  <si>
    <t>FABRICAÇÃO E INSTALAÇÃO DE TESOURA INTEIRA EM AÇO, VÃO DE 3 M, PARA TE LHA ONDULADA DE FIBROCIMENTO, METÁLICA, PLÁSTICA OU TERMOACÚSTICA, INC LUSO IÇAMENTO.. AF_12/2015</t>
  </si>
  <si>
    <t>FABRICAÇÃO E INSTALAÇÃO DE TESOURA INTEIRA EM AÇO, VÃO DE 4 M, PARA TE LHA ONDULADA DE FIBROCIMENTO, METÁLICA, PLÁSTICA OU TERMOACÚSTICA, INC LUSO IÇAMENTO. AF_12/2015</t>
  </si>
  <si>
    <t>FABRICAÇÃO E INSTALAÇÃO DE TESOURA INTEIRA EM AÇO, VÃO DE 5 M, PARA TE LHA ONDULADA DE FIBROCIMENTO, METÁLICA, PLÁSTICA OU TERMOACÚSTICA, INC LUSO IÇAMENTO. AF_12/2015</t>
  </si>
  <si>
    <t>FABRICAÇÃO E INSTALAÇÃO DE TESOURA INTEIRA EM AÇO, VÃO DE 6 M, PARA TE LHA ONDULADA DE FIBROCIMENTO, METÁLICA, PLÁSTICA OU TERMOACÚSTICA, INC LUSO IÇAMENTO. AF_12/2015</t>
  </si>
  <si>
    <t>FABRICAÇÃO E INSTALAÇÃO DE TESOURA INTEIRA EM AÇO, VÃO DE 7 M, PARA TE LHA ONDULADA DE FIBROCIMENTO, METÁLICA, PLÁSTICA OU TERMOACÚSTICA, INC LUSO IÇAMENTO. AF_12/2015</t>
  </si>
  <si>
    <t>FABRICAÇÃO E INSTALAÇÃO DE TESOURA INTEIRA EM AÇO, VÃO DE 8 M, PARA TE LHA ONDULADA DE FIBROCIMENTO, METÁLICA, PLÁSTICA OU TERMOACÚSTICA, INC LUSO IÇAMENTO, INCLUSO IÇAMENTO. AF_12/2015</t>
  </si>
  <si>
    <t>FABRICAÇÃO E INSTALAÇÃO DE TESOURA INTEIRA EM AÇO, VÃO DE 9 M, PARA TE LHA ONDULADA DE FIBROCIMENTO, METÁLICA, PLÁSTICA OU TERMOACÚSTICA, INC LUSO IÇAMENTO. AF_12/2015</t>
  </si>
  <si>
    <t>FABRICAÇÃO E INSTALAÇÃO DE TESOURA INTEIRA EM AÇO, VÃO DE 10 M, PARA T ELHA ONDULADA DE FIBROCIMENTO, METÁLICA, PLÁSTICA OU TERMOACÚSTICA, IN CLUSO IÇAMENTO. AF_12/2015</t>
  </si>
  <si>
    <t>FABRICAÇÃO E INSTALAÇÃO DE TESOURA INTEIRA EM AÇO, VÃO DE 11 M, PARA T ELHA ONDULADA DE FIBROCIMENTO, METÁLICA, PLÁSTICA OU TERMOACÚSTICA, IN CLUSO IÇAMENTO. AF_12/2015</t>
  </si>
  <si>
    <t>FABRICAÇÃO E INSTALAÇÃO DE TESOURA INTEIRA EM AÇO, VÃO DE 12 M, PARA T ELHA ONDULADA DE FIBROCIMENTO, METÁLICA, PLÁSTICA OU TERMOACÚSTICA, IN CLUSO IÇAMENTO. AF_12/2015</t>
  </si>
  <si>
    <t>GRELHA EM FERRO FUNDIDO SIMPLES COM REQUADRO, CARGA MÁXIMA 12,5 T,  30 0 X 1000 MM, E = 15 MM, FORNECIDA E ASSENTADA COM ARGAMASSA 1:4 CIMENT O:AREIA.</t>
  </si>
  <si>
    <t>POCO DE VISITA PARA REDE DE ESG. SANIT., EM ANEIS DE CONCRETO, DIÂMETR O = 60CM, PROF = 100CM, EXCLUINDO TAMPAO FERRO FUNDIDO.</t>
  </si>
  <si>
    <t>POCO DE VISITA PARA REDE DE ESG. SANIT., EM ANEIS DE CONCRETO, DIÂMETR O = 60CM E 110CM, PROF = 120CM, EXCLUINDO TAMPAO FERRO FUNDIDO.</t>
  </si>
  <si>
    <t>POCO DE VISITA PARA REDE DE ESG. SANIT., EM ANEIS DE CONCRETO, DIÂMETR O = 60CM E 110CM, PROF = 140CM, EXCLUINDO TAMPAO FERRO FUNDIDO.</t>
  </si>
  <si>
    <t>POCO DE VISITA PARA REDE DE ESG. SANIT., EM ANEIS DE CONCRETO, DIÂMETR O = 60CM E 110CM, PROF = 150CM, EXCLUINDO TAMPAO FERRO FUNDIDO.</t>
  </si>
  <si>
    <t>POCO DE VISITA PARA REDE DE ESG. SANIT., EM ANEIS DE CONCRETO, DIÂMETR O = 60CM E 110CM, PROF = 160CM, EXCLUINDO TAMPAO FERRO FUNDIDO.</t>
  </si>
  <si>
    <t>POCO DE VISITA PARA REDE DE ESG. SANIT., EM ANEIS DE CONCRETO, DIÂMETR O = 110CM, PROF = 170CM, EXCLUINDO TAMPAO FERRO FUNDIDO.</t>
  </si>
  <si>
    <t>POCO DE VISITA PARA REDE DE ESG. SANIT., EM ANEIS DE CONCRETO, DIÂMETR O = 60CM E 110CM, PROF = 200CM, EXCLUINDO TAMPAO FERRO FUNDIDO.</t>
  </si>
  <si>
    <t>POCO DE VISITA PARA REDE DE ESG. SANIT., EM ANEIS DE CONCRETO, DIÂMETR O = 60CM E 110CM, PROF = 230CM, EXCLUINDO TAMPAO FERRO FUNDIDO.</t>
  </si>
  <si>
    <t>POCO DE VISITA PARA REDE DE ESG. SANIT., EM ANEIS DE CONCRETO, DIÂMETR O = 60CM E 110CM, PROF = 260CM, EXCLUINDO TAMPAO FERRO FUNDIDO.</t>
  </si>
  <si>
    <t>POCO DE VISITA PARA REDE DE ESG. SANIT., EM ANEIS DE CONCRETO, DIÂMETR O = 60CM E 110CM, PROF = 290CM, EXCLUINDO TAMPAO FERRO FUNDIDO.</t>
  </si>
  <si>
    <t>POCO DE VISITA PARA REDE DE ESG. SANIT., EM ANEIS DE CONCRETO, DIÂMETR O = 60CM E 110CM, PROF = 320CM, EXCLUINDO TAMPAO FERRO FUNDIDO.</t>
  </si>
  <si>
    <t>POCO DE VISITA PARA REDE DE ESG. SANIT., EM ANEIS DE CONCRETO, DIÂMETR O = 60CM E 110CM, PROF = 350CM, EXCLUINDO TAMPAO FERRO FUNDIDO.</t>
  </si>
  <si>
    <t>POCO DE VISITA PARA REDE DE ESG. SANIT., EM ANEIS DE CONCRETO, DIÂMETR O = 60CM E 110CM, PROF = 380CM, EXCLUINDO TAMPAO FERRO FUNDIDO.</t>
  </si>
  <si>
    <t>POCO DE VISITA PARA REDE DE ESG. SANIT., EM ANEIS DE CONCRETO, DIÂMETR O = 60CM E 110CM, PROF = 410CM, EXCLUINDO TAMPAO FERRO FUNDIDO.</t>
  </si>
  <si>
    <t>POCO DE VISITA PARA REDE DE ESG. SANIT., EM ANEIS DE CONCRETO, DIÂMETR O = 60CM E 110CM, PROF = 440CM, EXCLUINDO TAMPAO FERRO FUNDIDO.</t>
  </si>
  <si>
    <t>POCO DE VISITA PARA REDE DE ESG. SANIT., EM ANEIS DE CONCRETO, DIÂMETR O = 60CM E 110CM, PROF = 470CM, EXCLUINDO TAMPAO FERRO FUNDIDO.</t>
  </si>
  <si>
    <t>POCO DE VISITA PARA REDE DE ESG. SANIT., EM ANEIS DE CONCRETO, DIÂMETR O = 60CM E 110CM, PROF = 500CM, EXCLUINDO TAMPAO FERRO FUNDIDO.</t>
  </si>
  <si>
    <t>POCO DE VISITA PARA REDE DE ESG. SANIT., EM ANEIS DE CONCRETO, DIÂMETR O = 60CM E 110CM, PROF = 530CM, EXCLUINDO TAMPAO FERRO FUNDIDO.</t>
  </si>
  <si>
    <t>POCO DE VISITA PARA REDE DE ESG. SANIT., EM ANEIS DE CONCRETO, DIÂMETR O = 60CM E 110CM, PROF = 560CM, EXCLUINDO TAMPAO FERRO FUNDIDO.</t>
  </si>
  <si>
    <t>POCO DE VISITA PARA REDE DE ESG. SANIT., EM ANEIS DE CONCRETO, DIÂMETR O = 60CM E 110CM, PROF = 590CM, EXCLUINDO TAMPAO FERRO FUNDIDO.</t>
  </si>
  <si>
    <t>POCO DE VISITA PARA REDE DE ESG. SANIT., EM ANEIS DE CONCRETO, DIÂMETR O = 60CM E 110CM, PROF = 690CM, EXCLUINDO TAMPAO FERRO FUNDIDO.</t>
  </si>
  <si>
    <t>POCO DE VISITA PARA REDE DE ESG. SANIT., EM ANEIS DE CONCRETO, DIÂMETR O = 60CM E 110CM, PROF = 650CM, EXCLUINDO TAMPAO FERRO FUNDIDO.</t>
  </si>
  <si>
    <t>POCO DE VISITA PARA REDE DE ESG. SANIT., EM ANEIS DE CONCRETO, DIÂMETR O = 60CM E 110CM, PROF = 680CM, EXCLUINDO TAMPAO FERRO FUNDIDO.</t>
  </si>
  <si>
    <t>POCO DE VISITA PARA REDE DE ESG. SANIT., EM ANEIS DE CONCRETO, DIÂMETR O = 60CM E 110CM, PROF = 710CM, EXCLUINDO TAMPAO FERRO FUNDIDO.</t>
  </si>
  <si>
    <t>POCO VISITA ESG SANIT ANEL CONC PRE-MOLD PROF=1,20M C/ TAMPAO FOFO ART ICULADO, CLASSE B125 CARGA MAX 12,5 T, REDONDO TAMPA 600 MM, REDE PLUV IAL /ESGOTO / REJUNTAMENTO ANEIS / REVEST LISO CALHA INTERNA C/ARG CIM /AREIA 1:4. BASE/BANQUETA EM CONCR FCK=10MPA</t>
  </si>
  <si>
    <t>POCO VISITA ESG SANIT ANEL CONC PRE-MOLD PROF=1,40M C/ TAMPAO FOFO ART ICULADO, CLASSE B125 CARGA MAX 12,5 T, REDONDO TAMPA 600 MM, REDE PLUV IAL/ESGOTO / REJUNTAMENTO ANEIS / REVEST LISO CALHA INTERNA C/ARG CIM/ AREIA 1:4. BASE/BANQUETA EM CONCR FCK=10MPA</t>
  </si>
  <si>
    <t>POCO VISITA ESG SANIT ANEL CONC PRE-MOLD PROF=1,50M C/ TAMPAO FOFO ART ICULADO, CLASSE B125 CARGA MAX 12,5 T, REDONDO TAMPA 600 MM, REDE PLUV IAL/ESGOTO / REJUNTAMENTO ANEIS / REVEST LISO CALHA INTERNA C/ARG CIM/ AREIA 1:4. BASE/BANQUETA EM CONCRFCK=10MPA</t>
  </si>
  <si>
    <t>POCO VISITA ESG SANIT ANEL CONC PRE-MOLD PROF=1,60M C/ TAMPAO FOFO ART ICULADO, CLASSE B125 CARGA MAX 12,5 T, REDONDO TAMPA 600 MM, REDE PLUV IAL / REJUNTAMENTO ANEIS / REVEST LISO CALHA INTERNA C/ARG CIM/AREIA 1 :4. BASE/BANQUETA EM CONCR FCK=10MPA</t>
  </si>
  <si>
    <t>POCO VISITA ESG SANIT ANEL CONC PRE-MOLD PROF=1,70M C/ TAMPAO FOFO ART ICULADO, CLASSE B125 CARGA MAX 12,5 T, REDONDO TAMPA 600 MM, REDE PLUV IAL/ESGOTO /  REJUNTAMENTO ANEIS / REVEST LISO CALHA INTERNA C/ARG CIM /AREIA 1:4. BASE/BANQUETA EM CONCR FCK=10MPA</t>
  </si>
  <si>
    <t>POCO VISITA ESG SANIT ANEL CONC PRE-MOLD PROF=2,00M C/ TAMPAO FOFO ART ICULADO, CLASSE B125 CARGA MAX 12,5 T, REDONDO TAMPA 600 MM, REDE PLUV IAL/ESGOTO / REJUNTAMENTO ANEIS / REVEST LISO CALHA INTERNA C/ARG CIM/ AREIA 1:4. BASE/BANQUETA EM CONCR FCK=10MPA</t>
  </si>
  <si>
    <t>POCO VISITA ESG SANIT ANEL CONC PRE MOLD PROF=2,30M C/ TAMPAO FOFO ART ICULADO, CLASSE B125 CARGA MAX 12,5 T, REDONDO TAMPA 600 MM, REDE PLUV IAL/ESGOTO / REJUNTAMENTO ANEIS / REVEST LISO CALHA INTERNA C/ARG CIM/ AREIA 1:4. BASE/BANQUETA EM CONCRFCK=10MPA</t>
  </si>
  <si>
    <t>POCO VISITA ESG SANIT ANEL CONC PRE-MOLD PROF=2,60M C/ TAMPAO FOFO SIM PLES COM BASE, CLASSE B125 CARGA MAX 12,5 T, REDONDO TAMPA 600 MM, RED E PLUVIAL/ESGOTO / REJUNTAMENTO ANEIS / REVEST LISO CALHA INTERNA C/AR G CIM/AREIA 1:4. BASE/BANQUETAEM CONCR FCK=10MPA</t>
  </si>
  <si>
    <t>POCO VISITA ESG SANIT ANEL CONC PRE-MOLD PROF=2,90M C/ TAMPAO FOFO ART ICULADO, CLASSE B125 CARGA MAX 12,5 T, REDONDO TAMPA 600 MM, REDE PLUV IAL / REJUNTAMENTO ANEIS / REVEST LISO CALHA INTERNA C/ARG CIM/AREIA 1 :4. BASE/BANQUETA EM CONCR FCK=10MPA</t>
  </si>
  <si>
    <t>POCO VISITA ESG SANIT ANEL CONC PRE-MOLD PROF=3,20M C/ TAMPAO FOFO ART ICULADO, CLASSE B125 CARGA MAX 12,5 T, REDONDO TAMPA 600 MM, REDE PLUV IAL /  REJUNTAMENTOANEIS / REVEST LISO CALHA INTERNA C/ARG CIM/AREIA 1 :4. BASE / BANQUETA EM CONCR FCK=10MPA</t>
  </si>
  <si>
    <t>POCO VISITA ESG SANIT ANEL CONC PRE-MOLD PROF=3,50M C/ TAMPAO FOFO ART ICULADO, CLASSE B125 CARGA MAX 12,5 T, REDONDO TAMPA 600 MM, REDE PLUV IAL/ESGOTO /  REJUNTAMENTO / ANEIS / REVEST LISO CALHA INTERNA C/ARG C IM/AREIA 1:4. BASE/BANQUETA EM CONCR FCK=10MPA</t>
  </si>
  <si>
    <t>POCO VISITA ESG SANIT ANEL CONC PRE-MOLD PROF=3,80M C/ TAMPAO FOFO ART ICULADO, CLASSE B125 CARGA MAX 12,5 T, REDONDO TAMPA 600 MM, REDE PLUV IAL / REJUNTAMENTO ANEIS / REVEST LISO CALHA INTERNA C/ARG CIM/AREIA 1 :4. BASE/BANQUETA EM CONCR FCK=10MPA</t>
  </si>
  <si>
    <t>POCO VISITA ESG SANIT ANEL CONC PRE-MOLD PROF=4,10M C/ TAMPAO FOFO ART ICULADO, CLASSE B125 CARGA MAX 12,5 T, REDONDO TAMPA 600 MM, REDE PLUV IAL / REJUNTAMENTO ANEIS / REVEST LISO CALHA INTERNA C/ARG CIM/AREIA 1 :4. BASE/BANQUETA EM CONCR FCK=10MPA</t>
  </si>
  <si>
    <t>POCO VISITA ESG SANIT ANEL CONC PRE MOLD PROF=4,40M C/ TAMPAO FOFO ART ICULADO, CLASSE B125 CARGA MAX 12,5 T, REDONDO TAMPA 600 MM, REDE PLUV IAL / REJUNTAMENTO ANEIS / REVEST LISO CALHA INTERNA C/ARG CIM/AREIA 1 :4. BASE/BANQUETA EM CONCR FCK=10MPA</t>
  </si>
  <si>
    <t>POCO VISITA ESG SANIT ANEL CONC PRE-MOLD PROF=4,70M C/ TAMPAO FOFO ART ICULADO, CLASSE B125 CARGA MAX 12,5 T, REDONDO TAMPA 600 MM, REDE PLUV IAL/ESGOTO /  REJUNTAMENTO ANEIS / REVEST LISO CALHA INTERNA C/ARG CIM /AREIA 1:4. BASE/BANQUETA EM CONCRFCK=10MPA</t>
  </si>
  <si>
    <t>POCO VISITA ESG SANIT ANEL CONC PRE-MOLD PROF=5,00M C/ TAMPAO FOFO ART ICULADO, CLASSE B125 CARGA MAX 12,5 T, REDONDO TAMPA 600 MM, REDE PLUV IAL / ESGOTO / REJUNTAMENTO ANEIS/ REVEST LISO CALHA INTERNA C/ARG CIM /AREIA 1:4. BASE/BANQUETA EM CONCR FCK=10MPA</t>
  </si>
  <si>
    <t>POCO VISITA ESG SANIT ANEL CONC PRE-MOLD PROF=0,80M C/ TAMPAO FOFO ART ICULADO, CLASSE B125 CARGA MAX 12,5 T, REDONDO TAMPA 600 MM, REDE PLUV IAL/ESGOTO / DEGRAUS FF / REJUNTAMENTO ANEIS / REVEST LISO CALHA INTER NA C/ARG CIM/AREIA 1:4. BASE / BANQUETA EM CONCR FCK=10MPA</t>
  </si>
  <si>
    <t>POCO DE VISITA PARA REDE DE ESG. SANIT., EM ANEIS DE CONCRETO, DIÂMETR O = 60CM E 110CM, PROF = 240CM, EXCLUINDO TAMPAO FERRO FUNDIDO.</t>
  </si>
  <si>
    <t>POCO DE VISITA PARA REDE DE ESG. SANIT., EM ANEIS DE CONCRETO, DIÂMETR O = 60CM E 110CM, PROF = 250CM, EXCLUINDO TAMPAO FERRO FUNDIDO.</t>
  </si>
  <si>
    <t>POCO DE VISITA PARA REDE DE ESG. SANIT., EM ANEIS DE CONCRETO, DIÂMETR O = 60CM E 110CM, PROF = 280CM, EXCLUINDO TAMPAO FERRO FUNDIDO.</t>
  </si>
  <si>
    <t>POCO DE VISITA PARA REDE DE ESG. SANIT., EM ANEIS DE CONCRETO, DIÂMETR O = 60CM E 110CM, PROF = 310CM, EXCLUINDO TAMPAO FERRO FUNDIDO.</t>
  </si>
  <si>
    <t>POCO VISITA AG PLUV:CONC ARM 1X1X1,40M COLETOR D=40 A 50CM PAREDE E=15 CM BASE CONC FCK=10MPA REVEST C/ARG CIM/AREIA 1:4 INCL FORN TODOS MATE RIAIS</t>
  </si>
  <si>
    <t>POCO VISITA AG PLUV:CONC ARM 1,10X1,10X1,40M COLETOR D=60CM PAREDE E=1 5CM BASE CONC FCK=10MPA REVEST C/ARG CIM/AREIA 1:4 INCL FORN TODOS MAT ERIAIS</t>
  </si>
  <si>
    <t>POCO VISITA AG PLUV:CONC ARM 1,20X1,20X1,40M COLETOR D=70CM PAREDE E=1 5CM BASE CONC FCK=10MPA REVEST C/ARG CIM/AREIA 1:4 INCL FORN TODOS MAT ERIAIS</t>
  </si>
  <si>
    <t>POCO VISITA AG PLUV:CONC ARM 1,30X1,30X1,40M COLETOR D=80CM PAREDE E=1 5CM BASE CONC FCK=10MPA REVEST C/ARG CIM/AREIA 1:4 INCL FORN TODOS MAT ERIAIS</t>
  </si>
  <si>
    <t>POCO VISITA CONCRETO ARMADO P/AG PLUV 1,40X1,40X1,50M COLETOR D=90CM PAREDE E=15CM BASE CONCRETO FCK=10MPA REVESTIDO C/ARG CIM/AREIA 1:4 IN CL FORN TODOS MATERIAIS</t>
  </si>
  <si>
    <t>POCO VISITA AG PLUV:CONC ARM 1,50X1,50X1,60M COLETOR D=1M PA REDE E=15 CM BASE CONC FCK=10MPA REVEST C/ARG CIM/AREIA 1:4 INCL FORN TODOS MATE RIAIS</t>
  </si>
  <si>
    <t>POCO VISITA AG PLUV:CONC ARM 1,60X1,60X1,70M COLETOR D=1,10M PAREDE E= 15CM BASE CONC FCK=10MPA REVEST C/ARG CIM/AREIA 1:4 INCL FORN TODOS MA TERIAIS</t>
  </si>
  <si>
    <t>DOBRADICA EM ACO/FERRO, 3" X 21/2", E=1,9 A 2 MM, SEM ANEL, CROMADO OU ZINCADO, TAMPA BOLA, COM PARAFUSOS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</si>
  <si>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</si>
  <si>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</si>
  <si>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</si>
  <si>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</si>
  <si>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 F_03/2016</t>
  </si>
  <si>
    <t>VERGA MOLDADA IN LOCO EM CONCRETO PARA JANELAS COM MAIS DE 1,5 M DE VÃ O. AF_03/2016</t>
  </si>
  <si>
    <t>VERGA MOLDADA IN LOCO EM CONCRETO PARA PORTAS COM ATÉ 1,5 M DE VÃO. AF _03/2016</t>
  </si>
  <si>
    <t>VERGA MOLDADA IN LOCO EM CONCRETO PARA PORTAS COM MAIS DE 1,5 M DE VÃO . AF_03/2016</t>
  </si>
  <si>
    <t>VERGA MOLDADA IN LOCO COM UTILIZAÇÃO DE BLOCOS CANALETA PARA JANELAS C OM ATÉ 1,5 M DE VÃO. AF_03/2016</t>
  </si>
  <si>
    <t>VERGA MOLDADA IN LOCO COM UTILIZAÇÃO DE BLOCOS CANALETA PARA JANELAS C OM MAIS DE 1,5 M DE VÃO. AF_03/2016</t>
  </si>
  <si>
    <t>VERGA MOLDADA IN LOCO COM UTILIZAÇÃO DE BLOCOS CANALETA PARA PORTAS CO M ATÉ 1,5 M DE VÃO. AF_03/2016</t>
  </si>
  <si>
    <t>VERGA MOLDADA IN LOCO COM UTILIZAÇÃO DE BLOCOS CANALETA PARA PORTAS CO M MAIS DE 1,5 M DE VÃO. AF_03/2016</t>
  </si>
  <si>
    <t>CONTRAVERGA PRÉ-MOLDADA PARA VÃOS DE ATÉ 1,5 M DE COMPRIMENTO. AF_03/2 016</t>
  </si>
  <si>
    <t>CONTRAVERGA PRÉ-MOLDADA PARA VÃOS DE MAIS DE 1,5 M DE COMPRIMENTO. AF_ 03/2016</t>
  </si>
  <si>
    <t>CONTRAVERGA MOLDADA IN LOCO EM CONCRETO PARA VÃOS DE ATÉ 1,5 M DE COMP RIMENTO. AF_03/2016</t>
  </si>
  <si>
    <t>CONTRAVERGA MOLDADA IN LOCO EM CONCRETO PARA VÃOS DE MAIS DE 1,5 M DE COMPRIMENTO. AF_03/2016</t>
  </si>
  <si>
    <t>CONTRAVERGA MOLDADA IN LOCO COM UTILIZAÇÃO DE BLOCOS CANALETA PARA VÃO S DE ATÉ 1,5 M DE COMPRIMENTO. AF_03/2016</t>
  </si>
  <si>
    <t>CONTRAVERGA MOLDADA IN LOCO COM UTILIZAÇÃO DE BLOCOS CANALETA PARA VÃO 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</si>
  <si>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</si>
  <si>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</si>
  <si>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 3/2016</t>
  </si>
  <si>
    <t>IMPERMEABILIZACAO DE SUPERFICIE COM CIMENTO ESPECIAL CRISTALIZANTE COM ADESIVO LIQUIDO, UMA DEMAO.</t>
  </si>
  <si>
    <t>IMPERMEABILIZACAO DE ESTRUTURAS ENTERRADAS COM CIMENTO CRISTALIZANTE E ADESIVO LIQUIDO, ATE 7M DE PROFUNDIDADE.</t>
  </si>
  <si>
    <t>IMPERMEABILIZACAO DE SUPERFICIE COM ADESIVO LIQUIDO SOBRE CIMENTO CRIS TALIZANTE, INCLUSO VEU DE FIBRA DE VIDRO.</t>
  </si>
  <si>
    <t>TERMINAL METALICO A PRESSAO PARA 1 CABO DE 50 MM2 - FORNECIMENTO E INS TALACAO</t>
  </si>
  <si>
    <t>TERMINAL METALICO A PRESSAO PARA 1 CABO DE 95 MM2 - FORNECIMENTO E INS TALACAO</t>
  </si>
  <si>
    <t>TERMINAL METALICO A PRESSAO P/ 1 CABO DE COBRE DE 25 MM2 COM 1 FURO DE FIXAÇÃO - FORNECIMENTO E INSTALACAO</t>
  </si>
  <si>
    <t>BRACO P/ LUMINARIA PUBLICA 1 X 1,50 M, EM TUBO ACO GALV 3/4, P/ FIXAC AO EM POSTE OU PAREDE - FORNECIMENTO E INSTALACAO</t>
  </si>
  <si>
    <t>HASTE DE ATERRAMENTO EM AÇO COM 3,00 M DE COMPRIMENTO E DN = 5/8" REVE STIDA COM BAIXA CAMADA DE COBRE, SEM CONECTOR</t>
  </si>
  <si>
    <t>FUSIVEL TIPO NH 250 A, TAMANHO 1 - FORNECIMENTO E INSTALACAO</t>
  </si>
  <si>
    <t>BOMBA SUBMERSIVEL ELETRICA, TRIFASICA, POTÊNCIA 3,75 HP, DIAMETRO DO R OTOR 90 MM SEMIABERTO, BOCAL DE SAIDA DIAMETRO DE 2 POLEGADAS, HM/Q = 5 M / 61,2 M3/H A 25,5 M / 3,6 M3/H</t>
  </si>
  <si>
    <t>BANCADA GRANITO CINZA POLIDO 0,50 X 0,60M, INCL. CUBA DE EMBUTIR OVAL LOUÇA BRANCA 35 X 50CM, VÁLVULA METAL CROMADO, SIFÃO FLEXÍVEL PVC, ENG ATE 30CM FLEXÍVEL PLÁSTICO E TORNEIRA CROMADA DE MESA, PADRÃO POPULAR - FORNEC. E INSTALAÇÃO. AF_12/2013</t>
  </si>
  <si>
    <t>BANCADA DE GRANITO CINZA POLIDO 150 X 60 CM, COM CUBA DE EMBUTIR DE AÇ O INOXIDÁVEL MÉDIA, VÁLVULA AMERICANA EM METAL CROMADO, SIFÃO FLEXÍVEL EM PVC, ENGATE FLEXÍVEL 30 CM, TORNEIRA CROMADA LONGA DE PAREDE, 1/2 OU 3/4, PARA PIA DE COZINHA, PADRÃO POPULAR- FORNEC. E INSTAL. AF_12/2 013</t>
  </si>
  <si>
    <t>BANCADA MÁRMORE BRANCO POLIDO 150 X 60 CM, COM CUBA DE EMBUTIR DE AÇO INOXIDÁVEL MÉDIA, VÁLVULA AMERICANA EM METAL CROMADO, SIFÃO  TIPO GARR AFA EM METAL CROMADO, ENGATE FLEXÍVEL 30 CM, TORNEIRA  CROMADA TUBO MÓ VEL, DE MESA, 1/2 OU 3/4, PARA PIA DE COZINHA, PADRÃO ALTO - FORNEC. E INSTAL. AF_12/2013</t>
  </si>
  <si>
    <t>ESCAVAÇÃO MANUAL DE VALAS. AF_03/2016</t>
  </si>
  <si>
    <t>REVESTIMENTO CERÂMICO PARA PISO COM PLACAS TIPO GRÊS PADRÃO POPULAR DE DIMENSÕES 35X35 CM APLICADA EM AMBIENTES DE ÁREA MENOR QUE 5 M2. AF_0 6/2014</t>
  </si>
  <si>
    <t>REVESTIMENTO CERÂMICO PARA PISO COM PLACAS TIPO GRÊS PADRÃO POPULAR DE DIMENSÕES 35X35 CM APLICADA EM AMBIENTES DE ÁREA ENTRE 5 M2 E 10 M2. AF_06/2014</t>
  </si>
  <si>
    <t>REVESTIMENTO CERÂMICO PARA PISO COM PLACAS TIPO GRÊS PADRÃO POPULAR DE DIMENSÕES 35X35 CM APLICADA EM AMBIENTES DE ÁREA MAIOR QUE 10 M2. AF_ 06/2014</t>
  </si>
  <si>
    <t>SOLEIRA / TABEIRA EM MARMORE BRANCO COMUM, POLIDO, LARGURA 5 CM, ESPES SURA 2 CM, ASSENTADA COM ARGAMASSA COLANTE</t>
  </si>
  <si>
    <t>RODAPE BORRACHA LISO, ALTURA = 7CM, ESPESSURA = 2 MM, PARA ARGAMASSA</t>
  </si>
  <si>
    <t>REVESTIMENTO CERÂMICO PARA PAREDES INTERNAS COM PLACAS TIPO GRÊS OU SE MI-GRÊS PADRÃO POPULAR DE DIMENSÕES 20X20 CM APLICADAS EM AMBIENTES DE ÁREA MENOR QUE 5 M2 NA ALTURA INTEIRA DAS PAREDES. AF_06/2014</t>
  </si>
  <si>
    <t>REVESTIMENTO CERÂMICO PARA PAREDES INTERNAS COM PLACAS TIPO GRÊS OU SE MI-GRÊS PADRÃO POPULAR DE DIMENSÕES 20X20 CM APLICADAS EM AMBIENTES DE ÁREA MAIOR QUE 5 M2 NA ALTURA INTEIRA DAS PAREDES. AF_06/2014</t>
  </si>
  <si>
    <t>REVESTIMENTO CERÂMICO PARA PAREDES INTERNAS COM PLACAS TIPO GRÊS OU SE MI-GRÊS PADRÃO POPULAR DE DIMENSÕES 20X20 CM APLICADAS EM AMBIENTES DE ÁREA MENOR QUE 5 M2 A MEIA ALTURA DAS PAREDES. AF_06/2014</t>
  </si>
  <si>
    <t>REVESTIMENTO CERÂMICO PARA PAREDES INTERNAS COM PLACAS TIPO GRÊS OU SE MI-GRÊS PADRÃO POPULAR DE DIMENSÕES 20X20 CM APLICADAS EM AMBIENTES DE ÁREA MAIOR QUE 5 M2 A MEIA ALTURA DAS PAREDES. AF_06/2014</t>
  </si>
  <si>
    <t>RODATETO EM MADEIRA DE LEI NATIVA/REGIONAL 1,5 X 5 CM</t>
  </si>
  <si>
    <t>PLANTIO DE ARVORE, ALTURA DE 1,00M, EM CAVAS DE 80X80X80CM</t>
  </si>
  <si>
    <t>!EM PROCESSO DE DESATIVACAO! BATE ESTACA-MARTELO ATE 3,0T DIESEL 160 HP TORRE 15 M MAGAN IM 1520 BS</t>
  </si>
  <si>
    <t>!EM PROCESSO DE DESATIVACAO! CABO DE COBRE ISOLAMENTO ANTI-CHAMA 450/750V 16MM2, FLEXIVEL, TP FORESPLAST ALCOA OU EQUIV</t>
  </si>
  <si>
    <t>ACIDO MURIATICO, DILUICAO 10% A 12% PARA USO EM LIMPEZA</t>
  </si>
  <si>
    <t>ADAPTADOR, CPVC, SOLDAVEL, 15 MM, PARA AGUA QUENTE</t>
  </si>
  <si>
    <t>ADAPTADOR, CPVC, SOLDAVEL, 22 MM, PARA AGUA QUENTE</t>
  </si>
  <si>
    <t>ADESIVO ACRILICO/COLA DE CONTATO</t>
  </si>
  <si>
    <t>AGREGADO RECICLADO (RCD), CLASSE A CINZA, TIPO RACHAO RECICLADO (COLETADO CAIXA)</t>
  </si>
  <si>
    <t>BOLSA DE LONA PARA FERRAMENTAS *50 X 35 X 25* CM</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</si>
  <si>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</si>
  <si>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</si>
  <si>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</si>
  <si>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</si>
  <si>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PVC, LONGA, SERIE R, DN 50 X 40 MM, PARA ESGOTO PREDIAL</t>
  </si>
  <si>
    <t>CAIBRO DE MADEIRA NAO APARELHADA *5 X 6* CM, MACARANDUBA, ANGELIM OU EQUIVALENTE DA REGIAO</t>
  </si>
  <si>
    <t>CAIBRO DE MADEIRA NAO APARELHADA *6 X 8* CM, MACARANDUBA, ANGELIM OU EQUIVALENTE DA REGIAO</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</si>
  <si>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</si>
  <si>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</si>
  <si>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</si>
  <si>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</si>
  <si>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</si>
  <si>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</si>
  <si>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</si>
  <si>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</si>
  <si>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</si>
  <si>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</si>
  <si>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</si>
  <si>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</si>
  <si>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</si>
  <si>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</si>
  <si>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</si>
  <si>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</si>
  <si>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</si>
  <si>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</si>
  <si>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CARRINHO DE MAO DE ACO CAPACIDADE 50 A 60 L, PNEU COM CAMARA</t>
  </si>
  <si>
    <t>COLA BRANCA BASE PVA</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</si>
  <si>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</si>
  <si>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</si>
  <si>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</si>
  <si>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</si>
  <si>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</si>
  <si>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CURVA CPVC, 90 GRAUS, SOLDAVEL, 22 MM, PARA AGUA QUENTE</t>
  </si>
  <si>
    <t>CURVA CPVC, 90 GRAUS, SOLDAVEL, 28 MM, PARA AGUA QUENTE</t>
  </si>
  <si>
    <t>CURVA CPVC, 90 GRAUS, SOLDAVEL,15 MM, PARA AGUA QUENTE</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</si>
  <si>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</si>
  <si>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</si>
  <si>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</si>
  <si>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</si>
  <si>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</si>
  <si>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</si>
  <si>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</si>
  <si>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CPVC, SOLDAVEL, 15 MM</t>
  </si>
  <si>
    <t>CURVA DE TRANSPOSICAO, CPVC, SOLDAVEL, 22 MM</t>
  </si>
  <si>
    <t>DESEMPENADEIRA DE ACO DENTADA 12 X *25* CM, DENTES 8 X 8 MM, CABO FECHADO DE MADEIRA</t>
  </si>
  <si>
    <t>DESEMPENADEIRA DE ACO LISA 12 X *25* CM COM CABO FECHADO DE MADEIRA</t>
  </si>
  <si>
    <t>DETERGENTE AMONIACO (AMONIA DILUIDA)</t>
  </si>
  <si>
    <t>ENXADA ESTREITA *25 X 23* CM COM CABO</t>
  </si>
  <si>
    <t>ESCADA DUPLA DE ABRIR EM ALUMINIO, MODELO PINTOR, 8 DEGRAUS</t>
  </si>
  <si>
    <t>ESCADA EXTENSIVEL EM ALUMINIO COM 6,00 M ESTENDIDA</t>
  </si>
  <si>
    <t>ESPATULA DE ACO INOX COM CABO DE MADEIRA, LARGURA 8 CM</t>
  </si>
  <si>
    <t>ESQUADRO DE ACO 12 " (300 MM), CABO DE ALUMINIO</t>
  </si>
  <si>
    <t>FUNDO ANTICORROSIVO PARA METAIS FERROSOS (ZARCAO)</t>
  </si>
  <si>
    <t>FUNDO PREPARADOR ACRILICO BASE AGUA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</si>
  <si>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</si>
  <si>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</si>
  <si>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</si>
  <si>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</si>
  <si>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</si>
  <si>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</si>
  <si>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</si>
  <si>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</si>
  <si>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</si>
  <si>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</si>
  <si>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</si>
  <si>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</si>
  <si>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</si>
  <si>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</si>
  <si>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</si>
  <si>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</si>
  <si>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PARA PE DE COLUNA, 45 GRAUS, SERIE R, DN 100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</si>
  <si>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</si>
  <si>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</si>
  <si>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</si>
  <si>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</si>
  <si>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</si>
  <si>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</si>
  <si>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</si>
  <si>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</si>
  <si>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</si>
  <si>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</si>
  <si>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JUNCAO DUPLA, PVC SERIE R, DN 100 X 100 X 100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</si>
  <si>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</si>
  <si>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</si>
  <si>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</si>
  <si>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</si>
  <si>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</si>
  <si>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</si>
  <si>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</si>
  <si>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KIT CAVALETE PVC COM REGISTRO 1/2", COMPLETO</t>
  </si>
  <si>
    <t>LAMPADA FLUORESCENTE COMPACTA BRANCA 135 W, BASE E40 (127/220 V)</t>
  </si>
  <si>
    <t>LAMPADA FLUORESCENTE COMPACTA 2U/3U BRANCA 9/10 W, BASE E27 (127/220 V)</t>
  </si>
  <si>
    <t>LAMPADA FLUORESCENTE TUBULAR T8 DE 16/18 W, BIVOLT</t>
  </si>
  <si>
    <t>LAMPADA VAPOR METALICO OVOIDE 150 W, BASE E27/E40</t>
  </si>
  <si>
    <t>LIQUIDO PARA BRILHO PAREDES INTERNAS</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</si>
  <si>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</si>
  <si>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</si>
  <si>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</si>
  <si>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</si>
  <si>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</si>
  <si>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</si>
  <si>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</si>
  <si>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</si>
  <si>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</si>
  <si>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</si>
  <si>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</si>
  <si>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</si>
  <si>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</si>
  <si>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REFORCADA - R, 100 MM, PARA ESGOTO PREDIAL</t>
  </si>
  <si>
    <t>LUVA DE CORRER, PVC SERIE REFORCADA - R, 150 MM, PARA ESGOTO PREDIAL</t>
  </si>
  <si>
    <t>LUVA DE CORRER, PVC SERIE REFORCADA - R, 75 MM, PARA ESGOTO PREDIAL</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</si>
  <si>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</si>
  <si>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</si>
  <si>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</si>
  <si>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</si>
  <si>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</si>
  <si>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</si>
  <si>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</si>
  <si>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</si>
  <si>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</si>
  <si>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</si>
  <si>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</si>
  <si>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</si>
  <si>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</si>
  <si>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</si>
  <si>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SERRADA NAO APARELHADA DE MACARANDUBA, ANGELIM OU EQUIVALENTE DA REGIAO</t>
  </si>
  <si>
    <t>MOURAO DE CONCRETO CURVO,10 X 10 CM, H= *2,60* M + CURVA DE 0,40 M</t>
  </si>
  <si>
    <t>PECA DE MADEIRA NAO APARELHADA *7,5 X 7,5* CM (3 X 3 ") MACARANDUBA, ANGELIM OU EQUIVALENTE DA REGIAO</t>
  </si>
  <si>
    <t>PERFIL "U" CHAPA ACO DOBRADA,  E = 3,04 MM , H = 20 CM, ABAS = 5 CM (4,47 KG/M)</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</si>
  <si>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</si>
  <si>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</si>
  <si>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</si>
  <si>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PISO DE BORRACHA CANELADO EM PLACAS 50 X 50 CM, E = *3,5* MM, PARA COLA</t>
  </si>
  <si>
    <t>PISO DE BORRACHA ESPORTIVO EM PLACAS 50 X 50 CM, E = 15 MM, PARA ARGAMASSA, PRETO</t>
  </si>
  <si>
    <t>PISO DE BORRACHA PASTILHADO EM PLACAS 50 X 50 CM, E = *3,5* MM, PARA COLA, PRETO</t>
  </si>
  <si>
    <t>PISO DE BORRACHA PASTILHADO EM PLACAS 50 X 50 CM, E = 15 MM, PARA ARGAMASSA, PRETO</t>
  </si>
  <si>
    <t>PISO EM REGUA VINILICA SEMIFLEXIVEL, ENCAIXE CLICADO, E = 4 MM (SEM COLOCACAO)</t>
  </si>
  <si>
    <t>PLACA VINILICA SEMIFLEXIVEL PARA PISOS, E = 3,2 MM, 30 X 30 CM (SEM COLOCACAO)</t>
  </si>
  <si>
    <t>PLACA VINILICA SEMIFLEXIVEL PARA REVESTIMENTO DE PISOS E PAREDES, E = 2 MM (SEM COLOCACAO)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</si>
  <si>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</si>
  <si>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</si>
  <si>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</si>
  <si>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NAO APARELHADA *8 X 30* CM, MACARANDUBA, ANGELIM OU EQUIVALENTE DA REGIAO</t>
  </si>
  <si>
    <t>PRUMO DE CENTRO EM ACO *400* G</t>
  </si>
  <si>
    <t>PRUMO DE PAREDE EM ACO 700 A 750 G</t>
  </si>
  <si>
    <t>REDUCAO EXCENTRICA PVC, SERIE R, DN 100 X 75 MM, PARA ESGOTO PREDIAL</t>
  </si>
  <si>
    <t>REDUCAO EXCENTRICA PVC, SERIE R, DN 150 X 100 MM, PARA ESGOTO PREDIAL</t>
  </si>
  <si>
    <t>REDUCAO EXCENTRICA PVC, SERIE R, DN 75 X 50 MM, PARA ESGOTO PREDIAL</t>
  </si>
  <si>
    <t>REGUA DE ALUMINIO PARA PEDREIRO 2 X 1 "</t>
  </si>
  <si>
    <t>RIPA DE MADEIRA NAO APARELHADA *1,5 X 5* CM, MACARANDUBA, ANGELIM OU EQUIVALENTE DA REGIAO</t>
  </si>
  <si>
    <t>RIPA DE MADEIRA NAO APARELHADA 1 X 3* CM, MACARANDUBA, ANGELIM OU EQUIVALENTE DA REGIAO</t>
  </si>
  <si>
    <t>RODAPE DE BORRACHA LISO, H = 70 MM, E = *2* MM, PARA ARGAMASSA, PRETO</t>
  </si>
  <si>
    <t>RODAPE PLANO PARA PISO VINILICO, H = 5 CM</t>
  </si>
  <si>
    <t>SABAO EM PO</t>
  </si>
  <si>
    <t>SARRAFO DE MADEIRA NAO APARELHADA *2,5 X 10 CM, MACARANDUBA, ANGELIM OU EQUIVALENTE DA REGIAO</t>
  </si>
  <si>
    <t>SARRAFO DE MADEIRA NAO APARELHADA *2,5 X 7* CM, MACARANDUBA, ANGELIM OU EQUIVALENTE DA REGIAO</t>
  </si>
  <si>
    <t>SARRAFO DE MADEIRA NAO APARELHADA 2,5 X 5 CM, MACARANDUBA, ANGELIM OU EQUIVALENTE DA REGIAO</t>
  </si>
  <si>
    <t>SELADOR ACRILICO PAREDES INTERNAS/EXTERNAS</t>
  </si>
  <si>
    <t>SELADOR PVA PAREDES INTERNAS</t>
  </si>
  <si>
    <t>SELANTE A BASE DE RESINAS ACRILICAS PARA TRINCAS</t>
  </si>
  <si>
    <t>SELIM PVC, COM TRAVAS, JE, 90 GRAUS,  DN 125 X 100 MM, PARA REDE COLETORA ESGOTO (NBR 10569)</t>
  </si>
  <si>
    <t>SELIM PVC, COM TRAVAS, JE, 90 GRAUS,  DN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</si>
  <si>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</si>
  <si>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</si>
  <si>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</si>
  <si>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SODA CAUSTICA EM ESCAMAS</t>
  </si>
  <si>
    <t>TE CPVC, SOLDAVEL, 90 GRAUS, 15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</si>
  <si>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</si>
  <si>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</si>
  <si>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</si>
  <si>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</si>
  <si>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</si>
  <si>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</si>
  <si>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INSPECAO, PVC, SERIE R, 100 X 75 MM, PARA ESGOTO PREDIAL</t>
  </si>
  <si>
    <t>TE DE INSPECAO, PVC, SERIE R, 150 X 100 MM, PARA ESGOTO PREDIAL</t>
  </si>
  <si>
    <t>TE DE INSPECAO, PVC, SERIE R, 75 X 75 MM, PARA ESGOTO PREDIAL</t>
  </si>
  <si>
    <t>TE DE REDUCAO, CPVC, 22 X 15 MM, PARA AGUA QUENTE PREDIAL</t>
  </si>
  <si>
    <t>TE DE REDUCAO, CPVC, 28 X 22 MM, PARA AGUA QUENTE PREDIAL</t>
  </si>
  <si>
    <t>TE DE REDUCAO, CPVC, 35 X 28 MM, PARA AGUA QUENTE PREDIAL</t>
  </si>
  <si>
    <t>TE DE REDUCAO, CPVC, 42 X 35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</si>
  <si>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</si>
  <si>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</si>
  <si>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</si>
  <si>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</si>
  <si>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</si>
  <si>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</si>
  <si>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</si>
  <si>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</si>
  <si>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</si>
  <si>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TESTEIRA ANTIDERRAPANTE PARA PISO VINILICO *5 X 2,5* CM, E = 2 MM</t>
  </si>
  <si>
    <t>TINTA A BASE DE RESINA ACRILICA EMULSIONADA EM AGUA, PARA SINALIZACAO HORIZONTAL VIARIA (NBR 13699)</t>
  </si>
  <si>
    <t>TINTA A BASE DE RESINA ACRILICA, PARA SINALIZACAO HORIZONTAL VIARIA (NBR 11862)</t>
  </si>
  <si>
    <t>TINTA A OLEO BRILHANTE PARA MADEIRA E METAIS</t>
  </si>
  <si>
    <t>TINTA ESMALTE SINTETICO GRAFITE COM PROTECAO PARA METAIS FERROSOS</t>
  </si>
  <si>
    <t>TINTA ESMALTE SINTETICO PREMIUM ACETINADO</t>
  </si>
  <si>
    <t>TINTA ESMALTE SINTETICO PREMIUM BRILHANTE</t>
  </si>
  <si>
    <t>TINTA ESMALTE SINTETICO PREMIUM FOSCO</t>
  </si>
  <si>
    <t>TINTA PROTETORA SUPERFICIE METALICA ALUMINIO</t>
  </si>
  <si>
    <t>TUBO CPVC SOLDAVEL, 35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</si>
  <si>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</si>
  <si>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</si>
  <si>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</si>
  <si>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</si>
  <si>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PVC, PBL, TIPO LEVE, DN = 125 MM,  PARA VENTILACAO</t>
  </si>
  <si>
    <t>TUBO DE PVC, PBL, TIPO LEVE, DN = 250 MM,  PARA VENTILACAO</t>
  </si>
  <si>
    <t>TUBO DE PVC, PBL, TIPO LEVE, DN = 300 MM,  PARA VENTILACAO</t>
  </si>
  <si>
    <t>TUBO DE PVC, PBL, TIPO LEVE, DN = 400 MM,  PARA VENTILACAO</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</si>
  <si>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</si>
  <si>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</si>
  <si>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</si>
  <si>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</si>
  <si>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</si>
  <si>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</si>
  <si>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</si>
  <si>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</si>
  <si>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</si>
  <si>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</si>
  <si>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</si>
  <si>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</si>
  <si>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VIGOTA DE MADEIRA NAO APARELHADA *5 X 10* CM, MACARANDUBA, ANGELIM OU EQUIVALENTE DA REGIAO</t>
  </si>
  <si>
    <t>**COMPOSIÇÃO BASEADA NA COMPOSIÇÃO ANALÍTICA CIDADES - FEVEREIRO/2014 - CÓDIGO CA0007</t>
  </si>
  <si>
    <t>GUINDASTE HIDRÁULICO AUTOPROPELIDO, COM LANÇA TELESCÓPICA 28,80 M, CAP ACIDADE MÁXIMA 30 T, POTÊNCIA 97 KW, TRAÇÃO 4 X 4 - CHP DIURNO. AF_11/ 2014</t>
  </si>
  <si>
    <t>GUINDASTE HIDRÁULICO AUTOPROPELIDO, COM LANÇA TELESCÓPICA 28,80 M, CAP ACIDADE MÁXIMA 30 T, POTÊNCIA 97 KW, TRAÇÃO 4 X 4 - CHI DIURNO. AF_11/ 2014</t>
  </si>
  <si>
    <t>GUINDASTE HIDRÁULICO AUTOPROPELIDO, COM LANÇA TELESCÓPICA 28,80 M, CAP ACIDADE MÁXIMA 30 T, POTÊNCIA 97 KW, TRAÇÃO 4 X 4 - DEPRECIAÇÃO. AF_11 /2014</t>
  </si>
  <si>
    <t>GUINDASTE HIDRÁULICO AUTOPROPELIDO, COM LANÇA TELESCÓPICA 28,80 M, CAP ACIDADE MÁXIMA 30 T, POTÊNCIA 97 KW, TRAÇÃO 4 X 4 - JUROS. AF_11/2014</t>
  </si>
  <si>
    <t>GUINDASTE HIDRÁULICO AUTOPROPELIDO, COM LANÇA TELESCÓPICA 28,80 M, CAP ACIDADE MÁXIMA 30 T, POTÊNCIA 97 KW, TRAÇÃO 4 X 4 - IMPOSTOS E SEGUROS . AF_11/2014</t>
  </si>
  <si>
    <t>GUINDASTE HIDRÁULICO AUTOPROPELIDO, COM LANÇA TELESCÓPICA 28,80 M, CAP ACIDADE MÁXIMA 30 T, POTÊNCIA 97 KW, TRAÇÃO 4 X 4 - MANUTENÇÃO. AF_11/ 2014</t>
  </si>
  <si>
    <t>GUINDASTE HIDRÁULICO AUTOPROPELIDO, COM LANÇA TELESCÓPICA 28,80 M, CAP ACIDADE MÁXIMA 30 T, POTÊNCIA 97 KW, TRAÇÃO 4 X 4 - MATERIAIS NA OPERA ÇÃO. AF_11/2014</t>
  </si>
  <si>
    <t>GUINDASTE HIDRÁULICO AUTOPROPELIDO, COM LANÇA TELESCÓPICA 40 M, CAPACI DADE MÁXIMA 60 T, POTÊNCIA 260 KW - DEPRECIAÇÃO. AF_03/2016</t>
  </si>
  <si>
    <t>GUINDASTE HIDRÁULICO AUTOPROPELIDO, COM LANÇA TELESCÓPICA 40 M, CAPACI DADE MÁXIMA 60 T, POTÊNCIA 260 KW - JUROS. AF_03/2016</t>
  </si>
  <si>
    <t>GUINDASTE HIDRÁULICO AUTOPROPELIDO, COM LANÇA TELESCÓPICA 40 M, CAPACI DADE MÁXIMA 60 T, POTÊNCIA 260 KW - MANUTENÇÃO. AF_03/2016</t>
  </si>
  <si>
    <t>GUINDASTE HIDRÁULICO AUTOPROPELIDO, COM LANÇA TELESCÓPICA 40 M, CAPACI DADE MÁXIMA 60 T, POTÊNCIA 260 KW - MATERIAIS NA OPERAÇÃO. AF_03/2016</t>
  </si>
  <si>
    <t>GUINDASTE HIDRÁULICO AUTOPROPELIDO, COM LANÇA TELESCÓPICA 40 M, CAPACI DADE MÁXIMA 60 T, POTÊNCIA 260 KW - IMPOSTOS E SEGUROS. AF_03/2016</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</si>
  <si>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</si>
  <si>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</si>
  <si>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</si>
  <si>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</si>
  <si>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</si>
  <si>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</si>
  <si>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</si>
  <si>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 NSTALAÇÃO. AF_04/2016</t>
  </si>
  <si>
    <t>DISJUNTOR BIPOLAR TIPO DIN, CORRENTE NOMINAL DE 16A - FORNECIMENTO E I NSTALAÇÃO. AF_04/2016</t>
  </si>
  <si>
    <t>DISJUNTOR BIPOLAR TIPO DIN, CORRENTE NOMINAL DE 20A - FORNECIMENTO E I NSTALAÇÃO. AF_04/2016</t>
  </si>
  <si>
    <t>DISJUNTOR BIPOLAR TIPO DIN, CORRENTE NOMINAL DE 25A - FORNECIMENTO E I NSTALAÇÃO. AF_04/2016</t>
  </si>
  <si>
    <t>DISJUNTOR BIPOLAR TIPO DIN, CORRENTE NOMINAL DE 32A - FORNECIMENTO E I NSTALAÇÃO. AF_04/2016</t>
  </si>
  <si>
    <t>DISJUNTOR BIPOLAR TIPO DIN, CORRENTE NOMINAL DE 40A - FORNECIMENTO E I NSTALAÇÃO. AF_04/2016</t>
  </si>
  <si>
    <t>DISJUNTOR BIPOLAR TIPO DIN, CORRENTE NOMINAL DE 50A - FORNECIMENTO E I 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</si>
  <si>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</si>
  <si>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</si>
  <si>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</si>
  <si>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</si>
  <si>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</si>
  <si>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</si>
  <si>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</si>
  <si>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DISJUNTOR TETRAPOLAR TIPO DR, CORRENTE NOMINAL DE 40A - FORNECIMENTO E INSTALAÇÃO. AF_04/2016</t>
  </si>
  <si>
    <t>REATERRO MECANIZADO DE VALA COM ESCAVADEIRA HIDRÁULICA (CAPACIDADE DA CAÇAMBA: 0,8 M³ / POTÊNCIA: 111 HP), LARGURA DE 1,5 A 2,5 M, PROFUNDID ADE ATÉ 1,5 M, COM SOLO (SEM SUBSTITUIÇÃO) DE 1ª CATEGORIA EM LOCAIS C OM ALTO NÍVEL DE INTERFERÊNCIA. AF_04/2016</t>
  </si>
  <si>
    <t>REATERRO MECANIZADO DE VALA COM ESCAVADEIRA HIDRÁULICA (CAPACIDADE DA CAÇAMBA: 0,8 M³ / POTÊNCIA: 111 HP), LARGURA ATÉ 1,5 M, PROFUNDIDADE D E 1,5 A 3,0 M, COM SOLO (SEM SUBSTITUIÇÃO) DE 1ª CATEGORIA EM LOCAIS C OM ALTO NÍVEL DE INTERFERÊNCIA. AF_04/2016</t>
  </si>
  <si>
    <t>REATERRO MECANIZADO DE VALA COM ESCAVADEIRA HIDRÁULICA (CAPACIDADE DA CAÇAMBA: 0,8 M³ / POTÊNCIA: 111 HP), LARGURA DE 1,5 A 2,5 M, PROFUNDID ADE DE 1,5 A 3,0 M, COM SOLO (SEM SUBSTITUIÇÃO) DE 1ª CATEGORIA EM LOC AIS COM ALTO NÍVEL DE INTERFERÊNCIA. AF_04/2016</t>
  </si>
  <si>
    <t>REATERRO MECANIZADO DE VALA COM ESCAVADEIRA HIDRÁULICA (CAPACIDADE DA CAÇAMBA: 0,8 M³ / POTÊNCIA: 111 HP), LARGURA ATÉ 1,5 M, PROFUNDIDADE D E 3,0 A 4,5 M COM SOLO (SEM SUBSTITUIÇÃO) DE 1ª CATEGORIA EM LOCAIS CO M ALTO NÍVEL DE INTERFERÊNCIA. AF_04/2016</t>
  </si>
  <si>
    <t>REATERRO MECANIZADO DE VALA COM ESCAVADEIRA HIDRÁULICA (CAPACIDADE DA CAÇAMBA: 0,8 M³ / POTÊNCIA: 111 HP), LARGURA DE 1,5 A 2,5 M, PROFUNDID ADE DE 3,0  A 4,5 M, COM SOLO (SEM SUBSTITUIÇÃO) DE 1ª CATEGORIA EM LO CAIS COM ALTO NÍVEL DE INTERFERÊNCIA. AF_04/2016</t>
  </si>
  <si>
    <t>REATERRO MECANIZADO DE VALA COM ESCAVADEIRA HIDRÁULICA (CAPACIDADE DA CAÇAMBA: 0,8 M³ / POTÊNCIA: 111 HP), LARGURA ATÉ 1,5 M, PROFUNDIDADE D E 4,5 A 6,0 M, COM SOLO (SEM SUBSTITUIÇÃO) DE 1ª CATEGORIA EM LOCAIS C OM ALTO NÍVEL DE INTERFERÊNCIA. AF_04/2016</t>
  </si>
  <si>
    <t>REATERRO MECANIZADO DE VALA COM ESCAVADEIRA HIDRÁULICA (CAPACIDADE DA CAÇAMBA: 0,8 M³ / POTÊNCIA: 111 HP), LARGURA DE 1,5 A 2,5 M, PROFUNDID ADE DE 4,5 A 6,0 M, COM SOLO (SEM SUBSTITUIÇÃO) DE 1ª CATEGORIA EM LOC AIS COM ALTO NÍVEL DE INTERFERÊNCIA. AF_04/2016</t>
  </si>
  <si>
    <t>REATERRO MECANIZADO DE VALA COM ESCAVADEIRA HIDRÁULICA (CAPACIDADE DA CAÇAMBA: 0,8 M³ / POTÊNCIA: 111 HP), LARGURA DE 1,5 A 2,5 M, PROFUNDID ADE ATÉ 1,5 M, COM SOLO (SEM SUBSTITUIÇÃO) DE 1ª CATEGORIA EM LOCAIS C OM BAIXO NÍVEL DE INTERFERÊNCIA. AF_04/2016</t>
  </si>
  <si>
    <t>REATERRO MECANIZADO DE VALA COM ESCAVADEIRA HIDRÁULICA (CAPACIDADE DA CAÇAMBA: 0,8 M³ / POTÊNCIA: 111 HP), LARGURA ATÉ 1,5 M, PROFUNDIDADE D E 1,5 A 3,0 M, COM SOLO (SEM SUBSTITUIÇÃO) DE 1ª CATEGORIA EM LOCAIS C OM BAIXO NÍVEL DE INTERFERÊNCIA. AF_04/2016</t>
  </si>
  <si>
    <t>REATERRO MECANIZADO DE VALA COM ESCAVADEIRA HIDRÁULICA (CAPACIDADE DA CAÇAMBA: 0,8 M³ / POTÊNCIA: 111 HP), LARGURA DE 1,5 A 2,5 M, PROFUNDID ADE DE 1,5 A 3,0 M, COM SOLO (SEM SUBSTITUIÇÃO) DE 1ª CATEGORIA EM LOC AIS COM BAIXO NÍVEL DE INTERFERÊNCIA. AF_04/2016</t>
  </si>
  <si>
    <t>REATERRO MECANIZADO DE VALA COM ESCAVADEIRA HIDRÁULICA (CAPACIDADE DA CAÇAMBA: 0,8 M³ / POTÊNCIA: 111 HP), LARGURA ATÉ 1,5 M, PROFUNDIDADE D E 3,0 A 4,5 M, COM SOLO (SEM SUBSTITUIÇÃO) DE 1ª CATEGORIA EM LOCAIS C OM BAIXO NÍVEL DE INTERFERÊNCIA. AF_04/2016</t>
  </si>
  <si>
    <t>REATERRO MECANIZADO DE VALA COM ESCAVADEIRA HIDRÁULICA (CAPACIDADE DA CAÇAMBA: 0,8 M³ / POTÊNCIA: 111 HP), LARGURA DE 1,5 A 2,5 M, PROFUNDID ADE DE 3,0 A 4,5 M, COM SOLO (SEM SUBSTITUIÇÃO) DE 1ª CATEGORIA EM LOC AIS COM BAIXO NÍVEL DE INTERFERÊNCIA. AF_04/2016</t>
  </si>
  <si>
    <t>REATERRO MECANIZADO DE VALA COM ESCAVADEIRA HIDRÁULICA (CAPACIDADE DA CAÇAMBA: 0,8 M³ / POTÊNCIA: 111 HP), LARGURA ATÉ 1,5 M, PROFUNDIDADE D E 4,5 A 6,0 M, COM SOLO (SEM SUBSTITUIÇÃO) DE 1ª CATEGORIA EM LOCAIS C OM BAIXO NÍVEL DE INTERFERÊNCIA. AF_04/2016</t>
  </si>
  <si>
    <t>REATERRO MECANIZADO DE VALA COM ESCAVADEIRA HIDRÁULICA (CAPACIDADE DA CAÇAMBA: 0,8 M³ / POTÊNCIA: 111 HP), LARGURA DE 1,5 A 2,5 M, PROFUNDID ADE DE 4,5 A 6,0 M, COM SOLO (SEM SUBSTITUIÇÃO) DE 1ª CATEGORIA EM LOC AIS COM BAIXO NÍVEL DE INTERFERÊNCIA. AF_04/2016</t>
  </si>
  <si>
    <t>REATERRO MECANIZADO DE VALA COM RETROESCAVADEIRA (CAPACIDADE DA CAÇAMB A DA RETRO: 0,26 M³ / POTÊNCIA: 88 HP), LARGURA ATÉ 0,8 M, PROFUNDIDAD E ATÉ 1,5 M, COM SOLO (SEM SUBSTITUIÇÃO) DE 1ª CATEGORIA EM LOCAIS COM ALTO NÍVEL DE INTERFERÊNCIA. AF_04/2016</t>
  </si>
  <si>
    <t>REATERRO MECANIZADO DE VALA COM RETROESCAVADEIRA (CAPACIDADE DA CAÇAMB A DA RETRO: 0,26 M³ / POTÊNCIA: 88 HP), LARGURA DE 0,8 A 1,5 M, PROFUN DIDADE ATÉ 1,5 M, COM SOLO (SEM SUBSTITUIÇÃO) DE 1ª CATEGORIA EM LOCAI S COM ALTO NÍVEL DE INTERFERÊNCIA. AF_04/2016</t>
  </si>
  <si>
    <t>REATERRO MECANIZADO DE VALA COM RETROESCAVADEIRA (CAPACIDADE DA CAÇAMB A DA RETRO: 0,26 M³ / POTÊNCIA: 88 HP), LARGURA ATÉ 0,8 M, PROFUNDIDAD E DE 1,5 A 3,0 M, COM SOLO (SEM SUBSTITUIÇÃO) DE 1ª CATEGORIA EM LOCAI S COM ALTO NÍVEL DE INTERFERÊNCIA. AF_04/2016</t>
  </si>
  <si>
    <t>REATERRO MECANIZADO DE VALA COM RETROESCAVADEIRA (CAPACIDADE DA CAÇAMB A DA RETRO: 0,26 M³ / POTÊNCIA: 88 HP), LARGURA DE 0,8 A 1,5 M, PROFUN DIDADE DE 1,5 A 3,0 M, COM SOLO (SEM SUBSTITUIÇÃO) DE 1ª CATEGORIA EM LOCAIS COM ALTO NÍVEL DE INTERFERÊNCIA. AF_04/2016</t>
  </si>
  <si>
    <t>REATERRO MECANIZADO DE VALA COM RETROESCAVADEIRA (CAPACIDADE DA CAÇAMB A DA RETRO: 0,26 M³ / POTÊNCIA: 88 HP), LARGURA ATÉ 0,8 M, PROFUNDIDAD E ATÉ 1,5 M, COM SOLO (SEM SUBSTITUIÇÃO) DE 1ª CATEGORIA EM LOCAIS COM BAIXO NÍVEL DE INTERFERÊNCIA. AF_04/2016</t>
  </si>
  <si>
    <t>REATERRO MECANIZADO DE VALA COM RETROESCAVADEIRA (CAPACIDADE DA CAÇAMB A DA RETRO: 0,26 M³ / POTÊNCIA: 88 HP), LARGURA DE 0,8 A 1,5 M, PROFUN DIDADE ATÉ 1,5 M, COM SOLO (SEM SUBSTITUIÇÃO) DE 1ª CATEGORIA EM LOCAI S COM BAIXO NÍVEL DE INTERFERÊNCIA. AF_04/2016</t>
  </si>
  <si>
    <t>REATERRO MECANIZADO DE VALA COM RETROESCAVADEIRA (CAPACIDADE DA CAÇAMB A DA RETRO: 0,26 M³ / POTÊNCIA: 88 HP), LARGURA ATÉ 0,8 M, PROFUNDIDAD E DE 1,5 A 3,0 M, COM SOLO (SEM SUBSTITUIÇÃO) DE 1ª CATEGORIA EM LOCAI S COM BAIXO NÍVEL DE INTERFERÊNCIA. AF_04/2016</t>
  </si>
  <si>
    <t>REATERRO MECANIZADO DE VALA COM RETROESCAVADEIRA (CAPACIDADE DA CAÇAMB A DA RETRO: 0,26 M³ / POTÊNCIA: 88 HP), LARGURA DE 0,8 A 1,5 M, PROFUN DIDADE DE 1,5 A 3,0 M, COM SOLO (SEM SUBSTITUIÇÃO) DE 1ª CATEGORIA EM LOCAIS COM BAIXO NÍVEL DE INTERFERÊNCIA. AF_04/2016</t>
  </si>
  <si>
    <t>REATERRO MANUAL DE VALAS COM COMPACTAÇÃO MECANIZADA. AF_04/2016</t>
  </si>
  <si>
    <t>EXECUÇÃO DE PASSEIO EM PISO INTERTRAVADO, COM BLOCO RETANGULAR COR NAT URAL DE 20 X 10 CM, ESPESSURA 6 CM. AF_12/2015</t>
  </si>
  <si>
    <t>EXECUÇÃO DE PÁTIO/ESTACIONAMENTO EM PISO INTERTRAVADO, COM BLOCO RETAN GULAR COR NATURAL DE 20 X 10 CM, ESPESSURA 6 CM. AF_12/2015</t>
  </si>
  <si>
    <t>EXECUÇÃO DE PÁTIO/ESTACIONAMENTO EM PISO INTERTRAVADO, COM BLOCO RETAN GULAR COR NATURAL DE 20 X 10 CM, ESPESSURA 8 CM. AF_12/2015</t>
  </si>
  <si>
    <t>EXECUÇÃO DE VIA EM PISO INTERTRAVADO, COM BLOCO RETANGULAR COR NATURAL DE 20 X 10 CM, ESPESSURA 8 CM. AF_12/2015</t>
  </si>
  <si>
    <t>EXECUÇÃO DE PASSEIO EM PISO INTERTRAVADO, COM BLOCO RETANGULAR COLORID O DE 20 X 10 CM, ESPESSURA 6 CM. AF_12/2015</t>
  </si>
  <si>
    <t>EXECUÇÃO DE PÁTIO/ESTACIONAMENTO EM PISO INTERTRAVADO, COM BLOCO RETAN GULAR COLORIDO DE 20 X 10 CM, ESPESSURA 6 CM. AF_12/2015</t>
  </si>
  <si>
    <t>EXECUÇÃO DE PÁTIO/ESTACIONAMENTO EM PISO INTERTRAVADO, COM BLOCO RETAN GULAR COLORIDO DE 20 X 10 CM, ESPESSURA 8 CM. AF_12/2015</t>
  </si>
  <si>
    <t>EXECUÇÃO DE VIA EM PISO INTERTRAVADO, COM BLOCO RETANGULAR COLORIDO DE 20 X 10 CM, ESPESSURA 8 CM. AF_12/2015</t>
  </si>
  <si>
    <t>TRANSPORTE COM CAMINHÃO BASCULANTE DE 10 M3, EM VIA URBANA EM LEITO NA TURAL (UNIDADE: M3XKM). AF_04/2016</t>
  </si>
  <si>
    <t>TRANSPORTE COM CAMINHÃO BASCULANTE DE 10 M3, EM VIA URBANA EM REVESTIM ENTO PRIMÁRIO (UNIDADE: M3XKM). AF_04/2016</t>
  </si>
  <si>
    <t>TRANSPORTE COM CAMINHÃO BASCULANTE DE 14 M3, EM VIA URBANA EM LEITO NA TURAL (UNIDADE: M3XKM). AF_04/2016</t>
  </si>
  <si>
    <t>TRANSPORTE COM CAMINHÃO BASCULANTE DE 14 M3, EM VIA URBANA EM REVESTIM ENTO PRIMÁRIO (UNIDADE: M3XKM). AF_04/2016</t>
  </si>
  <si>
    <t>TRANSPORTE COM CAMINHÃO BASCULANTE DE 10 M3, EM VIA URBANA EM LEITO NA TURAL (UNIDADE: TONXKM). AF_04/2016</t>
  </si>
  <si>
    <t>TRANSPORTE COM CAMINHÃO BASCULANTE DE 10 M3, EM VIA URBANA EM REVESTIM ENTO PRIMÁRIO (UNIDADE: TONXKM). AF_04/2016</t>
  </si>
  <si>
    <t>TRANSPORTE COM CAMINHÃO BASCULANTE DE 14 M3, EM VIA URBANA EM LEITO NA TURAL (UNIDADE: TONXKM). AF_04/2016</t>
  </si>
  <si>
    <t>TRANSPORTE COM CAMINHÃO BASCULANTE DE 14 M3, EM VIA URBANA EM REVESTIM ENTO PRIMÁRIO (UNIDADE: TONXKM). AF_04/2016</t>
  </si>
  <si>
    <t>FERRAMENTAS (ENCARGOS COMPLEMENTARES) - HORISTA</t>
  </si>
  <si>
    <t>EPI (ENCARGOS COMPLEMENTARES) - HORISTA</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</si>
  <si>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</si>
  <si>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</si>
  <si>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</si>
  <si>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</si>
  <si>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</si>
  <si>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</si>
  <si>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</si>
  <si>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!EM PROCESSO DE DESATIVACAO! MADEIRA DE 1A. QUALIDADE (MADEIRA BRANCA), SERRADA E NAO APARELHADA, PARA FORMAS DE CONCRETO ARMADO</t>
  </si>
  <si>
    <t>ADAPTADOR PVC SOLDAVEL, LONGO, COM FLANGE LIVRE,  75 MM X 2 1/2", PARA CAIXA D' AGUA</t>
  </si>
  <si>
    <t>AGUA SANITARIA</t>
  </si>
  <si>
    <t>ALICATE ALARGADOR DE TUBO PEX</t>
  </si>
  <si>
    <t>ALICATE CRIMPADOR DE TUBO PEX</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</si>
  <si>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</si>
  <si>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</si>
  <si>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</si>
  <si>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</si>
  <si>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</si>
  <si>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</si>
  <si>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(ENCARGOS COMPLEMENTARES) (COLETADO CAIXA)</t>
  </si>
  <si>
    <t>ALIMENTACAO - MENSALISTA (ENCARGOS COMPLEMENTARES) (COLETADO CAIXA)</t>
  </si>
  <si>
    <t>ANEIS DE CRIMPAGEM PARA ALICATE CRIMPADOR DE TUBO PEX, BITOLAS DE 16 A 32 MM</t>
  </si>
  <si>
    <t>APARELHO DE APOIO DE NEOPRENE FRETADO, 60 X 45 X 7,6 CM, COM FRETAGEM DE ACO DE 4 MM INTERCALADAS COM ELASTOMERO DE 11 MM E REVESTIMENTO FINAL COM ELASTOMERO DE 6 MM</t>
  </si>
  <si>
    <t>APARELHO DE APOIO DE NEOPRENE SIMPLES/ NAO FRETADO, 100 X 100 CM, ESPESSURA 6,3 MM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</si>
  <si>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</si>
  <si>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</si>
  <si>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</si>
  <si>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</si>
  <si>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</si>
  <si>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</si>
  <si>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CABECOTE PARA ENTRADA DE LINHA DE ALIMENTACAO PARA ELETRODUTO, EM LIGA DE ALUMINIO COM ACABAMENTO ANTI CORROSIVO, COM FIXACAO POR ENCAIXE LISO DE 360 GRAUS, DE 1 1/4"</t>
  </si>
  <si>
    <t>CAIBRO DE MADEIRA APARELHADA *6 X 8* CM, MACARANDUBA, ANGELIM OU EQUIVALENTE DA REGIAO</t>
  </si>
  <si>
    <t>CALHA QUADRADA DE CHAPA DE ACO GALVANIZADA NUM 24, CORTE 100 CM (COLETADO CAIXA)</t>
  </si>
  <si>
    <t>CALHA QUADRADA DE CHAPA DE ACO GALVANIZADA NUM 24, CORTE 33 CM (COLETADO CAIXA)</t>
  </si>
  <si>
    <t>CALHA QUADRADA DE CHAPA DE ACO GALVANIZADA NUM 24, CORTE 50 CM (COLETADO CAIXA)</t>
  </si>
  <si>
    <t>CAVALETE DE APOIO CARGA 2 T</t>
  </si>
  <si>
    <t>CERA LIQUIDA</t>
  </si>
  <si>
    <t>CHAPA ACO INOX AISI 304 NUMERO 4 (E = 6 MM), ACABAMENTO NUMERO 1 (LAMINADO A QUENTE, FOSCO)</t>
  </si>
  <si>
    <t>CHAPA ACO INOX AISI 304 NUMERO 9 (E = 4 MM), ACABAMENTO NUMERO 1 (LAMINADO A QUENTE, FOSCO)</t>
  </si>
  <si>
    <t>CHAPA DE GESSO ACARTONADO, RESISTENTE A UMIDADE (RU), COR VERDE, E = 12,5 MM, 1200 X 1800 MM (L X C)</t>
  </si>
  <si>
    <t>CHAVE INGLESA/CHAVE AJUSTAVEL 15 "</t>
  </si>
  <si>
    <t>COMPRESSOR DE AR REBOCAVEL VAZAO 400 PCM, PRESSAO EFETIVA DE TRABALHO 102 PSI, MOTOR DIESEL, POTENCIA 110 CV</t>
  </si>
  <si>
    <t>CONJUNTO MONTADO ESTOPIM COM ESPOLETA COMUM NUMERO 8, COM CABECA ACENDEDORA, 1,5 M</t>
  </si>
  <si>
    <t>CUMEEIRA PARA TELHA DE CONCRETO, PARA 2 AGUAS DE TELHADO, COR CINZA, RENDIMENTO DE *3* TELHAS/M (COLETADO CAIXA)</t>
  </si>
  <si>
    <t>EXAMES - HORISTA (ENCARGOS COMPLEMENTARES) (COLETADO CAIXA)</t>
  </si>
  <si>
    <t>EXAMES - MENSALISTA (ENCARGOS COMPLEMENTARES (COLETADO CAIXA)</t>
  </si>
  <si>
    <t>EXTENSAO DE SOLDA 201 ACETILENO, E = *1,5 A 2,5* MM</t>
  </si>
  <si>
    <t>EXTENSAO DE SOLDA 201 GLP, E = *2,5 A 4,0* MM</t>
  </si>
  <si>
    <t>FELTRO EM LA DE ROCHA, 1 FACE REVESTIDA COM FILME DE POLIPROPILENO, EM ROLO, DENSIDADE = 32 KG/M3, E=*50* MM (COLETADO CAIXA)</t>
  </si>
  <si>
    <t>FITA ADESIVA ALUMINIZADA PARA INSTALACAO DE MANTAS DE SUBCOBERTURA, L = *5* CM (COLETADO CAIXA)</t>
  </si>
  <si>
    <t>GANCHO L COM ROSCA PARA FIXAR TELHA EM MADEIRA 5/16" X 350 MM (COLETADO CAIXA)</t>
  </si>
  <si>
    <t>GRAMPO DE APERTO RAPIDO 18 "</t>
  </si>
  <si>
    <t>GRAMPO 80,  EM ACO GALVANIZADO, 12,9 X 14 MM (L X A) (COLETADO CAIXA)</t>
  </si>
  <si>
    <t>KIT CAVALETE PVC COM REGISTRO 3/4", COMPLETO</t>
  </si>
  <si>
    <t>MACARICO DE SOLDA 201 PARA EXTENSAO GLP OU ACETILENO</t>
  </si>
  <si>
    <t>MANTA ALUMINIZADA NAS DUAS FACES, PARA SUBCOBERTURA, E = *2* MM (COLETADO CAIXA)</t>
  </si>
  <si>
    <t>MARTELO DE SOLDADOR/PICADOR DE SOLDA</t>
  </si>
  <si>
    <t>PASTA DESENGRAXANTE PARA MAOS</t>
  </si>
  <si>
    <t>PEDREGULHO OU PICARRA DE JAZIDA, AO NATURAL, PARA BASE DE PAVIMENTACAO (RETIRADO NA JAZIDA, SEM TRANSPORTE)</t>
  </si>
  <si>
    <t>PRENSA DE MONTAGEM PARA TUBO PEX</t>
  </si>
  <si>
    <t>RUFO INTERNO/EXTERNO DE CHAPA DE ACO GALVANIZADA NUM 24, CORTE 25 CM (COLETADO CAIXA)</t>
  </si>
  <si>
    <t>SEGURO - HORISTA (ENCARGOS COMPLEMENTARES) (COLETADO CAIXA)</t>
  </si>
  <si>
    <t>SEGURO - MENSALISTA (ENCARGOS COMPLEMENTARES) (COLETADO CAIXA)</t>
  </si>
  <si>
    <t>SELADOR HORIZONTAL PARA FITA DE ACO 1 "</t>
  </si>
  <si>
    <t>TALHADEIRA COM PUNHO DE PROTECAO *20 X 250* MM</t>
  </si>
  <si>
    <t>TELA DE ACO SOLDADA NERVURADA, CA-60, L-159, (1,69 KG/M2), DIAMETRO DO FIO = 4,5 MM, LARGURA =  2,45 M, ESPACAMENTO DA MALHA = 30 X 10 CM</t>
  </si>
  <si>
    <t>TELHA DE ALUMINIO COM ISOLAMENTO TERMOACUSTICO EM ESPUMA RIGIDA DE POLIURETANO (PU) INJETADO, E = 30 MM, DENSIDADE 35 KG/M3, COM DUAS FACES TRAPEZOIDAIS (NAO INCLUI ACESSORIOS DE FIXACAO) (COLETADO CAIXA)</t>
  </si>
  <si>
    <t>TELHA DE CONCRETO TIPO CLASSICA, COR CINZA, COMPRIMENTO DE *42* CM, RENDIMENTO DE *10* TELHAS/M2 (COLETADO CAIXA)</t>
  </si>
  <si>
    <t>TESOURA / CORTADOR DE TUBOS PEX</t>
  </si>
  <si>
    <t>TRANSFORMADOR TRIFASICO DE DISTRIBUICAO, POTENCIA DE 15 KVA, TENSAO NOMINAL DE 15 KV, TENSAO SECUNDARIA DE 220/127V, EM OLEO ISOLANTE TIPO MINERAL</t>
  </si>
  <si>
    <t>TRANSPORTE - HORISTA (ENCARGOS COMPLEMENTARES) (COLETADO CAIXA)</t>
  </si>
  <si>
    <t>TRANSPORTE - MENSALISTA (ENCARGOS COMPLEMENTARES) (COLETADO CAIXA)</t>
  </si>
  <si>
    <t>TRATOR DE ESTEIRAS, POTENCIA DE 170 HP, PESO OPERACIONAL DE 19 T, COM LAMINA COM CAPACIDADE DE 5,2 M3</t>
  </si>
  <si>
    <t>INSUMO</t>
  </si>
  <si>
    <t>!EM PROCESSO DE DESATIVACAO! TINTA ALUMINIO ESMALTE PROTETORA SUPERFICIE METALICA</t>
  </si>
  <si>
    <t>ADUELA/GALERIA DE CONCRETO ARMADO, SECAO RETANGULAR 1.50 X 1.50 M (L X A), C = 1.00 M, E = 20 CM</t>
  </si>
  <si>
    <t>AJUDANTE DE ARMADOR (MENSALISTA)</t>
  </si>
  <si>
    <t>AJUDANTE DE ELETRICISTA</t>
  </si>
  <si>
    <t>AJUDANTE DE ELETRICISTA (MENSALISTA)</t>
  </si>
  <si>
    <t>AJUDANTE DE ESTRUTURAS METALICAS (MENSALISTA)</t>
  </si>
  <si>
    <t>AJUDANTE DE OPERACAO EM GERAL (MENSALISTA)</t>
  </si>
  <si>
    <t>AJUDANTE DE PINTOR (MENSALISTA)</t>
  </si>
  <si>
    <t>AJUDANTE DE SERRALHEIRO</t>
  </si>
  <si>
    <t>AJUDANTE DE SERRALHEIRO (MENSALISTA)</t>
  </si>
  <si>
    <t>AJUDANTE ESPECIALIZADO (MENSALISTA)</t>
  </si>
  <si>
    <t>ARGAMASSA POLIMERICA IMPERMEABILIZANTE SEMIFLEXIVEL, BICOMPONENTE (MEMBRANA IMPERMEABILIZANTE ACRILICA)</t>
  </si>
  <si>
    <t>ARMADOR (MENSALISTA)</t>
  </si>
  <si>
    <t>ARQUITETO PAISAGISTA (MENSALISTA)</t>
  </si>
  <si>
    <t>ASSENTADOR DE MANILHAS</t>
  </si>
  <si>
    <t>ASSENTADOR DE MANILHAS (MENSALISTA)</t>
  </si>
  <si>
    <t>AUXILIAR DE ALMOXARIFE (MENSALISTA)</t>
  </si>
  <si>
    <t>AUXILIAR DE AZULEJISTA (MENSALISTA)</t>
  </si>
  <si>
    <t>AUXILIAR DE ENCANADOR OU BOMBEIRO HIDRAULICO (MENSALISTA)</t>
  </si>
  <si>
    <t>AUXILIAR DE LABORATORISTA DE SOLOS E CONCRETO</t>
  </si>
  <si>
    <t>AUXILIAR DE LABORATORISTA DE SOLOS E DE CONCRETO (MENSALISTA)</t>
  </si>
  <si>
    <t>AUXILIAR DE MECANICO (MENSALISTA)</t>
  </si>
  <si>
    <t>AUXILIAR DE PEDREIRO (MENSALISTA)</t>
  </si>
  <si>
    <t>AUXILIAR DE SERVICOS GERAIS (MENSALISTA)</t>
  </si>
  <si>
    <t>AUXILIAR DE TOPOGRAFO (MENSALISTA)</t>
  </si>
  <si>
    <t>AUXILIAR TECNICO / ASSISTENTE DE ENGENHARIA (MENSALISTA)</t>
  </si>
  <si>
    <t>AZULEJISTA OU LADRILHEIRO (MENSALISTA)</t>
  </si>
  <si>
    <t>BLASTER, DINAMITADOR OU CABO DE FOGO (MENSALISTA)</t>
  </si>
  <si>
    <t>BOMBA SUBMERSIVEL, ELETRICA, TRIFASICA, POTENCIA 2,96 HP, DIAMETRO DO ROTOR 144 MM SEMIABERTO, BOCAL DE SAIDA DIAMETRO DE DUAS POLEGADAS, HM/Q = 2 M / 38,8 M3/H A 28 M / 5 M3/H</t>
  </si>
  <si>
    <t>CALAFETADOR / CALAFATE</t>
  </si>
  <si>
    <t>CALAFETADOR / CALAFATE (MENSALISTA)</t>
  </si>
  <si>
    <t>CALCETEIRO  (MENSALISTA)</t>
  </si>
  <si>
    <t>CALIBRADOR / CHANFRADOR / ESCAREADOR DE TUBO PEX</t>
  </si>
  <si>
    <t>CARPINTEIRO AUXILIAR (MENSALISTA)</t>
  </si>
  <si>
    <t>CARPINTEIRO DE ESQUADRIAS</t>
  </si>
  <si>
    <t>CARPINTEIRO DE ESQUADRIAS (MENSALISTA)</t>
  </si>
  <si>
    <t>CARPINTEIRO DE FORMAS (MENSALISTA)</t>
  </si>
  <si>
    <t>CAVOUQUEIRO OU OPERADOR DE PERFURATRIZ / ROMPEDOR</t>
  </si>
  <si>
    <t>CAVOUQUEIRO OU OPERADOR DE PERFURATRIZ / ROMPEDOR (MENSALISTA)</t>
  </si>
  <si>
    <t>CHAPA DE MADEIRA COMPENSADA PLASTIFICADA PARA FORMA DE CONCRETO, DE 2,20 X 1,10 M, E = 12 MM</t>
  </si>
  <si>
    <t>CHAPA DE MADEIRA COMPENSADA PLASTIFICADA PARA FORMA DE CONCRETO, DE 2,20 X 1,10 M, E = 20 MM</t>
  </si>
  <si>
    <t>CONCRETO BETUMINOSO USINADO A QUENTE (CBUQ) PARA PAVIMENTACAO ASFALTICA, PADRAO DNIT, FAIXA C, COM CAP 30/45 - AQUISICAO POSTO USINA</t>
  </si>
  <si>
    <t>COORDENADOR / GERENTE DE OBRA (MENSALISTA)</t>
  </si>
  <si>
    <t>COORDENADOR/GERENTE DE OBRA</t>
  </si>
  <si>
    <t>DESENHISTA TECNICO AUXILIAR (MENSALISTA)</t>
  </si>
  <si>
    <t>ELETRICISTA (MENSALISTA)</t>
  </si>
  <si>
    <t>ELETRICISTA DE MANUTENCAO INDUSTRIAL (MENSALISTA)</t>
  </si>
  <si>
    <t>ELETROTECNICO (MENSALISTA)</t>
  </si>
  <si>
    <t>ENCANADOR OU BOMBEIRO HIDRAULICO (MENSALISTA)</t>
  </si>
  <si>
    <t>ENGENHEIRO CIVIL JUNIOR (MENSALISTA)</t>
  </si>
  <si>
    <t>ENGENHEIRO CIVIL PLENO (MENSALISTA)</t>
  </si>
  <si>
    <t>ENGENHEIRO CIVIL SENIOR (MENSALISTA)</t>
  </si>
  <si>
    <t>ENGENHEIRO ELETRICISTA (MENSALISTA)</t>
  </si>
  <si>
    <t>ENGENHEIRO SANITARISTA (MENSALISTA)</t>
  </si>
  <si>
    <t>ESTUCADOR (MENSALISTA)</t>
  </si>
  <si>
    <t>GESSEIRO (MENSALISTA)</t>
  </si>
  <si>
    <t>GRAMPO METALICO TIPO OLHAL PARA HASTE DE ATERRAMENTO DE 1/2'', CONDUTOR DE *10* A 50 MM2</t>
  </si>
  <si>
    <t>IMPERMEABILIZADOR (MENSALISTA)</t>
  </si>
  <si>
    <t>INSTALADOR DE TUBULACOES (TUBOS/EQUIPAMENTOS)</t>
  </si>
  <si>
    <t>INSTALADOR DE TUBULACOES (TUBOS/EQUIPAMENTOS) (MENSALISTA)</t>
  </si>
  <si>
    <t>JARDINEIRO (MENSALISTA)</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</si>
  <si>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</si>
  <si>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</si>
  <si>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</si>
  <si>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</si>
  <si>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</si>
  <si>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</si>
  <si>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</si>
  <si>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</si>
  <si>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</si>
  <si>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</si>
  <si>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</si>
  <si>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</si>
  <si>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</si>
  <si>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</si>
  <si>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</si>
  <si>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</si>
  <si>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</si>
  <si>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</si>
  <si>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</si>
  <si>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</si>
  <si>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</si>
  <si>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</si>
  <si>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</si>
  <si>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</si>
  <si>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</si>
  <si>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</si>
  <si>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</si>
  <si>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</si>
  <si>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</si>
  <si>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</si>
  <si>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</si>
  <si>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</si>
  <si>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</si>
  <si>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</si>
  <si>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</si>
  <si>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</si>
  <si>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</si>
  <si>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</si>
  <si>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</si>
  <si>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</si>
  <si>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</si>
  <si>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</si>
  <si>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</si>
  <si>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</si>
  <si>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</si>
  <si>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</si>
  <si>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</si>
  <si>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</si>
  <si>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</si>
  <si>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</si>
  <si>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</si>
  <si>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</si>
  <si>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</si>
  <si>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</si>
  <si>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</si>
  <si>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</si>
  <si>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</si>
  <si>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</si>
  <si>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</si>
  <si>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</si>
  <si>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</si>
  <si>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</si>
  <si>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</si>
  <si>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</si>
  <si>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</si>
  <si>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</si>
  <si>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</si>
  <si>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</si>
  <si>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</si>
  <si>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</si>
  <si>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</si>
  <si>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PVC PBA, BBB, DN 50 / DE 60 MM, PARA REDE DE AGUA (NBR 5647)</t>
  </si>
  <si>
    <t>LEITURISTA OU CADASTRISTA DE REDES DE AGUA E ESGOTO (MENSALISTA)</t>
  </si>
  <si>
    <t>MACARIQUEIRO (MENSALISTA)</t>
  </si>
  <si>
    <t>MADEIRA ROLICA TRATADA, EUCALIPTO OU EQUIVALENTE DA REGIAO, H = 12 M, D = 20 A 24 CM (PARA POSTE)</t>
  </si>
  <si>
    <t>MADEIRA ROLICA TRATADA, EUCALIPTO OU EQUIVALENTE DA REGIAO, H = 2,20 M, D = 16 A 19 CM (PARA CERCA)</t>
  </si>
  <si>
    <t>MADEIRA ROLICA TRATADA, EUCALIPTO OU EQUIVALENTE DA REGIAO, H = 3 M, D = 4 A 7 CM (PARA CAIBRO)</t>
  </si>
  <si>
    <t>MADEIRA ROLICA TRATADA, EUCALIPTO OU EQUIVALENTE DA REGIAO, H = 6,5 M, D = 25 A 29 CM</t>
  </si>
  <si>
    <t>MADEIRA ROLICA TRATADA, EUCALIPTO OU EQUIVALENTE DA REGIAO, H = 6,5 M, D = 30 A 34 CM</t>
  </si>
  <si>
    <t>MANTA LIQUIDA DE BASE ASFALTICA MODIFICADA COM A ADICAO DE ELASTOMEROS DILUIDOS EM SOLVENTE ORGANICO, APLICACAO A FRIO (MEMBRANA IMPERMEABILIZANTE ASFASTICA)</t>
  </si>
  <si>
    <t>MARCENEIRO (MENSALISTA)</t>
  </si>
  <si>
    <t>MARMORISTA / GRANITEIRO</t>
  </si>
  <si>
    <t>MARMORISTA / GRANITEIRO (MENSALISTA)</t>
  </si>
  <si>
    <t>MASSA PARA TEXTURA LISA DE BASE ACRILICA, USO INTERNO E EXTERNO</t>
  </si>
  <si>
    <t>MECANICO DE EQUIPAMENTOS PESADOS (MENSALISTA)</t>
  </si>
  <si>
    <t>MECANICO DE REFRIGERACAO (MENSALISTA)</t>
  </si>
  <si>
    <t>MONTADOR DE ELETROELETRONICOS (MENSALISTA)</t>
  </si>
  <si>
    <t>MONTADOR DE ESTRUTURAS METALICAS (MENSALISTA)</t>
  </si>
  <si>
    <t>MONTADOR DE MAQUINAS (MENSALISTA)</t>
  </si>
  <si>
    <t>MOTORISTA DE CAMINHAO-BASCULANTE (MENSALISTA)</t>
  </si>
  <si>
    <t>MOTORISTA DE CAMINHAO-CARRETA (MENSALISTA)</t>
  </si>
  <si>
    <t>MOTORISTA DE CARRO DE PASSEIO (MENSALISTA)</t>
  </si>
  <si>
    <t>MOTORISTA DE ONIBUS / MICRO-ONIBUS (MENSALISTA)</t>
  </si>
  <si>
    <t>MOTORISTA OPERADOR DE CAMINHAO COM MUNCK (MENSALISTA)</t>
  </si>
  <si>
    <t>NIVELADOR (MENSALISTA)</t>
  </si>
  <si>
    <t>OPERADOR DE BATE-ESTACAS (MENSALISTA)</t>
  </si>
  <si>
    <t>OPERADOR DE BETONEIRA (CAMINHAO)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</si>
  <si>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</si>
  <si>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</si>
  <si>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</si>
  <si>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</si>
  <si>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 (MENSALISTA)</t>
  </si>
  <si>
    <t>OPERADOR DE GUINCHO OU GUINCHEIRO (MENSALISTA)</t>
  </si>
  <si>
    <t>OPERADOR DE GUINDASTE (MENSALISTA)</t>
  </si>
  <si>
    <t>OPERADOR DE JATO ABRASIVO OU JATISTA</t>
  </si>
  <si>
    <t>OPERADOR DE JATO ABRASIVO OU JATISTA (MENSALISTA)</t>
  </si>
  <si>
    <t>OPERADOR DE MAQUINAS E TRATORES DIVERSOS (TERRAPLANAGEM) (MENSALISTA)</t>
  </si>
  <si>
    <t>OPERADOR DE MARTELETE OU MARTELETEIRO (MENSALISTA)</t>
  </si>
  <si>
    <t>OPERADOR DE MESA VIBROACABADORA (MENSALISTA)</t>
  </si>
  <si>
    <t>OPERADOR DE MOTO SCRAPER (MENSALISTA)</t>
  </si>
  <si>
    <t>OPERADOR DE MOTONIVELADORA (MENSALISTA)</t>
  </si>
  <si>
    <t>OPERADOR DE PA CARREGADEIRA (MENSALISTA)</t>
  </si>
  <si>
    <t>OPERADOR DE PAVIMENTADORA (MENSALISTA)</t>
  </si>
  <si>
    <t>OPERADOR DE ROLO COMPACTADOR (MENSALISTA)</t>
  </si>
  <si>
    <t>OPERADOR DE TRATOR - EXCLUSIVE AGROPECUARIA (MENSALISTA)</t>
  </si>
  <si>
    <t>OPERADOR DE USINA DE ASFALTO, DE SOLOS OU DE CONCRETO (MENSALISTA)</t>
  </si>
  <si>
    <t>PASTILHEIRO (MENSALISTA)</t>
  </si>
  <si>
    <t>PEDREIRO (MENSALISTA)</t>
  </si>
  <si>
    <t>PINTOR (MENSALISTA)</t>
  </si>
  <si>
    <t>PINTOR DE LETREIROS (MENSALISTA)</t>
  </si>
  <si>
    <t>PINTOR PARA TINTA EPOXI (MENSALISTA)</t>
  </si>
  <si>
    <t>POCEIRO / ESCAVADOR DE VALAS E TUBULOES</t>
  </si>
  <si>
    <t>POCEIRO / ESCAVADOR DE VALAS E TUBULOES (MENSALISTA)</t>
  </si>
  <si>
    <t>RASTELEIRO (MENSALISTA)</t>
  </si>
  <si>
    <t>SELIM COMPACTO EM PVC, SEM TRAVAS,  DN 150 X 100 MM, PARA REDE COLETORA ESGOTO (NBR 10569)</t>
  </si>
  <si>
    <t>SELIM COMPACTO EM PVC, SEM TRAVAS,  DN 200 X 100 MM, PARA REDE COLETORA ESGOTO (NBR 10569)</t>
  </si>
  <si>
    <t>SERRALHEIRO (MENSALISTA)</t>
  </si>
  <si>
    <t>SERVENTE DE OBRAS (MENSALISTA)</t>
  </si>
  <si>
    <t>SOLDADOR (MENSALISTA)</t>
  </si>
  <si>
    <t>SOLDADOR ELETRICO (PARA SOLDA A SER TESTADA COM RAIOS "X") (MENSALISTA)</t>
  </si>
  <si>
    <t>TAQUEADOR OU TAQUEIRO (MENSALISTA)</t>
  </si>
  <si>
    <t>TECNICO EM LABORATORIO E CAMPO DE CONSTRUCAO CIVIL</t>
  </si>
  <si>
    <t>TECNICO EM LABORATORIO E CAMPO DE CONSTRUCAO CIVIL (MENSALISTA)</t>
  </si>
  <si>
    <t>TECNICO EM SONDAGEM</t>
  </si>
  <si>
    <t>TECNICO EM SONDAGEM (MENSALISTA)</t>
  </si>
  <si>
    <t>TELHADOR ( MENSALISTA )</t>
  </si>
  <si>
    <t>TERMINAL DE VENTILACAO, 100 MM, SERIE NORMAL, ESGOTO PREDIAL</t>
  </si>
  <si>
    <t>TERMINAL DE VENTILACAO, 50 MM, SERIE NORMAL, ESGOTO PREDIAL</t>
  </si>
  <si>
    <t>TERMINAL DE VENTILACAO, 75 MM, SERIE NORMAL, ESGOTO PREDIAL</t>
  </si>
  <si>
    <t>TUBO CONCRETO ARMADO, CLASSE EA-3, PB JE, DN 900 MM, PARA ESGOTO SANITARIO (NBR 8890)</t>
  </si>
  <si>
    <t>TUBO PVC SERIE NORMAL, DN 50 MM, PARA ESGOTO PREDIAL (NBR 5688)</t>
  </si>
  <si>
    <t>TUBO PVC SERIE NORMAL, DN 75 MM, PARA ESGOTO PREDIAL (NBR 5688)</t>
  </si>
  <si>
    <t>VIDRACEIRO (MENSALISTA)</t>
  </si>
  <si>
    <t>SERVIÇO</t>
  </si>
  <si>
    <t>73839/016</t>
  </si>
  <si>
    <t>ASSENTAMENTO DE TUBOS DE AÇO, COMJUNTA ELÁSTICA (COMPRIMENTO DE 6 M) - DN 900 MM</t>
  </si>
  <si>
    <t>EXECUÇÃO DE CENTRAL DE ARMADURA EM CANTEIRO DE OBRA, NÃO INCLUSO MOBIL IÁRIO E EQUIPAMENTOS. AF_04/2016</t>
  </si>
  <si>
    <t>EXECUÇÃO DE CENTRAL DE FÔRMAS, PRODUÇÃO DE ARGAMASSA OU CONCRETO EM CA NTEIRO DE OBRA, NÃO INCLUSO MOBILIÁRIO E EQUIPAMENTOS. AF_04/2016</t>
  </si>
  <si>
    <t>EXECUÇÃO DE DEPÓSITO EM CANTEIRO DE OBRA EM CHAPA DE MADEIRA COMPENSAD A, NÃO INCLUSO MOBILIÁRIO. AF_04/2016</t>
  </si>
  <si>
    <t>EXECUÇÃO DE GUARITA EM CANTEIRO DE OBRA EM CHAPA DE MADEIRA COMPENSADA , NÃO INCLUSO MOBILIÁRIO. AF_04/2016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</si>
  <si>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</si>
  <si>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 ANUAL E ARMADURA COM DIÂMETRO DE 16 MM. AF_05/2016</t>
  </si>
  <si>
    <t>EXECUÇÃO DE GRAMPO PARA SOLO GRAMPEADO COM COMPRIMENTO MAIOR QUE 6 M E MENOR OU IGUAL A 8 M, DIÂMETRO DE 10 CM, PERFURAÇÃO COM EQUIPAMENTO M 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</si>
  <si>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</si>
  <si>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 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</si>
  <si>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</si>
  <si>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 ANUAL E ARMADURA COM DIÂMETRO DE 20 MM. AF_05/2016</t>
  </si>
  <si>
    <t>EXECUÇÃO DE GRAMPO PARA SOLO GRAMPEADO COM COMPRIMENTO MAIOR QUE 6 M E MENOR OU IGUAL A 8 M, DIÂMETRO DE 10 CM, PERFURAÇÃO COM EQUIPAMENTO M 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</si>
  <si>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</si>
  <si>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 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</si>
  <si>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</si>
  <si>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 ENOR OU IGUAL A 6 M, DIÂMETRO DE 7 CM, PERFURAÇÃO COM EQUIPAMENTO MANU AL E ARMADURA COM DIÂMETRO DE 16 MM. AF_05/2016</t>
  </si>
  <si>
    <t>EXECUÇÃO DE GRAMPO PARA SOLO GRAMPEADO COM COMPRIMENTO MAIOR QUE 6 M E MENOR OU IGUAL A 8 M, DIÂMETRO DE 7 CM, PERFURAÇÃO COM EQUIPAMENTO MA NUAL E ARMADURA COM DIÂMETRO DE 16 MM. AF_05/2016</t>
  </si>
  <si>
    <t>EXECUÇÃO DE GRAMPO PARA SOLO GRAMPEADO COM COMPRIMENTO MAIOR QUE 8 M E MENOR OU IGUAL A 10 M, DIÂMETRO DE 7 CM, PERFURAÇÃO COM EQUIPAMENTO M ANUAL E ARMADURA COM DIÂMETRO DE 16 MM. AF_05/2016</t>
  </si>
  <si>
    <t>EXECUÇÃO DE GRAMPO PARA SOLO GRAMPEADO COM COMPRIMENTO MAIOR QUE 10 M, DIÂMETRO DE 7 CM, PERFURAÇÃO COM EQUIPAMENTO MANUAL E ARMADURA COM DI 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</si>
  <si>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</si>
  <si>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 ENOR OU IGUAL A 6 M, DIÂMETRO DE 7 CM, PERFURAÇÃO COM EQUIPAMENTO MANU AL E ARMADURA COM DIÂMETRO DE 20 MM. AF_05/2016</t>
  </si>
  <si>
    <t>EXECUÇÃO DE GRAMPO PARA SOLO GRAMPEADO COM COMPRIMENTO MAIOR QUE 6 M E MENOR OU IGUAL A 8 M, DIÂMETRO DE 7 CM, PERFURAÇÃO COM EQUIPAMENTO MA NUAL E ARMADURA COM DIÂMETRO DE 20 MM. AF_05/2016</t>
  </si>
  <si>
    <t>EXECUÇÃO DE GRAMPO PARA SOLO GRAMPEADO COM COMPRIMENTO MAIOR QUE 8 MEN OR OU IGUAL A 10 M, DIÂMETRO DE 7 CM, PERFURAÇÃO COM EQUIPAMENTO MANUA L E ARMADURA COM DIÂMETRO DE 20 MM. AF_05/2016</t>
  </si>
  <si>
    <t>EXECUÇÃO DE GRAMPO PARA SOLO GRAMPEADO COM COMPRIMENTO MAIOR QUE 10 M, DIÂMETRO DE 7 CM, PERFURAÇÃO COM EQUIPAMENTO MANUAL E ARMADURA COM DI ÂMETRO DE 20 MM. AF_05/2016</t>
  </si>
  <si>
    <t>COLETOR PREDIAL DE ESGOTO, DA CAIXA ATÉ A REDE (DISTÂNCIA = 10 M, LARG URA DA VALA = 0,65 M), INCLUINDO ESCAVAÇÃO MANUAL, PREPARO DE FUNDO DE VALA E REATERRO MANUAL COM COMPACTAÇÃO MECANIZADA, TUBO PVC EB-644 P/ REDE COLET ESG JE DN 100 MM E CONEXÕES - FORNECIMENTO E INSTALAÇÃO. A F_03/2016</t>
  </si>
  <si>
    <t>COLETOR PREDIAL DE ESGOTO, DA CAIXA ATÉ A REDE (DISTÂNCIA = 8 M, LARGU RA DA VALA = 0,65 M), INCLUINDO ESCAVAÇÃO MANUAL, PREPARO DE FUNDO DE VALA E REATERRO MANUAL COM COMPACTAÇÃO MECANIZADA, TUBO PVC EB-644 P/ REDE COLET ESG JE DN 100 MM E CONEXÕES - FORNECIMENTO E INSTALAÇÃO. AF _03/2016</t>
  </si>
  <si>
    <t>COLETOR PREDIAL DE ESGOTO, DA CAIXA ATÉ A REDE (DISTÂNCIA = 6 M, LARGU RA DA VALA = 0,65 M), INCLUINDO ESCAVAÇÃO MANUAL, PREPARO DE FUNDO DE VALA E REATERRO MANUAL COM COMPACTAÇÃO MECANIZADA, TUBO PVC EB-644 P/ REDE COLET ESG JE DN 100 MM E CONEXÕES - FORNECIMENTO E INSTALAÇÃO. AF _03/2016</t>
  </si>
  <si>
    <t>COLETOR PREDIAL DE ESGOTO, DA CAIXA ATÉ A REDE (DISTÂNCIA = 4 M, LARGU RA DA VALA = 0,65 M), INCLUINDO ESCAVAÇÃO MANUAL, PREPARO DE FUNDO DE VALA E REATERRO MANUAL COM COMPACTAÇÃO MECANIZADA, TUBO  PVC EB-644 P/ REDE COLET ESG JE DN 100 MM E CONEXÕES - FORNECIMENTO E INSTALAÇÃO. A F_03/2016</t>
  </si>
  <si>
    <t>COLETOR PREDIAL DE ESGOTO, DA CAIXA ATÉ A REDE (DISTÂNCIA = 10 M, LARG URA DA VALA = 0,65 M), INCLUINDO ESCAVAÇÃO MECANIZADA, PREPARO DE FUND O DE VALA E REATERRO COM COMPACTAÇÃO MECANIZADA, TUBO PVC EB-644 P/ RE DE COLET ESG JE DN 100 MM E CONEXÕES - FORNECIMENTO E INSTALAÇÃO. AF_0 3/2016</t>
  </si>
  <si>
    <t>COLETOR PREDIAL DE ESGOTO, DA CAIXA ATÉ A REDE (DISTÂNCIA = 8 M, LARGU RA DA VALA = 0,65 M), INCLUINDO ESCAVAÇÃO MECANIZADA, PREPARO DE FUNDO DE VALA E REATERRO COM COMPACTAÇÃO MECANIZADA, TUBO PVC EB-644 P/ RED E COLET ESG JE DN 100 MM E CONEXÕES - FORNECIMENTO E INSTALAÇÃO. AF_03 /2016</t>
  </si>
  <si>
    <t>COLETOR PREDIAL DE ESGOTO, DA CAIXA ATÉ A REDE (DISTÂNCIA = 6 M, LARGU RA DA VALA = 0,65 M), INCLUINDO ESCAVAÇÃO MECANIZADA, PREPARO DE FUNDO DE VALA E REATERRO COM COMPACTAÇÃO MECANIZADA, TUBO PVC EB-644 P/ RED E COLET ESG JE DN 100 MM E CONEXÕES - FORNECIMENTO E INSTALAÇÃO. AF_03 /2016</t>
  </si>
  <si>
    <t>COLETOR PREDIAL DE ESGOTO, DA CAIXA ATÉ A REDE (DISTÂNCIA = 4 M, LARGU RA DA VALA = 0,65 M), INCLUINDO ESCAVAÇÃO MECANIZADA, PREPARO DE FUNDO DE VALA E REATERRO COM COMPACTAÇÃO MECANIZADA, TUBO PVC EB-644 P/ RED E COLET ESG JE DN 100 MM E CONEXÕES - FORNECIMENTO E INSTALAÇÃO. AF_03 /2016</t>
  </si>
  <si>
    <t>ATERRO MECANIZADO DE VALA COM ESCAVADEIRA HIDRÁULICA (CAPACIDADE DA CA ÇAMBA: 0,8 M³ / POTÊNCIA: 111 HP), LARGURA DE 1,5 A 2,5 M, PROFUNDIDAD E ATÉ 1,5 M, COM SOLO ARGILO-ARENOSO. AF_05/2016</t>
  </si>
  <si>
    <t>ATERRO MECANIZADO DE VALA COM ESCAVADEIRA HIDRÁULICA (CAPACIDADE DA CA ÇAMBA: 0,8 M³ / POTÊNCIA: 111 HP), LARGURA ATÉ 1,5 M, PROFUNDIDADE DE 1,5 A 3,0 M, COM SOLO ARGILO-ARENOSO. AF_05/2016</t>
  </si>
  <si>
    <t>ATERRO MECANIZADO DE VALA COM ESCAVADEIRA HIDRÁULICA (CAPACIDADE DA CA ÇAMBA: 0,8 M³ / POTÊNCIA: 111 HP), LARGURA DE 1,5 A 2,5 M, PROFUNDIDAD E DE 1,5 A 3,0 M, COM SOLO ARGILO-ARENOSO. AF_05/2016</t>
  </si>
  <si>
    <t>ATERRO MECANIZADO DE VALA COM ESCAVADEIRA HIDRÁULICA (CAPACIDADE DA CA ÇAMBA: 0,8 M³ / POTÊNCIA: 111 HP), LARGURA ATÉ 1,5 M, PROFUNDIDADE DE 3,0 A 4,5 M, COM SOLO ARGILO-ARENOSO. AF_05/2016</t>
  </si>
  <si>
    <t>ATERRO MECANIZADO DE VALA COM ESCAVADEIRA HIDRÁULICA (CAPACIDADE DA CA ÇAMBA: 0,8 M³ / POTÊNCIA: 111 HP), LARGURA DE 1,5 A 2,5 M, PROFUNDIDAD E DE 3,0 A 4,5 M, COM SOLO ARGILO-ARENOSO. AF_05/2016</t>
  </si>
  <si>
    <t>ATERRO MECANIZADO DE VALA COM ESCAVADEIRA HIDRÁULICA (CAPACIDADE DA CA ÇAMBA: 0,8 M³ / POTÊNCIA: 111 HP), LARGURA ATÉ 1,5 M, PROFUNDIDADE DE 4,5 A 6,0 M, COM SOLO ARGILO-ARENOSO. AF_05/2016</t>
  </si>
  <si>
    <t>ATERRO MECANIZADO DE VALA COM ESCAVADEIRA HIDRÁULICA (CAPACIDADE DA CA ÇAMBA: 0,8 M³ / POTÊNCIA: 111 HP), LARGURA DE 1,5 A 2,5 M, PROFUNDIDAD 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</si>
  <si>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</si>
  <si>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 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</si>
  <si>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</si>
  <si>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 DADE DE 1,5 A 3,0 M, COM SOLO ARGILO-ARENOSO. AF_05/2016</t>
  </si>
  <si>
    <t>ATERRO MANUAL DE VALAS COM SOLO ARGILO-ARENOSO E COMPACTAÇÃO MECANIZAD A. AF_05/2016</t>
  </si>
  <si>
    <t>ATERRO MECANIZADO DE VALA COM ESCAVADEIRA HIDRÁULICA (CAPACIDADE DA CA ÇAMBA: 0,8 M³ / POTÊNCIA: 111 HP), LARGURA DE 1,5 A 2,5 M, PROFUNDIDAD E ATÉ 1,5 M, COM AREIA PARA ATERRO. AF_05/2016</t>
  </si>
  <si>
    <t>ATERRO MECANIZADO DE VALA COM ESCAVADEIRA HIDRÁULICA (CAPACIDADE DA CA ÇAMBA: 0,8 M³ / POTÊNCIA: 111 HP), LARGURA ATÉ 1,5 M, PROFUNDIDADE DE 1,5 A 3,0 M, COM AREIA PARA ATERRO. AF_05/2016</t>
  </si>
  <si>
    <t>ATERRO MECANIZADO DE VALA COM ESCAVADEIRA HIDRÁULICA (CAPACIDADE DA CA ÇAMBA: 0,8 M³ / POTÊNCIA: 111 HP), LARGURA DE 1,5 A 2,5 M, PROFUNDIDAD E DE 1,5 A 3,0 M, COM AREIA PARA ATERRO. AF_05/2016</t>
  </si>
  <si>
    <t>ATERRO MECANIZADO DE VALA COM ESCAVADEIRA HIDRÁULICA (CAPACIDADE DA CA ÇAMBA: 0,8 M³ / POTÊNCIA: 111 HP), LARGURA ATÉ 1,5 M, PROFUNDIDADE DE 3,0 A 4,5 M, COM AREIA PARA ATERRO. AF_05/2016</t>
  </si>
  <si>
    <t>ATERRO MECANIZADO DE VALA COM ESCAVADEIRA HIDRÁULICA (CAPACIDADE DA CA ÇAMBA: 0,8 M³ / POTÊNCIA: 111 HP), LARGURA DE 1,5 A 2,5 M, PROFUNDIDAD E DE 3,0 A 4,5 M, COM AREIA PARA ATERRO. AF_05/2016</t>
  </si>
  <si>
    <t>ATERRO MECANIZADO DE VALA COM ESCAVADEIRA HIDRÁULICA (CAPACIDADE DA CA ÇAMBA: 0,8 M³ / POTÊNCIA: 111 HP), LARGURA ATÉ 1,5 M, PROFUNDIDADE DE 4,5 A 6,0 M, COM AREIA PARA ATERRO. AF_05/2016</t>
  </si>
  <si>
    <t>ATERRO MECANIZADO DE VALA COM ESCAVADEIRA HIDRÁULICA (CAPACIDADE DA CA ÇAMBA: 0,8 M³ / POTÊNCIA: 111 HP), LARGURA DE 1,5 A 2,5 M, PROFUNDIDAD 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</si>
  <si>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</si>
  <si>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 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</si>
  <si>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</si>
  <si>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 DADE DE 1,5 A 3,0 M, COM AREIA PARA ATERRO. AF_05/2016</t>
  </si>
  <si>
    <t>ATERRO MANUAL DE VALAS COM AREIA PARA ATERRO E COMPACTAÇÃO MECANIZADA. AF_05/2016</t>
  </si>
  <si>
    <t>REATERRO INTERNO (EDIFICACOES) COMPACTADO MANUALMENTE</t>
  </si>
  <si>
    <t>S E R V I Ç O S   I N I C I A I S</t>
  </si>
  <si>
    <t>A L V E N A R I A S ,   F E C H A M E N T O S   E   D I V I S Ó R I A S</t>
  </si>
  <si>
    <t>ALVENARIA</t>
  </si>
  <si>
    <t>VERGAS E CONTRAVERGAS</t>
  </si>
  <si>
    <t>DIVISÓRIAS</t>
  </si>
  <si>
    <t>C O B E R T U R A S</t>
  </si>
  <si>
    <t>ESTRUTURA DE MADEIRA</t>
  </si>
  <si>
    <t>COBERTURA EM TELHA DE FIBROCIMENTO ONDULADA</t>
  </si>
  <si>
    <t>JANELAS EM ALUMÍNIO</t>
  </si>
  <si>
    <t>PORTAS EM MADEIRA</t>
  </si>
  <si>
    <t>PORTAS EM ALUMÍNIO</t>
  </si>
  <si>
    <t>GUARDA CORPO</t>
  </si>
  <si>
    <t>P I N T U R A S</t>
  </si>
  <si>
    <t>ESQUADRIAS</t>
  </si>
  <si>
    <t>PAREDES E TETOS</t>
  </si>
  <si>
    <t xml:space="preserve">S E R V I Ç O S   C O M P L E M E N T A R E S </t>
  </si>
  <si>
    <t>7.2</t>
  </si>
  <si>
    <t>7.3</t>
  </si>
  <si>
    <t>7.4</t>
  </si>
  <si>
    <t>7.6</t>
  </si>
  <si>
    <t>7.7</t>
  </si>
  <si>
    <t>7.8</t>
  </si>
  <si>
    <t>8.0</t>
  </si>
  <si>
    <t>8.5</t>
  </si>
  <si>
    <t>9.0</t>
  </si>
  <si>
    <t>10.0</t>
  </si>
  <si>
    <t>10.5</t>
  </si>
  <si>
    <t>10.6</t>
  </si>
  <si>
    <t>10.7</t>
  </si>
  <si>
    <t>10.8</t>
  </si>
  <si>
    <t>11.0</t>
  </si>
  <si>
    <t>11.2</t>
  </si>
  <si>
    <t>11.3</t>
  </si>
  <si>
    <t>12.0</t>
  </si>
  <si>
    <t>13.0</t>
  </si>
  <si>
    <t>14.0</t>
  </si>
  <si>
    <t>14.5</t>
  </si>
  <si>
    <t>14.6</t>
  </si>
  <si>
    <t>14.7</t>
  </si>
  <si>
    <t>14.8</t>
  </si>
  <si>
    <t>14.9</t>
  </si>
  <si>
    <t>15.0</t>
  </si>
  <si>
    <t>16.0</t>
  </si>
  <si>
    <t>17.0</t>
  </si>
  <si>
    <t>18.0</t>
  </si>
  <si>
    <t>19.0</t>
  </si>
  <si>
    <t>19.1</t>
  </si>
  <si>
    <t>TOTAL GERAL</t>
  </si>
  <si>
    <t>DECLARAÇÃO DE RESPONSABILIDADE</t>
  </si>
  <si>
    <t>ITENS RETIRADOS DA PLANILHA ORÇAMENTÁRIA</t>
  </si>
  <si>
    <t>ITENS ALTERADOS DA PLANILHA ORÇAMENTÁRIA</t>
  </si>
  <si>
    <r>
      <rPr>
        <b/>
        <sz val="12"/>
        <rFont val="Arial"/>
        <family val="2"/>
      </rPr>
      <t>**</t>
    </r>
    <r>
      <rPr>
        <sz val="12"/>
        <rFont val="Arial"/>
        <family val="2"/>
      </rPr>
      <t xml:space="preserve">COMPOSIÇÃO BASEADA NA COMPOSIÇÃO ANALÍTICA DA </t>
    </r>
    <r>
      <rPr>
        <b/>
        <sz val="12"/>
        <rFont val="Arial"/>
        <family val="2"/>
      </rPr>
      <t>TCPO - 13 EDIÇÃO, CÓDIGO 15007.8.1.3 - PÁGINA 376</t>
    </r>
  </si>
  <si>
    <r>
      <rPr>
        <b/>
        <sz val="12"/>
        <rFont val="Arial"/>
        <family val="2"/>
      </rPr>
      <t>**</t>
    </r>
    <r>
      <rPr>
        <sz val="12"/>
        <rFont val="Arial"/>
        <family val="2"/>
      </rPr>
      <t>COMPOSIÇÃO BASEADA NA COMPOSIÇÃO ANALÍTICA DA SINAPI</t>
    </r>
    <r>
      <rPr>
        <b/>
        <sz val="12"/>
        <rFont val="Arial"/>
        <family val="2"/>
      </rPr>
      <t xml:space="preserve"> - CÓDIGO 87251</t>
    </r>
  </si>
  <si>
    <t>11.4</t>
  </si>
  <si>
    <t>18.3</t>
  </si>
  <si>
    <t>AMM 008</t>
  </si>
  <si>
    <t>PLANTIO DE ARBUSTO (FAIXA DE ALTURA: 0,50 M A 0,70 M / LARGURA DA CAVA: 60 CM / PROFUNDIDADE DA CAVA: 60 CM) - MORÉIA</t>
  </si>
  <si>
    <t>**COMPOSIÇÃO BASEADA NA TCPO - CÓDIGO 02 930.8..1</t>
  </si>
  <si>
    <t>MORÉIA</t>
  </si>
  <si>
    <t>EUNICE CRUZ</t>
  </si>
  <si>
    <t>PISO TÁTIL ALERTA DE BORRACHA 25 X25 CM, ASSENTADO COM COLA</t>
  </si>
  <si>
    <t>PISO TÁTIL DIRECIONAL DE BORRACHA 25X25 CM, ASSENTADO COM COLA</t>
  </si>
  <si>
    <t>18.4</t>
  </si>
  <si>
    <t>18.5</t>
  </si>
  <si>
    <t>FORNECIMENTO E INSTALAÇÃO DE BARRA DE APOIO LAVATÓRIO DE CANTO, EM ACO INOX POLIDO, DIAMETRO MINIMO 3 CM</t>
  </si>
  <si>
    <t>CLAUDIO</t>
  </si>
  <si>
    <t>AMM ELE 36</t>
  </si>
  <si>
    <t>AMM ELE 37</t>
  </si>
  <si>
    <t>(65)3634-1717</t>
  </si>
  <si>
    <t>REDE DISTRIBUIDORA</t>
  </si>
  <si>
    <t>11.138.453/001-03</t>
  </si>
  <si>
    <t>(65) 3634-6949</t>
  </si>
  <si>
    <t>ALESSANDRA</t>
  </si>
  <si>
    <t>ELÉTRICA PARANA</t>
  </si>
  <si>
    <t>LEANDRO</t>
  </si>
  <si>
    <t>(65)3634-6949</t>
  </si>
  <si>
    <t>ADMINISTRAÇÃO LOCAL</t>
  </si>
  <si>
    <t>TUBO DE PVC CORRUGADO DE DUPLA PAREDE PARA REDE COLETORA DE ESGOTO, DN 150 MM, JUNTA ELÁSTICA, INSTALADO EM LOCAL COM NÍVEL BAIXO DE INTERFE RÊNCIAS - FORNECIMENTO E ASSENTAMENTO. AF_06/2015</t>
  </si>
  <si>
    <t>TUBO DE PVC CORRUGADO DE DUPLA PAREDE PARA REDE COLETORA DE ESGOTO, DN 200 MM, JUNTA ELÁSTICA, INSTALADO EM LOCAL COM NÍVEL BAIXO DE INTERFE RÊNCIAS - FORNECIMENTO E ASSENTAMENTO. AF_06/2015</t>
  </si>
  <si>
    <t>TUBO DE PVC CORRUGADO DE DUPLA PAREDE PARA REDE COLETORA DE ESGOTO, DN 250 MM, JUNTA ELÁSTICA, INSTALADO EM LOCAL COM NÍVEL BAIXO DE INTERFE RÊNCIAS - FORNECIMENTO E ASSENTAMENTO. AF_06/2015</t>
  </si>
  <si>
    <t>TUBO DE PVC CORRUGADO DE DUPLA PAREDE PARA REDE COLETORA DE ESGOTO, DN 300 MM, JUNTA ELÁSTICA, INSTALADO EM LOCAL COM NÍVEL BAIXO DE INTERFE RÊNCIAS - FORNECIMENTO E ASSENTAMENTO. AF_06/2015</t>
  </si>
  <si>
    <t>TUBO DE PVC CORRUGADO DE DUPLA PAREDE PARA REDE COLETORA DE ESGOTO, DN 350 MM, JUNTA ELÁSTICA, INSTALADO EM LOCAL COM NÍVEL BAIXO DE INTERFE RÊNCIAS - FORNECIMENTO E ASSENTAMENTO. AF_06/2015</t>
  </si>
  <si>
    <t>TUBO DE PVC CORRUGADO DE DUPLA PAREDE PARA REDE COLETORA DE ESGOTO, DN 400 MM, JUNTA ELÁSTICA, INSTALADO EM LOCAL COM NÍVEL BAIXO DE INTERFE RÊNCIAS - FORNECIMENTO E ASSENTAMENTO. AF_06/2015</t>
  </si>
  <si>
    <t>TUBO DE PVC CORRUGADO DE DUPLA PAREDE PARA REDE COLETORA DE ESGOTO, DN 150 MM, JUNTA ELÁSTICA, INSTALADO EM LOCAL COM NÍVEL ALTO DE INTERFER ÊNCIAS - FORNECIMENTO E ASSENTAMENTO. AF_06/2015</t>
  </si>
  <si>
    <t>TUBO DE PVC CORRUGADO DE DUPLA PAREDE PARA REDE COLETORA DE ESGOTO, DN 200 MM, JUNTA ELÁSTICA, INSTALADO EM LOCAL COM NÍVEL ALTO DE INTERFER ÊNCIAS - FORNECIMENTO E ASSENTAMENTO. AF_06/2015</t>
  </si>
  <si>
    <t>TUBO DE PVC CORRUGADO DE DUPLA PAREDE PARA REDE COLETORA DE ESGOTO, DN 250 MM, JUNTA ELÁSTICA, INSTALADO EM LOCAL COM NÍVEL ALTO DE INTERFER ÊNCIAS - FORNECIMENTO E ASSENTAMENTO. AF_06/2015</t>
  </si>
  <si>
    <t>TUBO DE PVC CORRUGADO DE DUPLA PAREDE PARA REDE COLETORA DE ESGOTO, DN 300 MM, JUNTA ELÁSTICA, INSTALADO EM LOCAL COM NÍVEL ALTO DE INTERFER ÊNCIAS - FORNECIMENTO E ASSENTAMENTO. AF_06/2015</t>
  </si>
  <si>
    <t>TUBO DE PVC CORRUGADO DE DUPLA PAREDE PARA REDE COLETORA DE ESGOTO, DN 350 MM, JUNTA ELÁSTICA, INSTALADO EM LOCAL COM NÍVEL ALTO DE INTERFER ÊNCIAS - FORNECIMENTO E ASSENTAMENTO. AF_06/2015</t>
  </si>
  <si>
    <t>TUBO DE PVC CORRUGADO DE DUPLA PAREDE PARA REDE COLETORA DE ESGOTO, DN 400 MM, EM JUNTA ELÁSTICA, INSTALADO EM LOCAL COM NÍVEL ALTO DE INTER FERÊNCIAS - FORNECIMENTO E ASSENTAMENTO. AF_06/2015</t>
  </si>
  <si>
    <t>ASSENTAMENTO DE TUBO DE PEAD CORRUGADO DE DUPLA PAREDE PARA REDE COLET ORA DE ESGOTO, DN 250 MM, JUNTA ELÁSTICA INTEGRADA, INSTALADO EM LOCAL COM NÍVEL BAIXO DE INTERFERÊNCIAS (NÃO INCLUI FORNECIMENTO). AF_06/20 16</t>
  </si>
  <si>
    <t>ASSENTAMENTO DE TUBO DE PEAD CORRUGADO DE DUPLA PAREDE PARA REDE COLET ORA DE ESGOTO, DN 300 MM, JUNTA ELÁSTICA INTEGRADA, INSTALADO EM LOCAL COM NÍVEL BAIXO DE INTERFERÊNCIAS (NÃO INCLUI FORNECIMENTO). AF_06/20 16</t>
  </si>
  <si>
    <t>ASSENTAMENTO DE TUBO DE PEAD CORRUGADO DE DUPLA PAREDE PARA REDE COLET ORA DE ESGOTO, DN 750 MM, JUNTA ELÁSTICA INTEGRADA, INSTALADO EM LOCAL COM NÍVEL BAIXO DE INTERFERÊNCIAS (NÃO INCLUI FORNECIMENTO). AF_06/20 16</t>
  </si>
  <si>
    <t>ASSENTAMENTO DE TUBO DE PEAD CORRUGADO DE DUPLA PAREDE PARA REDE COLET ORA DE ESGOTO, DN 900 MM, JUNTA ELÁSTICA INTEGRADA, INSTALADO EM LOCAL COM NÍVEL BAIXO DE INTERFERÊNCIAS (NÃO INCLUI FORNECIMENTO). AF_06/20 16</t>
  </si>
  <si>
    <t>ASSENTAMENTO DE TUBO DE PEAD CORRUGADO DE DUPLA PAREDE PARA REDE COLET ORA DE ESGOTO, DN 1200 MM, JUNTA ELÁSTICA INTEGRADA, INSTALADO EM LOCA L COM NÍVEL BAIXO DE INTERFERÊNCIAS (NÃO INCLUI FORNECIMENTO). AF_06/2 016</t>
  </si>
  <si>
    <t>ASSENTAMENTO DE TUBO DE PEAD CORRUGADO DE DUPLA PAREDE PARA REDE COLET ORA DE ESGOTO, DN 1500 MM, JUNTA ELÁSTICA INTEGRADA, INSTALADO EM LOCA L COM NÍVEL BAIXO DE INTERFERÊNCIAS (NÃO INCLUI FORNECIMENTO). AF_06/2 016</t>
  </si>
  <si>
    <t>ASSENTAMENTO DE TUBO DE PEAD CORRUGADO DE DUPLA PAREDE PARA REDE COLET ORA DE ESGOTO, DN 250 MM, JUNTA ELÁSTICA INTEGRADA, INSTALADO EM LOCAL COM NÍVEL ALTO DE INTERFERÊNCIAS (NÃO INCLUI FORNECIMENTO). AF_06/201 6</t>
  </si>
  <si>
    <t>ASSENTAMENTO DE TUBO DE PEAD CORRUGADO DE DUPLA PAREDE PARA REDE COLET ORA DE ESGOTO, DN 300 MM, JUNTA ELÁSTICA INTEGRADA, INSTALADO EM LOCAL COM NÍVEL ALTO DE INTERFERÊNCIAS (NÃO INCLUI FORNECIMENTO). AF_06/201 6</t>
  </si>
  <si>
    <t>ASSENTAMENTO DE TUBO DE PEAD CORRUGADO DE DUPLA PAREDE PARA REDE COLET ORA DE ESGOTO, DN 750 MM, JUNTA ELÁSTICA INTEGRADA, INSTALADO EM LOCAL COM NÍVEL ALTO DE INTERFERÊNCIAS (NÃO INCLUI FORNECIMENTO). AF_06/201 6</t>
  </si>
  <si>
    <t>ASSENTAMENTO DE TUBO DE PEAD CORRUGADO DE DUPLA PAREDE PARA REDE COLET ORA DE ESGOTO, DN 900 MM, JUNTA ELÁSTICA INTEGRADA, INSTALADO EM LOCAL COM NÍVEL ALTO DE INTERFERÊNCIAS (NÃO INCLUI FORNECIMENTO). AF_06/201 6</t>
  </si>
  <si>
    <t>ASSENTAMENTO DE TUBO DE PEAD CORRUGADO DE DUPLA PAREDE PARA REDE COLET ORA DE ESGOTO, DN 1200 MM, JUNTA ELÁSTICA INTEGRADA, INSTALADO EM LOCA L COM NÍVEL ALTO DE INTERFERÊNCIAS (NÃO INCLUI FORNECIMENTO). AF_06/20 16</t>
  </si>
  <si>
    <t>ASSENTAMENTO DE TUBO DE PEAD CORRUGADO DE DUPLA PAREDE PARA REDE COLET ORA DE ESGOTO, DN 1500 MM, JUNTA ELÁSTICA INTEGRADA, INSTALADO EM LOCA L COM NÍVEL ALTO DE INTERFERÊNCIAS (NÃO INCLUI FORNECIMENTO). AF_06/20 16</t>
  </si>
  <si>
    <t>TELHAMENTO COM TELHA DE CONCRETO DE ENCAIXE, COM ATÉ 2 ÁGUAS, INCLUSO TRANSPORTE VERTICAL. AF_06/2016</t>
  </si>
  <si>
    <t>TELHAMENTO COM TELHA DE CONCRETO DE ENCAIXE, COM MAIS DE 2 ÁGUAS, INCL USO TRANSPORTE VERTICAL. AF_06/2016</t>
  </si>
  <si>
    <t>TELHAMENTO COM TELHA CERÂMICA DE ENCAIXE, TIPO PORTUGUESA, COM ATÉ 2 Á GUAS, INCLUSO TRANSPORTE VERTICAL. AF_06/2016</t>
  </si>
  <si>
    <t>TELHAMENTO COM TELHA CERÂMICA DE ENCAIXE, TIPO PORTUGUESA, COM MAIS DE 2 ÁGUAS, INCLUSO TRANSPORTE VERTICAL. AF_06/2016</t>
  </si>
  <si>
    <t>TELHAMENTO COM TELHA CERÂMICA CAPA-CANAL, TIPO COLONIAL, COM ATÉ 2 ÁGU AS, INCLUSO TRANSPORTE VERTICAL. AF_06/2016</t>
  </si>
  <si>
    <t>TELHAMENTO COM TELHA CERÂMICA CAPA-CANAL, TIPO COLONIAL, COM MAIS DE 2 ÁGUAS, INCLUSO TRANSPORTE VERTICAL. AF_06/2016</t>
  </si>
  <si>
    <t>EMBOÇAMENTO COM ARGAMASSA TRAÇO 1:2:9 (CIMENTO, CAL E AREIA). AF_06/20 16</t>
  </si>
  <si>
    <t>ISOLAMENTO TERMOACÚSTICO COM LÃ MINERAL NA SUBCOBERTURA, INCLUSO TRANS PORTE VERTICAL. AF_06/2016</t>
  </si>
  <si>
    <t>SUBCOBERTURA COM MANTA PLÁSTICA REVESTIDA POR PELÍCULA DE ALUMÍNO, INC LUSO TRANSPORTE VERTICAL. AF_06/2016</t>
  </si>
  <si>
    <t>AMARRAÇÃO DE TELHAS CERÂMICAS OU DE CONCRETO. AF_06/2016</t>
  </si>
  <si>
    <t>TELHAMENTO COM TELHA CERÂMICA DE ENCAIXE, TIPO FRANCESA, COM ATÉ 2 ÁGU AS, INCLUSO TRANSPORTE VERTICAL. AF_06/2016</t>
  </si>
  <si>
    <t>TELHAMENTO COM TELHA CERÂMICA DE ENCAIXE, TIPO FRANCESA, COM MAIS DE 2 ÁGUAS, INCLUSO TRANSPORTE VERTICAL. AF_06/2016</t>
  </si>
  <si>
    <t>TELHAMENTO COM TELHA CERÂMICA DE ENCAIXE, TIPO ROMANA, COM ATÉ 2 ÁGUAS , INCLUSO TRANSPORTE VERTICAL. AF_06/2016</t>
  </si>
  <si>
    <t>TELHAMENTO COM TELHA CERÂMICA DE ENCAIXE, TIPO ROMANA, COM MAIS DE 2 Á GUAS, INCLUSO TRANSPORTE VERTICAL. AF_06/2016</t>
  </si>
  <si>
    <t>TELHAMENTO COM TELHA CERÂMICA CAPA-CANAL, TIPO PLAN, COM ATÉ 2 ÁGUAS, INCLUSO TRANSPORTE VERTICAL. AF_06/2016</t>
  </si>
  <si>
    <t>TELHAMENTO COM TELHA CERÂMICA CAPA-CANAL, TIPO PLAN, COM MAIS DE 2 ÁGU AS, INCLUSO TRANSPORTE VERTICAL. AF_06/2016</t>
  </si>
  <si>
    <t>TELHAMENTO COM TELHA CERÂMICA CAPA-CANAL, TIPO PAULISTA, COM ATÉ 2 ÁGU AS, INCLUSO TRANSPORTE VERTICAL. AF_06/2016</t>
  </si>
  <si>
    <t>TELHAMENTO COM TELHA CERÂMICA CAPA-CANAL, TIPO PAULISTA, COM MAIS DE 2 ÁGUAS, INCLUSO TRANSPORTE VERTICAL. AF_06/2016</t>
  </si>
  <si>
    <t>CUMEEIRA E ESPIGÃO PARA TELHA CERÂMICA EMBOÇADA COM ARGAMASSA TRAÇO 1: 2:9 (CIMENTO, CAL E AREIA), PARA TELHADOS COM MAIS DE 2 ÁGUAS, INCLUSO TRANSPORTE VERTICAL. AF_06/2016</t>
  </si>
  <si>
    <t>CUMEEIRA E ESPIGÃO PARA TELHA DE CONCRETO EMBOÇADA COM ARGAMASSA TRAÇO 1:2:9 (CIMENTO, CAL E AREIA), PARA TELHADOS COM MAIS DE 2 ÁGUAS, INCL USO TRANSPORTE VERTICAL. AF_06/2016</t>
  </si>
  <si>
    <t>CUMEEIRA PARA TELHA CERÂMICA EMBOÇADA COM ARGAMASSA TRAÇO 1:2:9 (CIMEN TO, CAL E AREIA) PARA TELHADOS COM ATÉ 2 ÁGUAS, INCLUSO TRANSPORTE VER TICAL. AF_06/2016</t>
  </si>
  <si>
    <t>CUMEEIRA PARA TELHA DE CONCRETO EMBOÇADA COM ARGAMASSA TRAÇO 1:2:9 (CI MENTO, CAL E AREIA) PARA TELHADOS COM ATÉ 2 ÁGUAS, INCLUSO TRANSPORTE VERTICAL. AF_06/2016</t>
  </si>
  <si>
    <t>CALHA DE BEIRAL, SEMICIRCULAR DE PVC, DIAMETRO 125 MM, INCLUINDO CABEC EIRAS, EMENDAS, BOCAIS, SUPORTES E VEDAÇÕES, EXCLUINDO CONDUTORES, INC 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</si>
  <si>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</si>
  <si>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</si>
  <si>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 INCLUSO TRANSPORTE VERTICAL. AF_06/2016</t>
  </si>
  <si>
    <t>RUFO EM CHAPA DE AÇO GALVANIZADO NÚMERO 24, CORTE DE 25 CM, INCLUSO TR ANSPORTE VERTICAL. AF_06/2016</t>
  </si>
  <si>
    <t>RUFO EM FIBROCIMENTO PARA TELHA ONDULADA E = 6 MM, ABA DE 26 CM, INCLU SO TRANSPORTE VERTICAL. AF_06/2016</t>
  </si>
  <si>
    <t>TELHAMENTO COM TELHA DE ENCAIXE, TIPO FRANCESA DE VIDRO, COM ATÉ 2 ÁGU AS, INCLUSO TRANSPORTE VERTICAL. AF_06/2016</t>
  </si>
  <si>
    <t>GUIA (MEIO-FIO) CONCRETO, MOLDADA  IN LOCO  EM TRECHO RETO COM EXTRUSO RA, 11,5 CM BASE X 22 CM ALTURA. AF_06/2016</t>
  </si>
  <si>
    <t>GUIA (MEIO-FIO) CONCRETO, MOLDADA  IN LOCO  EM TRECHO CURVO COM EXTRUS ORA, 11,5 CM BASE X 22 CM ALTURA. AF_06/2016</t>
  </si>
  <si>
    <t>GUIA (MEIO-FIO) CONCRETO, MOLDADA  IN LOCO  EM TRECHO RETO COM EXTRUSO RA, 14 CM BASE X 30 CM ALTURA. AF_06/2016</t>
  </si>
  <si>
    <t>GUIA (MEIO-FIO) CONCRETO, MOLDADA  IN LOCO  EM TRECHO CURVO COM EXTRUS 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</si>
  <si>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</si>
  <si>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</si>
  <si>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</si>
  <si>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</si>
  <si>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</si>
  <si>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</si>
  <si>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 ETO PRÉ-FABRICADO, DIMENSÕES 100X15X13X30 CM (COMPRIMENTO X BASE INFER IOR X BASE SUPERIOR X ALTURA), PARA VIAS URBANAS (USO VIÁRIO). AF_06/2 016</t>
  </si>
  <si>
    <t>ASSENTAMENTO DE GUIA (MEIO-FIO) EM TRECHO CURVO, CONFECCIONADA EM CONC RETO PRÉ-FABRICADO, DIMENSÕES 100X15X13X30 CM (COMPRIMENTO X BASE INFE RIOR X BASE SUPERIOR X ALTURA), PARA VIAS URBANAS (USO VIÁRIO). AF_06/ 2016</t>
  </si>
  <si>
    <t>ASSENTAMENTO DE GUIA (MEIO-FIO) EM TRECHO RETO, CONFECCIONADA EM CONCR ETO PRÉ-FABRICADO, DIMENSÕES 100X15X13X20 CM (COMPRIMENTO X BASE INFER IOR X BASE SUPERIOR X ALTURA), PARA URBANIZAÇÃO INTERNA DE EMPREENDIME NTOS. AF_06/2016_P</t>
  </si>
  <si>
    <t>ASSENTAMENTO DE GUIA (MEIO-FIO) EM TRECHO CURVO, CONFECCIONADA EM CONC RETO PRÉ-FABRICADO, DIMENSÕES 100X15X13X20 CM (COMPRIMENTO X BASE INFE RIOR X BASE SUPERIOR X ALTURA), PARA URBANIZAÇÃO INTERNA DE EMPREENDIM ENTOS. AF_06/2016_P</t>
  </si>
  <si>
    <t>EXECUÇÃO DE SARJETA DE CONCRETO USINADO, MOLDADA  IN LOCO  EM TRECHO R ETO, 30 CM BASE X 15 CM ALTURA. AF_06/2016</t>
  </si>
  <si>
    <t>EXECUÇÃO DE SARJETA DE CONCRETO USINADO, MOLDADA  IN LOCO  EM TRECHO C URVO, 30 CM BASE X 15 CM ALTURA. AF_06/2016</t>
  </si>
  <si>
    <t>EXECUÇÃO DE SARJETA DE CONCRETO USINADO, MOLDADA  IN LOCO  EM TRECHO R ETO, 45 CM BASE X 15 CM ALTURA. AF_06/2016</t>
  </si>
  <si>
    <t>EXECUÇÃO DE SARJETA DE CONCRETO USINADO, MOLDADA  IN LOCO  EM TRECHO C URVO, 45 CM BASE X 15 CM ALTURA. AF_06/2016</t>
  </si>
  <si>
    <t>EXECUÇÃO DE SARJETA DE CONCRETO USINADO, MOLDADA  IN LOCO  EM TRECHO R ETO, 60 CM BASE X 15 CM ALTURA. AF_06/2016</t>
  </si>
  <si>
    <t>EXECUÇÃO DE SARJETA DE CONCRETO USINADO, MOLDADA  IN LOCO  EM TRECHO C URVO, 60 CM BASE X 15 CM ALTURA. AF_06/2016</t>
  </si>
  <si>
    <t>EXECUÇÃO DE SARJETA DE CONCRETO USINADO, MOLDADA  IN LOCO  EM TRECHO R ETO, 30 CM BASE X 10 CM ALTURA. AF_06/2016</t>
  </si>
  <si>
    <t>EXECUÇÃO DE SARJETA DE CONCRETO USINADO, MOLDADA  IN LOCO  EM TRECHO C URVO, 30 CM BASE X 10 CM ALTURA. AF_06/2016</t>
  </si>
  <si>
    <t>EXECUÇÃO DE SARJETA DE CONCRETO USINADO, MOLDADA  IN LOCO  EM TRECHO R ETO, 45 CM BASE X 10 CM ALTURA. AF_06/2016</t>
  </si>
  <si>
    <t>EXECUÇÃO DE SARJETA DE CONCRETO USINADO, MOLDADA  IN LOCO  EM TRECHO C URVO, 45 CM BASE X 10 CM ALTURA. AF_06/2016</t>
  </si>
  <si>
    <t>EXECUÇÃO DE SARJETA DE CONCRETO USINADO, MOLDADA  IN LOCO  EM TRECHO R ETO, 60 CM BASE X 10 CM ALTURA. AF_06/2016</t>
  </si>
  <si>
    <t>EXECUÇÃO DE SARJETA DE CONCRETO USINADO, MOLDADA  IN LOCO  EM TRECHO C URVO, 60 CM BASE X 10 CM ALTURA. AF_06/2016</t>
  </si>
  <si>
    <t>EXECUÇÃO DE SARJETÃO DE CONCRETO USINADO, MOLDADA  IN LOCO  EM TRECHO RETO, 100 CM BASE X 20 CM ALTURA. AF_06/2016</t>
  </si>
  <si>
    <t>EXECUÇÃO DE ESCORAS DE CONCRETO PARA CONTENÇÃO DE GUIAS PRÉ-FABRICADAS .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</si>
  <si>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</si>
  <si>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 EL ALTO DE INTERFERÊNCIA. AF_06/2016</t>
  </si>
  <si>
    <t>ESCORAMENTO DE VALA, TIPO PONTALETEAMENTO, COM PROFUNDIDADE DE 1,5 A 3 ,0 M, LARGURA MENOR QUE 1,5 M, EM LOCAL COM NÍVEL ALTO DE INTERFERÊNCI A. AF_06/2016</t>
  </si>
  <si>
    <t>ESCORAMENTO DE VALA, TIPO PONTALETEAMENTO, COM PROFUNDIDADE DE 1,5 A 3 ,0 M, LARGURA MAIOR OU IGUAL A 1,5 M E MENOR QUE 2,5 M, EM LOCAL COM N ÍVEL ALTO DE INTERFERÊNCIA. AF_06/2016</t>
  </si>
  <si>
    <t>ESCORAMENTO DE VALA, TIPO PONTALETEAMENTO, COM PROFUNDIDADE DE 3,0 A 4 ,5 M, LARGURA MENOR QUE 1,5 M EM LOCAL COM NÍVEL ALTO DE INTERFERÊNCIA . AF_06/2016</t>
  </si>
  <si>
    <t>ESCORAMENTO DE VALA, TIPO PONTALETEAMENTO, COM PROFUNDIDADE DE 3,0 A 4 ,5 M, LARGURA MAIOR OU IGUAL A 1,5 M E MENOR QUE 2,5 M, EM LOCAL COM N ÍVEL ALTO DE INTERFERÊNCIA. AF_06/2016</t>
  </si>
  <si>
    <t>ESCORAMENTO DE VALA, TIPO PONTALETEAMENTO, COM PROFUNDIDADE DE 0 A 1,5 M, LARGURA MENOR QUE 1,5 M, EM LOCAL COM NÍVEL BAIXO DE INTERFERÊNCIA . AF_06/2016</t>
  </si>
  <si>
    <t>ESCORAMENTO DE VALA, TIPO PONTALETEAMENTO, COM PROFUNDIDADE DE 0 A 1,5 M, LARGURA MAIOR OU IGUAL A 1,5 M E MENOR QUE 2,5 M, EM LOCAL COM NÍV EL BAIXO DE INTERFERÊNCIA. AF_06/2016</t>
  </si>
  <si>
    <t>ESCORAMENTO DE VALA, TIPO PONTALETEAMENTO, COM PROFUNDIDADE DE 1,5 A 3 ,0 M, LARGURA MENOR QUE 1,5 M, EM LOCAL COM NÍVEL BAIXO DE INTERFERÊNC IA. AF_06/2016</t>
  </si>
  <si>
    <t>ESCORAMENTO DE VALA, TIPO PONTALETEAMENTO, COM PROFUNDIDADE DE 1,5 A 3 ,0 M, LARGURA MAIOR OU IGUAL A 1,5 M E MENOR QUE 2,5 M, EM LOCAL COM N ÍVEL BAIXO DE INTERFERÊNCIA. AF_06/2016</t>
  </si>
  <si>
    <t>ESCORAMENTO DE VALA, TIPO PONTALETEAMENTO, COM PROFUNDIDADE DE 3,0 A 4 ,5 M, LARGURA MENOR QUE 1,5 M EM LOCAL COM NÍVEL BAIXO DE INTERFERÊNCI A. AF_06/2016</t>
  </si>
  <si>
    <t>ESCORAMENTO DE VALA, TIPO PONTALETEAMENTO, COM PROFUNDIDADE DE 3,0 A 4 ,5 M, LARGURA MAIOR OU IGUAL A 1,5 M E MENOR QUE 2,5 M, EM LOCAL COM N ÍVEL BAIXO DE INTERFERÊNCIA. AF_06/2016</t>
  </si>
  <si>
    <t>ESCORAMENTO DE VALA, TIPO DESCONTÍNUO, COM PROFUNDIDADE DE 0 A 1,5 M, LARGURA MENOR QUE 1,5 M, EM LOCAL COM NÍVEL ALTO DE INTERFERÊNCIA. AF_ 06/2016</t>
  </si>
  <si>
    <t>ESCORAMENTO DE VALA, TIPO DESCONTÍNUO, COM PROFUNDIDADE DE 0 A 1,5 M, LARGURA MAIOR OU IGUAL A 1,5 M E MENOR QUE 2,5 M, EM LOCAL COM NÍVEL A LTO DE INTERFERÊNCIA. AF_06/2016</t>
  </si>
  <si>
    <t>ESCORAMENTO DE VALA, TIPO DESCONTÍNUO, COM PROFUNDIDADE DE 1,5 M A 3,0 M, LARGURA MENOR QUE 1,5 M, EM LOCAL COM NÍVEL ALTO DE INTERFERÊNCIA. AF_06/2016</t>
  </si>
  <si>
    <t>ESCORAMENTO DE VALA, TIPO DESCONTÍNUO, COM PROFUNDIDADE DE 1,5 A 3,0 M , LARGURA MAIOR OU IGUAL A 1,5 M E MENOR QUE 2,5 M, EM LOCAL COM NÍVEL ALTO DE INTERFERÊNCIA. AF_06/2016</t>
  </si>
  <si>
    <t>ESCORAMENTO DE VALA, TIPO DESCONTÍNUO, COM PROFUNDIDADE DE 3,0 A 4,5 M , LARGURA MENOR QUE 1,5 M, EM LOCAL COM NÍVEL ALTO DE INTERFERÊNCIA. A F_06/2016</t>
  </si>
  <si>
    <t>ESCORAMENTO DE VALA, TIPO DESCONTÍNUO, COM PROFUNDIDADE DE 3,0 A 4,5 M , LARGURA MAIOR OU IGUAL A 1,5 E MENOR QUE 2,5 M, EM LOCAL COM NÍVEL A LTO DE INTERFERÊNCIA. AF_06/2016</t>
  </si>
  <si>
    <t>ESCORAMENTO DE VALA, TIPO DESCONTÍNUO, COM PROFUNDIDADE DE 0 A 1,5 M, LARGURA MENOR QUE 1,5 M, EM LOCAL COM NÍVEL BAIXO DE INTERFERÊNCIA. AF _06/2016</t>
  </si>
  <si>
    <t>ESCORAMENTO DE VALA, TIPO DESCONTÍNUO, COM PROFUNDIDADE DE 0 A 1,5 M, LARGURA MAIOR OU IGUAL A 1,5 M E MENOR QUE 2,5 M, EM LOCAL COM NÍVEL B AIXO DE INTERFERÊNCIA. AF_06/2016</t>
  </si>
  <si>
    <t>ESCORAMENTO DE VALA, TIPO DESCONTÍNUO, COM PROFUNDIDADE DE 1,5 M A 3,0 M, LARGURA MENOR QUE 1,5 M, EM LOCAL COM NÍVEL BAIXO DE INTERFERÊNCIA . AF_06/2016</t>
  </si>
  <si>
    <t>ESCORAMENTO DE VALA, TIPO DESCONTÍNUO, COM PROFUNDIDADE DE 1,5 A 3,0 M , LARGURA MAIOR OU IGUAL A 1,5 M E MENOR QUE 2,5 M, EM LOCAL COM NÍVEL BAIXO DE INTERFERÊNCIA. AF_06/2016</t>
  </si>
  <si>
    <t>ESCORAMENTO DE VALA, TIPO DESCONTÍNUO, COM PROFUNDIDADE DE 3,0 A 4,5 M , LARGURA MENOR QUE 1,5 M, EM LOCAL COM NÍVEL BAIXO DE INTERFERÊNCIA. AF_06/2016</t>
  </si>
  <si>
    <t>ESCORAMENTO DE VALA, TIPO DESCONTÍNUO, COM PROFUNDIDADE DE 3,0 A 4,5 M , LARGURA MAIOR OU IGUAL A 1,5 E MENOR QUE 2,5 M, EM LOCAL COM NÍVEL B AIXO DE INTERFERÊNCIA. AF_06/2016</t>
  </si>
  <si>
    <t>PORTA EM AÇO DE ABRIR COM POSTIGO PARA VIDRO, COM GUARNIÇÃO, FIXAÇÃO C OM PARAFUSOS, EXCLUSIVE VIDRO - FORNECIMENTO E INSTALAÇÃO. AF_08/2015</t>
  </si>
  <si>
    <t>PORTA EM AÇO DE ABRIR COM TRAVESSAS PARA VIDRO, COM GUARNIÇÃO, FIXAÇÃO COM PARAFUSOS, EXCLUSIVE VIDROS - FORNECIMENTO E INSTALAÇÃO. AF_08/20 15</t>
  </si>
  <si>
    <t>PORTA DE ALUMÍNIO DE ABRIR PARA VIDRO SEM GUARNIÇÃO, 87X210CM, FIXAÇÃO COM PARAFUSOS, INCLUSIVE VIDROS - FORNECIMENTO E INSTALAÇÃO. AF_08/20 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</si>
  <si>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</si>
  <si>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</si>
  <si>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TUBO, CPVC, SOLDÁVEL, DN 35MM, INSTALADO EM RAMAL OU SUB-RAMAL DE ÁGUA FORNECIMENTO E INSTALAÇÃO. AF_12/2014</t>
  </si>
  <si>
    <t>TUBO, CPVC, SOLDÁVEL, DN 35MM, INSTALADO EM PRUMADA DE ÁGUA  FORNECIM ENTO E INSTALAÇÃO. AF_12/2014</t>
  </si>
  <si>
    <t>TUBO, CPVC, SOLDÁVEL, DN 42MM, INSTALADO EM PRUMADA DE ÁGUA  FORNECIM ENTO E INSTALAÇÃO. AF_12/2014</t>
  </si>
  <si>
    <t>TUBO, CPVC, SOLDÁVEL, DN 73MM, INSTALADO EM PRUMADA DE ÁGUA  FORNECIM ENTO E INSTALAÇÃO. AF_12/2014</t>
  </si>
  <si>
    <t>TUBO, CPVC, SOLDÁVEL, DN 89MM, INSTALADO EM PRUMADA DE ÁGUA  FORNECIM ENTO E INSTALAÇÃO. AF_12/2014</t>
  </si>
  <si>
    <t>TUBO DE AÇO GALVANIZADO COM COSTURA, CLASSE MÉDIA, DN 50 (2), CONEXÃO ROSQUEADA, INSTALADO EM RESERVAÇÃO DE ÁGUA DE EDIFICAÇÃO QUE POSSUA R ESERVATÓRIO DE FIBRA/FIBROCIMENTO  FORNECIMENTO E INSTALAÇÃO. AF_06/2 016</t>
  </si>
  <si>
    <t>TUBO DE AÇO GALVANIZADO COM COSTURA, CLASSE MÉDIA, DN 65 (2 1/2), CON EXÃO ROSQUEADA, INSTALADO EM RESERVAÇÃO DE ÁGUA DE EDIFICAÇÃO QUE POSS UA RESERVATÓRIO DE FIBRA/FIBROCIMENTO  FORNECIMENTO E INSTALAÇÃO. AF_ 06/2016</t>
  </si>
  <si>
    <t>TUBO DE AÇO GALVANIZADO COM COSTURA, CLASSE MÉDIA, DN 80 (3), CONEXÃO ROSQUEADA, INSTALADO EM RESERVAÇÃO DE ÁGUA DE EDIFICAÇÃO QUE POSSUA R ESERVATÓRIO DE FIBRA/FIBROCIMENTO  FORNECIMENTO E INSTALAÇÃO. AF_06/2 016</t>
  </si>
  <si>
    <t>TUBO EM COBRE RÍGIDO, DN 54 MM CLASSE E, SEM ISOLAMENTO, INSTALADO EM RESERVAÇÃO DE ÁGUA DE EDIFICAÇÃO QUE POSSUA RESERVATÓRIO DE FIBRA/FIBR OCIMENTO  FORNECIMENTO E INSTALAÇÃO. AF_06/2016</t>
  </si>
  <si>
    <t>TUBO EM COBRE RÍGIDO, DN 66 MM CLASSE E, SEM ISOLAMENTO, INSTALADO EM RESERVAÇÃO DE ÁGUA DE EDIFICAÇÃO QUE POSSUA RESERVATÓRIO DE FIBRA/FIBR OCIMENTO  FORNECIMENTO E INSTALAÇÃO. AF_06/2016</t>
  </si>
  <si>
    <t>TUBO EM COBRE RÍGIDO, DN 79 MM CLASSE E, SEM ISOLAMENTO, INSTALADO EM RESERVAÇÃO DE ÁGUA DE EDIFICAÇÃO QUE POSSUA RESERVATÓRIO DE FIBRA/FIBR OCIMENTO  FORNECIMENTO E INSTALAÇÃO. AF_06/2016</t>
  </si>
  <si>
    <t>TUBO EM COBRE RÍGIDO, DN 104 MM CLASSE E, SEM ISOLAMENTO, INSTALADO EM RESERVAÇÃO DE ÁGUA DE EDIFICAÇÃO QUE POSSUA RESERVATÓRIO DE FIBRA/FIB ROCIMENTO  FORNECIMENTO E INSTALAÇÃO. AF_06/2016</t>
  </si>
  <si>
    <t>TUBO, CPVC, SOLDÁVEL, DN 22 MM, INSTALADO EM RESERVAÇÃO DE ÁGUA DE EDI FICAÇÃO QUE POSSUA RESERVATÓRIO DE FIBRA/FIBROCIMENTO  FORNECIMENTO E INSTALAÇÃO. AF_06/2016</t>
  </si>
  <si>
    <t>TUBO, CPVC, SOLDÁVEL, DN 28 MM, INSTALADO EM RESERVAÇÃO DE ÁGUA DE EDI FICAÇÃO QUE POSSUA RESERVATÓRIO DE FIBRA/FIBROCIMENTO  FORNECIMENTO E INSTALAÇÃO. AF_06/2016</t>
  </si>
  <si>
    <t>TUBO, CPVC, SOLDÁVEL, DN 35 MM, INSTALADO EM RESERVAÇÃO DE ÁGUA DE EDI FICAÇÃO QUE POSSUA RESERVATÓRIO DE FIBRA/FIBROCIMENTO  FORNECIMENTO E INSTALAÇÃO. AF_06/2016</t>
  </si>
  <si>
    <t>TUBO, CPVC, SOLDÁVEL, DN 42 MM, INSTALADO EM RESERVAÇÃO DE ÁGUA DE EDI FICAÇÃO QUE POSSUA RESERVATÓRIO DE FIBRA/FIBROCIMENTO  FORNECIMENTO E INSTALAÇÃO. AF_06/2016</t>
  </si>
  <si>
    <t>TUBO, CPVC, SOLDÁVEL, DN 54 MM, INSTALADO EM RESERVAÇÃO DE ÁGUA DE EDI FICAÇÃO QUE POSSUA RESERVATÓRIO DE FIBRA/FIBROCIMENTO  FORNECIMENTO E INSTALAÇÃO. AF_06/2016</t>
  </si>
  <si>
    <t>TUBO, CPVC, SOLDÁVEL, DN 73 MM, INSTALADO EM RESERVAÇÃO DE ÁGUA DE EDI FICAÇÃO QUE POSSUA RESERVATÓRIO DE FIBRA/FIBROCIMENTO  FORNECIMENTO E INSTALAÇÃO. AF_06/2016</t>
  </si>
  <si>
    <t>TUBO, CPVC, SOLDÁVEL, DN 89 MM, INSTALADO EM RESERVAÇÃO DE ÁGUA DE EDI FICAÇÃO QUE POSSUA RESERVATÓRIO DE FIBRA/FIBROCIMENTO  FORNECIMENTO E INSTALAÇÃO. AF_06/2016</t>
  </si>
  <si>
    <t>JOELHO 45 GRAUS, CPVC, SOLDÁVEL, DN 15MM, INSTALADO EM RAMAL OU SUB-RA MAL DE ÁGUA - FORNECIMENTO E INSTALAÇÃO. AF_12/2014</t>
  </si>
  <si>
    <t>CURVA 90 GRAUS, CPVC, SOLDÁVEL, DN 15MM, INSTALADO EM RAMAL OU SUB-RAM AL DE ÁGUA - FORNECIMENTO E INSTALAÇÃO. AF_12/2014</t>
  </si>
  <si>
    <t>JOELHO 45 GRAUS, CPVC, SOLDÁVEL, DN 22MM, INSTALADO EM RAMAL OU SUB-RA MAL DE ÁGUA - FORNECIMENTO E INSTALAÇÃO. AF_12/2014</t>
  </si>
  <si>
    <t>CURVA 90 GRAUS, CPVC, SOLDÁVEL, DN 22MM, INSTALADO EM RAMAL OU SUB-RAM AL DE ÁGUA - FORNECIMENTO E INSTALAÇÃO. AF_12/2014</t>
  </si>
  <si>
    <t>JOELHO 90 GRAUS, CPVC, SOLDÁVEL, DN 28MM, INSTALADO EM RAMAL OU SUB-RA MAL DE ÁGUA - FORNECIMENTO E INSTALAÇÃO. AF_12/2014</t>
  </si>
  <si>
    <t>JOELHO 45 GRAUS, CPVC, SOLDÁVEL, DN 28MM, INSTALADO EM RAMAL OU SUB-RA MAL DE ÁGUA  FORNECIMENTO E INSTALAÇÃO. AF_12/2014</t>
  </si>
  <si>
    <t>CURVA 90 GRAUS, CPVC, SOLDÁVEL, DN 28MM, INSTALADO EM RAMAL OU SUB-RAM AL DE ÁGUA  FORNECIMENTO E INSTALAÇÃO. AF_12/2014</t>
  </si>
  <si>
    <t>JOELHO 90 GRAUS, CPVC, SOLDÁVEL, DN 35MM, INSTALADO EM RAMAL OU SUB-RA MAL DE ÁGUA  FORNECIMENTO E INSTALAÇÃO. AF_12/2014</t>
  </si>
  <si>
    <t>JOELHO 45 GRAUS, CPVC, SOLDÁVEL, DN 35MM, INSTALADO EM RAMAL OU SUB-RA MAL DE ÁGUA  FORNECIMENTO E INSTALAÇÃO. AF_12/2014</t>
  </si>
  <si>
    <t>LUVA DE CORRER, CPVC, SOLDÁVEL, DN 15MM, INSTALADO EM RAMAL OU SUB-RAM AL DE ÁGUA  FORNECIMENTO E INSTALAÇÃO. AF_12/2014</t>
  </si>
  <si>
    <t>UNIÃO, CPVC, SOLDÁVEL, DN15MM, INSTALADO EM RAMAL OU SUB-RAMAL DE ÁGUA FORNECIMENTO E INSTALAÇÃO. AF_12/2014</t>
  </si>
  <si>
    <t>CONECTOR, CPVC, SOLDÁVEL, DN 15MM X 1/2, INSTALADO EM RAMAL OU SUB-RA MAL DE ÁGUA  FORNECIMENTO E INSTALAÇÃO. AF_12/2014</t>
  </si>
  <si>
    <t>ADAPTADOR, CPVC, SOLDÁVEL, DN15MM, INSTALADO EM RAMAL OU SUB-RAMAL DE ÁGUA  FORNECIMENTO E INSTALAÇÃO. AF_12/2014</t>
  </si>
  <si>
    <t>CURVA DE TRANSPOSIÇÃO, CPVC, SOLDÁVEL, DN15MM, INSTALADO EM RAMAL OU S UB-RAMAL DE ÁGUA  FORNECIMENTO E INSTALAÇÃO. AF_12/2014</t>
  </si>
  <si>
    <t>LUVA, CPVC, SOLDÁVEL, DN 22MM, INSTALADO EM RAMAL OU SUB-RAMAL DE ÁGUA FORNECIMENTO E INSTALAÇÃO. AF_12/2014</t>
  </si>
  <si>
    <t>LUVA DE CORRER, CPVC, SOLDÁVEL, DN 22MM, INSTALADO EM RAMAL OU SUB-RAM AL DE ÁGUA  FORNECIMENTO E INSTALAÇÃO. AF_12/2014</t>
  </si>
  <si>
    <t>UNIÃO, CPVC, SOLDÁVEL, DN22MM, INSTALADO EM RAMAL OU SUB-RAMAL DE ÁGUA FORNECIMENTO E INSTALAÇÃO. AF_12/2014</t>
  </si>
  <si>
    <t>CONECTOR, CPVC, SOLDÁVEL, DN 22MM X 1/2, INSTALADO EM RAMAL OU SUB-RA MAL DE ÁGUA  FORNECIMENTO E INSTALAÇÃO. AF_12/2014</t>
  </si>
  <si>
    <t>ADAPTADOR, CPVC, SOLDÁVEL, DN22MM, INSTALADO EM RAMAL OU SUB-RAMAL DE ÁGUA  FORNECIMENTO E INSTALAÇÃO. AF_12/2014</t>
  </si>
  <si>
    <t>CURVA DE TRANSPOSIÇÃO, CPVC, SOLDÁVEL, DN22MM, INSTALADO EM RAMAL OU S UB-RAMAL DE ÁGUA  FORNECIMENTO E INSTALAÇÃO. AF_12/2014</t>
  </si>
  <si>
    <t>BUCHA DE REDUÇÃO, CPVC, SOLDÁVEL, DN22MM X 15MM, INSTALADO EM RAMAL OU SUB-RAMAL DE ÁGUA  FORNECIMENTO E INSTALAÇÃO. AF_12/2014</t>
  </si>
  <si>
    <t>LUVA, CPVC, SOLDÁVEL, DN 28MM, INSTALADO EM RAMAL OU SUB-RAMAL DE ÁGUA FORNECIMENTO E INSTALAÇÃO. AF_12/2014</t>
  </si>
  <si>
    <t>LUVA DE CORRER, CPVC, SOLDÁVEL, DN 28MM, INSTALADO EM RAMAL OU SUB-RAM AL DE ÁGUA  FORNECIMENTO E INSTALAÇÃO. AF_12/2014</t>
  </si>
  <si>
    <t>UNIÃO, CPVC, SOLDÁVEL, DN28MM, INSTALADO EM RAMAL OU SUB-RAMAL DE ÁGUA FORNECIMENTO E INSTALAÇÃO. AF_12/2014</t>
  </si>
  <si>
    <t>CONECTOR, CPVC, SOLDÁVEL, DN 28MM X 1, INSTALADO EM RAMAL OU SUB-RAMA L DE ÁGUA  FORNECIMENTO E INSTALAÇÃO. AF_12/2014</t>
  </si>
  <si>
    <t>BUCHA DE REDUÇÃO, CPVC, SOLDÁVEL, DN28MM X 22MM, INSTALADO EM RAMAL OU SUB-RAMAL DE ÁGUA  FORNECIMENTO E INSTALAÇÃO. AF_12/2014</t>
  </si>
  <si>
    <t>LUVA, CPVC, SOLDÁVEL, DN 35MM, INSTALADO EM RAMAL OU SUB-RAMAL DE ÁGUA FORNECIMENTO E INSTALAÇÃO. AF_12/2014</t>
  </si>
  <si>
    <t>LUVA DE CORRER, CPVC, SOLDÁVEL, DN 35MM, INSTALADO EM RAMAL OU SUB-RAM AL DE ÁGUA  FORNECIMENTO E INSTALAÇÃO. AF_12/2014</t>
  </si>
  <si>
    <t>UNIÃO, CPVC, SOLDÁVEL, DN35MM, INSTALADO EM RAMAL OU SUB-RAMAL DE ÁGUA FORNECIMENTO E INSTALAÇÃO. AF_12/2014</t>
  </si>
  <si>
    <t>CONECTOR, CPVC, SOLDÁVEL, DN 35MM X 1 1/4, INSTALADO EM RAMAL OU SUB- RAMAL DE ÁGUA  FORNECIMENTO E INSTALAÇÃO. AF_12/2014</t>
  </si>
  <si>
    <t>BUCHA DE REDUÇÃO, CPVC, SOLDÁVEL, DN35MM X 28MM, INSTALADO EM RAMAL OU SUB-RAMAL DE ÁGUA  FORNECIMENTO E INSTALAÇÃO. AF_12/2014</t>
  </si>
  <si>
    <t>TE DE TRANSIÇÃO, CPVC, SOLDÁVEL, DN 15MM X 1/2, INSTALADO EM RAMAL OU SUB-RAMAL DE ÁGUA  FORNECIMENTO E INSTALAÇÃO. AF_12/2014</t>
  </si>
  <si>
    <t>TÊ MISTURADOR, CPVC, SOLDÁVEL, DN15MM, INSTALADO EM RAMAL OU SUB-RAMAL DE ÁGUA  FORNECIMENTO E INSTALAÇÃO. AF_12/2014</t>
  </si>
  <si>
    <t>TE DE TRANSIÇÃO, CPVC, SOLDÁVEL, DN 22MM X 1/2, INSTALADO EM RAMAL OU SUB-RAMAL DE ÁGUA  FORNECIMENTO E INSTALAÇÃO. AF_12/2014</t>
  </si>
  <si>
    <t>TÊ MISTURADOR, CPVC, SOLDÁVEL, DN22MM, INSTALADO EM RAMAL OU SUB-RAMAL DE ÁGUA  FORNECIMENTO E INSTALAÇÃO. AF_12/2014</t>
  </si>
  <si>
    <t>TÊ, CPVC, SOLDÁVEL, DN28MM, INSTALADO EM RAMAL OU SUB-RAMAL DE ÁGUA FORNECIMENTO E INSTALAÇÃO. AF_12/2014</t>
  </si>
  <si>
    <t>TÊ, CPVC, SOLDÁVEL, DN35MM, INSTALADO EM RAMAL OU SUB-RAMAL DE ÁGUA FORNECIMENTO E INSTALAÇÃO. AF_12/2014</t>
  </si>
  <si>
    <t>TUBO, CPVC, SOLDÁVEL, DN 22MM, INSTALADO EM RAMAL DE DISTRIBUIÇÃO DE Á GUA   FORNECIMENTO E INSTALAÇÃO. AF_12/2014</t>
  </si>
  <si>
    <t>TUBO, CPVC, SOLDÁVEL, DN 35MM, INSTALADO EM RAMAL DE DISTRIBUIÇÃO DE Á GUA   FORNECIMENTO E INSTALAÇÃO. AF_12/2014</t>
  </si>
  <si>
    <t>JOELHO 90 GRAUS, CPVC, SOLDÁVEL, DN 22MM, INSTALADO EM RAMAL DE DISTRI BUIÇÃO DE ÁGUA   FORNECIMENTO E INSTALAÇÃO. AF_12/2014</t>
  </si>
  <si>
    <t>JOELHO 45 GRAUS, CPVC, SOLDÁVEL, DN 22MM, INSTALADO EM RAMAL DE DISTRI BUIÇÃO DE ÁGUA   FORNECIMENTO E INSTALAÇÃO. AF_12/2014</t>
  </si>
  <si>
    <t>CURVA 90 GRAUS, CPVC, SOLDÁVEL, DN 22MM, INSTALADO EM RAMAL DE DISTRIB UIÇÃO DE ÁGUA - FORNECIMENTO E INSTALAÇÃO. AF_12/2014</t>
  </si>
  <si>
    <t>JOELHO 90 GRAUS, CPVC, SOLDÁVEL, DN 28MM, INSTALADO EM RAMAL DE DISTRI BUIÇÃO DE ÁGUA   FORNECIMENTO E INSTALAÇÃO. AF_12/2014</t>
  </si>
  <si>
    <t>JOELHO 45 GRAUS, CPVC, SOLDÁVEL, DN 28MM, INSTALADO EM RAMAL DE DISTRI BUIÇÃO DE ÁGUA   FORNECIMENTO E INSTALAÇÃO. AF_12/2014</t>
  </si>
  <si>
    <t>CURVA 90 GRAUS, CPVC, SOLDÁVEL, DN 28MM, INSTALADO EM RAMAL DE DISTRIB UIÇÃO DE ÁGUA   FORNECIMENTO E INSTALAÇÃO. AF_12/2014</t>
  </si>
  <si>
    <t>JOELHO 90 GRAUS, CPVC, SOLDÁVEL, DN 35MM, INSTALADO EM RAMAL DE DISTRI BUIÇÃO DE ÁGUA   FORNECIMENTO E INSTALAÇÃO. AF_12/2014</t>
  </si>
  <si>
    <t>JOELHO 45 GRAUS, CPVC, SOLDÁVEL, DN 35MM, INSTALADO EM RAMAL DE DISTRI BUIÇÃO DE ÁGUA   FORNECIMENTO E INSTALAÇÃO. AF_12/2014</t>
  </si>
  <si>
    <t>LUVA, CPVC, SOLDÁVEL, DN 22MM, INSTALADO EM RAMAL DE DISTRIBUIÇÃO DE Á GUA   FORNECIMENTO E INSTALAÇÃO. AF_12/2014</t>
  </si>
  <si>
    <t>LUVA DE CORRER, CPVC, SOLDÁVEL, DN 22MM, INSTALADO EM RAMAL DE DISTRIB UIÇÃO DE ÁGUA   FORNECIMENTO E INSTALAÇÃO.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</si>
  <si>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</si>
  <si>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</si>
  <si>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CONECTOR, CPVC, SOLDÁVEL, DN 22MM X 1/2 , INSTALADO EM RAMAL DE DISTRI 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</si>
  <si>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</si>
  <si>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</si>
  <si>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BUCHA DE REDUÇÃO, CPVC, SOLDÁVEL, DN 22MM X 15MM, INSTALADO EM RAMAL D E DISTRIBUIÇÃO DE ÁGUA   FORNECIMENTO E INSTALAÇÃO. AF_12/2014</t>
  </si>
  <si>
    <t>LUVA, CPVC, SOLDÁVEL, DN 28MM, INSTALADO EM RAMAL DE DISTRIBUIÇÃO DE Á GUA   FORNECIMENTO E INSTALAÇÃO. AF_12/2014</t>
  </si>
  <si>
    <t>LUVA DE CORRER, CPVC, SOLDÁVEL, DN 28MM, INSTALADO EM RAMAL DE DISTRIB UIÇÃO DE ÁGUA   FORNECIMENTO E INSTALAÇÃO. AF_12/2014</t>
  </si>
  <si>
    <t>UNIÃO, CPVC, SOLDÁVEL, DN 28MM, INSTALADO EM RAMAL DE DISTRIBUIÇÃO DE ÁGUA   FORNECIMENTO E INSTALAÇÃO. AF_12/2014</t>
  </si>
  <si>
    <t>CONECTOR, CPVC, SOLDÁVEL, DN 28MM X 1 , INSTALADO EM RAMAL DE DISTRIBU IÇÃO DE ÁGUA   FORNECIMENTO E INSTALAÇÃO. AF_12/2014</t>
  </si>
  <si>
    <t>BUCHA DE REDUÇÃO, CPVC, SOLDÁVEL, DN 28MM X 22MM, INSTALADO EM RAMAL D E DISTRIBUIÇÃO DE ÁGUA - FORNECIMENTO E INSTALAÇÃO. AF_12/2014</t>
  </si>
  <si>
    <t>LUVA, CPVC, SOLDÁVEL, DN 35MM, INSTALADO EM RAMAL DE DISTRIBUIÇÃO DE Á GUA - FORNECIMENTO E INSTALAÇÃO. AF_12/2014</t>
  </si>
  <si>
    <t>LUVA DE CORRER, CPVC, SOLDÁVEL, DN 35MM, INSTALADO EM RAMAL DE DISTRIB UIÇÃO DE ÁGUA - FORNECIMENTO E INSTALAÇÃO. AF_12/2014</t>
  </si>
  <si>
    <t>UNIÃO, CPVC, SOLDÁVEL, DN35MM, INSTALADO EM RAMAL DE DISTRIBUIÇÃO DE Á GUA - FORNECIMENTO E INSTALAÇÃO. AF_12/2014</t>
  </si>
  <si>
    <t>CONECTOR, CPVC, SOLDÁVEL, DN 35MM X 1 1/4 , INSTALADO EM RAMAL DE DIST RIBUIÇÃO DE ÁGUA - FORNECIMENTO E INSTALAÇÃO. AF_12/2014</t>
  </si>
  <si>
    <t>BUCHA DE REDUÇÃO, CPVC, SOLDÁVEL, DN35MM X 28MM, INSTALADO EM RAMAL DE DISTRIBUIÇÃO DE ÁGUA - FORNECIMENTO E INSTALAÇÃO. AF_12/2014</t>
  </si>
  <si>
    <t>TE, CPVC, SOLDÁVEL, DN 22MM, INSTALADO EM RAMAL DE DISTRIBUIÇÃO DE ÁGU A - FORNECIMENTO E INSTALAÇÃO. AF_12/2014</t>
  </si>
  <si>
    <t>TE DE TRANSIÇÃO, CPVC, SOLDÁVEL, DN 22MM X 1/2 , INSTALADO EM RAMAL DE DISTRIBUIÇÃO DE ÁGUA   FORNECIMENTO E INSTALAÇÃO. AF_12/2014</t>
  </si>
  <si>
    <t>TÊ MISTURADOR, CPVC, SOLDÁVEL, DN 22MM, INSTALADO EM RAMAL DE DISTRIBU IÇÃO DE ÁGUA - FORNECIMENTO E INSTALAÇÃO. AF_12/2014</t>
  </si>
  <si>
    <t>TÊ, CPVC, SOLDÁVEL, DN 28MM, INSTALADO EM RAMAL DE DISTRIBUIÇÃO DE ÁGU A - FORNECIMENTO E INSTALAÇÃO. AF_12/2014</t>
  </si>
  <si>
    <t>TÊ, CPVC, SOLDÁVEL, DN35MM, INSTALADO EM RAMAL DE DISTRIBUIÇÃO DE ÁGUA - FORNECIMENTO E INSTALAÇÃO. AF_12/2014</t>
  </si>
  <si>
    <t>TUBO, CPVC, SOLDÁVEL, DN 54MM, INSTALADO EM PRUMADA DE ÁGUA  FORNECIM ENTO E INSTALAÇÃO. AF_12/2014</t>
  </si>
  <si>
    <t>JOELHO 90 GRAUS, CPVC, SOLDÁVEL, DN 35MM, INSTALADO EM PRUMADA DE ÁGUA FORNECIMENTO E INSTALAÇÃO. AF_12/2014</t>
  </si>
  <si>
    <t>JOELHO 90 GRAUS, CPVC, SOLDÁVEL, DN 42MM, INSTALADO EM PRUMADA DE ÁGUA FORNECIMENTO E INSTALAÇÃO. AF_12/2014</t>
  </si>
  <si>
    <t>JOELHO 45 GRAUS, CPVC, SOLDÁVEL, DN 42MM, INSTALADO EM PRUMADA DE ÁGUA FORNECIMENTO E INSTALAÇÃO. AF_12/2014</t>
  </si>
  <si>
    <t>JOELHO 90 GRAUS, CPVC, SOLDÁVEL, DN 54MM, INSTALADO EM PRUMADA DE ÁGUA FORNECIMENTO E INSTALAÇÃO. AF_12/2014</t>
  </si>
  <si>
    <t>JOELHO 45 GRAUS, CPVC, SOLDÁVEL, DN 54MM, INSTALADO EM PRUMADA DE ÁGUA FORNECIMENTO E INSTALAÇÃO. AF_12/2014</t>
  </si>
  <si>
    <t>JOELHO 90 GRAUS, CPVC, SOLDÁVEL, DN 73MM, INSTALADO EM PRUMADA DE ÁGUA FORNECIMENTO E INSTALAÇÃO. AF_12/2014</t>
  </si>
  <si>
    <t>JOELHO 45 GRAUS, CPVC, SOLDÁVEL, DN 73MM, INSTALADO EM PRUMADA DE ÁGUA FORNECIMENTO E INSTALAÇÃO. AF_12/2014</t>
  </si>
  <si>
    <t>JOELHO 90 GRAUS, CPVC, SOLDÁVEL, DN 89MM, INSTALADO EM PRUMADA DE ÁGUA FORNECIMENTO E INSTALAÇÃO. AF_12/2014</t>
  </si>
  <si>
    <t>JOELHO 45 GRAUS, CPVC, SOLDÁVEL, DN 89MM, INSTALADO EM PRUMADA DE ÁGUA FORNECIMENTO E INSTALAÇÃO. AF_12/2014</t>
  </si>
  <si>
    <t>LUVA, CPVC, SOLDÁVEL, DN 35MM, INSTALADO EM PRUMADA DE ÁGUA  FORNECIM ENTO E INSTALAÇÃO. AF_12/2014</t>
  </si>
  <si>
    <t>LUVA DE CORRER, CPVC, SOLDÁVEL, DN 35MM, INSTALADO EM PRUMADA DE ÁGUA FORNECIMENTO E INSTALAÇÃO. AF_12/2014</t>
  </si>
  <si>
    <t>UNIÃO, CPVC, SOLDÁVEL, DN35MM, INSTALADO EM PRUMADA DE ÁGUA  FORNECIM ENTO E INSTALAÇÃO. AF_12/2014</t>
  </si>
  <si>
    <t>CONECTOR, CPVC, SOLDÁVEL, DN 35MM X 1 1/4, INSTALADO EM PRUMADA DE ÁG UA  FORNECIMENTO E INSTALAÇÃO. AF_12/2014</t>
  </si>
  <si>
    <t>BUCHA DE REDUÇÃO, CPVC, SOLDÁVEL, DN35MM X 28MM, INSTALADO EM PRUMADA DE ÁGUA  FORNECIMENTO E INSTALAÇÃO. AF_12/2014</t>
  </si>
  <si>
    <t>LUVA, CPVC, SOLDÁVEL, DN 42MM, INSTALADO EM PRUMADA DE ÁGUA  FORNECIM ENTO E INSTALAÇÃO. AF_12/2014</t>
  </si>
  <si>
    <t>LUVA DE CORRER, CPVC, SOLDÁVEL, DN 42MM, INSTALADO EM PRUMADA DE ÁGUA FORNECIMENTO E INSTALAÇÃO. AF_12/2014</t>
  </si>
  <si>
    <t>LUVA DE TRANSIÇÃO, CPVC, SOLDÁVEL, DN42MM X 1.1/2, INSTALADO EM PRUMA DA DE ÁGUA  FORNECIMENTO E INSTALAÇÃO. AF_12/2014</t>
  </si>
  <si>
    <t>UNIÃO, CPVC, SOLDÁVEL, DN42MM, INSTALADO EM PRUMADA DE ÁGUA  FORNECIM ENTO E INSTALAÇÃO. AF_12/2014</t>
  </si>
  <si>
    <t>CONECTOR, CPVC, SOLDÁVEL, DN 42MM X 1.1/2, INSTALADO EM PRUMADA DE ÁG UA  FORNECIMENTO E INSTALAÇÃO. AF_12/2014</t>
  </si>
  <si>
    <t>BUCHA DE REDUÇÃO, CPVC, SOLDÁVEL, DN 42MM X 22MM, INSTALADO EM RAMAL D E DISTRIBUIÇÃO DE ÁGUA - FORNECIMENTO E INSTALAÇÃO. AF_12/2014</t>
  </si>
  <si>
    <t>LUVA, CPVC, SOLDÁVEL, DN 54MM, INSTALADO EM PRUMADA DE ÁGUA  FORNECIM ENTO E INSTALAÇÃO. AF_12/2014</t>
  </si>
  <si>
    <t>LUVA DE TRANSIÇÃO, CPVC, SOLDÁVEL, DN 54MM X 2, INSTALADO EM PRUMADA DE ÁGUA  FORNECIMENTO E INSTALAÇÃO. AF_12/2014</t>
  </si>
  <si>
    <t>UNIÃO, CPVC, SOLDÁVEL, DN 54MM, INSTALADO EM PRUMADA DE ÁGUA  FORNECI MENTO E INSTALAÇÃO. AF_12/2014</t>
  </si>
  <si>
    <t>LUVA, CPVC, SOLDÁVEL, DN 73MM, INSTALADO EM PRUMADA DE ÁGUA  FORNECIM ENTO E INSTALAÇÃO. AF_12/2014</t>
  </si>
  <si>
    <t>UNIÃO, CPVC, SOLDÁVEL, DN 73MM, INSTALADO EM PRUMADA DE ÁGUA  FORNECI MENTO E INSTALAÇÃO. AF_12/2014</t>
  </si>
  <si>
    <t>LUVA, CPVC, SOLDÁVEL, DN 89MM, INSTALADO EM PRUMADA DE ÁGUA  FORNECIM ENTO E INSTALAÇÃO. AF_12/2014</t>
  </si>
  <si>
    <t>UNIÃO, CPVC, SOLDÁVEL, DN 89MM, INSTALADO EM PRUMADA DE ÁGUA  FORNECI MENTO E INSTALAÇÃO. AF_12/2014</t>
  </si>
  <si>
    <t>TÊ, CPVC, SOLDÁVEL, DN 35MM, INSTALADO EM PRUMADA DE ÁGUA  FORNECIMEN TO E INSTALAÇÃO. AF_12/2014</t>
  </si>
  <si>
    <t>TE, CPVC, SOLDÁVEL, DN  42MM, INSTALADO EM PRUMADA DE ÁGUA  FORNECIME NTO E INSTALAÇÃO. AF_12/2014</t>
  </si>
  <si>
    <t>TÊ, CPVC, SOLDÁVEL, DN 54 MM, INSTALADO EM PRUMADA DE ÁGUA  FORNECIME NTO E INSTALAÇÃO. AF_12/2014</t>
  </si>
  <si>
    <t>TÊ, CPVC, SOLDÁVEL, DN 73MM, INSTALADO EM PRUMADA DE ÁGUA  FORNECIMEN TO E INSTALAÇÃO. AF_12/2014</t>
  </si>
  <si>
    <t>TÊ, CPVC, SOLDÁVEL, DN 89MM, INSTALADO EM PRUMADA DE ÁGUA  FORNECIMEN TO E INSTALAÇÃO. AF_12/2014</t>
  </si>
  <si>
    <t>LUVA, EM FERRO GALVANIZADO, CONEXÃO ROSQUEADA, DN 50 (2), INSTALADO E M RESERVAÇÃO DE ÁGUA DE EDIFICAÇÃO QUE POSSUA RESERVATÓRIO DE FIBRA/FI BROCIMENTO  FORNECIMENTO E INSTALAÇÃO. AF_06/2016</t>
  </si>
  <si>
    <t>NIPLE, EM FERRO GALVANIZADO, CONEXÃO ROSQUEADA, DN 50 (2), INSTALADO EM RESERVAÇÃO DE ÁGUA DE EDIFICAÇÃO QUE POSSUA RESERVATÓRIO DE FIBRA/F IBROCIMENTO  FORNECIMENTO E INSTALAÇÃO. AF_06/2016</t>
  </si>
  <si>
    <t>NIPLE, EM FERRO GALVANIZADO, CONEXÃO ROSQUEADA, DN 65 (2 1/2), INSTAL ADO EM RESERVAÇÃO DE ÁGUA DE EDIFICAÇÃO QUE POSSUA RESERVATÓRIO DE FIB RA/FIBROCIMENTO  FORNECIMENTO E INSTALAÇÃO. AF_06/2016</t>
  </si>
  <si>
    <t>LUVA, EM FERRO GALVANIZADO, CONEXÃO ROSQUEADA, DN 80 (3), INSTALADO E M RESERVAÇÃO DE ÁGUA DE EDIFICAÇÃO QUE POSSUA RESERVATÓRIO DE FIBRA/FI BROCIMENTO  FORNECIMENTO E INSTALAÇÃO. AF_06/2016</t>
  </si>
  <si>
    <t>NIPLE, EM FERRO GALVANIZADO, CONEXÃO ROSQUEADA, DN 80 (3), INSTALADO EM RESERVAÇÃO DE ÁGUA DE EDIFICAÇÃO QUE POSSUA RESERVATÓRIO DE FIBRA/F IBROCIMENTO  FORNECIMENTO E INSTALAÇÃO. AF_06/2016</t>
  </si>
  <si>
    <t>COTOVELO 90 GRAUS, EM FERRO GALVANIZADO, CONEXÃO ROSQUEADA, DN 50 (2) , INSTALADO EM RESERVAÇÃO DE ÁGUA DE EDIFICAÇÃO QUE POSSUA RESERVATÓRI O DE FIBRA/FIBROCIMENTO  FORNECIMENTO E INSTALAÇÃO. AF_06/2016</t>
  </si>
  <si>
    <t>COTOVELO 45 GRAUS, EM FERRO GALVANIZADO, CONEXÃO ROSQUEADA, DN 50 (2) , INSTALADO EM RESERVAÇÃO DE ÁGUA DE EDIFICAÇÃO QUE POSSUA RESERVATÓRI O DE FIBRA/FIBROCIMENTO  FORNECIMENTO E INSTALAÇÃO. AF_06/2016</t>
  </si>
  <si>
    <t>COTOVELO 90 GRAUS, EM FERRO GALVANIZADO, CONEXÃO ROSQUEADA, DN 65 (2 1 /2), INSTALADO EM RESERVAÇÃO DE ÁGUA DE EDIFICAÇÃO QUE POSSUA RESERVA TÓRIO DE FIBRA/FIBROCIMENTO  FORNECIMENTO E INSTALAÇÃO. AF_06/2016</t>
  </si>
  <si>
    <t>COTOVELO 45 GRAUS, EM FERRO GALVANIZADO, CONEXÃO ROSQUEADA, DN 65 (2 1 /2), INSTALADO EM RESERVAÇÃO DE ÁGUA DE EDIFICAÇÃO QUE POSSUA RESERVA TÓRIO DE FIBRA/FIBROCIMENTO  FORNECIMENTO E INSTALAÇÃO. AF_06/2016</t>
  </si>
  <si>
    <t>COTOVELO 90 GRAUS, EM FERRO GALVANIZADO, CONEXÃO ROSQUEADA, DN 80 (3) , INSTALADO EM RESERVAÇÃO DE ÁGUA DE EDIFICAÇÃO QUE POSSUA RESERVATÓRI O DE FIBRA/FIBROCIMENTO  FORNECIMENTO E INSTALAÇÃO. AF_06/2016</t>
  </si>
  <si>
    <t>COTOVELO 45 GRAUS, EM FERRO GALVANIZADO, CONEXÃO ROSQUEADA, DN 80 (3) , INSTALADO EM RESERVAÇÃO DE ÁGUA DE EDIFICAÇÃO QUE POSSUA RESERVATÓRI O DE FIBRA/FIBROCIMENTO  FORNECIMENTO E INSTALAÇÃO. AF_06/2016</t>
  </si>
  <si>
    <t>TÊ, EM FERRO GALVANIZADO, CONEXÃO ROSQUEADA, DN 50 (2), INSTALADO EM RESERVAÇÃO DE ÁGUA DE EDIFICAÇÃO QUE POSSUA RESERVATÓRIO DE FIBRA/FIBR OCIMENTO  FORNECIMENTO E INSTALAÇÃO. AF_06/2016</t>
  </si>
  <si>
    <t>TÊ, EM FERRO GALVANIZADO, CONEXÃO ROSQUEADA, DN 65 (2 1/2), INSTALADO EM RESERVAÇÃO DE ÁGUA DE EDIFICAÇÃO QUE POSSUA RESERVATÓRIO DE FIBRA/ FIBROCIMENTO  FORNECIMENTO E INSTALAÇÃO. AF_06/2016</t>
  </si>
  <si>
    <t>TÊ, EM FERRO GALVANIZADO, CONEXÃO ROSQUEADA, DN 80 (3), INSTALADO EM RESERVAÇÃO DE ÁGUA DE EDIFICAÇÃO QUE POSSUA RESERVATÓRIO DE FIBRA/FIBR OCIMENTO  FORNECIMENTO E INSTALAÇÃO. AF_06/2016</t>
  </si>
  <si>
    <t>LUVA DE COBRE, SEM ANEL DE SOLDA, DN 54 MM, INSTALADO EM RESERVAÇÃO DE ÁGUA DE EDIFICAÇÃO QUE POSSUA RESERVATÓRIO DE FIBRA/FIBROCIMENTO  FO RNECIMENTO E INSTALAÇÃO. AF_06/2016_P</t>
  </si>
  <si>
    <t>LUVA DE COBRE, SEM ANEL DE SOLDA, DN 66 MM, INSTALADO EM RESERVAÇÃO DE ÁGUA DE EDIFICAÇÃO QUE POSSUA RESERVATÓRIO DE FIBRA/FIBROCIMENTO  FO RNECIMENTO E INSTALAÇÃO. AF_06/2016_P</t>
  </si>
  <si>
    <t>LUVA DE COBRE, SEM ANEL DE SOLDA, DN 79 MM, INSTALADO EM RESERVAÇÃO DE ÁGUA DE EDIFICAÇÃO QUE POSSUA RESERVATÓRIO DE FIBRA/FIBROCIMENTO  FO RNECIMENTO E INSTALAÇÃO. AF_06/2016_P</t>
  </si>
  <si>
    <t>LUVA DE COBRE, SEM ANEL DE SOLDA, DN 104 MM, INSTALADO EM RESERVAÇÃO D E ÁGUA DE EDIFICAÇÃO QUE POSSUA RESERVATÓRIO DE FIBRA/FIBROCIMENTO  F ORNECIMENTO E INSTALAÇÃO. AF_06/2016_P</t>
  </si>
  <si>
    <t>COTOVELO EM COBRE, 90 GRAUS, SEM ANEL DE SOLDA, DN 54 MM, INSTALADO EM RESERVAÇÃO DE ÁGUA DE EDIFICAÇÃO QUE POSSUA RESERVATÓRIO DE FIBRA/FIB ROCIMENTO  FORNECIMENTO E INSTALAÇÃO. AF_06/2016_P</t>
  </si>
  <si>
    <t>CURVA EM COBRE, 45 GRAUS, SEM ANEL DE SOLDA, BOLSA X BOLSA, DN 54 MM, INSTALADO EM RESERVAÇÃO DE ÁGUA DE EDIFICAÇÃO QUE POSSUA RESERVATÓRIO DE FIBRA/FIBROCIMENTO  FORNECIMENTO E INSTALAÇÃO. AF_06/2016_P</t>
  </si>
  <si>
    <t>COTOVELO EM COBRE, 90 GRAUS, SEM ANEL DE SOLDA, DN 66 MM, INSTALADO EM RESERVAÇÃO DE ÁGUA DE EDIFICAÇÃO QUE POSSUA RESERVATÓRIO DE FIBRA/FIB ROCIMENTO  FORNECIMENTO E INSTALAÇÃO. AF_06/2016[_P</t>
  </si>
  <si>
    <t>CURVA EM COBRE, 45 GRAUS, SEM ANEL DE SOLDA, BOLSA X BOLSA, DN 66 MM, INSTALADO EM RESERVAÇÃO DE ÁGUA DE EDIFICAÇÃO QUE POSSUA RESERVATÓRIO DE FIBRA/FIBROCIMENTO  FORNECIMENTO E INSTALAÇÃO. AF_06/2016_P</t>
  </si>
  <si>
    <t>COTOVELO EM COBRE, 90 GRAUS, SEM ANEL DE SOLDA, DN 79 MM, INSTALADO EM RESERVAÇÃO DE ÁGUA DE EDIFICAÇÃO QUE POSSUA RESERVATÓRIO DE FIBRA/FIB ROCIMENTO  FORNECIMENTO E INSTALAÇÃO. AF_06/2016_P</t>
  </si>
  <si>
    <t>COTOVELO EM COBRE, 90 GRAUS, SEM ANEL DE SOLDA, DN 104 MM, INSTALADO E M RESERVAÇÃO DE ÁGUA DE EDIFICAÇÃO QUE POSSUA RESERVATÓRIO DE FIBRA/FI BROCIMENTO  FORNECIMENTO E INSTALAÇÃO. AF_06/2016_P</t>
  </si>
  <si>
    <t>TE EM COBRE, SEM ANEL DE SOLDA, DN 54 MM,  INSTALADO EM RESERVAÇÃO DE ÁGUA DE EDIFICAÇÃO QUE POSSUA RESERVATÓRIO DE FIBRA/FIBROCIMENTO  FOR NECIMENTO E INSTALAÇÃO. AF_06/2016_P</t>
  </si>
  <si>
    <t>TE EM COBRE, SEM ANEL DE SOLDA, DN 66 MM,  INSTALADO EM RESERVAÇÃO DE ÁGUA DE EDIFICAÇÃO QUE POSSUA RESERVATÓRIO DE FIBRA/FIBROCIMENTO  FOR NECIMENTO E INSTALAÇÃO. AF_06/2016_P</t>
  </si>
  <si>
    <t>TE EM COBRE, SEM ANEL DE SOLDA, DN 79 MM,  INSTALADO EM RESERVAÇÃO DE ÁGUA DE EDIFICAÇÃO QUE POSSUA RESERVATÓRIO DE FIBRA/FIBROCIMENTO  FOR NECIMENTO E INSTALAÇÃO. AF_06/2016_P</t>
  </si>
  <si>
    <t>TE EM COBRE, SEM ANEL DE SOLDA, DN 104 MM,  INSTALADO EM RESERVAÇÃO DE ÁGUA DE EDIFICAÇÃO QUE POSSUA RESERVATÓRIO DE FIBRA/FIBROCIMENTO  FO RNECIMENTO E INSTALAÇÃO. AF_06/2016_P</t>
  </si>
  <si>
    <t>CONECTOR, CPVC, SOLDÁVEL, DN 22 MM X 3/4, INSTALADO EM RESERVAÇÃO DE ÁGUA DE EDIFICAÇÃO QUE POSSUA RESERVATÓRIO DE FIBRA/FIBROCIMENTO  FOR NECIMENTO E INSTALAÇÃO. AF_06/2016</t>
  </si>
  <si>
    <t>LUVA, CPVC, SOLDÁVEL, DN 22 MM, INSTALADO EM RESERVAÇÃO DE ÁGUA DE EDI FICAÇÃO QUE POSSUA RESERVATÓRIO DE FIBRA/FIBROCIMENTO  FORNECIMENTO E INSTALAÇÃO. AF_06/2016</t>
  </si>
  <si>
    <t>CONECTOR, CPVC, SOLDÁVEL, DN 28 MM X 1, INSTALADO EM RESERVAÇÃO DE ÁG UA DE EDIFICAÇÃO QUE POSSUA RESERVATÓRIO DE FIBRA/FIBROCIMENTO  FORNE CIMENTO E INSTALAÇÃO. AF_06/2016</t>
  </si>
  <si>
    <t>LUVA, CPVC, SOLDÁVEL, DN 28 MM, INSTALADO EM RESERVAÇÃO DE ÁGUA DE EDI FICAÇÃO QUE POSSUA RESERVATÓRIO DE FIBRA/FIBROCIMENTO  FORNECIMENTO E INSTALAÇÃO. AF_06/2016</t>
  </si>
  <si>
    <t>CONECTOR, CPVC, SOLDÁVEL, DN 35 MM X 1 1/4, INSTALADO EM RESERVAÇÃO D E ÁGUA DE EDIFICAÇÃO QUE POSSUA RESERVATÓRIO DE FIBRA/FIBROCIMENTO  F ORNECIMENTO E INSTALAÇÃO. AF_06/2016</t>
  </si>
  <si>
    <t>LUVA, CPVC, SOLDÁVEL, DN 35 MM, INSTALADO EM RESERVAÇÃO DE ÁGUA DE EDI FICAÇÃO QUE POSSUA RESERVATÓRIO DE FIBRA/FIBROCIMENTO  FORNECIMENTO E INSTALAÇÃO. AF_06/2016</t>
  </si>
  <si>
    <t>CONECTOR, CPVC, SOLDÁVEL, DN 42 MM X 1 1/2, INSTALADO EM RESERVAÇÃO D E ÁGUA DE EDIFICAÇÃO QUE POSSUA RESERVATÓRIO DE FIBRA/FIBROCIMENTO  F ORNECIMENTO E INSTALAÇÃO. AF_06/2016</t>
  </si>
  <si>
    <t>LUVA, CPVC, SOLDÁVEL, DN 42 MM, INSTALADO EM RESERVAÇÃO DE ÁGUA DE EDI FICAÇÃO QUE POSSUA RESERVATÓRIO DE FIBRA/FIBROCIMENTO  FORNECIMENTO E INSTALAÇÃO. AF_06/2016</t>
  </si>
  <si>
    <t>LUVA, CPVC, SOLDÁVEL, DN 54 MM, INSTALADO EM RESERVAÇÃO DE ÁGUA DE EDI FICAÇÃO QUE POSSUA RESERVATÓRIO DE FIBRA/FIBROCIMENTO  FORNECIMENTO E INSTALAÇÃO. AF_06/2016</t>
  </si>
  <si>
    <t>LUVA, CPVC, SOLDÁVEL, DN 89 MM, INSTALADO EM RESERVAÇÃO DE ÁGUA DE EDI FICAÇÃO QUE POSSUA RESERVATÓRIO DE FIBRA/FIBROCIMENTO  FORNECIMENTO E INSTALAÇÃO. AF_06/2016</t>
  </si>
  <si>
    <t>JOELHO 90 GRAUS, CPVC, SOLDÁVEL, DN 22 MM, INSTALADO EM RESERVAÇÃO DE ÁGUA DE EDIFICAÇÃO QUE POSSUA RESERVATÓRIO DE FIBRA/FIBROCIMENTO  FOR NECIMENTO E INSTALAÇÃO. AF_06/2016</t>
  </si>
  <si>
    <t>CURVA 90 GRAUS, CPVC, SOLDÁVEL, DN 22 MM, INSTALADO EM RESERVAÇÃO DE Á GUA DE EDIFICAÇÃO QUE POSSUA RESERVATÓRIO DE FIBRA/FIBROCIMENTO  FORN ECIMENTO E INSTALAÇÃO. AF_06/2016</t>
  </si>
  <si>
    <t>JOELHO 90 GRAUS, CPVC, SOLDÁVEL, DN 28 MM, INSTALADO EM RESERVAÇÃO DE ÁGUA DE EDIFICAÇÃO QUE POSSUA RESERVATÓRIO DE FIBRA/FIBROCIMENTO  FOR NECIMENTO E INSTALAÇÃO. AF_06/2016</t>
  </si>
  <si>
    <t>CURVA 90 GRAUS, CPVC, SOLDÁVEL, DN 28 MM, INSTALADO EM RESERVAÇÃO DE Á GUA DE EDIFICAÇÃO QUE POSSUA RESERVATÓRIO DE FIBRA/FIBROCIMENTO  FORN ECIMENTO E INSTALAÇÃO. AF_06/2016</t>
  </si>
  <si>
    <t>JOELHO 90 GRAUS, CPVC, SOLDÁVEL, DN 35 MM, INSTALADO EM RESERVAÇÃO DE ÁGUA DE EDIFICAÇÃO QUE POSSUA RESERVATÓRIO DE FIBRA/FIBROCIMENTO  FOR NECIMENTO E INSTALAÇÃO. AF_06/2016</t>
  </si>
  <si>
    <t>JOELHO 90 GRAUS, CPVC, SOLDÁVEL, DN 42 MM, INSTALADO EM RESERVAÇÃO DE ÁGUA DE EDIFICAÇÃO QUE POSSUA RESERVATÓRIO DE FIBRA/FIBROCIMENTO  FOR NECIMENTO E INSTALAÇÃO. AF_06/2016</t>
  </si>
  <si>
    <t>JOELHO 90 GRAUS, CPVC, SOLDÁVEL, DN 54 MM, INSTALADO EM RESERVAÇÃO DE ÁGUA DE EDIFICAÇÃO QUE POSSUA RESERVATÓRIO DE FIBRA/FIBROCIMENTO  FOR NECIMENTO E INSTALAÇÃO. AF_06/2016</t>
  </si>
  <si>
    <t>JOELHO 90 GRAUS, CPVC, SOLDÁVEL, DN 73 MM, INSTALADO EM RESERVAÇÃO DE ÁGUA DE EDIFICAÇÃO QUE POSSUA RESERVATÓRIO DE FIBRA/FIBROCIMENTO  FOR NECIMENTO E INSTALAÇÃO. AF_06/2016</t>
  </si>
  <si>
    <t>JOELHO 90 GRAUS, CPVC, SOLDÁVEL, DN 89 MM, INSTALADO EM RESERVAÇÃO DE ÁGUA DE EDIFICAÇÃO QUE POSSUA RESERVATÓRIO DE FIBRA/FIBROCIMENTO  FOR NECIMENTO E INSTALAÇÃO. AF_06/2016</t>
  </si>
  <si>
    <t>TE, CPVC, SOLDÁVEL, DN 22 MM, INSTALADO EM RESERVAÇÃO DE ÁGUA DE EDIFI CAÇÃO QUE POSSUA RESERVATÓRIO DE FIBRA/FIBROCIMENTO  FORNECIMENTO E I NSTALAÇÃO. AF_06/2016</t>
  </si>
  <si>
    <t>TE, CPVC, SOLDÁVEL, DN 28 MM, INSTALADO EM RESERVAÇÃO DE ÁGUA DE EDIFI CAÇÃO QUE POSSUA RESERVATÓRIO DE FIBRA/FIBROCIMENTO  FORNECIMENTO E I NSTALAÇÃO. AF_06/2016</t>
  </si>
  <si>
    <t>TE, CPVC, SOLDÁVEL, DN 35 MM, INSTALADO EM RESERVAÇÃO DE ÁGUA DE EDIFI CAÇÃO QUE POSSUA RESERVATÓRIO DE FIBRA/FIBROCIMENTO  FORNECIMENTO E I NSTALAÇÃO. AF_06/2016</t>
  </si>
  <si>
    <t>TE, CPVC, SOLDÁVEL, DN 42 MM, INSTALADO EM RESERVAÇÃO DE ÁGUA DE EDIFI CAÇÃO QUE POSSUA RESERVATÓRIO DE FIBRA/FIBROCIMENTO  FORNECIMENTO E I NSTALAÇÃO. AF_06/2016</t>
  </si>
  <si>
    <t>TE, CPVC, SOLDÁVEL, DN 54 MM, INSTALADO EM RESERVAÇÃO DE ÁGUA DE EDIFI CAÇÃO QUE POSSUA RESERVATÓRIO DE FIBRA/FIBROCIMENTO  FORNECIMENTO E I NSTALAÇÃO. AF_06/2016</t>
  </si>
  <si>
    <t>TE, CPVC, SOLDÁVEL, DN 73 MM, INSTALADO EM RESERVAÇÃO DE ÁGUA DE EDIFI CAÇÃO QUE POSSUA RESERVATÓRIO DE FIBRA/FIBROCIMENTO  FORNECIMENTO E I NSTALAÇÃO. AF_06/2016</t>
  </si>
  <si>
    <t>TE, CPVC, SOLDÁVEL, DN 89 MM, INSTALADO EM RESERVAÇÃO DE ÁGUA DE EDIFI CAÇÃO QUE POSSUA RESERVATÓRIO DE FIBRA/FIBROCIMENTO  FORNECIMENTO E I NSTALAÇÃO. AF_06/2016</t>
  </si>
  <si>
    <t>LUVA, CPVC, SOLDÁVEL, DN 73 MM, INSTALADO EM RESERVAÇÃO DE ÁGUA DE EDI FICAÇÃO QUE POSSUA RESERVATÓRIO DE FIBRA/FIBROCIMENTO  FORNECIMENTO E INSTALAÇÃO. AF_06/2016</t>
  </si>
  <si>
    <t>CAIXA DE INSPEÇÃO EM CONCRETO PRÉ-MOLDADO DN 60CM COM TAMPA H= 60CM - FORNECIMENTO E INSTALACAO</t>
  </si>
  <si>
    <t>REGISTRO DE GAVETA BRUTO, LATÃO, ROSCÁVEL, 3/4, INSTALADO EM RESERVAÇ ÃO DE ÁGUA DE EDIFICAÇÃO QUE POSSUA RESERVATÓRIO DE FIBRA/FIBROCIMENTO FORNECIMENTO E INSTALAÇÃO. AF_06/2016</t>
  </si>
  <si>
    <t>REGISTRO DE GAVETA BRUTO, LATÃO, ROSCÁVEL, 1, INSTALADO EM RESERVAÇÃO DE ÁGUA DE EDIFICAÇÃO QUE POSSUA RESERVATÓRIO DE FIBRA/FIBROCIMENTO FORNECIMENTO E INSTALAÇÃO. AF_06/2016</t>
  </si>
  <si>
    <t>REGISTRO DE GAVETA BRUTO, LATÃO, ROSCÁVEL, 1 1/4, INSTALADO EM RESERV AÇÃO DE ÁGUA DE EDIFICAÇÃO QUE POSSUA RESERVATÓRIO DE FIBRA/FIBROCIMEN TO  FORNECIMENTO E INSTALAÇÃO. AF_06/2016</t>
  </si>
  <si>
    <t>REGISTRO DE GAVETA BRUTO, LATÃO, ROSCÁVEL, 1 1/2, INSTALADO EM RESERV AÇÃO DE ÁGUA DE EDIFICAÇÃO QUE POSSUA RESERVATÓRIO DE FIBRA/FIBROCIMEN TO  FORNECIMENTO E INSTALAÇÃO. AF_06/2016</t>
  </si>
  <si>
    <t>REGISTRO DE GAVETA BRUTO, LATÃO, ROSCÁVEL, 2, INSTALADO EM RESERVAÇÃO DE ÁGUA DE EDIFICAÇÃO QUE POSSUA RESERVATÓRIO DE FIBRA/FIBROCIMENTO FORNECIMENTO E INSTALAÇÃO. AF_06/2016</t>
  </si>
  <si>
    <t>REGISTRO DE GAVETA BRUTO, LATÃO, ROSCÁVEL, 2 1/2, INSTALADO EM RESERV AÇÃO DE ÁGUA DE EDIFICAÇÃO QUE POSSUA RESERVATÓRIO DE FIBRA/FIBROCIMEN TO  FORNECIMENTO E INSTALAÇÃO. AF_06/2016</t>
  </si>
  <si>
    <t>REGISTRO DE GAVETA BRUTO, LATÃO, ROSCÁVEL, 3, INSTALADO EM RESERVAÇÃO DE ÁGUA DE EDIFICAÇÃO QUE POSSUA RESERVATÓRIO DE FIBRA/FIBROCIMENTO FORNECIMENTO E INSTALAÇÃO. AF_06/2016</t>
  </si>
  <si>
    <t>REGISTRO DE GAVETA BRUTO, LATÃO, ROSCÁVEL, 4, INSTALADO EM RESERVAÇÃO DE ÁGUA DE EDIFICAÇÃO QUE POSSUA RESERVATÓRIO DE FIBRA/FIBROCIMENTO FORNECIMENTO E INSTALAÇÃO. AF_06/2016</t>
  </si>
  <si>
    <t>REGISTRO DE GAVETA BRUTO, LATÃO, ROSCÁVEL, 1, COM ACABAMENTO E CANOPL A CROMADOS, INSTALADO EM RESERVAÇÃO DE ÁGUA DE EDIFICAÇÃO QUE POSSUA R ESERVATÓRIO DE FIBRA/FIBROCIMENTO  FORNECIMENTO E INSTALAÇÃO. AF_06/2 016</t>
  </si>
  <si>
    <t>REGISTRO DE GAVETA BRUTO, LATÃO, ROSCÁVEL, 1 1/4, COM ACABAMENTO E CA NOPLA CROMADOS, INSTALADO EM RESERVAÇÃO DE ÁGUA DE EDIFICAÇÃO QUE POSS UA RESERVATÓRIO DE FIBRA/FIBROCIMENTO  FORNECIMENTO E INSTALAÇÃO. AF_ 06/2016</t>
  </si>
  <si>
    <t>REGISTRO DE GAVETA BRUTO, LATÃO, ROSCÁVEL, 1 1/2, COM ACABAMENTO E CA NOPLA CROMADOS, INSTALADO EM RESERVAÇÃO DE ÁGUA DE EDIFICAÇÃO QUE POSS UA RESERVATÓRIO DE FIBRA/FIBROCIMENTO  FORNECIMENTO E INSTALAÇÃO. AF_ 06/2016</t>
  </si>
  <si>
    <t>TORNEIRA DE BÓIA REAL, ROSCÁVEL, 1/2", FORNECIDA E INSTALADA EM RESERV AÇÃO DE ÁGUA. AF_06/2016</t>
  </si>
  <si>
    <t>TORNEIRA DE BÓIA REAL, ROSCÁVEL, 3/4", FORNECIDA E INSTALADA EM RESERV AÇÃO DE ÁGUA. AF_06/2016</t>
  </si>
  <si>
    <t>TORNEIRA DE BÓIA REAL, ROSCÁVEL, 1", FORNECIDA E INSTALADA EM RESERVAÇ ÃO DE ÁGUA. AF_06/2016</t>
  </si>
  <si>
    <t>TORNEIRA DE BÓIA REAL, ROSCÁVEL, 1 1/4", FORNECIDA E INSTALADA EM RESE RVAÇÃO DE ÁGUA. AF_06/2016</t>
  </si>
  <si>
    <t>TORNEIRA DE BÓIA REAL, ROSCÁVEL, 1 1/2", FORNECIDA E INSTALADA EM RESE RVAÇÃO DE ÁGUA. AF_06/2016</t>
  </si>
  <si>
    <t>TORNEIRA DE BÓIA REAL, ROSCÁVEL, 2", FORNECIDA E INSTALADA EM RESERVAÇ ÃO DE ÁGUA. AF_06/2016</t>
  </si>
  <si>
    <t>FIXAÇÃO DE TUBOS HORIZONTAIS DE PVC, CPVC OU COBRE DIÂMETROS MENORES O U IGUAIS A 40 MM OU ELETROCALHAS ATÉ 150MM DE LARGURA, COM ABRAÇADEIRA METÁLICA RÍGIDA TIPO D 1/2, FIXADA EM PERFILADO EM LAJE. AF_05/2015</t>
  </si>
  <si>
    <t>CONJUNTO HIDRÁULICO PARA INSTALAÇÃO DE BOMBA EM AÇO ROSCÁVEL, DN SUCÇÃ O 65 (2½) E DN RECALQUE 50 (2), PARA EDIFICAÇÃO ENTRE 12 E 18 PAVIME NTOS  FORNECIMENTO E INSTALAÇÃO. AF_06/2016</t>
  </si>
  <si>
    <t>CONJUNTO HIDRÁULICO PARA INSTALAÇÃO DE BOMBA EM AÇO ROSCÁVEL, DN SUCÇÃ O 50 (2) E DN RECALQUE 40 (1 1/2), PARA EDIFICAÇÃO ENTRE 8 E 12 PAVI MENTOS  FORNECIMENTO E INSTALAÇÃO. AF_06/2016</t>
  </si>
  <si>
    <t>CONJUNTO HIDRÁULICO PARA INSTALAÇÃO DE BOMBA EM AÇO ROSCÁVEL, DN SUCÇÃ O 40 (1 1/2) E DN RECALQUE 32 (1 1/4), PARA EDIFICAÇÃO ENTRE 4 E 8 P AVIMENTOS  FORNECIMENTO E INSTALAÇÃO. AF_06/2016</t>
  </si>
  <si>
    <t>CONJUNTO HIDRÁULICO PARA INSTALAÇÃO DE BOMBA EM AÇO ROSCÁVEL, DN SUCÇÃ O 32 (1 1/4) E DN RECALQUE 25 (1), PARA EDIFICAÇÃO ATÉ 4 PAVIMENTOS FORNECIMENTO E INSTALAÇÃO. AF_06/2016</t>
  </si>
  <si>
    <t>PREPARO DE FUNDO DE VALA COM LARGURA MENOR QUE 1,5 M, EM LOCAL COM NÍV EL BAIXO DE INTERFERÊNCIA. AF_06/2016</t>
  </si>
  <si>
    <t>PREPARO DE FUNDO DE VALA  COM LARGURA MENOR QUE 1,5 M, EM LOCAL COM NÍ VEL ALTO DE INTERFERÊNCIA. AF_06/2016</t>
  </si>
  <si>
    <t>PREPARO DE FUNDO DE VALA COM LARGURA MAIOR OU IGUAL A 1,5 M E MENOR QU E 2,5 M, EM LOCAL COM NÍVEL BAIXO DE INTERFERÊNCIA. AF_06/2016</t>
  </si>
  <si>
    <t>PREPARO DE FUNDO DE VALA  COM LARGURA MAIOR OU IGUAL A 1,5 M E MENOR Q UE 2,5 M, EM LOCAL COM NÍVEL ALTO DE INTERFERÊNCIA. AF_06/2016</t>
  </si>
  <si>
    <t>(COMPOSIÇÃO REPRESENTATIVA) DO SERVIÇO DE CONTRAPISO EM ARGAMASSA TRAÇ O 1:4 (CIM E AREIA), EM BETONEIRA 400 L, ESPESSURA 3 CM ÁREAS SECAS E 3 CM ÁREAS MOLHADAS, PARA EDIFICAÇÃO HABITACIONAL UNIFAMILIAR (CASA) E EDIFICAÇÃO PÚBLICA PADRÃO. AF_11/2014</t>
  </si>
  <si>
    <t>(COMPOSIÇÃO REPRESENTATIVA) DO SERVIÇO DE CONTRAPISO EM ARGAMASSA TRAÇ O 1:4 (CIM E AREIA), EM BETONEIRA 400 L, ESPESSURA 4 CM ÁREAS SECAS E AREAS MOLHADAS SOBRE LAJE E 3 CM ÁREAS MOLHADAS SOBRE IMPERMEABILIZAÇÃ O, PARA EDIFICAÇÃO HABITACIONAL UNIFAMILIAR(CASA) E EDIFICAÇÃO PÚBLICA PADRÃO. AF_11/2014</t>
  </si>
  <si>
    <t>(COMPOSIÇÃO REPRESENTATIVA) DO SERVIÇO DE CONTRAPISO EM ARGAMASSA TRAÇ O 1:4 (CIM E AREIA), EM BETONEIRA 400 L, ESPESSURA 3 CM ÁREAS SECAS E 3 CM ÁREAS MOLHADAS, PARA EDIFICAÇÃO HABITACIONAL MULTIFAMILIAR (PRÉDI O). AF_11/2014</t>
  </si>
  <si>
    <t>(COMPOSIÇÃO REPRESENTATIVA) DO SERVIÇO DE CONTRAPISO EM ARGAMASSA TRAÇ O 1:4 (CIM E AREIA), EM BETONEIRA 400 L, ESPESSURA 4 CM ÁREAS SECAS E AREAS MOLHADAS SOBRE LAJE E 3 CM ÁREAS MOLHADAS SOBRE IMPERMEABILIZAÇÃ O, PARA EDIFICAÇÃO HABITACIONAL MULTIFAMILIAR (PRÉDIO). AF_11/2014</t>
  </si>
  <si>
    <t>TECNICO EM SONDAGEM COM ENCARGOS COMPLEMENTARES</t>
  </si>
  <si>
    <t>!EM PROCESSO DE DESATIVACAO! BETONEIRA 320 L COM MOTOR ELETRICO TRIFASICO, POTENCIA DE 3 HP, COM CARREGADOR MECANICO (LOCACAO)</t>
  </si>
  <si>
    <t>!EM PROCESSO DE DESATIVACAO! CAIXA DE PASSAGEM N 1 PADRAO TELEBRAS DIM 10 X10 X 5CM EM CHAPA DE ACO GALV</t>
  </si>
  <si>
    <t>!EM PROCESSO DE DESATIVACAO! CAIXA DE PROTECAO P/ MEDIDOR MONOFASICO E DISJUNTOR EM CHAPA DE FERRO GALV</t>
  </si>
  <si>
    <t>!EM PROCESSO DE DESATIVACAO! CAIXA P/ MEDICAO DE DEMANDA E ENERGIA REATIVA EM CHAPA 18 ESTAMPADA , PADRAO DE CONCESSIONARIA LOCAL</t>
  </si>
  <si>
    <t>!EM PROCESSO DE DESATIVACAO! CHAVE FACA MONOPOLAR BLINDADA 30A/250V</t>
  </si>
  <si>
    <t>!EM PROCESSO DE DESATIVACAO! CHAVE SECCIONADORA TRIPOLAR P/ MEDIA TENSAO 400A/15KV, C/ COMANDO MANUAL SIMULTANEO NAS 3 FASES ATRAVES DE PUNHO</t>
  </si>
  <si>
    <t>!EM PROCESSO DE DESATIVACAO! CHAVE SECCIONADORA TRIPOLAR P/ MEDIA TENSAO 400A/15KV, C/ COMANDO MANUAL SIMULTANEO NAS 3 FASES ATRAVES DE VARA DE MANOBRA, TIPO 3 DC 0015-2W SIEMENS OU EQUIV</t>
  </si>
  <si>
    <t>!EM PROCESSO DE DESATIVACAO! CONDULETE PVC TIPO "TA" D = 3/4" S/TAMPA"</t>
  </si>
  <si>
    <t>!EM PROCESSO DE DESATIVACAO! CONDULETE PVC TIPO "XA" D = 3/4" S/TAMPA"</t>
  </si>
  <si>
    <t>!EM PROCESSO DE DESATIVACAO! COPIA HELIOGRAFICA</t>
  </si>
  <si>
    <t>!EM PROCESSO DE DESATIVACAO! CURVA PVC 135G 1 1/2" P/ ELETRODUTO ROSCAVEL</t>
  </si>
  <si>
    <t>!EM PROCESSO DE DESATIVACAO! CURVA PVC 135G 1 1/4" P/ ELETRODUTO ROSCAVEL</t>
  </si>
  <si>
    <t>!EM PROCESSO DE DESATIVACAO! CURVA PVC 135G 1/2" P/ ELETRODUTO ROSCAVEL</t>
  </si>
  <si>
    <t>!EM PROCESSO DE DESATIVACAO! CURVA PVC 135G 2 1/2" P/ ELETRODUTO ROSCAVEL</t>
  </si>
  <si>
    <t>!EM PROCESSO DE DESATIVACAO! CURVA PVC 135G 2" P/ ELETRODUTO ROSCAVEL</t>
  </si>
  <si>
    <t>!EM PROCESSO DE DESATIVACAO! CURVA PVC 135G 3" P/ ELETRODUTO ROSCAVEL</t>
  </si>
  <si>
    <t>!EM PROCESSO DE DESATIVACAO! CURVA PVC 135G 4" P/ ELETRODUTO ROSCAVEL</t>
  </si>
  <si>
    <t>!EM PROCESSO DE DESATIVACAO! GUINDASTE ALTOPROPELIDO SOBRE PNEUS, COM LANCA TELESCOPICA, CAPACIDADE DE *10* T (LOCACAO COM OPERADOR, COMBUSTIVEL E MANUTENCAO)</t>
  </si>
  <si>
    <t>!EM PROCESSO DE DESATIVACAO! HIDROMETRO 2,0 M3/H</t>
  </si>
  <si>
    <t>!EM PROCESSO DE DESATIVACAO! INTERRUPTOR INTERMEDIARIO (TECLA DUPLA) EMBUTIR 10A/250V C/ PLACA, TIPO SILENTOQUE PIAL OU EQUIV</t>
  </si>
  <si>
    <t>!EM PROCESSO DE DESATIVACAO! INTERRUPTOR PULSADOR P/ CAMPAINHA EMBUTIR 2A/250V C/ PLACA, TIPO SILENTOQUE PIAL OU EQUIV</t>
  </si>
  <si>
    <t>!EM PROCESSO DE DESATIVACAO! JANELA MADEIRA REGIONAL 1A ABRIR TP ALMOFADA C/ GUARNICAO 150 X 150CM</t>
  </si>
  <si>
    <t>!EM PROCESSO DE DESATIVACAO! JANELA MADEIRA REGIONAL 1A ABRIR TP VENEZIANA / VIDRO</t>
  </si>
  <si>
    <t>!EM PROCESSO DE DESATIVACAO! JANELA MADEIRA REGIONAL 2A TP GUILHOTINA C/ GUARNICAO</t>
  </si>
  <si>
    <t>!EM PROCESSO DE DESATIVACAO! LUMINARIA AQUATIC PIAL REF. 60456 BRANCA</t>
  </si>
  <si>
    <t>!EM PROCESSO DE DESATIVACAO! PAPEL VEGETAL 90G/M2 - 0,8M DE LARGURA</t>
  </si>
  <si>
    <t>!EM PROCESSO DE DESATIVACAO! PORTA DE ABRIR EM ACO TIPO MISTA, VENEZIANA COM POSTIGO E GRADE QUADRICULADA, COM PINTURA PRIMER DE PROTECAO, COM GUARNICAO, VIDROS NAO INCLUSOS</t>
  </si>
  <si>
    <t>!EM PROCESSO DE DESATIVACAO! PORTA DE ABRIR EM FERRO (TIPO CHAPA NUMERO 18), COM ALMOFADA E GUARNICAO, SEM BASCULA, DE *0,87 X 2,10* M.</t>
  </si>
  <si>
    <t>!EM PROCESSO DE DESATIVACAO! QUADRO DE DISTRIBUICAO DE EMBUTIR C/ BARRAMENTO TRIFASICO P/ 40 DISJUNTORES UNIPOLARES EM CHAPA DE FERRO GALV</t>
  </si>
  <si>
    <t>!EM PROCESSO DE DESATIVACAO! QUADRO DE DISTRIBUICAO DE EMBUTIR SEM BARRAMENTO P/ 6 DISJUNTORES UNIPOLARES, S/ PORTA, EM CHAPA DE ACO GALV,</t>
  </si>
  <si>
    <t>!EM PROCESSO DE DESATIVACAO! QUADRO EM CHAPA DE ACO 18, PARA 3 DISJUNTORES MONOPOLARES, SEM BARRAMENTO, DE EMBUTIR, COM PORTA (PARA DISTRIBUICAO DE CIRCUITOS)</t>
  </si>
  <si>
    <t>!EM PROCESSO DE DESATIVACAO! SOLUCAO DE SILICONE HIDRORREPELENE PARA APLICACAO EM TIJOLOS E CONCRETOS APARENTES.</t>
  </si>
  <si>
    <t>!EM PROCESSO DE DESATIVACAO! VEICULO COMERCIAL LEVE (PICK-UP) COM CAPACIDADE DE CARGA DE 700 KG, MOTOR FLEX (LOCACAO)</t>
  </si>
  <si>
    <t>!EM PROCESSO DE DESATIVACAO! VIGIA NOTURNO (SEM ADICIONAIS)</t>
  </si>
  <si>
    <t>ARRUELA REDONDA DE LATAO, DIAMETRO EXTERNO = 34 MM, ESPESSURA = 2,5 MM, DIAMETRO DO FURO = 17 MM</t>
  </si>
  <si>
    <t>AUXILIAR  DE ALMOXARIFE</t>
  </si>
  <si>
    <t>BARRA DE APOIO LAVATORIO DE CANTO, EM ACO INOX POLIDO, DIAMETRO MINIMO 3 CM.</t>
  </si>
  <si>
    <t>BOCAL PVC, PARA CALHA PLUVIAL, DIAMETRO DA SAIDA ENTRE 80 E 100 MM, PARA DRENAGEM PREDIAL</t>
  </si>
  <si>
    <t>BORBOLETA EM LATAO FUNDIDO CROMADO, PARA TRAVAR JANELA TIPO GUILHOTINA</t>
  </si>
  <si>
    <t>BORBOLETA EM ZAMAC CROMADO, PARA TRAVAR JANELA TIPO GUILHOTINA</t>
  </si>
  <si>
    <t>BUCHA DE NYLON SEM ABA S10</t>
  </si>
  <si>
    <t>BUCHA DE NYLON SEM ABA S10, COM PARAFUSO DE 6,10 X 65 MM EM ACO ZINCADO COM ROSCA SOBERBA, CABECA CHATA E FENDA PHILLIPS</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</si>
  <si>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</si>
  <si>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</si>
  <si>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</si>
  <si>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</si>
  <si>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</si>
  <si>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</si>
  <si>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</si>
  <si>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</si>
  <si>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</si>
  <si>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CANOPLA ACABAMENTO CROMADO PARA INSTALACAO DE SPRINKLER, SOB FORRO, 15 MM</t>
  </si>
  <si>
    <t>CARRANCA PARA JANELA VENEZIANA DE ABRIR, EM LATAO CROMADO, SIMPLES, PARA APARAFUSAR NA PAREDE</t>
  </si>
  <si>
    <t>CAVALO MECANICO TRACAO 4X2, PESO BRUTO TOTAL COMBINADO 56000 KG, CAPACIDADE MAXIMA DE TRACAO 80000 KG, POTENCIA 400 CV (INCLUI CABINE E CHASSI, NAO INCLUI SEMIRREBOQUE)</t>
  </si>
  <si>
    <t>CONJUNTO DE FERRAGENS PIVO, PARA PORTA PIVOTANTE DE ATE 100 KG, REGULAVEL COM ESFERA , CROMADO - SUPERIOR E INFERIOR - COMPLETO</t>
  </si>
  <si>
    <t>CORRENTE DE ELO CURTO COMUM, SOLDADA, GALVANIZADA, ESPESSURA DO ELO = 1/2" (12,5 MM)</t>
  </si>
  <si>
    <t>CORTADEIRA HIDRAULICA DE VERGALHAO, PARA ACO DE DIAMETRO ATE 50 MM, MOTOR ELETRICO TRIFASICO, POTENCIA DE 5,5 HP A 7,5 HP</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</si>
  <si>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</si>
  <si>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</si>
  <si>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</si>
  <si>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EUCALIPTO TRATADO, OU EQUIVALENTE DA REGIAO, *2,4* M, SECAO *9 X 11,5* CM</t>
  </si>
  <si>
    <t>DISJUNTOR TIPO NEMA, MONOPOLAR 10 ATE 30A, TENSAO MAXIMA DE 240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</si>
  <si>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</si>
  <si>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</si>
  <si>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</si>
  <si>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</si>
  <si>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</si>
  <si>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</si>
  <si>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</si>
  <si>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</si>
  <si>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</si>
  <si>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</si>
  <si>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</si>
  <si>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</si>
  <si>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</si>
  <si>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</si>
  <si>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</si>
  <si>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</si>
  <si>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</si>
  <si>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</si>
  <si>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</si>
  <si>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</si>
  <si>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</si>
  <si>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</si>
  <si>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</si>
  <si>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</si>
  <si>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</si>
  <si>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</si>
  <si>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</si>
  <si>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</si>
  <si>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</si>
  <si>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</si>
  <si>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</si>
  <si>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</si>
  <si>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</si>
  <si>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</si>
  <si>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</si>
  <si>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</si>
  <si>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</si>
  <si>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</si>
  <si>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</si>
  <si>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</si>
  <si>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</si>
  <si>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</si>
  <si>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</si>
  <si>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</si>
  <si>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</si>
  <si>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</si>
  <si>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</si>
  <si>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</si>
  <si>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</si>
  <si>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</si>
  <si>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</si>
  <si>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</si>
  <si>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</si>
  <si>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</si>
  <si>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</si>
  <si>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</si>
  <si>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</si>
  <si>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</si>
  <si>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</si>
  <si>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</si>
  <si>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</si>
  <si>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</si>
  <si>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</si>
  <si>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</si>
  <si>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ESCAVADEIRA HIDRAULICA SOBRE ESTEIRA, COM GARRA GIRATORIA DE MANDIBULAS, PESO OPERACIONAL ENTRE 22,00 E 25,50 TON, POTENCIA LIQUIDA ENTRE 150 E 160 HP</t>
  </si>
  <si>
    <t>ESPELHO, RETO OU CURVO, EM LATAO CROMADO, ESPESSURA ATE 6 MM, LARGURA *40*MM, ALTURA *180*MM - PARA FECHADURA DE EMBUTIR</t>
  </si>
  <si>
    <t>ESPELHO, RETO OU CURVO, EM LATAO CROMADO, ESPESSURA MINIMA 6 MM, LARGURA *43*MM, ALTURA *230*MM - PARA FECHADURA DE EMBUTIR</t>
  </si>
  <si>
    <t>ESPOLETA SIMPLES N 8.</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</si>
  <si>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</si>
  <si>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</si>
  <si>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</si>
  <si>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</si>
  <si>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DESLIZANTE, COM TRAVA, 120 MM, EM LATAO CROMADO</t>
  </si>
  <si>
    <t>FECHO DE SEGURANCA, TIPO BATOM, EM LATAO / ZAMAC, CROMADO, PARA PORTAS E JANELAS - INCLUI PARAFUSOS</t>
  </si>
  <si>
    <t>FERROLHO / FECHO CHATO, EM FERRO ZINCADO, LEVE, 3", COM PORTA CADEADO, PARA PORTAO, PORTA E JANELA - INCLUI PARAFUSOS</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</si>
  <si>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</si>
  <si>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</si>
  <si>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GONZO DE SOBREPOR, EM LATAO / ZAMAC, PARA JANELA PIVOTANTE - INCLUI PARAFUSOS</t>
  </si>
  <si>
    <t>GUINCHO DE ALAVANCA MANUAL, CAPACIDADE DE 1,6 T, COM 20 M DE CABO DE ACO (AQUISICAO)</t>
  </si>
  <si>
    <t>HERBICIDA DE ISOPROPILAMINA DE GLIFOSATO 480 G/L</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</si>
  <si>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</si>
  <si>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</si>
  <si>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</si>
  <si>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</si>
  <si>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</si>
  <si>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</si>
  <si>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</si>
  <si>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</si>
  <si>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ISCA FORMICIDA GRANULADO</t>
  </si>
  <si>
    <t>JANELA ALUMINIO DE CORRER 1,20 X 1,20 M (AXL) COM 2 FOLHAS DE VIDRO INCLUSO GUARNICAO.</t>
  </si>
  <si>
    <t>JANELA ALUMINIO DE CORRER 1,20 X 1,50 M (AXL) COM 2 FOLHAS DE VIDRO INCLUSO GUARNICAO.</t>
  </si>
  <si>
    <t>JANELA ALUMINIO MAXIM AR, SERIE 25, 90 X 110CM (INCLUSO GUARNICAO E VIDRO FANTASIA).</t>
  </si>
  <si>
    <t>JANELA DE CORRER EM ALUMINIO, SERIE 25, SEM BANDEIRA, COM 4 FOLHAS PARA VIDRO, (DUAS FIXAS E DUAS MOVEIS) 1,60 X 1,10 M (INCLUSO GUARNICAO E VIDRO LISO INCOLOR).</t>
  </si>
  <si>
    <t>JOGO DE TRANQUETA E ROSETA QUADRADA DE SOBREPOR SEM FUROS, EM LATAO CROMADO, *50 X 50* MM, PARA FECHADURA DE PORTA DE BANHEIRO</t>
  </si>
  <si>
    <t>JOGO DE TRANQUETA E ROSETA REDONDA DE SOBREPOR SEM FUROS, EM LATAO CROMADO, DIAMETRO *50* MM, PARA FECHADURA DE PORTA DE BANHEIRO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</si>
  <si>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</si>
  <si>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</si>
  <si>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</si>
  <si>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</si>
  <si>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</si>
  <si>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</si>
  <si>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</si>
  <si>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</si>
  <si>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</si>
  <si>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</si>
  <si>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</si>
  <si>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</si>
  <si>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</si>
  <si>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LEVANTADOR DE JANELA GUILHOTINA, EM LATAO CROMADO</t>
  </si>
  <si>
    <t>MADEIRA ROLICA TRATADA, EUCALIPTO OU EQUIVALENTE DA REGIAO, H = 2,2 M, D = 8 A 11 CM (PARA CERCA)</t>
  </si>
  <si>
    <t>MADEIRA ROLICA TRATADA, EUCALIPTO OU EQUIVALENTE DA REGIAO, H = 3 M, D = 12 A 15 CM</t>
  </si>
  <si>
    <t>MADEIRA ROLICA TRATADA, EUCALIPTO OU EQUIVALENTE DA REGIAO, H = 6 M, D = 16 A 19 CM</t>
  </si>
  <si>
    <t>MAQUINA DEMARCADORA DE FAIXA DE TRAFEGO A FRIO, AUTOPROPELIDA, MOTOR DIESEL 38 HP</t>
  </si>
  <si>
    <t>MOLA AEREA FECHA PORTA, PARA PORTAS COM LARGURA ACIMA DE 110 CM</t>
  </si>
  <si>
    <t>MOLA AEREA FECHA PORTA, PARA PORTAS COM LARGURA ATE 110 CM</t>
  </si>
  <si>
    <t>MOLA AEREA FECHA PORTA, PARA PORTAS COM LARGURA ATE 95 CM</t>
  </si>
  <si>
    <t>MOTONIVELADORA - POTENCIA 177 HP PESO OPERACIONAL 14,7T.</t>
  </si>
  <si>
    <t>MOTONIVELADORA - POTENCIA 185HP PESO OPERACIONAL 14,7T.</t>
  </si>
  <si>
    <t>NUMERO / ALGARISMO PARA PORTA, TAMANHO *40* MM, EM ZAMAC, (MODELO DE 0 A 9), FIXACAO POR PARAFUSOS</t>
  </si>
  <si>
    <t>NUMERO / ALGARISMO PARA RESIDENCIA (FACHADA), TAMANHO *120* MM, EM ZAMAC, (MODELO DE 0 A 9), FIXACAO POR PARAFUSOS</t>
  </si>
  <si>
    <t>OLHO MAGICO / VISOR PARA PORTA DE *25 A 46* MM DE ESPESSURA, ANGULO DE VISAO APROXIMADO DE 200 GRAUS, LATAO CROMADO, COM FECHO JANELA</t>
  </si>
  <si>
    <t>PAPEL SULFITE, BRANCO, A 4, 75 G</t>
  </si>
  <si>
    <t>PAPEL VEGETAL, OFICIO, 90/95 G</t>
  </si>
  <si>
    <t>PARAFUSO DE LATAO COM ROSCA SOBERBA, CABECA CHATA E FENDA SIMPLES, DIAMETRO 3,2 MM, COMPRIMENTO 16 MM</t>
  </si>
  <si>
    <t>PASTA LUBRIFICANTE PARA TUBOS E CONEXOES COM JUNTA ELASTICA (USO EM PVC, ACO, POLIETILENO E OUTROS) ( DE *400* G)</t>
  </si>
  <si>
    <t>PASTA LUBRIFICANTE PARA TUBOS E CONEXOES COM JUNTA ELASTICA (USO EM PVC, ACO, POLIETILENO E OUTROS) (POTE DE 3.500* G)</t>
  </si>
  <si>
    <t>PERFIL "U" ENRIJECIDO DE  ACO GALVANIZADO, DOBRADO, 200 X 75 X 25 MM, E = 3,75 MM</t>
  </si>
  <si>
    <t>PERFIL "U" ENRIJECIDO DE ACO GALVANIZADO, DOBRADO, 150 X 60 X 20 MM, E = 3,00 MM</t>
  </si>
  <si>
    <t>PERFIL "U" SIMPLES DE ACO GALVANIZADO DOBRADO 75 X *40* MM, E = 2,65 MM</t>
  </si>
  <si>
    <t>PERFIL CARTOLA DE ACO GALVANIZADO, *20 X 30 X 10* MM, E =  0,8 MM</t>
  </si>
  <si>
    <t>PERFIL U / CANALETA DE ALUMINIO, DE ABAS IGUAIS, 1/2" (1,27 X 1,27 CM), PARA PORTA OU JANELA DE CORRER</t>
  </si>
  <si>
    <t>PERFIL UDC ("U" DOBRADO DE CHAPA) SIMPLES DE ACO LAMINADO, GALVANIZADO, ASTM A36, 127 X 50 MM, E= 3 MM</t>
  </si>
  <si>
    <t>PERFURATRIZ SOBRE ESTEIRA, TORQUE MAXIMO DE 600 KGF, POTENCIA ENTRE 50 E 60 HP, DIAMETRO MAXIMO DE 10"</t>
  </si>
  <si>
    <t>PINO GUIA, RETO, COM CHAPA DE LATAO CROMADO, 3/4", PARA PORTA / JANELA DE CORRER</t>
  </si>
  <si>
    <t>PREGO DE ACO POLIDO COM CABECA DUPLA 17 X 27 (2 1/2 X 11)</t>
  </si>
  <si>
    <t>PREGO DE ACO POLIDO COM CABECA 22 X 48 (4 1/4 X 5)</t>
  </si>
  <si>
    <t>PREGO DE ACO POLIDO SEM CABECA 15 X 15 (1 1/4 X 13)</t>
  </si>
  <si>
    <t>PRENDEDOR / TRAVA DE PORTA, MONTAGEM PISO / PORTA, EM LATAO / ZAMAC, CROMADO</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</si>
  <si>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</si>
  <si>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</si>
  <si>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</si>
  <si>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</si>
  <si>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</si>
  <si>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RODIZIO PARA TRILHO (TIPO NAPOLEAO),  EM LATAO, COM ROLAMENTO EM ACO, 6 MM, PARA JANELA DE CORRER</t>
  </si>
  <si>
    <t>ROLDANA CONCOVA DUPLA, EM CHAPA DE ACO, ROLAMENTO INTERNO BLINDADO DE ACO REVESTIDO EM NYLON, PARA PORTA DE CORRER</t>
  </si>
  <si>
    <t>ROLDANA DUPLA, EM ZAMAC COM CHAPA DE LATAO, ROLAMENTOS EM ACO, PARA PORTA E JANELA DE CORRER</t>
  </si>
  <si>
    <t>ROSETA QUADRADA, SEM FUROS, EM ACO INOX POLIDO, LARGURA APROXIMADA DE 50 MM, PARA FECHADURA DE PORTA - PARAFUSOS INCLUIDOS</t>
  </si>
  <si>
    <t>ROSETA REDONDA DE SOBREPOR, SEM FUROS, EM ACO INOX POLIDO, DIAMETRO APROXIMADO DE 50 MM, PARA FECHADURA DE PORTA - PARAFUSOS INCLUIDOS</t>
  </si>
  <si>
    <t>SELIM COMPACTO EM PVC, SEM TRAVAS,  DN 300 X 100 MM, PARA REDE COLETORA ESGOTO (NBR 10569)</t>
  </si>
  <si>
    <t>SERRA CIRCULAR DE BANCADA, MODELO PICA-PAU, DIAMETRO DE 350 MM. CARACTERISTICAS DO MOTOR: TRIFASICO, POTENCIA DE 5 HP, FREQUENCIA DE 60 HZ</t>
  </si>
  <si>
    <t>TAMPA DE CONCRETO PARA PV OU CAIXA DE INSPECAO, DIMENSOES 600 X 600 X 50 MM</t>
  </si>
  <si>
    <t>TARJETA TIPO LIVRE / OCUPADO, CROMADA, PARA PORTA DE BANHEIRO</t>
  </si>
  <si>
    <t>TORNEIRA METALICA DE BOIA CONVENCIONAL PARA CAIXA D'AGUA, 1.1/4", COM HASTE METALICA E BALAO PLASTICO</t>
  </si>
  <si>
    <t>TORNEIRA PLASTICA DE BOIA CONVENCIONAL PARA CAIXA DE AGUA, 3/4 ", COM HASTE METALICA E COM BALAO PLASTICO (PADRAO POPULAR)</t>
  </si>
  <si>
    <t>TORNEIRA PLASTICA DE BOIA PARA CAIXA DE DESCARGA,  1/2", COM HASTE  METALICA E BALAO PLASTICO</t>
  </si>
  <si>
    <t>TRILHO EM ALUMINIO "U", COM ABAULADO PARA ROLDANA DE PORTA DE CORRER, *40 X 40* MM</t>
  </si>
  <si>
    <t>TRINCO / FECHO TIPO AVIAO, EM ZAMAC CROMADO, *60* MM, PARA JANELAS - INCLUI PARAFUSOS</t>
  </si>
  <si>
    <t>TUBO ACO PRETO SEM COSTURA 1 1/2", E= *3,68 MM, SCHEDULE 40, 4,05 KG/M</t>
  </si>
  <si>
    <t>TUBO ACO PRETO SEM COSTURA 2 1/2", E = 5,16 MM, SCHEDULE 40 (8,62 KG/M)</t>
  </si>
  <si>
    <t>TUBO ACO PRETO SEM COSTURA 2", E= *3,91* MM, SCHEDULE 40, *5,43* KG/M</t>
  </si>
  <si>
    <t>TUBO CONCRETO ARMADO, CLASSE EA-2, PB JE, DN 300 MM, PARA ESGOTO SANITARIO (NBR 8890)</t>
  </si>
  <si>
    <t>TUBO CONCRETO ARMADO, CLASSE PA-1, PB, DN 300 MM, PARA AGUAS PLUVIAIS (NBR 8890)</t>
  </si>
  <si>
    <t>TUBO CONCRETO ARMADO, CLASSE PA-1, PB, DN 600 MM, PARA AGUAS PLUVIAIS (NBR 8890)</t>
  </si>
  <si>
    <t>VARA / PERFIL PARA CREMONA, EM FERRO CROMADO, COMPRIMENTO DE 120 CM</t>
  </si>
  <si>
    <t>VARA / PERFIL PARA CREMONA, EM FERRO CROMADO, COMPRIMENTO DE 150 CM</t>
  </si>
  <si>
    <t>VARA/ PERFIL PARA CREMONA, EM LATAO CROMADO, COMPRIMENTO DE 120 CM</t>
  </si>
  <si>
    <t>VIDRO COMUM LAMINADO LISO INCOLOR DUPLO, ESPESSURA TOTAL 8 MM (CADA CAMADA DE 4 MM) - COLOCADO</t>
  </si>
  <si>
    <t>VIGIA DIURNO</t>
  </si>
  <si>
    <t>VIGIA DIURNO (MENSALISTA)</t>
  </si>
  <si>
    <t>VIGIA NOTURNO, HORA EFETIVAMENTE TRABALHADA DE 22 H AS 5 H (COM ADICIONAL NOTURNO)</t>
  </si>
  <si>
    <t>WASH PRIMER PARA TINTA AUTOMOTIVA</t>
  </si>
  <si>
    <t>C O O R D E N A Ç Ã O   D E   P R O J E T O S</t>
  </si>
  <si>
    <t>EXECUÇÃO DE BERÇO DE AREIA</t>
  </si>
  <si>
    <t>Quanto ao Insumo de código 20083 - Não há necessidade de conversão de valores, pois mesmo que as referências apresentem unidade diferente (TCPO: Litros, Sinapi: 1000cm³) - A quantidade é a mesma, pois 1 (um) litro equivale a 1000 (mil) cm³.</t>
  </si>
  <si>
    <t>CAIXA D'AGUA EM POLIETILENO 1.000 LITROS, COM TAMPA - FORNECIMENTO E LOCAÇÃO EM OBRA</t>
  </si>
  <si>
    <t>ASSENTO SANITARIO DE PLASTICO, TIPO CONVENCIONAL - FORNECIMENTO E INSTALAÇÃO</t>
  </si>
  <si>
    <t>TORNEIRA CROMADA DE MESA PARA LAVATORIO TEMPORIZADA PRESSAO BICA BAIXA - FORNECIMENTO E INSTALAÇÃO</t>
  </si>
  <si>
    <t xml:space="preserve"> 10 metros ----------- 1 unidade
0,5 metros ---------- x unidades
x: 0,05 unidades</t>
  </si>
  <si>
    <t>TERMINAL DE VENTILAÇÃO - DN 50 MM - FORNECIMENTO E INSTALAÇÃO</t>
  </si>
  <si>
    <t xml:space="preserve">O insumo de Código 20078 (Pasta Lubrificante para tubos e conexões com junta elástica) tem sua quantidade diferente da referência adotada (TCPO), pois na referência utilizada tem unidade de medida de consumo em Kg enquanto na tabela utilizada como referência de preços (SINAPI) o insumo em unidades de frascos de 400 gramas, portanto fez-se necessária a conversão das unidades de medida de consumo. A baixo é apresentada a regra de três simples utilizada na conversão de medidas. </t>
  </si>
  <si>
    <t>0,008kg ----------- x gramas
1,00kg -------------- 1000 gramas
x: 8,00 gramas                                                                                                                                                                                                                                                                                                                                                                                                                400 gramas ----------- 1 unidade
8,00 gramas ---------- x unidades
x: 0,02 unidades</t>
  </si>
  <si>
    <t>JOELHO 90 GRAUS COM BOLSA PARA ANEL, EM PVC RÍGIDO C/ ANÉIS PARA ESGOTO SECUNDÁRIO - DN 40MM - FORNECIMENTO E INSTALAÇÃO</t>
  </si>
  <si>
    <t>0,02kg ----------- x gramas
1,00kg -------------- 1000 gramas
x: 20,00 gramas                                                                                                                                                                                                                                                                                                                                                                                                                400 gramas ----------- 1 unidade
20,00 gramas ---------- x unidades
x: 0,05unidades</t>
  </si>
  <si>
    <t>JUNCAO SIMPLES PVC P/ ESG PREDIAL DN 75X50MM - FORNECIMENTO E INSTALAÇÃO</t>
  </si>
  <si>
    <t>**COMPOSIÇÃO BASEADA NA TCPO 13 - 15152.8.11.5</t>
  </si>
  <si>
    <t>0,03kg ----------- x gramas
1,00kg -------------- 1000 gramas
x: 30,00 gramas                                                                                                                                                                                                                                                                                                                                                                                                                400 gramas ----------- 1 unidade
30,00 gramas ---------- x unidades
x: 0,075unidades</t>
  </si>
  <si>
    <t>JUNCAO SIMPLES PVC P/ ESG PREDIAL DN 100X50MM - FORNECIMENTO E INSTALAÇÃO</t>
  </si>
  <si>
    <t>0,04kg ----------- x gramas
1,00kg -------------- 1000 gramas
x: 40,00 gramas                                                                                                                                                                                                                                                                                                                                                                                                                400 gramas ----------- 1 unidade
40,00 gramas ---------- x unidades
x: 0,1 unidades</t>
  </si>
  <si>
    <t>REDUCAO EXCENTRICA PVC P/ ESG PREDIAL DN 75 X 50MM - FORNECIMENTO E INSTALAÇÃO</t>
  </si>
  <si>
    <t>0,025kg ----------- x gramas
1,00kg -------------- 1000 gramas
x: 25,00 gramas                                                                                                                                                                                                                                                                                                                                                                                                                850 gramas ----------- 1 unidade
25,00 gramas ---------- x unidades
x: 0,029 unidades</t>
  </si>
  <si>
    <t>COMPOSIÇÕES ELÉTRICA</t>
  </si>
  <si>
    <t>COMPOSIÇÕES SPDA</t>
  </si>
  <si>
    <t>14.10</t>
  </si>
  <si>
    <t>14.11</t>
  </si>
  <si>
    <t>14.13</t>
  </si>
  <si>
    <t>14.14</t>
  </si>
  <si>
    <t>14.15</t>
  </si>
  <si>
    <t>14.16</t>
  </si>
  <si>
    <t>14.17</t>
  </si>
  <si>
    <t>14.18</t>
  </si>
  <si>
    <t>14.19</t>
  </si>
  <si>
    <t>14.20</t>
  </si>
  <si>
    <t>14.21</t>
  </si>
  <si>
    <t>14.22</t>
  </si>
  <si>
    <t>14.23</t>
  </si>
  <si>
    <t>15.12</t>
  </si>
  <si>
    <t>15.13</t>
  </si>
  <si>
    <t>15.14</t>
  </si>
  <si>
    <t>15.15</t>
  </si>
  <si>
    <t>15.16</t>
  </si>
  <si>
    <t>15.17</t>
  </si>
  <si>
    <t>15.18</t>
  </si>
  <si>
    <t>15.19</t>
  </si>
  <si>
    <t>15.20</t>
  </si>
  <si>
    <t>15.21</t>
  </si>
  <si>
    <t>15.22</t>
  </si>
  <si>
    <t>TUBO DE PEAD CORRUGADO DE DUPLA PAREDE PARA REDE COLETORA DE ESGOTO, D N 600 MM, JUNTA ELÁSTICA INTEGRADA, INSTALADO EM LOCAL COM NÍVEL BAIXO DE INTERFERÊNCIAS - FORNECIMENTO E ASSENTAMENTO. AF_06/2015</t>
  </si>
  <si>
    <t>TUBO DE PEAD CORRUGADO DE DUPLA PAREDE PARA REDE COLETORA DE ESGOTO, D N 600 MM, JUNTA ELÁSTICA INTEGRADA, INSTALADO EM LOCAL COM NÍVEL ALTO DE INTERFERÊNCIAS - FORNECIMENTO E ASSENTAMENTO. AF_06/2015</t>
  </si>
  <si>
    <t>TUBO DE PEAD CORRUGADO DE DUPLA PAREDE PARA REDE COLETORA DE ESGOTO, D N 250 MM, JUNTA ELÁSTICA INTEGRADA, INSTALADO EM LOCAL COM NÍVEL BAIXO DE INTERFERÊNCIAS - FORNECIMENTO E ASSENTAMENTO. AF_06/2016</t>
  </si>
  <si>
    <t>TUBO DE PEAD CORRUGADO DE DUPLA PAREDE PARA REDE COLETORA DE ESGOTO, D N 300 MM, JUNTA ELÁSTICA INTEGRADA, INSTALADO EM LOCAL COM NÍVEL BAIXO DE INTERFERÊNCIAS - FORNECIMENTO E ASSENTAMENTO. AF_06/2016</t>
  </si>
  <si>
    <t>TUBO DE PEAD CORRUGADO DE DUPLA PAREDE PARA REDE COLETORA DE ESGOTO, D N 750 MM, JUNTA ELÁSTICA INTEGRADA, INSTALADO EM LOCAL COM NÍVEL BAIXO DE INTERFERÊNCIAS - FORNECIMENTO E ASSENTAMENTO. AF_06/2016</t>
  </si>
  <si>
    <t>TUBO DE PEAD CORRUGADO DE DUPLA PAREDE PARA REDE COLETORA DE ESGOTO, D N 900 MM, JUNTA ELÁSTICA INTEGRADA, INSTALADO EM LOCAL COM NÍVEL BAIXO DE INTERFERÊNCIAS - FORNECIMENTO E ASSENTAMENTO. AF_06/2016</t>
  </si>
  <si>
    <t>TUBO DE PEAD CORRUGADO DE DUPLA PAREDE PARA REDE COLETORA DE ESGOTO, D N 1000 MM, JUNTA ELÁSTICA INTEGRADA, INSTALADO EM LOCAL COM NÍVEL BAIX O DE INTERFERÊNCIAS - FORNECIMENTO E ASSENTAMENTO. AF_06/2016</t>
  </si>
  <si>
    <t>ASSENTAMENTO DE TUBO DE PEAD CORRUGADO DE DUPLA PAREDE PARA REDE COLET ORA DE ESGOTO, DN 1000 MM, JUNTA ELÁSTICA INTEGRADA, INSTALADO EM LOCA L COM NÍVEL BAIXO DE INTERFERÊNCIAS (NÃO INCLUI FORNECIMENTO). AF_06/2 016</t>
  </si>
  <si>
    <t>TUBO DE PEAD CORRUGADO DE DUPLA PAREDE PARA REDE COLETORA DE ESGOTO, D N 1200 MM, JUNTA ELÁSTICA INTEGRADA, INSTALADO EM LOCAL COM NÍVEL BAIX O DE INTERFERÊNCIAS - FORNECIMENTO E ASSENTAMENTO. AF_06/2016</t>
  </si>
  <si>
    <t>TUBO DE PEAD CORRUGADO DE DUPLA PAREDE PARA REDE COLETORA DE ESGOTO, D N 1500 MM, JUNTA ELÁSTICA INTEGRADA, INSTALADO EM LOCAL COM NÍVEL BAIX O DE INTERFERÊNCIAS - FORNECIMENTO E ASSENTAMENTO. AF_06/2016</t>
  </si>
  <si>
    <t>TUBO DE PEAD CORRUGADO DE DUPLA PAREDE PARA REDE COLETORA DE ESGOTO, D N 250 MM, JUNTA ELÁSTICA INTEGRADA, INSTALADO EM LOCAL COM NÍVEL ALTO DE INTERFERÊNCIAS - FORNECIMENTO E ASSENTAMENTO. AF_06/2016</t>
  </si>
  <si>
    <t>TUBO DE PEAD CORRUGADO DE DUPLA PAREDE PARA REDE COLETORA DE ESGOTO, D N 300 MM, JUNTA ELÁSTICA INTEGRADA, INSTALADO EM LOCAL COM NÍVEL ALTO DE INTERFERÊNCIAS - FORNECIMENTO E ASSENTAMENTO. AF_06/2016</t>
  </si>
  <si>
    <t>TUBO DE PEAD CORRUGADO DE DUPLA PAREDE PARA REDE COLETORA DE ESGOTO, D N 750 MM, JUNTA ELÁSTICA INTEGRADA, INSTALADO EM LOCAL COM NÍVEL ALTO DE INTERFERÊNCIAS - FORNECIMENTO E ASSENTAMENTO. AF_06/2016</t>
  </si>
  <si>
    <t>TUBO DE PEAD CORRUGADO DE DUPLA PAREDE PARA REDE COLETORA DE ESGOTO, D N 900 MM, JUNTA ELÁSTICA INTEGRADA, INSTALADO EM LOCAL COM NÍVEL ALTO DE INTERFERÊNCIAS - FORNECIMENTO E ASSENTAMENTO. AF_06/2016</t>
  </si>
  <si>
    <t>TUBO DE PEAD CORRUGADO DE DUPLA PAREDE PARA REDE COLETORA DE ESGOTO, D N 1000 MM, JUNTA ELÁSTICA INTEGRADA, INSTALADO EM LOCAL COM NÍVEL ALTO DE INTERFERÊNCIAS - FORNECIMENTO E ASSENTAMENTO. AF_06/2016</t>
  </si>
  <si>
    <t>ASSENTAMENTO DE TUBO DE PEAD CORRUGADO DE DUPLA PAREDE PARA REDE COLET ORA DE ESGOTO, DN 1000 MM, JUNTA ELÁSTICA INTEGRADA, INSTALADO EM LOCA L COM NÍVEL ALTO DE INTERFERÊNCIAS (NÃO INCLUI FORNECIMENTO). AF_06/20 16</t>
  </si>
  <si>
    <t>TUBO DE PEAD CORRUGADO DE DUPLA PAREDE PARA REDE COLETORA DE ESGOTO, D N 1200 MM, JUNTA ELÁSTICA INTEGRADA, INSTALADO EM LOCAL COM NÍVEL ALTO DE INTERFERÊNCIAS - FORNECIMENTO E ASSENTAMENTO. AF_06/2016</t>
  </si>
  <si>
    <t>TUBO DE PEAD CORRUGADO DE DUPLA PAREDE PARA REDE COLETORA DE ESGOTO, D N 1500 MM, JUNTA ELÁSTICA INTEGRADA, INSTALADO EM LOCAL COM NÍVEL ALTO DE INTERFERÊNCIAS - FORNECIMENTO E ASSENTAMENTO. AF_06/2016</t>
  </si>
  <si>
    <t>MARTELETE OU ROMPEDOR PNEUMÁTICO MANUAL, 28 KG, COM SILENCIADOR - CHP DIURNO. AF_07/2016</t>
  </si>
  <si>
    <t>USINA DE CONCRETO FIXA, CAPACIDADE NOMINAL DE 90 A 120 M3/H, SEM SILO - CHP DIURNO. AF_07/2016</t>
  </si>
  <si>
    <t>GRUPO GERADOR ESTACIONÁRIO, MOTOR DIESEL POTÊNCIA 170 KVA - CHP DIURNO . AF_02/2016</t>
  </si>
  <si>
    <t>USINA MISTURADORA DE SOLOS, CAPACIDADE DE 200 A 500 TON/H, POTENCIA 75 KW - CHP DIURNO. AF_07/2016</t>
  </si>
  <si>
    <t>DISTRIBUIDOR DE AGREGADOS AUTOPROPELIDO, CAP 3 M3, A DIESEL, POTÊNCIA 176CV - CHP DIURNO. AF_07/2016</t>
  </si>
  <si>
    <t>MÁQUINA DEMARCADORA DE FAIXA DE TRÁFEGO À FRIO, AUTOPROPELIDA, POTÊNCI A 38 HP - CHP DIURNO. AF_07/2016</t>
  </si>
  <si>
    <t>TALHA MANUAL DE CORRENTE, CAPACIDADE DE 2 TON. COM ELEVAÇÃO DE 3 M - C HP DIURNO. AF_07/2016</t>
  </si>
  <si>
    <t>USINA DE CONCRETO FIXA, CAPACIDADE NOMINAL DE 90 A 120 M3/H, SEM SILO - CHI DIURNO. AF_07/2016</t>
  </si>
  <si>
    <t>MARTELETE OU ROMPEDOR PNEUMÁTICO MANUAL, 28 KG, COM SILENCIADOR - CHI DIURNO. AF_07/2016</t>
  </si>
  <si>
    <t>USINA MISTURADORA DE SOLOS, CAPACIDADE DE 200 A 500 TON/H, POTENCIA 75 KW - CHI DIURNO. AF_07/2016</t>
  </si>
  <si>
    <t>DISTRIBUIDOR DE AGREGADOS AUTOPROPELIDO, CAP 3 M3, A DIESEL, POTÊNCIA 176CV - CHI DIURNO. AF_07/2016</t>
  </si>
  <si>
    <t>MÁQUINA DEMARCADORA DE FAIXA DE TRÁFEGO À FRIO, AUTOPROPELIDA, POTÊNCI A 38 HP - CHI DIURNO. AF_07/2016</t>
  </si>
  <si>
    <t>TALHA MANUAL DE CORRENTE, CAPACIDADE DE 2 TON. COM ELEVAÇÃO DE 3 M - C HI DIURNO. AF_07/2016</t>
  </si>
  <si>
    <t>USINA DE CONCRETO FIXA, CAPACIDADE NOMINAL DE 90 A 120 M3/H, SEM SILO - MATERIAIS NA OPERAÇÃO. AF_07/2016</t>
  </si>
  <si>
    <t>USINA MISTURADORA DE SOLOS, CAPACIDADE DE 200 A 500 TON/H, POTENCIA 75 KW - MANUTENÇÃO. AF_07/2016</t>
  </si>
  <si>
    <t>USINA DE CONCRETO FIXA, CAPACIDADE NOMINAL DE 90 A 120 M3/H, SEM SILO - MANUTENÇÃO. AF_07/2016</t>
  </si>
  <si>
    <t>MARTELETE OU ROMPEDOR PNEUMÁTICO MANUAL, 28 KG, COM SILENCIADOR - MANU TENÇÃO. AF_07/2016</t>
  </si>
  <si>
    <t>MARTELETE OU ROMPEDOR PNEUMÁTICO MANUAL, 28 KG, COM SILENCIADOR - DEPR ECIAÇÃO. AF_07/2016</t>
  </si>
  <si>
    <t>MARTELETE OU ROMPEDOR PNEUMÁTICO MANUAL, 28 KG, COM SILENCIADOR - JURO S. AF_07/2016</t>
  </si>
  <si>
    <t>USINA DE CONCRETO FIXA, CAPACIDADE NOMINAL DE 90 A 120 M3/H, SEM SILO - DEPRECIAÇÃO. AF_07/2016</t>
  </si>
  <si>
    <t>USINA DE CONCRETO FIXA, CAPACIDADE NOMINAL DE 90 A 120 M3/H, SEM SILO - JUROS. AF_07/2016</t>
  </si>
  <si>
    <t>USINA MISTURADORA DE SOLOS, CAPACIDADE DE 200 A 500 TON/H, POTENCIA 75 KW - DEPRECIAÇÃO. AF_07/2016</t>
  </si>
  <si>
    <t>USINA MISTURADORA DE SOLOS, CAPACIDADE DE 200 A 500 TON/H, POTENCIA 75 KW - JUROS. AF_07/2016</t>
  </si>
  <si>
    <t>USINA MISTURADORA DE SOLOS, CAPACIDADE DE 200 A 500 TON/H, POTENCIA 75 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</si>
  <si>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</si>
  <si>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</si>
  <si>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</si>
  <si>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MATERIAIS NA OPERAÇÃO. AF_07/2016</t>
  </si>
  <si>
    <t>MÁQUINA DEMARCADORA DE FAIXA DE TRÁFEGO À FRIO, AUTOPROPELIDA, POTÊNCI A 38 HP - DEPRECIAÇÃO. AF_07/2016</t>
  </si>
  <si>
    <t>MÁQUINA DEMARCADORA DE FAIXA DE TRÁFEGO À FRIO, AUTOPROPELIDA, POTÊNCI A 38 HP - JUROS. AF_07/2016</t>
  </si>
  <si>
    <t>MÁQUINA DEMARCADORA DE FAIXA DE TRÁFEGO À FRIO, AUTOPROPELIDA, POTÊNCI A 38 HP - MANUTENÇÃO. AF_07/2016</t>
  </si>
  <si>
    <t>MÁQUINA DEMARCADORA DE FAIXA DE TRÁFEGO À FRIO, AUTOPROPELIDA, POTÊNCI A 38 HP - MATERIAIS NA OPERAÇÃO. AF_07/2016</t>
  </si>
  <si>
    <t>TALHA MANUAL DE CORRENTE, CAPACIDADE DE 2 TON. COM ELEVAÇÃO DE 3 M - D EPRECIAÇÃO. AF_07/2016</t>
  </si>
  <si>
    <t>TALHA MANUAL DE CORRENTE, CAPACIDADE DE 2 TON. COM ELEVAÇÃO DE 3 M - J UROS. AF_07/2016</t>
  </si>
  <si>
    <t>TALHA MANUAL DE CORRENTE, CAPACIDADE DE 2 TON. COM ELEVAÇÃO DE 3 M - M ANUTENÇÃO. AF_07/2016</t>
  </si>
  <si>
    <t>EXECUÇÃO DE PROTEÇÃO DA CABEÇA DO TIRANTE COM USO DE FÔRMAS EM CHAPA C OMPENSADA PLASTIFICADA DE MADEIRA E CONCRETO FCK =15 MPA. AF_07/2016</t>
  </si>
  <si>
    <t>JANELA DE AÇO BASCULANTE, FIXAÇÃO COM ARGAMASSA, SEM VIDROS, PADRONIZA 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</si>
  <si>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</si>
  <si>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</si>
  <si>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</si>
  <si>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 USIVE CONTRAMARCO), SEM VIDROS, PADRONIZADA. AF_07/2016</t>
  </si>
  <si>
    <t>JANELA DE AÇO DE CORRER, 2 FOLHAS, FIXAÇÃO COM PARAFUSO SOBRE CONTRAMA RCO (EXCLUSIVE CONTRAMARCO), COM VIDROS, PADRONIZADA. AF_07/2016</t>
  </si>
  <si>
    <t>JANELA DE AÇO DE CORRER, 4 FOLHAS, FIXAÇÃO COM PARAFUSO SOBRE CONTRAMA RCO (EXCLUSIVE CONTRAMARCO), SEM VIDROS, PADRONIZADA. AF_07/2016</t>
  </si>
  <si>
    <t>JANELA DE AÇO DE CORRER, 6 FOLHAS, FIXAÇÃO COM PARAFUSO SOBRE CONTRAMA RCO (EXCLUSIVE CONTRAMARCO), COM VIDROS, PADRONIZADA. AF_07/2016</t>
  </si>
  <si>
    <t>JANELA DE ALUMÍNIO MAXIM-AR, FIXAÇÃO COM PARAFUSO SOBRE CONTRAMARCO (E XCLUSIVE CONTRAMARCO), COM VIDROS, PADRONIZADA. AF_07/2016</t>
  </si>
  <si>
    <t>JANELA DE ALUMÍNIO DE CORRER, 2 FOLHAS, FIXAÇÃO COM PARAFUSO SOBRE CON TRAMARCO (EXCLUSIVE CONTRAMARCO), COM VIDROS PADRONIZADA. AF_07/2016</t>
  </si>
  <si>
    <t>JANELA DE ALUMÍNIO DE CORRER, 3 FOLHAS, FIXAÇÃO COM PARAFUSO SOBRE CON TRAMARCO (EXCLUSIVE CONTRAMARCO), COM VIDROS, PADRONIZADA. AF_07/2016</t>
  </si>
  <si>
    <t>JANELA DE ALUMÍNIO DE CORRER, 4 FOLHAS, FIXAÇÃO COM PARAFUSO SOBRE CON TRAMARCO (EXCLUSIVE CONTRAMARCO), COM VIDROS, PADRONIZADA. AF_07/2016</t>
  </si>
  <si>
    <t>JANELA DE ALUMÍNIO DE CORRER, 6 FOLHAS, FIXAÇÃO COM PARAFUSO SOBRE CON 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</si>
  <si>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</si>
  <si>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</si>
  <si>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</si>
  <si>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</si>
  <si>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</si>
  <si>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 IZADA. AF_07/2016</t>
  </si>
  <si>
    <t>JANELA DE ALUMÍNIO DE CORRER, 2 FOLHAS, FIXAÇÃO COM ARGAMASSA, COM VID ROS, PADRONIZADA. AF_07/2016</t>
  </si>
  <si>
    <t>JANELA DE ALUMÍNIO DE CORRER, 3 FOLHAS, FIXAÇÃO COM ARGAMASSA, COM VID ROS, PADRONIZADA. AF_07/2016</t>
  </si>
  <si>
    <t>JANELA DE ALUMÍNIO DE CORRER, 4 FOLHAS, FIXAÇÃO COM ARGAMASSA, COM VID ROS, PADRONIZADA. AF_07/2016</t>
  </si>
  <si>
    <t>JANELA DE ALUMÍNIO 6 FOLHAS, FIXAÇÃO COM ARGAMASSA, COM VIDROS, PADRON IZADA. AF_07/2016</t>
  </si>
  <si>
    <t>LASTRO DE CONCRETO, PREPARO MECÂNICO, INCLUSOS ADITIVO IMPERMEABILIZAN TE, LANÇAMENTO E ADENSAMENTO</t>
  </si>
  <si>
    <t>REGULARIZAÇÃO DE SUPERFICIE DE CONCRETO APARENTE</t>
  </si>
  <si>
    <t>CONCRETO MAGRO PARA LASTRO, TRAÇO 1:4,5:4,5 (CIMENTO/ AREIA MÉDIA/ BRI 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</si>
  <si>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</si>
  <si>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</si>
  <si>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</si>
  <si>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</si>
  <si>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</si>
  <si>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 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</si>
  <si>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</si>
  <si>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</si>
  <si>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</si>
  <si>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</si>
  <si>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</si>
  <si>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 TA 1)  - PREPARO MANUAL. AF_07/2016</t>
  </si>
  <si>
    <t>CONCRETO FCK = 15MPA, TRAÇO 1:3,4:3,5 (CIMENTO/ AREIA MÉDIA/ BRITA 1) - PREPARO MANUAL. AF_07/2016</t>
  </si>
  <si>
    <t>CARGA, MANOBRAS E DESCARGA DE MATERIAIS DIVERSOS, COM CAMINHAO BASCULA NTE 6M3 (CARGA E DESCARGA MANUAIS)</t>
  </si>
  <si>
    <t>IMPRIMACAO DE BASE DE PAVIMENTACAO COM ADP CM-30</t>
  </si>
  <si>
    <t>EMBOÇO, PARA RECEBIMENTO DE CERÂMICA, EM ARGAMASSA TRAÇO 1:2:8, PREPAR O MECÂNICO COM BETONEIRA 400L, APLICADO MANUALMENTE EM FACES INTERNAS DE PAREDES, PARA AMBIENTE COM ÁREA MENOR QUE 5M2, ESPESSURA DE 20MM, C OM EXECUÇÃO DE TALISCAS. AF_06/2014</t>
  </si>
  <si>
    <t>EMBOÇO, PARA RECEBIMENTO DE CERÂMICA, EM ARGAMASSA TRAÇO 1:2:8, PREPAR O MANUAL, APLICADO MANUALMENTE EM FACES INTERNAS DE PAREDES, PARA AMBI ENTE COM ÁREA MENOR QUE 5M2, ESPESSURA DE 20MM, COM EXECUÇÃO DE TALISC AS. AF_06/2014</t>
  </si>
  <si>
    <t>MASSA ÚNICA, PARA RECEBIMENTO DE PINTURA, EM ARGAMASSA TRAÇO 1:2:8, PR EPARO MECÂNICO COM BETONEIRA 400L, APLICADA MANUALMENTE EM FACES INTER NAS DE PAREDES, ESPESSURA DE 20MM, COM EXECUÇÃO DE TALISCAS. AF_06/201 4</t>
  </si>
  <si>
    <t>MASSA ÚNICA, PARA RECEBIMENTO DE PINTURA, EM ARGAMASSA TRAÇO 1:2:8, PR EPARO MANUAL, APLICADA MANUALMENTE EM FACES INTERNAS DE PAREDES, ESPES SURA DE 20MM, COM EXECUÇÃO DE TALISCAS. AF_06/2014</t>
  </si>
  <si>
    <t>EMBOÇO, PARA RECEBIMENTO DE CERÂMICA, EM ARGAMASSA TRAÇO 1:2:8, PREPAR O MECÂNICO COM BETONEIRA 400L, APLICADO MANUALMENTE EM FACES INTERNAS DE PAREDES, PARA AMBIENTE COM ÁREA ENTRE 5M2 E 10M2, ESPESSURA DE 20MM , COM EXECUÇÃO DE TALISCAS. AF_06/2014</t>
  </si>
  <si>
    <t>EMBOÇO, PARA RECEBIMENTO DE CERÂMICA, EM ARGAMASSA TRAÇO 1:2:8, PREPAR O MANUAL, APLICADO MANUALMENTE EM FACES INTERNAS DE PAREDES, PARA AMBI ENTE COM ÁREA  ENTRE 5M2 E 10M2, ESPESSURA DE 20MM, COM EXECUÇÃO DE TA LISCAS. AF_06/2014</t>
  </si>
  <si>
    <t>EMBOÇO, PARA RECEBIMENTO DE CERÂMICA, EM ARGAMASSA TRAÇO 1:2:8, PREPAR O MECÂNICO COM BETONEIRA 400L, APLICADO MANUALMENTE EM FACES INTERNAS DE PAREDES, PARA AMBIENTE COM ÁREA  MAIOR QUE 10M2, ESPESSURA DE 20MM, COM EXECUÇÃO DE TALISCAS. AF_06/2014</t>
  </si>
  <si>
    <t>EMBOÇO, PARA RECEBIMENTO DE CERÂMICA, EM ARGAMASSA TRAÇO 1:2:8, PREPAR O MANUAL, APLICADO MANUALMENTE EM FACES INTERNAS DE PAREDES, PARA AMBI ENTE COM ÁREA  MAIOR QUE 10M2, ESPESSURA DE 20MM, COM EXECUÇÃO DE TALI SCAS. AF_06/2014</t>
  </si>
  <si>
    <t>EMBOÇO, PARA RECEBIMENTO DE CERÂMICA, EM ARGAMASSA INDUSTRIALIZADA, PR EPARO MECÂNICO, APLICADO COM EQUIPAMENTO DE MISTURA E PROJEÇÃO DE 1,5 M3/H DE ARGAMASSA EM FACES INTERNAS DE PAREDES, PARA AMBIENTE COM ÁREA MENOR QUE 5M2, ESPESSURA DE 20MM, COM EXECUÇÃO DE TALISCAS. AF_06/20 14</t>
  </si>
  <si>
    <t>MASSA ÚNICA, PARA RECEBIMENTO DE PINTURA, EM ARGAMASSA INDUSTRIALIZADA , PREPARO MECÂNICO, APLICADO COM EQUIPAMENTO DE MISTURA E PROJEÇÃO DE 1,5 M3/H DE ARGAMASSA EM FACES INTERNAS DE PAREDES, ESPESSURA DE 20MM, COM EXECUÇÃO DE TALISCAS. AF_06/2014</t>
  </si>
  <si>
    <t>EMBOÇO, PARA RECEBIMENTO DE CERÂMICA, EM ARGAMASSA INDUSTRIALIZADA, PR EPARO MECÂNICO, APLICADO COM EQUIPAMENTO DE MISTURA E PROJEÇÃO DE 1,5 M3/H DE ARGAMASSA EM FACES INTERNAS DE PAREDES, PARA AMBIENTE COM ÁREA ENTRE 5M2 E 10M2, ESPESSURA DE 20MM, COM EXECUÇÃO DE TALISCAS. AF_06/ 2014</t>
  </si>
  <si>
    <t>EMBOÇO, PARA RECEBIMENTO DE CERÂMICA, EM ARGAMASSA INDUSTRIALIZADA, PR EPARO MECÂNICO, APLICADO COM EQUIPAMENTO DE MISTURA E PROJEÇÃO DE 1,5 M3/H DE ARGAMASSA EM FACES INTERNAS DE PAREDES, PARA AMBIENTE COM ÁREA MAIOR QUE 10M2, ESPESSURA DE 20MM, COM EXECUÇÃO DE TALISCAS. AF_06/20 14</t>
  </si>
  <si>
    <t>MASSA ÚNICA, PARA RECEBIMENTO DE PINTURA OU CERÂMICA, EM ARGAMASSA IND USTRIALIZADA, PREPARO MECÂNICO, APLICADO COM EQUIPAMENTO DE MISTURA E PROJEÇÃO DE 1,5 M3/H DE ARGAMASSA EM FACES INTERNAS DE PAREDES, ESPESS URA DE 5MM, SEM EXECUÇÃO DE TALISCAS. AF_06/2014</t>
  </si>
  <si>
    <t>EMBOÇO, PARA RECEBIMENTO DE CERÂMICA, EM ARGAMASSA TRAÇO 1:2:8, PREPAR O MECÂNICO COM BETONEIRA 400L, APLICADO MANUALMENTE EM FACES INTERNAS DE PAREDES, PARA AMBIENTE COM ÁREA MENOR QUE 5M2, ESPESSURA DE 10MM, C OM EXECUÇÃO DE TALISCAS. AF_06/2014</t>
  </si>
  <si>
    <t>EMBOÇO, PARA RECEBIMENTO DE CERÂMICA, EM ARGAMASSA TRAÇO 1:2:8, PREPAR O MANUAL, APLICADO MANUALMENTE EM FACES INTERNAS DE PAREDES, PARA AMBI ENTE COM ÁREA MENOR QUE 5M2, ESPESSURA DE 10MM, COM EXECUÇÃO DE TALISC AS. AF_06/2014</t>
  </si>
  <si>
    <t>MASSA ÚNICA, PARA RECEBIMENTO DE PINTURA, EM ARGAMASSA TRAÇO 1:2:8, PR EPARO MECÂNICO COM BETONEIRA 400L, APLICADA MANUALMENTE EM FACES INTER NAS DE PAREDES, ESPESSURA DE 10MM, COM EXECUÇÃO DE TALISCAS. AF_06/201 4</t>
  </si>
  <si>
    <t>MASSA ÚNICA, PARA RECEBIMENTO DE PINTURA, EM ARGAMASSA TRAÇO 1:2:8, PR EPARO MANUAL, APLICADA MANUALMENTE EM FACES INTERNAS DE PAREDES, ESPES SURA DE 10MM, COM EXECUÇÃO DE TALISCAS. AF_06/2014</t>
  </si>
  <si>
    <t>EMBOÇO, PARA RECEBIMENTO DE CERÂMICA, EM ARGAMASSA TRAÇO 1:2:8, PREPAR O MECÂNICO COM BETONEIRA 400L, APLICADO MANUALMENTE EM FACES INTERNAS DE PAREDES, PARA AMBIENTE COM ÁREA ENTRE 5M2 E 10M2, ESPESSURA DE 10MM , COM EXECUÇÃO DE TALISCAS. AF_06/2014</t>
  </si>
  <si>
    <t>EMBOÇO, PARA RECEBIMENTO DE CERÂMICA, EM ARGAMASSA TRAÇO 1:2:8, PREPAR O MANUAL, APLICADO MANUALMENTE EM FACES INTERNAS DE PAREDES, PARA AMBI ENTE COM ÁREA ENTRE 5M2 E 10M2, ESPESSURA DE 10MM, COM EXECUÇÃO DE TAL ISCAS. AF_06/2014</t>
  </si>
  <si>
    <t>EMBOÇO, PARA RECEBIMENTO DE CERÂMICA, EM ARGAMASSA TRAÇO 1:2:8, PREPAR O MECÂNICO COM BETONEIRA 400L, APLICADO MANUALMENTE EM FACES INTERNAS DE PAREDES, PARA AMBIENTE COM ÁREA MAIOR QUE 10M2, ESPESSURA DE 10MM, COM EXECUÇÃO DE TALISCAS. AF_06/2014</t>
  </si>
  <si>
    <t>EMBOÇO, PARA RECEBIMENTO DE CERÂMICA, EM ARGAMASSA TRAÇO 1:2:8, PREPAR O MANUAL, APLICADO MANUALMENTE EM FACES INTERNAS DE PAREDES, PARA AMBI ENTE COM ÁREA MAIOR QUE 10M2, ESPESSURA DE 10MM, COM EXECUÇÃO DE TALIS CAS. AF_06/2014</t>
  </si>
  <si>
    <t>EMBOÇO, PARA RECEBIMENTO DE CERÂMICA, EM ARGAMASSA INDUSTRIALIZADA, PR EPARO MECÂNICO, APLICADO COM EQUIPAMENTO DE MISTURA E PROJEÇÃO DE 1,5 M3/H DE ARGAMASSA EM FACES INTERNAS DE PAREDES, PARA AMBIENTE COM ÁREA MENOR QUE 5M2, ESPESSURA DE 10MM, COM EXECUÇÃO DE TALISCAS. AF_06/201 4</t>
  </si>
  <si>
    <t>MASSA ÚNICA, PARA RECEBIMENTO DE PINTURA, EM ARGAMASSA INDUSTRIALIZADA , PREPARO MECÂNICO, APLICADO COM EQUIPAMENTO DE MISTURA E PROJEÇÃO DE 1,5 M3/H DE ARGAMASSA EM FACES INTERNAS DE PAREDES, ESPESSURA DE 10MM, COM EXECUÇÃO DE TALISCAS. AF_06/2014</t>
  </si>
  <si>
    <t>EMBOÇO, PARA RECEBIMENTO DE CERÂMICA, EM ARGAMASSA INDUSTRIALIZADA, PR EPARO MECÂNICO, APLICADO COM EQUIPAMENTO DE MISTURA E PROJEÇÃO DE 1,5 M3/H DE ARGAMASSA EM FACES INTERNAS DE PAREDES, PARA AMBIENTE COM ÁREA ENTRE 5M2 E 10M2, ESPESSURA DE 10MM, COM EXECUÇÃO DE TALISCAS. AF_06/ 2014</t>
  </si>
  <si>
    <t>EMBOÇO, PARA RECEBIMENTO DE CERÂMICA, EM ARGAMASSA INDUSTRIALIZADA, PR EPARO MECÂNICO, APLICADO COM EQUIPAMENTO DE MISTURA E PROJEÇÃO DE 1,5 M3/H DE ARGAMASSA EM FACES INTERNAS DE PAREDES, PARA AMBIENTE COM ÁREA MAIOR QUE 10M2, ESPESSURA DE 10MM, COM EXECUÇÃO DE TALISCAS. AF_06/20 14</t>
  </si>
  <si>
    <t>MASSA ÚNICA, PARA RECEBIMENTO DE PINTURA OU CERÂMICA, EM ARGAMASSA IND USTRIALIZADA, PREPARO MECÂNICO, APLICADO COM EQUIPAMENTO DE MISTURA E PROJEÇÃO DE 1,5 M3/H DE ARGAMASSA EM FACES INTERNAS DE PAREDES, ESPESS URA DE 10MM, SEM EXECUÇÃO DE TALISCAS. AF_06/2014</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</si>
  <si>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</si>
  <si>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</si>
  <si>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 2016</t>
  </si>
  <si>
    <t>TRANSPORTE HORIZONTAL MANUAL, DE 30 M, DE KIT PORTA-PRONTA OU PORTA DE MADEIRA FOLHA PESADA OU SUPERPESADA E PORTA CORTA-FOGO. AF_07/2016</t>
  </si>
  <si>
    <t>TRANSPORTE VERTICAL MANUAL, DE 1 PAVIMENTO, DE KIT PORTA-PRONTA OU POR TA DE MADEIRA FOLHA LEVE OU MÉDIA, PORTA DE AÇO E PORTA DE ALUMÍNIO. A F_07/2016</t>
  </si>
  <si>
    <t>TRANSPORTE VERTICAL MANUAL, DE 1 PAVIMENTO, DE KIT PORTA-PRONTA OU POR TA DE MADEIRA FOLHA PESADA OU SUPERPESADA E PORTA CORTA-FOGO. AF_07/20 16</t>
  </si>
  <si>
    <t>TRANSPORTE HORIZONTAL MANUAL, DE 30 M, DE BANCADA DE MÁRMORE OU GRANIT O PARA COZINHA/LAVATÓRIO OU MÁRMORE SINTÉTICO COM CUBA INTEGRADA. AF_0 7/2016</t>
  </si>
  <si>
    <t>TRANSPORTE VERTICAL MANUAL, DE 1 PAVIMENTO, DE BANCADA DE MÁRMORE OU G RANITO PARA COZINHA/LAVATÓRIO OU MÁRMORE SINTÉTICO COM CUBA INTEGRADA. AF_07/2016</t>
  </si>
  <si>
    <t>TRANSPORTE HORIZONTAL DE 30 M COM CARRINHO PLATAFORMA COM BANCADA DE M ÁRMORE OU GRANITO PARA COZINHA/LAVATÓRIO OU MÁRMORE SINTÉTICO COM CUBA INTEGRADA. AF_07/2016</t>
  </si>
  <si>
    <t>TRANSPORTE HORIZONTAL DE 50 M COM CARRINHO PLATAFORMA COM BANCADA DE M ÁRMORE OU GRANITO PARA COZINHA/LAVATÓRIO OU MÁRMORE SINTÉTICO COM CUBA INTEGRADA. AF_07/2016</t>
  </si>
  <si>
    <t>TRANSPORTE HORIZONTAL DE 75 M COM CARRINHO PLATAFORMA COM BANCADA DE M ÁRMORE OU GRANITO PARA COZINHA/LAVATÓRIO OU MÁRMORE SINTÉTICO COM CUBA INTEGRADA. AF_07/2016</t>
  </si>
  <si>
    <t>TRANSPORTE HORIZONTAL DE 100 M COM CARRINHO PLATAFORMA COM BANCADA DE MÁRMORE OU GRANITO PARA COZINHA/LAVATÓRIO OU MÁRMORE SINTÉTICO COM CUB 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</si>
  <si>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</si>
  <si>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</si>
  <si>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</si>
  <si>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 /2016</t>
  </si>
  <si>
    <t>TRANSPORTE HORIZONTAL MANUAL, DE 30 M, DE TELHA TERMOACÚSTICA OU TELHA DE AÇO ZINCADO. AF_07/2016</t>
  </si>
  <si>
    <t>TRANSPORTE HORIZONTAL MANUAL, DE 30 M, DE TELHA DE FIBROCIMENTO ONDULA DA OU TELHA ESTRUTURAL DE FIBROCIMENTO, CANALETE 90 OU KALHETÃO. AF_07 /2016</t>
  </si>
  <si>
    <t>TRANSPORTE HORIZONTAL DE 100 M COM MANIPULADOR TELESCÓPICO DE TELHAS T ERMOACÚSTICA, FIBROCIMENTO ONDULADA, AÇO ZINCADO, FIBROCIMENTO ESTRUTU RAL, CANALETE 90 OU KALHETÃO. AF_07/2016</t>
  </si>
  <si>
    <t>TRANSPORTE HORIZONTAL MANUAL, DE 30 M, DE BACIA SANITÁRIA, CAIXA ACOPL ADA, TANQUE OU PIA. AF_07/2016</t>
  </si>
  <si>
    <t>TRANSPORTE VERTICAL MANUAL DE 1 PAVIMENTO DE BACIA SANITÁRIA, CAIXA AC OPLADA, TANQUE OU PIA. AF_07/2016</t>
  </si>
  <si>
    <t>TRANSPORTE HORIZONTAL DE 30 M COM CARRINHO PLATAFORMA COM BACIA SANITÁ RIA, CAIXA ACOPLADA, TANQUE OU PIA. AF_07/2016</t>
  </si>
  <si>
    <t>TRANSPORTE HORIZONTAL DE 50 M COM CARRINHO PLATAFORMA COM BACIA SANITÁ RIA, CAIXA ACOPLADA, TANQUE OU PIA. AF_07/2016</t>
  </si>
  <si>
    <t>TRANSPORTE HORIZONTAL DE 75 M COM CARRINHO PLATAFORMA COM BACIA SANITÁ RIA, CAIXA ACOPLADA, TANQUE OU PIA. AF_07/2016</t>
  </si>
  <si>
    <t>TRANSPORTE HORIZONTAL DE 100 M COM CARRINHO PLATAFORMA COM BACIA SANIT ÁRIA, CAIXA ACOPLADA, TANQUE OU PIA. AF_07/2016</t>
  </si>
  <si>
    <t>TRANSPORTE HORIZONTAL DE 100 M COM MANIPULADOR TELESCÓPICO DE BACIAS S ANITÁRIAS, CAIXA ACOPLADA, TANQUE OU PIA. AF_07/2016</t>
  </si>
  <si>
    <t>TRANSPORTE HORIZONTAL MANUAL, DE 30 M, DE TELHA DE CONCRETO OU CERÂMIC A. AF_07/2016</t>
  </si>
  <si>
    <t>TRANSPORTE HORIZONTAL DE 30 M COM CARRINHO PLATAFORMA COM TELHA DE CON CRETO OU CERÂMICA. AF_07/2016</t>
  </si>
  <si>
    <t>TRANSPORTE HORIZONTAL DE 50 M COM CARRINHO PLATAFORMA COM TELHA DE CON CRETO OU CERÂMICA. AF_07/2016</t>
  </si>
  <si>
    <t>TRANSPORTE HORIZONTAL DE 75 M COM CARRINHO PLATAFORMA COM TELHA DE CON CRETO OU CERÂMICA. AF_07/2016</t>
  </si>
  <si>
    <t>TRANSPORTE HORIZONTAL DE 100 M COM CARRINHO PLATAFORMA COM TELHA DE CO NCRETO OU CERÂMICA. AF_07/2016</t>
  </si>
  <si>
    <t>TRANSPORTE HORIZONTAL DE 100 M COM MANIPULADOR TELESCÓPICO DE TELHAS D E CONCRETO OU CERÂMICA. AF_07/2016</t>
  </si>
  <si>
    <t>TRANSPORTE HORIZONTAL MANUAL, DE 30 M, DE BARRAMENTO BLINDADO. AF_07/2 016</t>
  </si>
  <si>
    <t>TRANSPORTE HORIZONTAL DE 100 M COM CARRINHO PLATAFORMA COM BARRAMENTO BLINDADO. AF_07/2016</t>
  </si>
  <si>
    <t>TRANSPORTE HORIZONTAL MANUAL, DE 30 M, DE CALHA. AF_07/2016</t>
  </si>
  <si>
    <t>!EM PROCESSO DE DESATIVACAO! ESCAVADEIRA DRAGA DE ARRASTE, CAP. 3/4 JC 140HP (INCL MANUTENCAO/OPERACAO)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</si>
  <si>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</si>
  <si>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</si>
  <si>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</si>
  <si>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</si>
  <si>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</si>
  <si>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*21* MM, PARA TUBO DE CONCRETO DN 1000 MM</t>
  </si>
  <si>
    <t>CABECOTE PARA ENTRADA DE LINHA DE ALIMENTACAO PARA ELETRODUTO, EM LIGA DE ALUMINIO COM ACABAMENTO ANTI CORROSIVO, COM FIXACAO POR ENCAIXE LISO DE 360 GRAUS, DE 1/2"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</si>
  <si>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</si>
  <si>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</si>
  <si>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</si>
  <si>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</si>
  <si>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</si>
  <si>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</si>
  <si>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6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</si>
  <si>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</si>
  <si>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</si>
  <si>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</si>
  <si>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</si>
  <si>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</si>
  <si>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</si>
  <si>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16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</si>
  <si>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</si>
  <si>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</si>
  <si>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</si>
  <si>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</si>
  <si>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</si>
  <si>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</si>
  <si>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</si>
  <si>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</si>
  <si>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</si>
  <si>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CAIXA DE LUZ "3 X 3" EM ACO ESMALTADA</t>
  </si>
  <si>
    <t>CAIXA DE LUZ "4 X 2" EM ACO ESMALTADA</t>
  </si>
  <si>
    <t>CAIXA DE LUZ "4 X 4" EM ACO ESMALTADA</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</si>
  <si>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</si>
  <si>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</si>
  <si>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</si>
  <si>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</si>
  <si>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</si>
  <si>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</si>
  <si>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</si>
  <si>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</si>
  <si>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</si>
  <si>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</si>
  <si>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</si>
  <si>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</si>
  <si>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</si>
  <si>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</si>
  <si>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</si>
  <si>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</si>
  <si>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</si>
  <si>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</si>
  <si>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</si>
  <si>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</si>
  <si>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</si>
  <si>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</si>
  <si>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</si>
  <si>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</si>
  <si>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</si>
  <si>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</si>
  <si>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</si>
  <si>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</si>
  <si>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</si>
  <si>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</si>
  <si>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</si>
  <si>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INTERNA DE MEDICAO PARA 1 MEDIDOR TRIFASICO, COM VISOR, EM CHAPA DE ACO 18 USG (PADRAO DA CONCESSIONARIA LOCAL)</t>
  </si>
  <si>
    <t>CAIXA INTERNA DE MEDICAO PARA 4 MEDIDORES MONOFASICOS, COM VISOR, EM CHAPA DE ACO 18 USG (PADRAO DA CONCESSIONARIA LOCAL)</t>
  </si>
  <si>
    <t>CAIXA OCTOGONAL DE FUNDO MOVEL, EM PVC, DE 3" X 3", PARA ELETRODUTO FLEXIVEL CORRUGADO</t>
  </si>
  <si>
    <t>CAIXA OCTOGONAL DE FUNDO MOVEL, EM PVC, DE 4" X 4", PARA ELETRODUTO FLEXIVEL CORRUGADO</t>
  </si>
  <si>
    <t>CAIXA PARA MEDICAO COLETIVA TIPO H, PADRAO BIFASICO OU TRIFASICO, PARA ATE 6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</si>
  <si>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</si>
  <si>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</si>
  <si>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</si>
  <si>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CARROCERIA FIXA ABERTA DE MADEIRA PARA TRANSPORTE GERAL DE CARGA SECA DIMENSOES APROXIMADAS 2,5 X 5,5 X 0,50 M (INCLUI MONTAGEM, NAO INCLUI CAMINHAO)</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</si>
  <si>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</si>
  <si>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</si>
  <si>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</si>
  <si>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</si>
  <si>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</si>
  <si>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</si>
  <si>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</si>
  <si>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</si>
  <si>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</si>
  <si>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</si>
  <si>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</si>
  <si>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</si>
  <si>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</si>
  <si>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</si>
  <si>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</si>
  <si>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</si>
  <si>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</si>
  <si>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</si>
  <si>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</si>
  <si>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</si>
  <si>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CONTATOR TRIPOLAR, CORRENTE DE 95 A, TENSAO NOMINAL DE *500* V, CATEGORIA AC-2 E AC-3</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</si>
  <si>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</si>
  <si>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</si>
  <si>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</si>
  <si>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</si>
  <si>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</si>
  <si>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</si>
  <si>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</si>
  <si>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</si>
  <si>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</si>
  <si>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2", PARA ELETRODUTO</t>
  </si>
  <si>
    <t>CURVA 180 GRAUS, DE PVC RIGIDO ROSCAVEL, DE 3/4", PARA ELETRODUTO</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</si>
  <si>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</si>
  <si>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</si>
  <si>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</si>
  <si>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</si>
  <si>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</si>
  <si>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</si>
  <si>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</si>
  <si>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</si>
  <si>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</si>
  <si>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</si>
  <si>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</si>
  <si>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</si>
  <si>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</si>
  <si>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</si>
  <si>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</si>
  <si>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GONZO DE EMBUTIR, EM LATAO / ZAMAC, *20 X 48* MM, PARA JANELA BASCULANTE / PIVOTANTE -  INCLUI PARAFUSOS</t>
  </si>
  <si>
    <t>HIDROMETRO WOLTMANN, VAZAO MAXIMA DE 80,0 M3/H, DE 3"</t>
  </si>
  <si>
    <t>INTERRUPTOR SIMPLES + INTERRUPTOR PARALELO + TOMADA 2P+T 10A, 250V, CONJUNTO MONTADO PARA EMBUTIR 4" X 2" (PLACA + SUPORTE + MODULOS)</t>
  </si>
  <si>
    <t>JANELA ALUMINIO DE CORRER 1,00 X 1,50 M (AXL) COM 2 FOLHAS DE VIDRO INCLUSO GUARNICAO</t>
  </si>
  <si>
    <t>LUVA DE PRESSAO, EM PVC, DE 20 MM, PARA ELETRODUTO FLEXIVEL</t>
  </si>
  <si>
    <t>LUVA DE PRESSAO, EM PVC, DE 25 MM, PARA ELETRODUTO FLEXIVEL</t>
  </si>
  <si>
    <t>LUVA DE PRESSAO, EM PVC, DE 32 MM, PARA ELETRODUTO FLEXIVEL</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</si>
  <si>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</si>
  <si>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</si>
  <si>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</si>
  <si>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</si>
  <si>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</si>
  <si>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</si>
  <si>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</si>
  <si>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</si>
  <si>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</si>
  <si>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MISTURADOR DE ARGAMASSA, EIXO HORIZONTAL, CAPACIDADE DE MISTURA 300 KG, MOTOR ELETRICO TRIFASICO 220/380 V, POTENCIA 5 CV</t>
  </si>
  <si>
    <t>PARAFUSO ZINCADO, SEXTAVADO, COM ROSCA INTEIRA, DIAMETRO 5/8", COMPRIMENTO 2 1/4"</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</si>
  <si>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</si>
  <si>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</si>
  <si>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</si>
  <si>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</si>
  <si>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</si>
  <si>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</si>
  <si>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</si>
  <si>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</si>
  <si>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</si>
  <si>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</si>
  <si>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</si>
  <si>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</si>
  <si>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</si>
  <si>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</si>
  <si>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</si>
  <si>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</si>
  <si>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</si>
  <si>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</si>
  <si>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</si>
  <si>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</si>
  <si>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REGISTRO PRESSAO COM ACABAMENTO E CANOPLA CROMADA, SIMPLES, BITOLA 3/4 " (REF 1416)</t>
  </si>
  <si>
    <t>TAMPA CEGA EM PVC PARA CONDULETE 4 X 2"</t>
  </si>
  <si>
    <t>TAMPA PARA CONDULETE, EM PVC, COM TOMADA HEXAGONAL</t>
  </si>
  <si>
    <t>TAMPA PARA CONDULETE, EM PVC, COM 1 MODULO RJ</t>
  </si>
  <si>
    <t>TAMPA PARA CONDULETE, EM PVC, COM 1 OU 2 OU 3 POSTOS PARA INTERRUPTOR</t>
  </si>
  <si>
    <t>TAMPA PARA CONDULETE, EM PVC, COM 2 MODULOS RJ</t>
  </si>
  <si>
    <t>TOMADA 2P+T 20A 250V, CONJUNTO MONTADO PARA EMBUTIR 4" X 2" (PLACA + SUPORTE + MODULO)</t>
  </si>
  <si>
    <t>TRILHO QUADRADO, EM ALUMINIO (VERGALHAO MACICO), 1/4", (*6 X 6* CM), PARA RODIZIOS</t>
  </si>
  <si>
    <t>TUBO CORRUGADO PEAD, PAREDE DUPLA, INTERNA LISA, JEI, DN/DI *1000* MM, PARA SANEAMENTO ESGOTO</t>
  </si>
  <si>
    <t>TUBO CORRUGADO PEAD, PAREDE DUPLA, INTERNA LISA, JEI, DN/DI 1500 MM, PARA SANEAMENTO ESGOTO</t>
  </si>
  <si>
    <t>TUBO CORRUGADO PEAD, PAREDE DUPLA, INTERNA LISA, JEI, DN/DI 250 MM, PARA SANEAMENTO</t>
  </si>
  <si>
    <t>TUBO CORRUGADO PEAD, PAREDE DUPLA, INTERNA LISA, JEI, DN/DI 300 MM, PARA SANEAMENTO ESGOTO</t>
  </si>
  <si>
    <t>TUBO CORRUGADO PEAD, PAREDE DUPLA, INTERNA LISA, JEI, DN/DI 600 MM, PARA SANEAMENTO ESGOTO</t>
  </si>
  <si>
    <t>TUBO CORRUGADO PEAD, PAREDE DUPLA, INTERNA LISA, JEI, DN/DI 900 MM, PARA SANEAMENTO ESGOTO</t>
  </si>
  <si>
    <t>2 INTERRUPTORES PARALELOS + TOMADA 2P+T 10A, 250V, CONJUNTO MONTADO PARA EMBUTIR 4" X 2" (PLACA + SUPORTE + MODULOS)</t>
  </si>
  <si>
    <t>GRUA ASCENCIONAL, LANCA DE 42 M, CAPACIDADE DE 1,5 T A 30 M, ALTURA AT E 39 M - CHP DIURNO. AF_08/2016</t>
  </si>
  <si>
    <t>PULVERIZADOR DE TINTA ELÉTRICO/MÁQUINA DE PINTURA AIRLESS, VAZÃO 2 L/M IN - CHP DIURNO. AF_08/2016</t>
  </si>
  <si>
    <t>GRUA ASCENCIONAL, LANÇA DE 42 M, CAPACIDADE DE 1,5 T A 30 M, ALTURA AT É 39 M - CHI DIURNO. AF_08/2016</t>
  </si>
  <si>
    <t>GRUA ASCENCIONAL, LANÇA DE 42 M, CAPACIDADE DE 1,5 T A 30 M, ALTURA AT É 39 M  DEPRECIAÇÃO. AF_08/2016</t>
  </si>
  <si>
    <t>GRUA ASCENCIONAL, LANCA DE 42 M, CAPACIDADE DE 1,5 T A 30 M, ALTURA AT E 39 M  JUROS. AF_08/2016</t>
  </si>
  <si>
    <t>GRUA ASCENCIONAL, LANCA DE 42 M, CAPACIDADE DE 1,5 T A 30 M, ALTURA AT E 39 M  MANUTENÇÃO. AF_08/2016</t>
  </si>
  <si>
    <t>GRUA ASCENCIONAL, LANCA DE 42 M, CAPACIDADE DE 1,5 T A 30 M, ALTURA AT E 39 M  MATERIAIS NA OPERAÇÃO. AF_08/2016</t>
  </si>
  <si>
    <t>PULVERIZADOR DE TINTA ELÉTRICO/MÁQUINA DE PINTURA AIRLESS, VAZÃO 2 L/M IN - DEPRECIAÇÃO. AF_08/2016</t>
  </si>
  <si>
    <t>PULVERIZADOR DE TINTA ELÉTRICO/MÁQUINA DE PINTURA AIRLESS, VAZÃO 2 L/M IN - JUROS. AF_08/2016</t>
  </si>
  <si>
    <t>PULVERIZADOR DE TINTA ELÉTRICO/MÁQUINA DE PINTURA AIRLESS, VAZÃO 2 L/M IN - MANUTENÇÃO. AF_08/2016</t>
  </si>
  <si>
    <t>PULVERIZADOR DE TINTA ELÉTRICO/MÁQUINA DE PINTURA AIRLESS, VAZÃO 2 L/M IN - MATERIAIS NA OPERAÇÃO. AF_08/2016</t>
  </si>
  <si>
    <t>LASTRO DE VALA COM PREPARO DE FUNDO, LARGURA MENOR QUE 1,5 M, COM CAMA DA DE AREIA, LANÇAMENTO MANUAL, EM LOCAL COM NÍVEL BAIXO DE INTERFERÊN CIA. AF_06/2016</t>
  </si>
  <si>
    <t>LASTRO DE VALA COM PREPARO DE FUNDO, LARGURA MENOR QUE 1,5 M, COM CAMA DA DE BRITA, LANÇAMENTO MANUAL, EM LOCAL COM NÍVEL BAIXO DE INTERFERÊN CIA. AF_06/2016</t>
  </si>
  <si>
    <t>LASTRO DE VALA COM PREPARO DE FUNDO, LARGURA MENOR QUE 1,5 M, COM CAMA DA DE AREIA, LANÇAMENTO MANUAL, EM LOCAL COM NÍVEL ALTO DE INTERFERÊNC IA. AF_06/2016</t>
  </si>
  <si>
    <t>LASTRO DE VALA COM PREPARO DE FUNDO, LARGURA MENOR QUE 1,5 M, COM CAMA DA DE BRITA, LANÇAMENTO MANUAL, EM LOCAL COM NÍVEL ALTO DE INTERFERÊNC IA. AF_06/2016</t>
  </si>
  <si>
    <t>LASTRO COM PREPARO DE FUNDO, LARGURA MAIOR OU IGUAL A 1,5 M, COM CAMAD A DE AREIA, LANÇAMENTO MANUAL, EM LOCAL COM NÍVEL BAIXO DE INTERFERÊNC IA. AF_06/2016</t>
  </si>
  <si>
    <t>LASTRO COM PREPARO DE FUNDO, LARGURA MAIOR OU IGUAL A 1,5 M, COM CAMAD A DE BRITA, LANÇAMENTO MANUAL, EM LOCAL COM NÍVEL BAIXO DE INTERFERÊNC IA. AF_06/2016</t>
  </si>
  <si>
    <t>LASTRO COM PREPARO DE FUNDO, LARGURA MAIOR OU IGUAL A 1,5 M, COM CAMAD A DE AREIA, LANÇAMENTO MANUAL, EM LOCAL COM NÍVEL ALTO DE INTERFERÊNCI A. AF_06/2016</t>
  </si>
  <si>
    <t>LASTRO COM PREPARO DE FUNDO, LARGURA MAIOR OU IGUAL A 1,5 M, COM CAMAD A DE BRITA, LANÇAMENTO MANUAL, EM LOCAL COM NÍVEL ALTO DE INTERFERÊNCI A. AF_06/2016</t>
  </si>
  <si>
    <t>LASTRO DE VALA COM PREPARO DE FUNDO, LARGURA MENOR QUE 1,5 M, COM CAMA DA DE AREIA, LANÇAMENTO MECANIZADO, EM LOCAL COM NÍVEL BAIXO DE INTERF ERÊNCIA. AF_06/2016</t>
  </si>
  <si>
    <t>LASTRO DE VALA COM PREPARO DE FUNDO, LARGURA MENOR QUE 1,5 M, COM CAMA DA DE BRITA, LANÇAMENTO MECANIZADO, EM LOCAL COM NÍVEL BAIXO DE INTERF ERÊNCIA. AF_06/2016</t>
  </si>
  <si>
    <t>LASTRO DE VALA COM PREPARO DE FUNDO, LARGURA MENOR QUE 1,5 M, COM CAMA DA DE AREIA, LANÇAMENTO MECANIZADO, EM LOCAL COM NÍVEL ALTO DE INTERFE RÊNCIA. AF_06/2016</t>
  </si>
  <si>
    <t>LASTRO DE VALA COM PREPARO DE FUNDO, LARGURA MENOR QUE 1,5 M, COM CAMA DA DE BRITA, LANÇAMENTO MECANIZADO, EM LOCAL COM NÍVEL ALTO DE INTERFE RÊNCIA. AF_06/2016</t>
  </si>
  <si>
    <t>LASTRO COM PREPARO DE FUNDO, LARGURA MAIOR OU IGUAL A 1,5 M, COM CAMAD A DE AREIA, LANÇAMENTO MECANIZADO, EM LOCAL COM NÍVEL BAIXO DE INTERFE RÊNCIA. AF_06/2016</t>
  </si>
  <si>
    <t>LASTRO COM PREPARO DE FUNDO, LARGURA MAIOR OU IGUAL A 1,5 M, COM CAMAD A DE BRITA, LANÇAMENTO MECANIZADO, EM LOCAL COM NÍVEL BAIXO DE INTERFE RÊNCIA. AF_06/2016</t>
  </si>
  <si>
    <t>LASTRO COM PREPARO DE FUNDO, LARGURA MAIOR OU IGUAL A 1,5 M, COM CAMAD A DE AREIA, LANÇAMENTO MECANIZADO, EM LOCAL COM NÍVEL ALTO DE INTERFER ÊNCIA. AF_06/2016</t>
  </si>
  <si>
    <t>LASTRO COM PREPARO DE FUNDO, LARGURA MAIOR OU IGUAL A 1,5 M, COM CAMAD A DE BRITA, LANÇAMENTO MECANIZADO, EM LOCAL COM NÍVEL ALTO DE INTERFER ÊNCIA. AF_06/2016</t>
  </si>
  <si>
    <t>RECOLOCACAO DE PISO DE TABUAS DE MADEIRA, CONSIDERANDO REAPROVEITAMENT O DO MATERIAL, EXCLUSIVE VIGAMENTO</t>
  </si>
  <si>
    <t>RECOLOCACAO DE PISO DE TABUAS DE MADEIRA, CONSIDERANDO REAPROVEITAMENT O DO MATERIAL, INCLUSIVE VIGAMENTO</t>
  </si>
  <si>
    <t>ACABAMENTO SIMPLES TIPO "U" PARA FORRO EM PVC, COR BRANCA, COMPRIMENTO 6 M</t>
  </si>
  <si>
    <t>ADAPTADOR PVC PARA SIFAO METALICO, SOLDAVEL, COM ANEL BORRACHA (JE), 40 MM X 1 1/2"</t>
  </si>
  <si>
    <t>ADAPTADOR PVC PARA SIFAO, ROSCAVEL, 40 MM X 1 1/4"</t>
  </si>
  <si>
    <t>ADAPTADOR PVC, ROSCAVEL, PARA VALVULA PIA OU LAVATORIO, 40 MM</t>
  </si>
  <si>
    <t>ALISADORA DE CONCRETO COM MOTOR A GASOLINA DE 5,5 HP, PESO COM MOTOR DE 78 KG, 4 PAS</t>
  </si>
  <si>
    <t>BLOCO VEDACAO CONCRETO CELULAR AUTOCLAVADO 10 X 30 X 60 CM (E X A X C)</t>
  </si>
  <si>
    <t>BLOCO VEDACAO CONCRETO CELULAR AUTOCLAVADO 15 X 30 X 60 CM (E X A X C)</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</si>
  <si>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</si>
  <si>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</si>
  <si>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6 POLEGADAS, ELETRICA, TRIFASICA, POTENCIA 3,45 HP, 5 ESTAGIOS, BOCAL DE DESCARGA DIAMETRO DE 2 POLEGADAS, HM/Q = 68,5 M / 6,12 M3/H A 39,5 M / 14,04 M3/H</t>
  </si>
  <si>
    <t>BRACO OU HASTE COM CANOPLA PLASTICA, 1/2 ", PARA CHUVEIRO ELETRICO</t>
  </si>
  <si>
    <t>BRACO OU HASTE COM CANOPLA PLASTICA, 1/2 ", PARA CHUVEIRO SIMPLES</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</si>
  <si>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</si>
  <si>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</si>
  <si>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</si>
  <si>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</si>
  <si>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CANTONEIRA DE ACO 3 "  X  3 "  X  1/4 "</t>
  </si>
  <si>
    <t>CARVAO ANTRACITO PARA FILTRO, GRAO VARIANDO DE 0,8 ATE 1,1 MM, COEFICIENTE DE UNIFORMIDADE MENOR QUE 1,7 MM</t>
  </si>
  <si>
    <t>CHAPA DE MADEIRA COMPENSADA PLASTIFICADA PARA FORMA DE CONCRETO, DE 2,20 X 1,10 m, E = 14 MM</t>
  </si>
  <si>
    <t>COLAR DE TOMADA EM POLIPROPILENO, PP, COM PARAFUSOS, PARA PEAD, 63 X 1/2" -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</si>
  <si>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</si>
  <si>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CONDULETE EM PVC, TIPO "B", SEM TAMPA, DE 1/2" OU 3/4"</t>
  </si>
  <si>
    <t>CONDULETE EM PVC, TIPO "LB", SEM TAMPA, DE 1/2" OU 3/4"</t>
  </si>
  <si>
    <t>CONE DE SINALIZACAO EM PVC FLEXIVEL, H = 70 / 76 CM (NBR 15071)</t>
  </si>
  <si>
    <t>CORDAO DE COBRE, FLEXIVEL, TORCIDO, CLASSE 4 OU 5, ISOLACAO EM PVC/D, 300 V, 2 CONDUTORES DE 1,0 MM2</t>
  </si>
  <si>
    <t>CORTADEIRA DE PISO DE CONCRETO E ASFALTO, PARA DISCO PADRAO DE DIAMETRO 350 MM (14") OU 450 MM (18") , MOTOR A GASOLINA, POTENCIA 13 HP, SEM DISCO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</si>
  <si>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</si>
  <si>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</si>
  <si>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</si>
  <si>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</si>
  <si>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</si>
  <si>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CURVA 180 GRAUS, DE PVC RIGIDO ROSCAVEL, DE 1/2", PARA ELETRODUTO</t>
  </si>
  <si>
    <t>DISJUNTOR TIPO NEMA, BIPOLAR 10  ATE  50 A, TENSAO MAXIMA 415 V</t>
  </si>
  <si>
    <t>DISJUNTOR TIPO NEMA, MONOPOLAR 35  ATE  50 A, TENSAO MAXIMA DE 240 V</t>
  </si>
  <si>
    <t>DISJUNTOR TIPO NEMA, TRIPOLAR 10  ATE  50A, TENSAO MAXIMA DE 415 V</t>
  </si>
  <si>
    <t>DISJUNTOR TIPO NEMA, TRIPOLAR 60 ATE 100 A, TENSAO MAXIMA DE 415 V</t>
  </si>
  <si>
    <t>DOBRADICA EM LATAO, 3 " X 2 1/2 ", E= 1,9 A 2 MM, COM ANEL, CROMADO, TAMPA BOLA, COM PARAFUSOS</t>
  </si>
  <si>
    <t>ELEVADOR DE CARGA A CABO, CABINE SEMI FECHADA 2,0 X 1,5 X 2,0 M, CAPACIDADE DE CARGA 1000 KG, TORRE  2,38 X 2,21 X 15 M, GUINCHO DE EMBREAGEM, FREIO DE SEGURANCA, LIMITADOR DE VELOCIDADE E CANCELA</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</si>
  <si>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</si>
  <si>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</si>
  <si>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FAIXA / FILETE / LISTELO EM CERAMICA, DECORADA, *8 X 30* CM (L X C)</t>
  </si>
  <si>
    <t>FORRO COMPOSTO POR PAINEIS DE LA DE VIDRO, REVESTIDOS EM PVC MICROPERFURADO, DE *1250 X 625* MM, ESPESSURA 15 MM (COM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</si>
  <si>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</si>
  <si>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</si>
  <si>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</si>
  <si>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</si>
  <si>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GRADE DE DISCOS HIDRAULICA COM 20 DISCOS DE 24" X 6 MM</t>
  </si>
  <si>
    <t>GRAMPO METALICO TIPO U PARA HASTE DE ATERRAMENTO DE ATE 3/4'', CONDUTOR DE 10 A 25 MM2</t>
  </si>
  <si>
    <t>GRUPO GERADOR DIESEL, SEM CARENAGEM, POTENCIA STANDART ENTRE 80 E 90 KVA, VELOCIDADE DE 1800 RPM, FREQUENCIA DE 60 HZ</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</si>
  <si>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</si>
  <si>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</si>
  <si>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</si>
  <si>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</si>
  <si>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</si>
  <si>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</si>
  <si>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</si>
  <si>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</si>
  <si>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</si>
  <si>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</si>
  <si>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</si>
  <si>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LADRILHO HIDRAULICO, *20 x 20* CM, E= 2 CM, DADOS (36), COR NATURAL</t>
  </si>
  <si>
    <t>LADRILHO HIDRAULICO, *20 x 20* CM, E= 2 CM, PADRAO COPACABANA, 2 CORES (PRETO E BRANCO)</t>
  </si>
  <si>
    <t>LAMPADA FLUORESCENTE COMPACTA 2U BRANCA 15 W, BASE E27 (127/220 V)</t>
  </si>
  <si>
    <t>MADEIRA ROLICA SEM TRATAMENTO, EUCALIPTO OU EQUIVALENTE DA REGIAO, H = 6 M, D = 8 A 11 CM (PARA ESCORAMENTO)</t>
  </si>
  <si>
    <t>MADEIRA SERRADA APARELHADA DE MACARANDUBA, ANGELIM OU EQUIVALENTE DA REGIAO</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</si>
  <si>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</si>
  <si>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MEIO BLOCO VEDACAO CONCRETO APARENTE 14 X 19 X 19 CM  (CLASSE D - NBR 6136)</t>
  </si>
  <si>
    <t>MEIO BLOCO VEDACAO CONCRETO APARENTE 19 X 19 X 19 CM (CLASSE D - NBR 6136)</t>
  </si>
  <si>
    <t>MEIO BLOCO VEDACAO CONCRETO APARENTE 9  X 19 X 19 CM (CLASSE D - NBR 6136)</t>
  </si>
  <si>
    <t>MISTURADOR DE PAREDE CROMADO PARA COZINHA BICA MOVEL COM AREJADOR (REF 1258)</t>
  </si>
  <si>
    <t>MOTORISTA OPERADOR DE CAMINHAO MUNCK</t>
  </si>
  <si>
    <t>PARAFUSO FRANCES ZINCADO, DIAMETRO 1/2", COMPRIMENTO 12", COM PORCA E ARRUELA LISA MEDIA</t>
  </si>
  <si>
    <t>PARAFUSO FRANCES ZINCADO, DIAMETRO 1/2", COMPRIMENTO 15", COM PORCA E ARRUELA LISA MEDIA</t>
  </si>
  <si>
    <t>PARAFUSO FRANCES ZINCADO, DIAMETRO 1/2", COMPRIMENTO 4", COM PORCA E ARRUELA</t>
  </si>
  <si>
    <t>PASTILHA DE VIDRO PIGMENTADA, NACIONAL, REVEST INT/EXT E PISCINA, CORES QUENTES, ESPESSURA MAIOR OU IGUAL A 5 MM  *2,0 X 2,0* CM</t>
  </si>
  <si>
    <t>PECA DE MADEIRA APARELHADA *7,5 X 7,5* CM (3 X 3 ") MACARANDUBA, ANGELIM OU EQUIVALENTE DA REGIAO</t>
  </si>
  <si>
    <t>PEDRA BRITADA N. 1 (9,5 a 19 MM) POSTO PEDREIRA/FORNECEDOR, SEM FRETE</t>
  </si>
  <si>
    <t>PEDRA GRANITICA OU BASALTICA IRREGULAR, FAIXA GRANULOMETRICA 100 A 150 MM PARA PAVIMENTACAO OU CALCAMENTO POLIEDRICO, POSTO PEDREIRA / FORNECEDOR (SEM FRETE)</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</si>
  <si>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</si>
  <si>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</si>
  <si>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PISO DE CONCRETO - MODELO BLOCO UNIEURO 2 FUROS/PISOGRAMA/CONCREGRAMA, *35 X 25* CM, E = *8* CM, COR NATURAL (COLETADO CAIXA)</t>
  </si>
  <si>
    <t>PISO ELEVADO COM 2 PLACAS DE ACO COM ENCHIMENTO DE CONCRETO CELULAR, INCLUSO BASE/HASTE/CRUZETAS, 60 X 60 CM, H = *28* CM, RESISTENCIA CARGA CONCENTRADA 496 KG (COM COLOCACAO)</t>
  </si>
  <si>
    <t>PISO EM GRANILITE, MARMORITE OU GRANITINA, AGREGADO COR PRETO, CINZA, PALHA OU BRANCO, E=  *8* MM (INCLUSO EXECUCAO)</t>
  </si>
  <si>
    <t>PLACA CIMENTICIA LISA E = 10 MM, DE 1,20 X 3,00 M (SEM AMIANTO)</t>
  </si>
  <si>
    <t>PLACA CIMENTICIA LISA E = 6 MM, DE 1,20 X 3,00 M (SEM AMIANTO)</t>
  </si>
  <si>
    <t>PLACA DE INAUGURACAO METALICA, *40* CM X *60* CM</t>
  </si>
  <si>
    <t>PLACA DE OBRA (PARA CONSTRUCAO CIVIL) EM CHAPA GALVANIZADA *N. 22*, DE *2,0 X 1,125* M</t>
  </si>
  <si>
    <t>PORTA DE ABRIR EM ACO TIPO VENEZIANA, COM FUNDO ANTICORROSIVO / PRIMER DE PROTECAO, SEM GUARNICAO/ALIZAR/VISTA, 87 X 210 CM</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</si>
  <si>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</si>
  <si>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</si>
  <si>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</si>
  <si>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PRANCHA DE MADEIRA APARELHADA *4 X 30*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</si>
  <si>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</si>
  <si>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</si>
  <si>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</si>
  <si>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PULVERIZADOR DE TINTA ELETRICO / MAQUINA DE PINTURA AIRLESS, VAZAO *2* L/MIN (COLETADO CAIXA)</t>
  </si>
  <si>
    <t>QUADRO DE DISTRIBUICAO COM BARRAMENTO TRIFASICO, DE SOBREPOR, EM CHAPA DE ACO GALVANIZADO, PARA 36 DISJUNTORES DIN, 100 A</t>
  </si>
  <si>
    <t>RELE TERMICO BIMETAL PARA USO EM MOTORES TRIFASICOS, TENSAO 380 V, POTENCIA ATE 15 CV, CORRENTE NOMINAL MAXIMA 22 A</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</si>
  <si>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</si>
  <si>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</si>
  <si>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</si>
  <si>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RIPA DE MADEIRA APARELHADA *1,5 X 5* CM, MACARANDUBA, ANGELIM OU EQUIVALENTE DA REGIAO</t>
  </si>
  <si>
    <t>RODAFORRO EM PVC, PARA FORRO DE PVC, COMPRIMENTO 6 M</t>
  </si>
  <si>
    <t>RUFO PARA TELHA ESTRUTURAL DE FIBROCIMENTO 2 ABAS, COMPRIMENTO DE 1031 MM (SEM AMIANTO)</t>
  </si>
  <si>
    <t>RUFO PARA TELHA ONDULADA DE FIBROCIMENTO, E = 6 MM, ABA *260* MM, COMPRIMENTO 1100 MM (SEM AMIANTO)</t>
  </si>
  <si>
    <t>SACO DE RAFIA PARA ENTULHO, NOVO, LISO (SEM CLICHE), *60 x 90* CM</t>
  </si>
  <si>
    <t>SARRAFO DE MADEIRA APARELHADA *2 X 10* CM, MACARANDUBA, ANGELIM OU EQUIVALENTE DA REGIAO</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</si>
  <si>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</si>
  <si>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</si>
  <si>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</si>
  <si>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</si>
  <si>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</si>
  <si>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TAMPAO FOFO ARTICULADO P/ REGISTRO, CLASSE A15 CARGA MAXIMA 1,5 T, *400 X 400* MM</t>
  </si>
  <si>
    <t>TAMPAO PARA TELHA ESTRUTURAL DE FIBROCIMENTO 1 ABA, DE 370 X 155 X 76 MM (SEM AMIANTO)</t>
  </si>
  <si>
    <t>TAMPAO PARA TELHA ESTRUTURAL DE FIBROCIMENTO 2 ABAS, DE 787 X 215 X 60 MM (SEM AMIANTO)</t>
  </si>
  <si>
    <t>TE DE REDUCAO, PVC LEVE, CURTO, 90 GRAUS, COM BOLSA PARA ANEL, 150 X 100 MM, PARA ESGOTO</t>
  </si>
  <si>
    <t>TE PVC, ROSCAVEL, 90 GRAUS, 1 1/4", AGUA FRIA PREDIAL</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</si>
  <si>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</si>
  <si>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</si>
  <si>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</si>
  <si>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</si>
  <si>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</si>
  <si>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ARAME GALV REVESTIDO EM PVC, QUADRANGULAR / LOSANGULAR,  FIO 1,24 MM (18 BWG), BITOLA = *1,9* MM, MALHA  1,9 X 1,9  CM, H = 2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</si>
  <si>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</si>
  <si>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</si>
  <si>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</si>
  <si>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</si>
  <si>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</si>
  <si>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</si>
  <si>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</si>
  <si>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</si>
  <si>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</si>
  <si>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</si>
  <si>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</si>
  <si>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</si>
  <si>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</si>
  <si>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</si>
  <si>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3,66 X 1,10 M (SEM AMIANTO)</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</si>
  <si>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</si>
  <si>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</si>
  <si>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</si>
  <si>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</si>
  <si>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</si>
  <si>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</si>
  <si>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</si>
  <si>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</si>
  <si>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</si>
  <si>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</si>
  <si>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</si>
  <si>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</si>
  <si>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</si>
  <si>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</si>
  <si>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</si>
  <si>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</si>
  <si>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TUBO CORRUGADO PEAD, PAREDE DUPLA, INTERNA LISA, JEI, DN/DI *450* MM, PARA SANEAMENTO ESGOTO</t>
  </si>
  <si>
    <t>TUBO CORRUGADO PEAD, PAREDE DUPLA, INTERNA LISA, JEI, DN/DI 1200 MM, PARA SANEAMENTO ESGOTO</t>
  </si>
  <si>
    <t>TUBO DE COBRE CLASSE "A", DN = 1 1/2 " (42 MM), PARA INSTALACOES DE MEDIA PRESSAO PARA GASES COMBUSTIVEIS E MEDICINAIS</t>
  </si>
  <si>
    <t>VIGA DE MADEIRA APARELHADA *6 X 12* CM, MACARANDUBA, ANGELIM OU EQUIVALENTE DA REGIAO</t>
  </si>
  <si>
    <t>VIGA DE MADEIRA APARELHADA *6 X 16* CM, MACARANDUBA, ANGELIM OU EQUIVALENTE DA REGIAO</t>
  </si>
  <si>
    <t>LOUÇAS, METAIS E ACESSÓRIOS</t>
  </si>
  <si>
    <t>GRANITO CINZA POLIDO P/BANCADA E=2,5 CM (MÃO FRANCESA NÃO INCLUSA) - FORNECIMENTO E INSTALAÇÃO</t>
  </si>
  <si>
    <t>LAVATORIO DE CANTO EM LOUÇA BRANCA SUSPENSO - INCLUSO SIFÃO PLÁSTICO FLEXÍVEL, VÁLVULA EM METAL CROMADO E ENGATE FLEXÍVEL EM PLÁSTICO (PVC) 30CM - FORNECIMENTO E INSTALAÇÃO</t>
  </si>
  <si>
    <t>39.139.985/0001-76</t>
  </si>
  <si>
    <t xml:space="preserve">ENCARGOS SOCIAIS SOBRE A MÃO DE OBRA </t>
  </si>
  <si>
    <t>DESCRIÇÃO</t>
  </si>
  <si>
    <t>COM DESONERAÇÃO</t>
  </si>
  <si>
    <t>SEM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</si>
  <si>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</si>
  <si>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</si>
  <si>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</si>
  <si>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</si>
  <si>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</si>
  <si>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</si>
  <si>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</si>
  <si>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</si>
  <si>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</si>
  <si>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</si>
  <si>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</si>
  <si>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</si>
  <si>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</si>
  <si>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</si>
  <si>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</si>
  <si>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</si>
  <si>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</si>
  <si>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</si>
  <si>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</si>
  <si>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</si>
  <si>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</si>
  <si>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</si>
  <si>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</si>
  <si>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</si>
  <si>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</si>
  <si>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</si>
  <si>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</si>
  <si>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</si>
  <si>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</si>
  <si>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</si>
  <si>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</si>
  <si>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</si>
  <si>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</si>
  <si>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</si>
  <si>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</si>
  <si>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</si>
  <si>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</si>
  <si>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</si>
  <si>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</si>
  <si>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</si>
  <si>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</si>
  <si>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</si>
  <si>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</si>
  <si>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</si>
  <si>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</si>
  <si>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</si>
  <si>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</si>
  <si>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</si>
  <si>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</si>
  <si>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</si>
  <si>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</si>
  <si>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</si>
  <si>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</si>
  <si>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RESCISÃO SEM JUSTA CAUSA</t>
  </si>
  <si>
    <t>C5</t>
  </si>
  <si>
    <t>INDENIZAÇÃO ADICIONAL</t>
  </si>
  <si>
    <t>C</t>
  </si>
  <si>
    <t>GRUPO D</t>
  </si>
  <si>
    <t>D1</t>
  </si>
  <si>
    <r>
      <t xml:space="preserve">REINCIDÊNCIA DE GRUPO </t>
    </r>
    <r>
      <rPr>
        <b/>
        <sz val="12"/>
        <color rgb="FF000000"/>
        <rFont val="Arial"/>
        <family val="2"/>
      </rPr>
      <t>A</t>
    </r>
    <r>
      <rPr>
        <sz val="12"/>
        <color rgb="FF000000"/>
        <rFont val="Arial"/>
        <family val="2"/>
      </rPr>
      <t xml:space="preserve"> SOBRE GRUPO </t>
    </r>
    <r>
      <rPr>
        <b/>
        <sz val="12"/>
        <color rgb="FF000000"/>
        <rFont val="Arial"/>
        <family val="2"/>
      </rPr>
      <t xml:space="preserve">B </t>
    </r>
  </si>
  <si>
    <t>D2</t>
  </si>
  <si>
    <t>REINCIDÊNCIA DE GRUPO A SOBRE AVISO PRÉVIO TRABALHADO E REINCIDÊNCIA DO FGTS SOBRE AVISO PRÉVIO INDENIZADO</t>
  </si>
  <si>
    <t>D</t>
  </si>
  <si>
    <t xml:space="preserve">**COMPOSIÇÃO BASEADA NA TCPO 13ª EDIÇÃO PÁGINA 376- CÓDIGO 15007.8.1.2 </t>
  </si>
  <si>
    <t>**COMPOSIÇÃO BASEADA NA TCPO 13ª EDIÇÃO, CÓDIGO 09 620.8.2</t>
  </si>
  <si>
    <t>REVESTIMENTO</t>
  </si>
  <si>
    <t>AMM CIV 001</t>
  </si>
  <si>
    <t>AMM CIV 002</t>
  </si>
  <si>
    <t>AMM CIV 006</t>
  </si>
  <si>
    <t>AMM CIV 007</t>
  </si>
  <si>
    <t>AMM CIV 008</t>
  </si>
  <si>
    <t>AMM CIV 009</t>
  </si>
  <si>
    <t>AMM CIV 010</t>
  </si>
  <si>
    <t>AMM CIV 011</t>
  </si>
  <si>
    <t>AMM SPDA 09</t>
  </si>
  <si>
    <t>AMM SPDA 12</t>
  </si>
  <si>
    <t>**COMPOSIÇÃO BASEADA NO BOLETIM ORSE (JUL/16) "9041"</t>
  </si>
  <si>
    <t>FORNECIMENTO E INSTALAÇÃO DE PLACA DE SINALIZAÇÃO DE ENERGIA (23X16CM)</t>
  </si>
  <si>
    <t>**COMPOSIÇÃO DA MÃO DE OBRA BASEADA NO BOLETIM "SEDOP-PA" (10/15) CÓDIGO "171519"</t>
  </si>
  <si>
    <t>*COMPOSIÇÃO BASEADA NAS TABELA SEINFRA-CE (VERSÃO 24.1) "C0466"</t>
  </si>
  <si>
    <t>**COMPOSIÇÃO BASEADA NAS TABELA SEINFRA-CE (VERSÃO 24.1) "C0466"</t>
  </si>
  <si>
    <t>PIZZATTO</t>
  </si>
  <si>
    <t>**COMPOSIÇÃO BASEADA NO BOLETIM DA "SECRETARIA MUNICIPAL DE INFRAESTRUTURA E OBRAS URBANAS DA PREFEITURA DE SÃO PAULO" (JUL/15) "09-70-01"</t>
  </si>
  <si>
    <t>PADRÃO DE ENTRADA DE ENERGIA CATEGORIA "T3" (ENERGISA)</t>
  </si>
  <si>
    <t xml:space="preserve">DENNY </t>
  </si>
  <si>
    <t>**COMPOSIÇÃO BASEADA NAS TABELA ORSE-SE (JUL/2016) "9048/ORSE"</t>
  </si>
  <si>
    <t>**COMPOSIÇÃO DA MÃO DE OBRA BASEADA NO BOLETIM DA SEINFRA-CE (VERSÃO 24.1) "C3909"</t>
  </si>
  <si>
    <t>FORNECIMENTO E INSTALAÇÃO DE TERMINAL AÉREO EM AÇO GALVANIZADO COM BASE DE FIXAÇÃO H=30CM (INSTALAÇÃO EM PLATIBANDA)</t>
  </si>
  <si>
    <t>**COMPOSIÇÃO DA MÃO DE OBRA BASEADA NO BOLETIM SINAPI (AGO/2016) "72315". FORAM ACRESCENTADOS OS INSUMOS "SELANTE E BUCHA C/ PARAFUSO" POIS SÃO NECESSÁRIOS PARA INSTALAÇÃO DO TERMINAL.</t>
  </si>
  <si>
    <t>AMM SPDA 21</t>
  </si>
  <si>
    <t>AMM ELE 38</t>
  </si>
  <si>
    <t>AMM ELE 39</t>
  </si>
  <si>
    <t>AMM ELE 40</t>
  </si>
  <si>
    <t>FORNECIMENTO E INSTALAÇÃO DE INTERRUPTOR DIFERENCIAL RESIDUAL, 2 POLOS, SENSIBILIDADE 30 MA, CORRENTE DE 25 A</t>
  </si>
  <si>
    <t>AMM ELE 41</t>
  </si>
  <si>
    <t>!EM PROCESSO DE DESATIVACAO! CAMINHONETE CABINE SIMPLES, MOTOR FLEX, 4 X 2, APENAS COM OS EQUIPAMENTOS DE SERIE</t>
  </si>
  <si>
    <t>ASFALTO DILUIDO DE PETROLEO CM-30 (COLETADO CAIXA NA ANP ACRESCIDO DE ICMS)</t>
  </si>
  <si>
    <t>BANDEJA DE PINTURA PARA ROLO 23 CM</t>
  </si>
  <si>
    <t>BLOCO DE ESPUMA MULTIUSO *23 X 13 X 8* CM</t>
  </si>
  <si>
    <t>BLOQUETE/PISO INTERTRAVADO DE CONCRETO - MODELO RETANGULAR/TIJOLINHO/PAVER/HOLANDES/PARALELEPIPEDO, 20 CM X 10 CM, E = 8 CM, RESISTENCIA DE 35 MPA (NBR 9781), COLORIDO</t>
  </si>
  <si>
    <t>BROXA RETANGULAR *6 X 16* CM</t>
  </si>
  <si>
    <t>CABO ARAMADO PARA ROLO DE PINTURA 23 CM (GARFO GAIOLA)</t>
  </si>
  <si>
    <t>CIMENTO ASFALTICO DE PETROLEO A GRANEL (CAP) 30/45 (COLETADO CAIXA NA ANP ACRESCIDO DE ICMS)</t>
  </si>
  <si>
    <t>CIMENTO ASFALTICO DE PETROLEO A GRANEL (CAP) 50/70 (COLETADO CAIXA NA ANP ACRESCIDO DE ICMS)</t>
  </si>
  <si>
    <t>DESEMPENADEIRA PLASTICA LISA *14 X 27* CM</t>
  </si>
  <si>
    <t>DISPOSITIVO DPS CLASSE II, 1 POLO, TENSAO MAXIMA DE 275 V, CORRENTE MAXIMA DE *20* KA (TIPO AC)</t>
  </si>
  <si>
    <t>EMULSAO ASFALTICA CATIONICA RL-1C PARA USO EM PAVIMENTACAO ASFALTICA (COLETADO CAIXA NA ANP ACRESCIDO DE ICMS)</t>
  </si>
  <si>
    <t>EMULSAO ASFALTICA CATIONICA RM-1C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</si>
  <si>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</si>
  <si>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</si>
  <si>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ESGUICHO TIPO JATO SOLIDO, EM LATAO, ENGATE RAPIDO 2 1/2" X 19 MM, PARA MANGUEIRA EM INSTALACAO PREDIAL COMBATE A INCENDIO</t>
  </si>
  <si>
    <t>ESPATULA DE PLASTICO LISA, LARGURA 10 CM</t>
  </si>
  <si>
    <t>ESPUMA EXPANSIVA DE POLIURETANO, APLICACAO MANUAL - 500 ML</t>
  </si>
  <si>
    <t>ESTILETE DE METAL, LAMINA 18 MM</t>
  </si>
  <si>
    <t>FECHADURA DE EMBUTIR PARA PORTA DE BANHEIRO, TIPO TRANQUETA, MAQUINA 40 MM, MACANETAS ALAVANCA, ESPELHO EM METAL CROMADO - NIVEL SEGURANCA MEDIO - COMPLETA</t>
  </si>
  <si>
    <t>FITA CREPE ROLO DE 25 MM X 50 M</t>
  </si>
  <si>
    <t>GRADIL *1320 X 2170* MM (A X L) EM BARRA DE ACO CHATA *25 MM X 2* MM, ENTRELACADA COM BARRA ACO REDONDA *5* MM, MALHA *65 X 132* MM, GALVANIZADO E PINTURA ELETROSTATICA, COR PRETO</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</si>
  <si>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</si>
  <si>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KIT ACESSORIOS PARA COMPRESSOR DE AR, 5 PECAS (PISTOLAS PINTURA, LIMPEZA E PULVERIZACAO, CALIBRADOR E MANGUEIRA)</t>
  </si>
  <si>
    <t>LINHA DE PEDREIRO LISA 100 M</t>
  </si>
  <si>
    <t>LIXA D'AGUA EM FOLHA, GRAO 100</t>
  </si>
  <si>
    <t>MASSA PLASTICA PARA MARMORE/GRANITO</t>
  </si>
  <si>
    <t>MINUTERIA ELETRONICA COLETIVA COM POTENCIA MAXIMA RESISTIVA PARA LAMPADAS FLUORESCENTES DE *300* W ( 110 V ) / *600* W ( 110 V )</t>
  </si>
  <si>
    <t>MISTURADOR MANUAL DE TINTAS PARA FURADEIRA, HASTE METALICA *60* CM, COM HELICE (MEXEDOR DE TINTA)</t>
  </si>
  <si>
    <t>PINCEL CHATO (TRINCHA) CERDAS GRIS 1.1/2 " (38 MM)</t>
  </si>
  <si>
    <t>PINCEL CHATO (TRINCHA) CERDAS GRIS 3 " (75 MM)</t>
  </si>
  <si>
    <t>PINCEL CHATO (TRINCHA) CERDAS GRIS 4 " (100 MM)</t>
  </si>
  <si>
    <t>PROLONGADOR/EXTENSOR PARA ROLO DE PINTURA 3 M</t>
  </si>
  <si>
    <t>ROLO DE ESPUMA POLIESTER 23 CM (SEM CABO)</t>
  </si>
  <si>
    <t>ROLO DE LA DE CARNEIRO 23 CM (SEM CABO)</t>
  </si>
  <si>
    <t>TE DE REDUCAO, PVC PBA, BBB, JE, DN 100 X 50 / DE 110 X 60 MM, PARA REDE AGUA (NBR 10351)</t>
  </si>
  <si>
    <t>TE DE REDUCAO, PVC, BBB, JE, 90 GRAUS, DN 200 X 150 MM, PARA REDE COLETORA ESGOTO  (NBR 10569)</t>
  </si>
  <si>
    <t>TE, PVC PBA, BBB, 90 GRAUS, DN 100 / DE 110 MM, PARA REDE  AGUA (NBR 10351)</t>
  </si>
  <si>
    <t>TE, PVC, 90 GRAUS, BBB, JE, DN 250 MM, PARA REDE COLETORA ESGOTO  (NBR 10569)</t>
  </si>
  <si>
    <t>TE, PVC, 90 GRAUS, BBB, JE, DN 300 MM, PARA REDE COLETORA ESGOTO  (NBR 10569)</t>
  </si>
  <si>
    <t>TE, PVC, 90 GRAUS, BBB, JE, DN 400 MM, PARA REDE COLETORA ESGOTO  (NBR 10569)</t>
  </si>
  <si>
    <t>TELA EM MALHA HEXAGONAL DUPLA TORCAO 8 X 10 CM (ZN/AL + PVC), FIO 2,7 MM, DIMENSOES 0,5 X 1,0 X 4,0 M (SOLO REFORCADO).</t>
  </si>
  <si>
    <t>MARTELO DEMOLIDOR PNEUMÁTICO MANUAL, 32 KG - CHP DIURNO. AF_09/2016</t>
  </si>
  <si>
    <t>COMPACTADOR DE SOLOS DE PERCUSÃO (SOQUETE) COM MOTOR A GASOLINA, POTÊN CIA 3 CV - CHP DIURNO. AF_09/2016</t>
  </si>
  <si>
    <t>RÉGUA VIBRATÓRIA DUPLA PARA CONCRETO, PESO DE 60KG, COMPRIMENTO 4 M, C OM MOTOR A GASOLINA, POTÊNCIA 5,5 HP - CHP DIURNO. AF_09/2016</t>
  </si>
  <si>
    <t>POLIDORA DE PISO (POLITRIZ), PESO DE 100KG, DIÂMETRO 450 MM, MOTOR ELÉ TRICO, POTÊNCIA 4 HP - CHP DIURNO. AF_09/2016</t>
  </si>
  <si>
    <t>DESEMPENADEIRA DE CONCRETO, PESO DE 75KG, 4 PÁS, MOTOR A GASOLINA, POT ÊNCIA 5,5 HP - CHP DIURNO. AF_09/2016</t>
  </si>
  <si>
    <t>MARTELO DEMOLIDOR PNEUMÁTICO MANUAL, 32 KG - CHI DIURNO. AF_09/2016</t>
  </si>
  <si>
    <t>COMPACTADOR DE SOLOS DE PERCUSÃO (SOQUETE) COM MOTOR A GASOLINA, POTÊN CIA 3 CV - CHI DIURNO. AF_09/2016</t>
  </si>
  <si>
    <t>RÉGUA VIBRATÓRIA DUPLA PARA CONCRETO, PESO DE 60KG, COMPRIMENTO 4 M, C OM MOTOR A GASOLINA, POTÊNCIA 5,5 HP - CHI DIURNO. AF_09/2016</t>
  </si>
  <si>
    <t>POLIDORA DE PISO (POLITRIZ), PESO DE 100KG, DIÂMETRO 450 MM, MOTOR ELÉ TRICO, POTÊNCIA 4 HP - CHI DIURNO. AF_09/2016</t>
  </si>
  <si>
    <t>DESEMPENADEIRA DE CONCRETO, PESO DE 75KG, 4 PÁS, MOTOR A GASOLINA, POT ÊNCIA 5,5 HP - CHI DIURNO. AF_09/2016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</si>
  <si>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</si>
  <si>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</si>
  <si>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</si>
  <si>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 CIA 3 CV - DEPRECIAÇÃO. AF_09/2016</t>
  </si>
  <si>
    <t>COMPACTADOR DE SOLOS DE PERCUSÃO (SOQUETE) COM MOTOR A GASOLINA, POTÊN CIA 3 CV - JUROS. AF_09/2016</t>
  </si>
  <si>
    <t>COMPACTADOR DE SOLOS DE PERCUSÃO (SOQUETE) COM MOTOR A GASOLINA, POTÊN CIA 3 CV - MANUTENÇÃO. AF_09/2016</t>
  </si>
  <si>
    <t>COMPACTADOR DE SOLOS DE PERCUSÃO (SOQUETE) COM MOTOR A GASOLINA, POTÊN CIA 3 CV - MATERIAIS NA OPERAÇÃO. AF_09/2016</t>
  </si>
  <si>
    <t>RÉGUA VIBRATÓRIA DUPLA PARA CONCRETO, PESO DE 60KG, COMPRIMENTO 4 M, C OM MOTOR A GASOLINA, POTÊNCIA 5,5 HP - DEPRECIAÇÃO. AF_09/2016</t>
  </si>
  <si>
    <t>RÉGUA VIBRATÓRIA DUPLA PARA CONCRETO, PESO DE 60KG, COMPRIMENTO 4 M, C OM MOTOR A GASOLINA, POTÊNCIA 5,5 HP - JUROS. AF_09/2016</t>
  </si>
  <si>
    <t>RÉGUA VIBRATÓRIA DUPLA PARA CONCRETO, PESO DE 60KG, COMPRIMENTO 4 M, C OM MOTOR A GASOLINA, POTÊNCIA 5,5 HP - MANUTENÇÃO. AF_09/2016</t>
  </si>
  <si>
    <t>RÉGUA VIBRATÓRIA DUPLA PARA CONCRETO, PESO DE 60KG, COMPRIMENTO 4 M, C OM MOTOR A GASOLINA, POTÊNCIA 5,5 HP  MATERIAIS NA OPERAÇÃO. AF_09/20 16</t>
  </si>
  <si>
    <t>POLIDORA DE PISO (POLITRIZ), PESO DE 100KG, DIÂMETRO 450 MM, MOTOR ELÉ TRICO, POTÊNCIA 4 HP - DEPRECIAÇÃO. AF_09/2016</t>
  </si>
  <si>
    <t>POLIDORA DE PISO (POLITRIZ), PESO DE 100KG, DIÂMETRO 450 MM, MOTOR ELÉ TRICO, POTÊNCIA 4 HP - JUROS. AF_09/2016</t>
  </si>
  <si>
    <t>POLIDORA DE PISO (POLITRIZ), PESO DE 100KG, DIÂMETRO 450 MM, MOTOR ELÉ TRICO, POTÊNCIA 4 HP - MANUTENÇÃO. AF_09/2016</t>
  </si>
  <si>
    <t>POLIDORA DE PISO (POLITRIZ), PESO DE 100KG, DIÂMETRO 450 MM, MOTOR ELÉ TRICO, POTÊNCIA 4 HP  MATERIAIS NA OPERAÇÃO. AF_09/2016</t>
  </si>
  <si>
    <t>DESEMPENADEIRA DE CONCRETO, PESO DE 75KG, 4 PÁS, MOTOR A GASOLINA, POT ÊNCIA 5,5 HP - DEPRECIAÇÃO. AF_09/2016</t>
  </si>
  <si>
    <t>DESEMPENADEIRA DE CONCRETO, PESO DE 75KG, 4 PÁS, MOTOR A GASOLINA, POT ÊNCIA 5,5 HP - JUROS. AF_09/2016</t>
  </si>
  <si>
    <t>DESEMPENADEIRA DE CONCRETO, PESO DE 75KG, 4 PÁS, MOTOR A GASOLINA, POT ÊNCIA 5,5 HP - MANUTENÇÃO. AF_09/2016</t>
  </si>
  <si>
    <t>DESEMPENADEIRA DE CONCRETO, PESO DE 75KG, 4 PÁS, MOTOR A GASOLINA, POT ÊNCIA 5,5 HP  MATERIAIS NA OPERAÇÃO. AF_09/2016</t>
  </si>
  <si>
    <t>TELHAMENTO COM TELHA ONDULADA DE FIBROCIMENTO E = 6 MM, COM RECOBRIMEN TO LATERAL DE 1/4 DE ONDA PARA TELHADO COM INCLINAÇÃO MAIOR QUE 10°, C OM ATÉ 2 ÁGUAS, INCLUSO IÇAMENTO. AF_06/2016</t>
  </si>
  <si>
    <t>TELHAMENTO COM TELHA ESTRUTURAL DE FIBROCIMENTO E= 6 MM, COM ATÉ 2 ÁGU AS, INCLUSO IÇAMENTO. AF_06/2016</t>
  </si>
  <si>
    <t>TELHAMENTO COM TELHA DE AÇO/ALUMÍNIO E = 0,5 MM, COM ATÉ 2 ÁGUAS, INCL USO IÇAMENTO. AF_06/2016</t>
  </si>
  <si>
    <t>TELHAMENTO COM TELHA METÁLICA TERMOACÚSTICA E = 30 MM, COM ATÉ 2 ÁGUAS , INCLUSO IÇAMENTO. AF_06/2016</t>
  </si>
  <si>
    <t>CUMEEIRA PARA TELHA DE FIBROCIMENTO ONDULADA E = 6 MM, INCLUSO ACESSÓR IOS DE FIXAÇÃO E IÇAMENTO. AF_06/2016</t>
  </si>
  <si>
    <t>CUMEEIRA PARA TELHA DE FIBROCIMENTO ESTRUTURAL E = 6 MM, INCLUSO ACESS ÓRIOS DE FIXAÇÃO E IÇAMENTO. AF_06/2016</t>
  </si>
  <si>
    <t>TELHAMENTO COM TELHA ONDULADA DE FIBRA DE VIDRO E = 0,6 MM, PARA TELHA DO COM INCLINAÇÃO MAIOR QUE 10°, COM ATÉ 2 ÁGUAS, INCLUSO IÇAMENTO. AF _06/2016</t>
  </si>
  <si>
    <t>PORTA CADEADO ZINCADO OXIDADO PRETO COM CADEADO DE ACO INOX, LARGURA D E *50* MM</t>
  </si>
  <si>
    <t>LASTRO DE CONCRETO, E = 3 CM, PREPARO MECÂNICO, INCLUSOS LANÇAMENTO E ADENSAMENTO. AF_07_2016</t>
  </si>
  <si>
    <t>LASTRO DE CONCRETO, E = 5 CM, PREPARO MECÂNICO, INCLUSOS LANÇAMENTO E ADENSAMENTO. AF_07_2016</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</si>
  <si>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</si>
  <si>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</si>
  <si>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</si>
  <si>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 UA - FORNECIMENTO E INSTALAÇÃO. AF_12/2014</t>
  </si>
  <si>
    <t>TUBO, PVC, SOLDÁVEL, DN 25MM, INSTALADO EM RAMAL DE DISTRIBUIÇÃO DE ÁG UA - FORNECIMENTO E INSTALAÇÃO. AF_12/2014</t>
  </si>
  <si>
    <t>TUBO, PVC, SOLDÁVEL, DN 32MM, INSTALADO EM RAMAL DE DISTRIBUIÇÃO DE ÁG UA - FORNECIMENTO E INSTALAÇÃO. AF_12/2014</t>
  </si>
  <si>
    <t>TUBO, PVC, SOLDÁVEL, DN 25MM, INSTALADO EM PRUMADA DE ÁGUA - FORNECIME NTO E INSTALAÇÃO. AF_12/2014</t>
  </si>
  <si>
    <t>TUBO, PVC, SOLDÁVEL, DN 32MM, INSTALADO EM PRUMADA DE ÁGUA - FORNECIME NTO E INSTALAÇÃO. AF_12/2014</t>
  </si>
  <si>
    <t>TUBO, PVC, SOLDÁVEL, DN 40MM, INSTALADO EM PRUMADA DE ÁGUA - FORNECIME NTO E INSTALAÇÃO. AF_12/2014</t>
  </si>
  <si>
    <t>TUBO, PVC, SOLDÁVEL, DN 50MM, INSTALADO EM PRUMADA DE ÁGUA - FORNECIME NTO E INSTALAÇÃO. AF_12/2014</t>
  </si>
  <si>
    <t>TUBO, PVC, SOLDÁVEL, DN 60MM, INSTALADO EM PRUMADA DE ÁGUA - FORNECIME NTO E INSTALAÇÃO. AF_12/2014</t>
  </si>
  <si>
    <t>TUBO, PVC, SOLDÁVEL, DN 75MM, INSTALADO EM PRUMADA DE ÁGUA - FORNECIME NTO E INSTALAÇÃO. AF_12/2014</t>
  </si>
  <si>
    <t>TUBO, PVC, SOLDÁVEL, DN 85MM, INSTALADO EM PRUMADA DE ÁGUA - FORNECIME NTO E INSTALAÇÃO. AF_12/2014</t>
  </si>
  <si>
    <t>TUBO PVC, SÉRIE R, ÁGUA PLUVIAL, DN 40 MM, FORNECIDO E INSTALADO EM RA MAL DE ENCAMINHAMENTO. AF_12/2014</t>
  </si>
  <si>
    <t>TUBO PVC, SÉRIE R, ÁGUA PLUVIAL, DN 50 MM, FORNECIDO E INSTALADO EM RA MAL DE ENCAMINHAMENTO. AF_12/2014</t>
  </si>
  <si>
    <t>TUBO PVC, SÉRIE R, ÁGUA PLUVIAL, DN 75 MM, FORNECIDO E INSTALADO EM RA MAL DE ENCAMINHAMENTO. AF_12/2014</t>
  </si>
  <si>
    <t>TUBO PVC, SÉRIE R, ÁGUA PLUVIAL, DN 100 MM, FORNECIDO E INSTALADO EM R AMAL DE ENCAMINHAMENTO. AF_12/2014</t>
  </si>
  <si>
    <t>TUBO PVC, SÉRIE R, ÁGUA PLUVIAL, DN 75 MM, FORNECIDO E INSTALADO EM CO NDUTORES VERTICAIS DE ÁGUAS PLUVIAIS. AF_12/2014</t>
  </si>
  <si>
    <t>TUBO PVC, SÉRIE R, ÁGUA PLUVIAL, DN 100 MM, FORNECIDO E INSTALADO EM C ONDUTORES VERTICAIS DE ÁGUAS PLUVIAIS. AF_12/2014</t>
  </si>
  <si>
    <t>TUBO PVC, SÉRIE R, ÁGUA PLUVIAL, DN 150 MM, FORNECIDO E INSTALADO EM C ONDUTORES VERTICAIS DE ÁGUAS PLUVIAIS. AF_12/2014</t>
  </si>
  <si>
    <t>TUBO PVC, SERIE NORMAL, ESGOTO PREDIAL, DN 40 MM, FORNECIDO E INSTALAD O EM RAMAL DE DESCARGA OU RAMAL DE ESGOTO SANITÁRIO. AF_12/2014</t>
  </si>
  <si>
    <t>TUBO PVC, SERIE NORMAL, ESGOTO PREDIAL, DN 50 MM, FORNECIDO E INSTALAD O EM RAMAL DE DESCARGA OU RAMAL DE ESGOTO SANITÁRIO. AF_12/2014</t>
  </si>
  <si>
    <t>TUBO PVC, SERIE NORMAL, ESGOTO PREDIAL, DN 75 MM, FORNECIDO E INSTALAD O EM RAMAL DE DESCARGA OU RAMAL DE ESGOTO SANITÁRIO. AF_12/2014</t>
  </si>
  <si>
    <t>TUBO PVC, SERIE NORMAL, ESGOTO PREDIAL, DN 100 MM, FORNECIDO E INSTALA DO EM RAMAL DE DESCARGA OU RAMAL DE ESGOTO SANITÁRIO. AF_12/2014</t>
  </si>
  <si>
    <t>TUBO PVC, SERIE NORMAL, ESGOTO PREDIAL, DN 50 MM, FORNECIDO E INSTALAD O EM PRUMADA DE ESGOTO SANITÁRIO OU VENTILAÇÃO. AF_12/2014</t>
  </si>
  <si>
    <t>TUBO PVC, SERIE NORMAL, ESGOTO PREDIAL, DN 75 MM, FORNECIDO E INSTALAD O EM PRUMADA DE ESGOTO SANITÁRIO OU VENTILAÇÃO. AF_12/2014</t>
  </si>
  <si>
    <t>TUBO PVC, SERIE NORMAL, ESGOTO PREDIAL, DN 100 MM, FORNECIDO E INSTALA DO EM PRUMADA DE ESGOTO SANITÁRIO OU VENTILAÇÃO. AF_12/2014</t>
  </si>
  <si>
    <t>TUBO PVC, SERIE NORMAL, ESGOTO PREDIAL, DN 100 MM, FORNECIDO E INSTALA DO EM SUBCOLETOR AÉREO DE ESGOTO SANITÁRIO. AF_12/2014</t>
  </si>
  <si>
    <t>TUBO PVC, SERIE NORMAL, ESGOTO PREDIAL, DN 150 MM, FORNECIDO E INSTALA DO EM SUBCOLETOR AÉREO DE ESGOTO SANITÁRIO. AF_12/2014</t>
  </si>
  <si>
    <t>TUBO, PVC, SOLDÁVEL, DN 25MM, INSTALADO EM DRENO DE AR-CONDICIONADO - FORNECIMENTO E INSTALAÇÃO. AF_12/2014</t>
  </si>
  <si>
    <t>TUBO, PVC, SOLDÁVEL, DN  25 MM, INSTALADO EM RESERVAÇÃO DE ÁGUA DE EDI FICAÇÃO QUE POSSUA RESERVATÓRIO DE FIBRA/FIBROCIMENTO   FORNECIMENTO E INSTALAÇÃO. AF_06/2016</t>
  </si>
  <si>
    <t>TUBO, PVC, SOLDÁVEL, DN 32 MM, INSTALADO EM RESERVAÇÃO DE ÁGUA DE EDIF ICAÇÃO QUE POSSUA RESERVATÓRIO DE FIBRA/FIBROCIMENTO   FORNECIMENTO E INSTALAÇÃO. AF_06/2016</t>
  </si>
  <si>
    <t>TUBO, PVC, SOLDÁVEL, DN 40 MM, INSTALADO EM RESERVAÇÃO DE ÁGUA DE EDIF ICAÇÃO QUE POSSUA RESERVATÓRIO DE FIBRA/FIBROCIMENTO   FORNECIMENTO E INSTALAÇÃO. AF_06/2016</t>
  </si>
  <si>
    <t>TUBO, PVC, SOLDÁVEL, DN 50 MM, INSTALADO EM RESERVAÇÃO DE ÁGUA DE EDIF ICAÇÃO QUE POSSUA RESERVATÓRIO DE FIBRA/FIBROCIMENTO   FORNECIMENTO E INSTALAÇÃO. AF_06/2016</t>
  </si>
  <si>
    <t>TUBO, PVC, SOLDÁVEL, DN 60 MM, INSTALADO EM RESERVAÇÃO DE ÁGUA DE EDIF ICAÇÃO QUE POSSUA RESERVATÓRIO DE FIBRA/FIBROCIMENTO   FORNECIMENTO E INSTALAÇÃO. AF_06/2016</t>
  </si>
  <si>
    <t>TUBO, PVC, SOLDÁVEL, DN 75 MM, INSTALADO EM RESERVAÇÃO DE ÁGUA DE EDIF ICAÇÃO QUE POSSUA RESERVATÓRIO DE FIBRA/FIBROCIMENTO   FORNECIMENTO E INSTALAÇÃO. AF_06/2016</t>
  </si>
  <si>
    <t>TUBO, PVC, SOLDÁVEL, DN 85 MM, INSTALADO EM RESERVAÇÃO DE ÁGUA DE EDIF ICAÇÃO QUE POSSUA RESERVATÓRIO DE FIBRA/FIBROCIMENTO   FORNECIMENTO E INSTALAÇÃO. AF_06/2016</t>
  </si>
  <si>
    <t>TUBO, PVC, SOLDÁVEL, DN 110 MM, INSTALADO EM RESERVAÇÃO DE ÁGUA DE EDI FICAÇÃO QUE POSSUA RESERVATÓRIO DE FIBRA/FIBROCIMENTO   FORNECIMENTO E INSTALAÇÃO. AF_06/2016</t>
  </si>
  <si>
    <t>JOELHO 90 GRAUS, PVC, SOLDÁVEL, DN 20MM, INSTALADO EM RAMAL OU SUB-RAM AL DE ÁGUA - FORNECIMENTO E INSTALAÇÃO. AF_12/2014</t>
  </si>
  <si>
    <t>JOELHO 45 GRAUS, PVC, SOLDÁVEL, DN 20MM, INSTALADO EM RAMAL OU SUB-RAM AL DE ÁGUA - FORNECIMENTO E INSTALAÇÃO. AF_12/2014</t>
  </si>
  <si>
    <t>CURVA 90 GRAUS, PVC, SOLDÁVEL, DN 20MM, INSTALADO EM RAMAL OU SUB-RAMA L DE ÁGUA - FORNECIMENTO E INSTALAÇÃO. AF_12/2014</t>
  </si>
  <si>
    <t>CURVA 45 GRAUS, PVC, SOLDÁVEL, DN 20MM, INSTALADO EM RAMAL OU SUB-RAMA L DE ÁGUA - FORNECIMENTO E INSTALAÇÃO. AF_12/2014</t>
  </si>
  <si>
    <t>JOELHO 90 GRAUS, PVC, SOLDÁVEL, DN 25MM, INSTALADO EM RAMAL OU SUB-RAM AL DE ÁGUA - FORNECIMENTO E INSTALAÇÃO. AF_12/2014</t>
  </si>
  <si>
    <t>JOELHO 45 GRAUS, PVC, SOLDÁVEL, DN 25MM, INSTALADO EM RAMAL OU SUB-RAM AL DE ÁGUA - FORNECIMENTO E INSTALAÇÃO. AF_12/2014</t>
  </si>
  <si>
    <t>CURVA 90 GRAUS, PVC, SOLDÁVEL, DN 25MM, INSTALADO EM RAMAL OU SUB-RAMA L DE ÁGUA - FORNECIMENTO E INSTALAÇÃO. AF_12/2014</t>
  </si>
  <si>
    <t>CURVA 45 GRAUS, PVC, SOLDÁVEL, DN 25MM, INSTALADO EM RAMAL OU SUB-RAMA L DE ÁGUA - FORNECIMENTO E INSTALAÇÃO. AF_12/2014</t>
  </si>
  <si>
    <t>JOELHO 90 GRAUS COM BUCHA DE LATÃO, PVC, SOLDÁVEL, DN 25MM, X 3/4 INS TALADO EM RAMAL OU SUB-RAMAL DE ÁGUA - FORNECIMENTO E INSTALAÇÃO. AF_1 2/2014</t>
  </si>
  <si>
    <t>JOELHO 90 GRAUS, PVC, SOLDÁVEL, DN 32MM, INSTALADO EM RAMAL OU SUB-RAM AL DE ÁGUA - FORNECIMENTO E INSTALAÇÃO. AF_12/2014</t>
  </si>
  <si>
    <t>JOELHO 45 GRAUS, PVC, SOLDÁVEL, DN 32MM, INSTALADO EM RAMAL OU SUB-RAM AL DE ÁGUA - FORNECIMENTO E INSTALAÇÃO. AF_12/2014</t>
  </si>
  <si>
    <t>CURVA 90 GRAUS, PVC, SOLDÁVEL, DN 32MM, INSTALADO EM RAMAL OU SUB-RAMA L DE ÁGUA - FORNECIMENTO E INSTALAÇÃO. AF_12/2014</t>
  </si>
  <si>
    <t>CURVA 45 GRAUS, PVC, SOLDÁVEL, DN 32MM, INSTALADO EM RAMAL OU SUB-RAMA L DE ÁGUA - FORNECIMENTO E INSTALAÇÃO. AF_12/2014</t>
  </si>
  <si>
    <t>LUVA, PVC, SOLDÁVEL, DN 20MM, INSTALADO EM RAMAL OU SUB-RAMAL DE ÁGUA - FORNECIMENTO E INSTALAÇÃO. AF_12/2014</t>
  </si>
  <si>
    <t>LUVA DE CORRER, PVC, SOLDÁVEL, DN 20MM, INSTALADO EM RAMAL OU SUB-RAMA L DE ÁGUA - FORNECIMENTO E INSTALAÇÃO. AF_12/2014</t>
  </si>
  <si>
    <t>LUVA DE REDUÇÃO, PVC, SOLDÁVEL, DN 25MM X 20MM, INSTALADO EM RAMAL OU SUB-RAMAL DE ÁGUA - FORNECIMENTO E INSTALAÇÃO. AF_12/2014</t>
  </si>
  <si>
    <t>LUVA COM BUCHA DE LATÃO, PVC, SOLDÁVEL, DN 20MM X 1/2, INSTALADO EM R AMAL OU SUB-RAMAL DE ÁGUA - FORNECIMENTO E INSTALAÇÃO. AF_12/2014</t>
  </si>
  <si>
    <t>UNIÃO, PVC, SOLDÁVEL, DN 20MM, INSTALADO EM RAMAL OU SUB-RAMAL DE ÁGUA - FORNECIMENTO E INSTALAÇÃO. AF_12/2014</t>
  </si>
  <si>
    <t>ADAPTADOR CURTO COM BOLSA E ROSCA PARA REGISTRO, PVC, SOLDÁVEL, DN 20M M X 1/2, INSTALADO EM RAMAL OU SUB-RAMAL DE ÁGUA - FORNECIMENTO E INS TALAÇÃO. AF_12/2014</t>
  </si>
  <si>
    <t>CURVA DE TRANSPOSIÇÃO, PVC, SOLDÁVEL, DN 20MM, INSTALADO EM RAMAL OU S UB-RAMAL DE ÁGUA - FORNECIMENTO E INSTALAÇÃO. AF_12/2014</t>
  </si>
  <si>
    <t>LUVA, PVC, SOLDÁVEL, DN 25MM, INSTALADO EM RAMAL OU SUB-RAMAL DE ÁGUA - FORNECIMENTO E INSTALAÇÃO. AF_12/2014</t>
  </si>
  <si>
    <t>LUVA DE CORRER, PVC, SOLDÁVEL, DN 25MM, INSTALADO EM RAMAL OU SUB-RAMA L DE ÁGUA - FORNECIMENTO E INSTALAÇÃO. AF_12/2014</t>
  </si>
  <si>
    <t>LUVA DE REDUÇÃO, PVC, SOLDÁVEL, DN 32MM X 25MM, INSTALADO EM RAMAL OU SUB-RAMAL DE ÁGUA - FORNECIMENTO E INSTALAÇÃO. AF_12/2014</t>
  </si>
  <si>
    <t>LUVA COM BUCHA DE LATÃO, PVC, SOLDÁVEL, DN 25MM X 3/4, INSTALADO EM R AMAL OU SUB-RAMAL DE ÁGUA - FORNECIMENTO E INSTALAÇÃO. AF_12/2014</t>
  </si>
  <si>
    <t>UNIÃO, PVC, SOLDÁVEL, DN 25MM, INSTALADO EM RAMAL OU SUB-RAMAL DE ÁGUA - FORNECIMENTO E INSTALAÇÃO. AF_12/2014</t>
  </si>
  <si>
    <t>ADAPTADOR CURTO COM BOLSA E ROSCA PARA REGISTRO, PVC, SOLDÁVEL, DN 25M M X 3/4, INSTALADO EM RAMAL OU SUB-RAMAL DE ÁGUA - FORNECIMENTO E INS TALAÇÃO. AF_12/2014</t>
  </si>
  <si>
    <t>CURVA DE TRANSPOSIÇÃO, PVC, SOLDÁVEL, DN 25MM, INSTALADO EM RAMAL OU S 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</si>
  <si>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</si>
  <si>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</si>
  <si>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 L DE ÁGUA   FORNECIMENTO E INSTALAÇÃO. AF_12/2014</t>
  </si>
  <si>
    <t>LUVA DE REDUÇÃO, PVC, SOLDÁVEL, DN 40MM X 32MM, INSTALADO EM RAMAL OU SUB-RAMAL DE ÁGUA - FORNECIMENTO E INSTALAÇÃO. AF_12/2014</t>
  </si>
  <si>
    <t>LUVA SOLDÁVEL E COM ROSCA, PVC, SOLDÁVEL, DN 32MM X 1, INSTALADO EM R AMAL OU SUB-RAMAL DE ÁGUA - FORNECIMENTO E INSTALAÇÃO. AF_12/2014</t>
  </si>
  <si>
    <t>UNIÃO, PVC, SOLDÁVEL, DN 32MM, INSTALADO EM RAMAL OU SUB-RAMAL DE ÁGUA - FORNECIMENTO E INSTALAÇÃO. AF_12/2014</t>
  </si>
  <si>
    <t>ADAPTADOR CURTO COM BOLSA E ROSCA PARA REGISTRO, PVC, SOLDÁVEL, DN 32M M X 1, INSTALADO EM RAMAL OU SUB-RAMAL DE ÁGUA - FORNECIMENTO E INSTA LAÇÃO. AF_12/2014</t>
  </si>
  <si>
    <t>CURVA DE TRANSPOSIÇÃO, PVC, SOLDÁVEL, DN 32MM, INSTALADO EM RAMAL OU S 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</si>
  <si>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</si>
  <si>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</si>
  <si>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</si>
  <si>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</si>
  <si>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 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</si>
  <si>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</si>
  <si>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</si>
  <si>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 B-RAMAL DE ÁGUA - FORNECIMENTO E INSTALAÇÃO. AF_12/2014</t>
  </si>
  <si>
    <t>JOELHO 90 GRAUS, PVC, SOLDÁVEL, DN 20MM, INSTALADO EM RAMAL DE DISTRIB UIÇÃO DE ÁGUA - FORNECIMENTO E INSTALAÇÃO. AF_12/2014</t>
  </si>
  <si>
    <t>JOELHO 45 GRAUS, PVC, SOLDÁVEL, DN 20MM, INSTALADO EM RAMAL DE DISTRIB UIÇÃO DE ÁGUA - FORNECIMENTO E INSTALAÇÃO. AF_12/2014</t>
  </si>
  <si>
    <t>CURVA 90 GRAUS, PVC, SOLDÁVEL, DN 20MM, INSTALADO EM RAMAL DE DISTRIBU IÇÃO DE ÁGUA - FORNECIMENTO E INSTALAÇÃO. AF_12/2014</t>
  </si>
  <si>
    <t>CURVA 45 GRAUS, PVC, SOLDÁVEL, DN 20MM, INSTALADO EM RAMAL DE DISTRIBU IÇÃO DE ÁGUA - FORNECIMENTO E INSTALAÇÃO. AF_12/2014</t>
  </si>
  <si>
    <t>JOELHO 90 GRAUS, PVC, SOLDÁVEL, DN 25MM, INSTALADO EM RAMAL DE DISTRIB UIÇÃO DE ÁGUA - FORNECIMENTO E INSTALAÇÃO. AF_12/2014</t>
  </si>
  <si>
    <t>JOELHO 45 GRAUS, PVC, SOLDÁVEL, DN 25MM, INSTALADO EM RAMAL DE DISTRIB UIÇÃO DE ÁGUA - FORNECIMENTO E INSTALAÇÃO. AF_12/2014</t>
  </si>
  <si>
    <t>CURVA 90 GRAUS, PVC, SOLDÁVEL, DN 25MM, INSTALADO EM RAMAL DE DISTRIBU IÇÃO DE ÁGUA - FORNECIMENTO E INSTALAÇÃO. AF_12/2014</t>
  </si>
  <si>
    <t>CURVA 45 GRAUS, PVC, SOLDÁVEL, DN 25MM, INSTALADO EM RAMAL DE DISTRIBU IÇÃO DE ÁGUA - FORNECIMENTO E INSTALAÇÃO. AF_12/2014</t>
  </si>
  <si>
    <t>JOELHO 90 GRAUS, PVC, SOLDÁVEL, DN 25MM, X 3/4 INSTALADO EM RAMAL DE DISTRIBUIÇÃO DE ÁGUA - FORNECIMENTO E INSTALAÇÃO. AF_12/2014</t>
  </si>
  <si>
    <t>JOELHO 90 GRAUS, PVC, SOLDÁVEL, DN 32MM, INSTALADO EM RAMAL DE DISTRIB UIÇÃO DE ÁGUA - FORNECIMENTO E INSTALAÇÃO. AF_12/2014</t>
  </si>
  <si>
    <t>JOELHO 45 GRAUS, PVC, SOLDÁVEL, DN 32MM, INSTALADO EM RAMAL DE DISTRIB UIÇÃO DE ÁGUA - FORNECIMENTO E INSTALAÇÃO. AF_12/2014</t>
  </si>
  <si>
    <t>CURVA 90 GRAUS, PVC, SOLDÁVEL, DN 32MM, INSTALADO EM RAMAL DE DISTRIBU IÇÃO DE ÁGUA - FORNECIMENTO E INSTALAÇÃO. AF_12/2014</t>
  </si>
  <si>
    <t>CURVA 45 GRAUS, PVC, SOLDÁVEL, DN 32MM, INSTALADO EM RAMAL DE DISTRIBU IÇÃO DE ÁGUA - FORNECIMENTO E INSTALAÇÃO. AF_12/2014</t>
  </si>
  <si>
    <t>LUVA, PVC, SOLDÁVEL, DN 20MM, INSTALADO EM RAMAL DE DISTRIBUIÇÃO DE ÁG UA - FORNECIMENTO E INSTALAÇÃO. AF_12/2014</t>
  </si>
  <si>
    <t>LUVA DE CORRER, PVC, SOLDÁVEL, DN 20MM, INSTALADO EM RAMAL DE DISTRIBU IÇÃO DE ÁGUA - FORNECIMENTO E INSTALAÇÃO. AF_12/2014</t>
  </si>
  <si>
    <t>LUVA DE REDUÇÃO, PVC, SOLDÁVEL, DN 25MM X 20MM, INSTALADO EM RAMAL DE DISTRIBUIÇÃO DE ÁGUA - FORNECIMENTO E INSTALAÇÃO. AF_12/2014</t>
  </si>
  <si>
    <t>LUVA COM BUCHA DE LATÃO, PVC, SOLDÁVEL, DN 20MM X 1/2, INSTALADO EM R AMAL DE DISTRIBUIÇÃO DE ÁGUA - FORNECIMENTO E INSTALAÇÃO. AF_12/2014</t>
  </si>
  <si>
    <t>UNIÃO, PVC, SOLDÁVEL, DN 20MM, INSTALADO EM RAMAL DE DISTRIBUIÇÃO DE Á GUA - FORNECIMENTO E INSTALAÇÃO. AF_12/2014</t>
  </si>
  <si>
    <t>ADAPTADOR CURTO COM BOLSA E ROSCA PARA REGISTRO, PVC, SOLDÁVEL, DN 20M M X 1/2, INSTALADO EM RAMAL DE DISTRIBUIÇÃO DE ÁGUA - FORNECIMENTO E INSTALAÇÃO. AF_12/2014</t>
  </si>
  <si>
    <t>CURVA DE TRANSPOSIÇÃO, PVC, SOLDÁVEL, DN 20MM, INSTALADO EM RAMAL DE D ISTRIBUIÇÃO DE ÁGUA   FORNECIMENTO E INSTALAÇÃO. AF_12/2014</t>
  </si>
  <si>
    <t>LUVA, PVC, SOLDÁVEL, DN 25MM, INSTALADO EM RAMAL DE DISTRIBUIÇÃO DE ÁG UA - FORNECIMENTO E INSTALAÇÃO. AF_12/2014</t>
  </si>
  <si>
    <t>LUVA DE CORRER, PVC, SOLDÁVEL, DN 25MM, INSTALADO EM RAMAL DE DISTRIBU IÇÃO DE ÁGUA - FORNECIMENTO E INSTALAÇÃO. AF_12/2014</t>
  </si>
  <si>
    <t>LUVA DE REDUÇÃO, PVC, SOLDÁVEL, DN 32MM X 25MM, INSTALADO EM RAMAL DE DISTRIBUIÇÃO DE ÁGUA - FORNECIMENTO E INSTALAÇÃO. AF_12/2014</t>
  </si>
  <si>
    <t>LUVA COM BUCHA DE LATÃO, PVC, SOLDÁVEL, DN 25MM X 3/4, INSTALADO EM R AMAL DE DISTRIBUIÇÃO DE ÁGUA - FORNECIMENTO E INSTALAÇÃO. AF_12/2014</t>
  </si>
  <si>
    <t>UNIÃO, PVC, SOLDÁVEL, DN 25MM, INSTALADO EM RAMAL DE DISTRIBUIÇÃO DE Á GUA - FORNECIMENTO E INSTALAÇÃO. AF_12/2014</t>
  </si>
  <si>
    <t>ADAPTADOR CURTO COM BOLSA E ROSCA PARA REGISTRO, PVC, SOLDÁVEL, DN 25M M X 3/4, INSTALADO EM RAMAL DE DISTRIBUIÇÃO DE ÁGUA - FORNECIMENTO E INSTALAÇÃO. AF_12/2014</t>
  </si>
  <si>
    <t>CURVA DE TRANSPOSIÇÃO, PVC, SOLDÁVEL, DN 25MM, INSTALADO EM RAMAL DE D ISTRIBUIÇÃO DE ÁGUA   FORNECIMENTO E INSTALAÇÃO. AF_12/2014</t>
  </si>
  <si>
    <t>LUVA, PVC, SOLDÁVEL, DN 32MM, INSTALADO EM RAMAL DE DISTRIBUIÇÃO DE ÁG UA - FORNECIMENTO E INSTALAÇÃO. AF_12/2014</t>
  </si>
  <si>
    <t>LUVA DE CORRER, PVC, SOLDÁVEL, DN 32MM, INSTALADO EM RAMAL DE DISTRIBU IÇÃO DE ÁGUA   FORNECIMENTO E INSTALAÇÃO. AF_12/2014</t>
  </si>
  <si>
    <t>LUVA DE REDUÇÃO, PVC, SOLDÁVEL, DN 40MM X 32MM, INSTALADO EM RAMAL DE DISTRIBUIÇÃO DE ÁGUA - FORNECIMENTO E INSTALAÇÃO. AF_12/2014</t>
  </si>
  <si>
    <t>LUVA SOLDÁVEL E COM ROSCA, PVC, SOLDÁVEL, DN 32MM X 1, INSTALADO EM R AMAL DE DISTRIBUIÇÃO DE ÁGUA - FORNECIMENTO E INSTALAÇÃO. AF_12/2014</t>
  </si>
  <si>
    <t>UNIÃO, PVC, SOLDÁVEL, DN 32MM, INSTALADO EM RAMAL DE DISTRIBUIÇÃO DE Á GUA - FORNECIMENTO E INSTALAÇÃO. AF_12/2014</t>
  </si>
  <si>
    <t>ADAPTADOR CURTO COM BOLSA E ROSCA PARA REGISTRO, PVC, SOLDÁVEL, DN 32M M X 1, INSTALADO EM RAMAL DE DISTRIBUIÇÃO DE ÁGUA - FORNECIMENTO E IN STALAÇÃO. AF_12/2014</t>
  </si>
  <si>
    <t>CURVA DE TRANSPOSIÇÃO, PVC, SOLDÁVEL, DN 32MM, INSTALADO EM RAMAL DE D ISTRIBUIÇÃO DE ÁGUA   FORNECIMENTO E INSTALAÇÃO. AF_12/2014</t>
  </si>
  <si>
    <t>TE, PVC, SOLDÁVEL, DN 20MM, INSTALADO EM RAMAL DE DISTRIBUIÇÃO DE ÁGUA - FORNECIMENTO E INSTALAÇÃO. AF_12/2014</t>
  </si>
  <si>
    <t>TÊ SOLDÁVEL E COM ROSCA NA BOLSA CENTRAL, PVC, SOLDÁVEL, DN 20MM X 1/2 , INSTALADO EM RAMAL DE DISTRIBUIÇÃO DE ÁGUA - FORNECIMENTO E INSTALA 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</si>
  <si>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</si>
  <si>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 O. AF_12/2014</t>
  </si>
  <si>
    <t>TÊ DE REDUÇÃO, PVC, SOLDÁVEL, DN 25MM X 20MM, INSTALADO EM RAMAL DE DI 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</si>
  <si>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</si>
  <si>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 O. AF_12/2014</t>
  </si>
  <si>
    <t>TÊ DE REDUÇÃO, PVC, SOLDÁVEL, DN 32MM X 25MM, INSTALADO EM RAMAL DE DI 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</si>
  <si>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</si>
  <si>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</si>
  <si>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</si>
  <si>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</si>
  <si>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</si>
  <si>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</si>
  <si>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</si>
  <si>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</si>
  <si>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</si>
  <si>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</si>
  <si>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</si>
  <si>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</si>
  <si>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</si>
  <si>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</si>
  <si>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</si>
  <si>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</si>
  <si>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</si>
  <si>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</si>
  <si>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</si>
  <si>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</si>
  <si>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</si>
  <si>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</si>
  <si>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</si>
  <si>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</si>
  <si>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</si>
  <si>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CURVA 45 GRAUS, PVC, SOLDÁVEL, DN 75MM, INSTALADO EM PRUMADA DE ÁGUA - FORNECIMENTO E INSTALAÇÃO. AF_12/2014</t>
  </si>
  <si>
    <t>JOELHO 90 GRAUS, PVC, SOLDÁVEL, DN 85MM, INSTALADO EM PRUMADA DE ÁGUA - FORNECIMENTO E INSTALAÇÃO. AF_12/2014</t>
  </si>
  <si>
    <t>JOELHO 45 GRAUS, PVC, SOLDÁVEL, DN 85MM, INSTALADO EM PRUMADA DE ÁGUA - FORNECIMENTO E INSTALAÇÃO. AF_12/2014</t>
  </si>
  <si>
    <t>CURVA 90 GRAUS, PVC, SOLDÁVEL, DN 85MM, INSTALADO EM PRUMADA DE ÁGUA - FORNECIMENTO E INSTALAÇÃO. AF_12/2014</t>
  </si>
  <si>
    <t>CURVA 45 GRAUS, PVC, SOLDÁVEL, DN 85MM, INSTALADO EM PRUMADA DE ÁGUA - FORNECIMENTO E INSTALAÇÃO. AF_12/2014</t>
  </si>
  <si>
    <t>LUVA, PVC, SOLDÁVEL, DN 25MM, INSTALADO EM PRUMADA DE ÁGUA - FORNECIME NTO E INSTALAÇÃO. AF_12/2014</t>
  </si>
  <si>
    <t>LUVA DE CORRER, PVC, SOLDÁVEL, DN 25MM, INSTALADO EM PRUMADA DE ÁGUA - FORNECIMENTO E INSTALAÇÃO. AF_12/2014</t>
  </si>
  <si>
    <t>LUVA DE REDUÇÃO, PVC, SOLDÁVEL, DN 32MM X 25MM, INSTALADO EM PRUMADA D E ÁGUA - FORNECIMENTO E INSTALAÇÃO. AF_12/2014</t>
  </si>
  <si>
    <t>LUVA SOLDÁVEL E COM ROSCA, PVC, SOLDÁVEL, DN 25MM X 3/4, INSTALADO EM PRUMADA DE ÁGUA - FORNECIMENTO E INSTALAÇÃO. AF_12/2014</t>
  </si>
  <si>
    <t>UNIÃO, PVC, SOLDÁVEL, DN 25MM, INSTALADO EM PRUMADA DE ÁGUA - FORNECIM ENTO E INSTALAÇÃO. AF_12/2014</t>
  </si>
  <si>
    <t>ADAPTADOR CURTO COM BOLSA E ROSCA PARA REGISTRO, PVC, SOLDÁVEL, DN 25M M X 3/4, INSTALADO EM PRUMADA DE ÁGUA - FORNECIMENTO E INSTALAÇÃO. AF _12/2014</t>
  </si>
  <si>
    <t>CURVA DE TRANSPOSIÇÃO, PVC, SOLDÁVEL, DN 25MM, INSTALADO EM PRUMADA DE ÁGUA  - FORNECIMENTO E INSTALAÇÃO. AF_12/2014</t>
  </si>
  <si>
    <t>LUVA, PVC, SOLDÁVEL, DN 32MM, INSTALADO EM PRUMADA DE ÁGUA - FORNECIME NTO E INSTALAÇÃO. AF_12/2014</t>
  </si>
  <si>
    <t>LUVA DE CORRER, PVC, SOLDÁVEL, DN 32MM, INSTALADO EM PRUMADA DE ÁGUA - FORNECIMENTO E INSTALAÇÃO. AF_12/2014</t>
  </si>
  <si>
    <t>LUVA SIMPLES, PVC, SERIE R, ÁGUA PLUVIAL, DN 40 MM, JUNTA SOLDÁVEL, FO RNECIDO E INSTALADO EM RAMAL DE ENCAMINHAMENTO. AF_12/2014</t>
  </si>
  <si>
    <t>LUVA SOLDÁVEL E COM ROSCA, PVC, SOLDÁVEL, DN 32MM X 1, INSTALADO EM P RUMADA DE ÁGUA - FORNECIMENTO E INSTALAÇÃO. AF_12/2014</t>
  </si>
  <si>
    <t>UNIÃO, PVC, SOLDÁVEL, DN 32MM, INSTALADO EM PRUMADA DE ÁGUA - FORNECIM ENTO E INSTALAÇÃO. AF_12/2014</t>
  </si>
  <si>
    <t>ADAPTADOR CURTO COM BOLSA E ROSCA PARA REGISTRO, PVC, SOLDÁVEL, DN 32M M X 1, INSTALADO EM PRUMADA DE ÁGUA - FORNECIMENTO E INSTALAÇÃO. AF_1 2/2014</t>
  </si>
  <si>
    <t>CURVA DE TRANSPOSIÇÃO, PVC, SOLDÁVEL, DN 32MM, INSTALADO EM PRUMADA DE ÁGUA   FORNECIMENTO E INSTALAÇÃO. AF_12/2014</t>
  </si>
  <si>
    <t>LUVA, PVC, SOLDÁVEL, DN 40MM, INSTALADO EM PRUMADA DE ÁGUA - FORNECIME NTO E INSTALAÇÃO. AF_12/2014</t>
  </si>
  <si>
    <t>JUNÇÃO SIMPLES, PVC, SERIE R, ÁGUA PLUVIAL, DN 40 MM, JUNTA SOLDÁVEL, FORNECIDO E INSTALADO EM RAMAL DE ENCAMINHAMENTO. AF_12/2014</t>
  </si>
  <si>
    <t>LUVA DE REDUÇÃO, PVC, SOLDÁVEL, DN 40MM X 32MM, INSTALADO EM PRUMADA D E ÁGUA - FORNECIMENTO E INSTALAÇÃO. AF_12/2014</t>
  </si>
  <si>
    <t>LUVA COM ROSCA, PVC, SOLDÁVEL, DN 40MM X 1.1/4, INSTALADO EM PRUMADA DE ÁGUA - FORNECIMENTO E INSTALAÇÃO. AF_12/2014</t>
  </si>
  <si>
    <t>UNIÃO, PVC, SOLDÁVEL, DN 40MM, INSTALADO EM PRUMADA DE ÁGUA - FORNECIM ENTO E INSTALAÇÃO. AF_12/2014</t>
  </si>
  <si>
    <t>ADAPTADOR CURTO COM BOLSA E ROSCA PARA REGISTRO, PVC, SOLDÁVEL, DN 40M M X 1.1/2, INSTALADO EM PRUMADA DE ÁGUA - FORNECIMENTO E INSTALAÇÃO. AF_12/2014</t>
  </si>
  <si>
    <t>ADAPTADOR CURTO COM BOLSA E ROSCA PARA REGISTRO, PVC, SOLDÁVEL, DN 40M M X 1.1/4, INSTALADO EM PRUMADA DE ÁGUA - FORNECIMENTO E INSTALAÇÃO. AF_12/2014</t>
  </si>
  <si>
    <t>LUVA, PVC, SOLDÁVEL, DN 50MM, INSTALADO EM PRUMADA DE ÁGUA - FORNECIME NTO E INSTALAÇÃO. AF_12/2014</t>
  </si>
  <si>
    <t>LUVA DE CORRER, PVC, SOLDÁVEL, DN 50MM, INSTALADO EM PRUMADA DE ÁGUA - FORNECIMENTO E INSTALAÇÃO. AF_12/2014</t>
  </si>
  <si>
    <t>LUVA DE REDUÇÃO, PVC, SOLDÁVEL, DN 50MM X 25MM, INSTALADO EM PRUMADA D E ÁGUA   FORNECIMENTO E INSTALAÇÃO. AF_12/2014</t>
  </si>
  <si>
    <t>LUVA COM ROSCA, PVC, SOLDÁVEL, DN 50MM X 1.1/2, INSTALADO EM PRUMADA DE ÁGUA - FORNECIMENTO E INSTALAÇÃO. AF_12/2014</t>
  </si>
  <si>
    <t>UNIÃO, PVC, SOLDÁVEL, DN 50MM, INSTALADO EM PRUMADA DE ÁGUA - FORNECIM ENTO E INSTALAÇÃO. AF_12/2014</t>
  </si>
  <si>
    <t>ADAPTADOR CURTO COM BOLSA E ROSCA PARA REGISTRO, PVC, SOLDÁVEL, DN 50M M X 1.1/4, INSTALADO EM PRUMADA DE ÁGUA - FORNECIMENTO E INSTALAÇÃO. AF_12/2014</t>
  </si>
  <si>
    <t>ADAPTADOR CURTO COM BOLSA E ROSCA PARA REGISTRO, PVC, SOLDÁVEL, DN 50M M X 1.1/2, INSTALADO EM PRUMADA DE ÁGUA - FORNECIMENTO E INSTALAÇÃO. AF_12/2014</t>
  </si>
  <si>
    <t>LUVA, PVC, SOLDÁVEL, DN 60MM, INSTALADO EM PRUMADA DE ÁGUA - FORNECIME NTO E INSTALAÇÃO. AF_12/2014</t>
  </si>
  <si>
    <t>LUVA DE CORRER, PVC, SOLDÁVEL, DN 60MM, INSTALADO EM PRUMADA DE ÁGUA FORNECIMENTO E INSTALAÇÃO. AF_12/2014</t>
  </si>
  <si>
    <t>LUVA DE REDUÇÃO, PVC, SOLDÁVEL, DN 60MM X 50MM, INSTALADO EM PRUMADA D E ÁGUA - FORNECIMENTO E INSTALAÇÃO. AF_12/2014</t>
  </si>
  <si>
    <t>UNIÃO, PVC, SOLDÁVEL, DN 60MM, INSTALADO EM PRUMADA DE ÁGUA - FORNECIM ENTO E INSTALAÇÃO. AF_12/2014</t>
  </si>
  <si>
    <t>ADAPTADOR CURTO COM BOLSA E ROSCA PARA REGISTRO, PVC, SOLDÁVEL, DN 60M M X 2, INSTALADO EM PRUMADA DE ÁGUA - FORNECIMENTO E INSTALAÇÃO. AF_1 2/2014</t>
  </si>
  <si>
    <t>LUVA, PVC, SOLDÁVEL, DN 75MM, INSTALADO EM PRUMADA DE ÁGUA - FORNECIME NTO E INSTALAÇÃO. AF_12/2014</t>
  </si>
  <si>
    <t>UNIÃO, PVC, SOLDÁVEL, DN 75MM, INSTALADO EM PRUMADA DE ÁGUA - FORNECIM ENTO E INSTALAÇÃO. AF_12/2014</t>
  </si>
  <si>
    <t>ADAPTADOR CURTO COM BOLSA E ROSCA PARA REGISTRO, PVC, SOLDÁVEL, DN 75M M X 2.1/2, INSTALADO EM PRUMADA DE ÁGUA - FORNECIMENTO E INSTALAÇÃO. AF_12/2014</t>
  </si>
  <si>
    <t>LUVA, PVC, SOLDÁVEL, DN 85MM, INSTALADO EM PRUMADA DE ÁGUA - FORNECIME NTO E INSTALAÇÃO. AF_12/2014</t>
  </si>
  <si>
    <t>UNIÃO, PVC, SOLDÁVEL, DN 85MM, INSTALADO EM PRUMADA DE ÁGUA - FORNECIM ENTO E INSTALAÇÃO. AF_12/2014</t>
  </si>
  <si>
    <t>ADAPTADOR CURTO COM BOLSA E ROSCA PARA REGISTRO, PVC, SOLDÁVEL, DN 85M M X 3, INSTALADO EM PRUMADA DE ÁGUA - FORNECIMENTO E INSTALAÇÃO. AF_1 2/2014</t>
  </si>
  <si>
    <t>TE, PVC, SOLDÁVEL, DN 25MM, INSTALADO EM PRUMADA DE ÁGUA - FORNECIMENT 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</si>
  <si>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</si>
  <si>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</si>
  <si>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 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</si>
  <si>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</si>
  <si>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</si>
  <si>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 O E INSTALAÇÃO. AF_12/2014</t>
  </si>
  <si>
    <t>TÊ DE REDUÇÃO, PVC, SOLDÁVEL, DN 40MM X 32MM, INSTALADO EM PRUMADA DE ÁGUA - FORNECIMENTO E INSTALAÇÃO. AF_12/2014</t>
  </si>
  <si>
    <t>TE, PVC, SOLDÁVEL, DN 50MM, INSTALADO EM PRUMADA DE ÁGUA - FORNECIMENT 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</si>
  <si>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</si>
  <si>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</si>
  <si>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 O E INSTALAÇÃO. AF_12/2014</t>
  </si>
  <si>
    <t>TE, PVC, SOLDÁVEL, DN 75MM, INSTALADO EM PRUMADA DE ÁGUA - FORNECIMENT O E INSTALAÇÃO. AF_12/2014</t>
  </si>
  <si>
    <t>TE DE REDUÇÃO, PVC, SOLDÁVEL, DN 75MM X 50MM, INSTALADO EM PRUMADA DE ÁGUA - FORNECIMENTO E INSTALAÇÃO. AF_12/2014</t>
  </si>
  <si>
    <t>TE, PVC, SOLDÁVEL, DN 85MM, INSTALADO EM PRUMADA DE ÁGUA - FORNECIMENT O E INSTALAÇÃO. AF_12/2014</t>
  </si>
  <si>
    <t>TE DE REDUÇÃO, PVC, SOLDÁVEL, DN 85MM X 60MM, INSTALADO EM PRUMADA DE ÁGUA - FORNECIMENTO E INSTALAÇÃO. AF_12/2014</t>
  </si>
  <si>
    <t>JOELHO 90 GRAUS, PVC, SERIE NORMAL, ESGOTO PREDIAL, DN 40 MM, JUNTA SO LDÁVEL, FORNECIDO E INSTALADO EM RAMAL DE DESCARGA OU RAMAL DE ESGOTO SANITÁRIO. AF_12/2014</t>
  </si>
  <si>
    <t>JOELHO 45 GRAUS, PVC, SERIE NORMAL, ESGOTO PREDIAL, DN 40 MM, JUNTA SO LDÁVEL, FORNECIDO E INSTALADO EM RAMAL DE DESCARGA OU RAMAL DE ESGOTO SANITÁRIO. AF_12/2014</t>
  </si>
  <si>
    <t>CURVA CURTA 90 GRAUS, PVC, SERIE NORMAL, ESGOTO PREDIAL, DN 40 MM, JUN TA SOLDÁVEL, FORNECIDO E INSTALADO EM RAMAL DE DESCARGA OU RAMAL DE ES GOTO SANITÁRIO. AF_12/2014</t>
  </si>
  <si>
    <t>CURVA LONGA 90 GRAUS, PVC, SERIE NORMAL, ESGOTO PREDIAL, DN 40 MM, JUN TA SOLDÁVEL, FORNECIDO E INSTALADO EM RAMAL DE DESCARGA OU RAMAL DE ES GOTO SANITÁRIO. AF_12/2014</t>
  </si>
  <si>
    <t>LUVA SIMPLES, PVC, SERIE NORMAL, ESGOTO PREDIAL, DN 40 MM, JUNTA SOLDÁ VEL, FORNECIDO E INSTALADO EM RAMAL DE DESCARGA OU RAMAL DE ESGOTO SAN ITÁRIO. AF_12/2014</t>
  </si>
  <si>
    <t>TE, PVC, SERIE NORMAL, ESGOTO PREDIAL, DN 40 X 40 MM, JUNTA SOLDÁVEL, FORNECIDO E INSTALADO EM RAMAL DE DESCARGA OU RAMAL DE ESGOTO SANITÁRI O. AF_12/2014</t>
  </si>
  <si>
    <t>JUNÇÃO SIMPLES, PVC, SERIE NORMAL, ESGOTO PREDIAL, DN 40 MM, JUNTA SOL DÁVEL, FORNECIDO E INSTALADO EM RAMAL DE DESCARGA OU RAMAL DE ESGOTO S ANITÁRIO. AF_12/2014</t>
  </si>
  <si>
    <t>JOELHO 90 GRAUS, PVC, SOLDÁVEL, DN 25MM, INSTALADO EM DRENO DE AR-COND ICIONADO - FORNECIMENTO E INSTALAÇÃO. AF_12/2014</t>
  </si>
  <si>
    <t>JOELHO 45 GRAUS, PVC, SOLDÁVEL, DN 25MM, INSTALADO EM DRENO DE AR-COND ICIONADO - FORNECIMENTO E INSTALAÇÃO. AF_12/2014</t>
  </si>
  <si>
    <t>LUVA, PVC, SOLDÁVEL, DN 25MM, INSTALADO EM DRENO DE AR-CONDICIONADO - FORNECIMENTO E INSTALAÇÃO. AF_12/2014</t>
  </si>
  <si>
    <t>TE, PVC, SOLDÁVEL, DN 25MM, INSTALADO EM DRENO DE AR-CONDICIONADO - FO RNECIMENTO E INSTALAÇÃO. AF_12/2014</t>
  </si>
  <si>
    <t>LUVA COM BUCHA DE LATÃO, PVC, SOLDÁVEL, DN 32MM X 1 , INSTALADO EM RAM AL OU SUB-RAMAL DE ÁGUA   FORNECIMENTO E INSTALAÇÃO. AF_12/2014</t>
  </si>
  <si>
    <t>LUVA COM BUCHA DE LATÃO, PVC, SOLDÁVEL, DN 25MM X 3/4, INSTALADO EM P RUMADA DE ÁGUA - FORNECIMENTO E INSTALAÇÃO. AF_12/2014</t>
  </si>
  <si>
    <t>LUVA SOLDÁVEL E COM BUCHA DE LATÃO, PVC, SOLDÁVEL, DN 32MM X 1 , INSTA LADO EM PRUMADA DE ÁGUA   FORNECIMENTO E INSTALAÇÃO. AF_12/2014</t>
  </si>
  <si>
    <t>JOELHO 90 GRAUS COM BUCHA DE LATÃO, PVC, SOLDÁVEL, DN 25MM, X 1/2 INS TALADO EM RAMAL OU SUB-RAMAL DE ÁGUA - FORNECIMENTO E INSTALAÇÃO. AF_1 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</si>
  <si>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</si>
  <si>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</si>
  <si>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LUVA, EM FERRO GALVANIZADO, CONEXÃO ROSQUEADA, DN 65 (2 1/2), INSTALA DO EM RESERVAÇÃO DE ÁGUA DE EDIFICAÇÃO QUE POSSUA RESERVATÓRIO DE FIBR A/FIBROCIMENTO  FORNECIMENTO E INSTALAÇÃO. AF_06/2016</t>
  </si>
  <si>
    <t>ADAPTADOR CURTO COM BOLSA E ROSCA PARA REGISTRO, PVC, SOLDÁVEL, DN  25 MM X 3/4 , INSTALADO EM RESERVAÇÃO DE ÁGUA DE EDIFICAÇÃO QUE POSSUA R ESERVATÓRIO DE FIBRA/FIBROCIMENTO   FORNECIMENTO E INSTALAÇÃO. AF_06/2 016</t>
  </si>
  <si>
    <t>LUVA PVC, SOLDÁVEL, DN  25 MM, INSTALADA EM RESERVAÇÃO DE ÁGUA DE EDIF ICAÇÃO QUE POSSUA RESERVATÓRIO DE FIBRA/FIBROCIMENTO   FORNECIMENTO E INSTALAÇÃO. AF_06/2016</t>
  </si>
  <si>
    <t>ADAPTADOR CURTO COM BOLSA E ROSCA PARA REGISTRO, PVC, SOLDÁVEL, DN 32 MM X 1 , INSTALADO EM RESERVAÇÃO DE ÁGUA DE EDIFICAÇÃO QUE POSSUA RESE RVATÓRIO DE FIBRA/FIBROCIMENTO   FORNECIMENTO E INSTALAÇÃO. AF_06/2016</t>
  </si>
  <si>
    <t>LUVA PVC, SOLDÁVEL, DN 32 MM, INSTALADA EM RESERVAÇÃO DE ÁGUA DE EDIFI CAÇÃO QUE POSSUA RESERVATÓRIO DE FIBRA/FIBROCIMENTO   FORNECIMENTO E I NSTALAÇÃO. AF_06/2016</t>
  </si>
  <si>
    <t>ADAPTADOR CURTO COM BOLSA E ROSCA PARA REGISTRO, PVC, SOLDÁVEL, DN 40 MM X 1 1/4 , INSTALADO EM RESERVAÇÃO DE ÁGUA DE EDIFICAÇÃO QUE POSSUA RESERVATÓRIO DE FIBRA/FIBROCIMENTO   FORNECIMENTO E INSTALAÇÃO. AF_06/ 2016</t>
  </si>
  <si>
    <t>LUVA, PVC, SOLDÁVEL, DN 40 MM, INSTALADO EM RESERVAÇÃO DE ÁGUA DE EDIF 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</si>
  <si>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 2016</t>
  </si>
  <si>
    <t>LUVA, PVC, SOLDÁVEL, DN 50 MM, INSTALADO EM RESERVAÇÃO DE ÁGUA DE EDIF ICAÇÃO QUE POSSUA RESERVATÓRIO DE FIBRA/FIBROCIMENTO   FORNECIMENTO E INSTALAÇÃO. AF_06/2016</t>
  </si>
  <si>
    <t>ADAPTADOR CURTO COM BOLSA E ROSCA PARA REGISTRO, PVC, SOLDÁVEL, DN 60 MM X 2 , INSTALADO EM RESERVAÇÃO DE ÁGUA DE EDIFICAÇÃO QUE POSSUA RESE RVATÓRIO DE FIBRA/FIBROCIMENTO   FORNECIMENTO E INSTALAÇÃO. AF_06/2016</t>
  </si>
  <si>
    <t>LUVA, PVC, SOLDÁVEL, DN 60 MM, INSTALADO EM RESERVAÇÃO DE ÁGUA DE EDIF 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</si>
  <si>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 2016</t>
  </si>
  <si>
    <t>LUVA, PVC, SOLDÁVEL, DN 75 MM, INSTALADO EM RESERVAÇÃO DE ÁGUA DE EDIF ICAÇÃO QUE POSSUA RESERVATÓRIO DE FIBRA/FIBROCIMENTO   FORNECIMENTO E INSTALAÇÃO. AF_06/2016</t>
  </si>
  <si>
    <t>ADAPTADOR CURTO COM BOLSA E ROSCA PARA REGISTRO, PVC, SOLDÁVEL, DN 85 MM X 3 , INSTALADO EM RESERVAÇÃO DE ÁGUA DE EDIFICAÇÃO QUE POSSUA RESE RVATÓRIO DE FIBRA/FIBROCIMENTO   FORNECIMENTO E INSTALAÇÃO. AF_06/2016</t>
  </si>
  <si>
    <t>LUVA, PVC, SOLDÁVEL, DN 85 MM, INSTALADO EM RESERVAÇÃO DE ÁGUA DE EDIF ICAÇÃO QUE POSSUA RESERVATÓRIO DE FIBRA/FIBROCIMENTO   FORNECIMENTO E INSTALAÇÃO. AF_06/2016</t>
  </si>
  <si>
    <t>ADAPTADOR CURTO COM BOLSA E ROSCA PARA REGISTRO, PVC, SOLDÁVEL, DN 110 MM X 4 , INSTALADO EM RESERVAÇÃO DE ÁGUA DE EDIFICAÇÃO QUE POSSUA RES ERVATÓRIO DE FIBRA/FIBROCIMENTO   FORNECIMENTO E INSTALAÇÃO. AF_06/201 6</t>
  </si>
  <si>
    <t>LUVA, PVC, SOLDÁVEL, DN 110 MM, INSTALADO EM RESERVAÇÃO DE ÁGUA DE EDI FICAÇÃO QUE POSSUA RESERVATÓRIO DE FIBRA/FIBROCIMENTO   FORNECIMENTO E INSTALAÇÃO. AF_06/2016</t>
  </si>
  <si>
    <t>JOELHO 90 GRAUS COM BUCHA DE LATÃO, PVC, SOLDÁVEL, DN  25 MM, X 3/4 I NSTALADO EM RESERVAÇÃO DE ÁGUA DE EDIFICAÇÃO QUE POSSUA RESERVATÓRIO D E FIBRA/FIBROCIMENTO   FORNECIMENTO E INSTALAÇÃO. AF_06/2016</t>
  </si>
  <si>
    <t>CURVA 90 GRAUS, PVC, SOLDÁVEL, DN  25 MM, INSTALADO EM RESERVAÇÃO DE Á GUA DE EDIFICAÇÃO QUE POSSUA RESERVATÓRIO DE FIBRA/FIBROCIMENTO   FORN ECIMENTO E INSTALAÇÃO. AF_06/2016</t>
  </si>
  <si>
    <t>JOELHO 90 GRAUS, PVC, SOLDÁVEL, DN 32 MM INSTALADO EM RESERVAÇÃO DE ÁG UA DE EDIFICAÇÃO QUE POSSUA RESERVATÓRIO DE FIBRA/FIBROCIMENTO   FORNE CIMENTO E INSTALAÇÃO. AF_06/2016</t>
  </si>
  <si>
    <t>CURVA 90 GRAUS, PVC, SOLDÁVEL, DN 32 MM, INSTALADO EM RESERVAÇÃO DE ÁG UA DE EDIFICAÇÃO QUE POSSUA RESERVATÓRIO DE FIBRA/FIBROCIMENTO   FORNE CIMENTO E INSTALAÇÃO. AF_06/2016</t>
  </si>
  <si>
    <t>JOELHO 90 GRAUS, PVC, SOLDÁVEL, DN 40 MM INSTALADO EM RESERVAÇÃO DE ÁG UA DE EDIFICAÇÃO QUE POSSUA RESERVATÓRIO DE FIBRA/FIBROCIMENTO   FORNE CIMENTO E INSTALAÇÃO. AF_06/2016</t>
  </si>
  <si>
    <t>CURVA 90 GRAUS, PVC, SOLDÁVEL, DN 40 MM, INSTALADO EM RESERVAÇÃO DE ÁG UA DE EDIFICAÇÃO QUE POSSUA RESERVATÓRIO DE FIBRA/FIBROCIMENTO   FORNE CIMENTO E INSTALAÇÃO. AF_06/2016</t>
  </si>
  <si>
    <t>JOELHO 90 GRAUS, PVC, SOLDÁVEL, DN 50 MM INSTALADO EM RESERVAÇÃO DE ÁG UA DE EDIFICAÇÃO QUE POSSUA RESERVATÓRIO DE FIBRA/FIBROCIMENTO   FORNE CIMENTO E INSTALAÇÃO. AF_06/2016</t>
  </si>
  <si>
    <t>CURVA 90 GRAUS, PVC, SOLDÁVEL, DN 50 MM, INSTALADO EM RESERVAÇÃO DE ÁG UA DE EDIFICAÇÃO QUE POSSUA RESERVATÓRIO DE FIBRA/FIBROCIMENTO   FORNE CIMENTO E INSTALAÇÃO. AF_06/2016</t>
  </si>
  <si>
    <t>JOELHO 90 GRAUS, PVC, SOLDÁVEL, DN 60 MM INSTALADO EM RESERVAÇÃO DE ÁG UA DE EDIFICAÇÃO QUE POSSUA RESERVATÓRIO DE FIBRA/FIBROCIMENTO   FORNE CIMENTO E INSTALAÇÃO. AF_06/2016</t>
  </si>
  <si>
    <t>CURVA 90 GRAUS, PVC, SOLDÁVEL, DN 60 MM, INSTALADO EM RESERVAÇÃO DE ÁG UA DE EDIFICAÇÃO QUE POSSUA RESERVATÓRIO DE FIBRA/FIBROCIMENTO   FORNE CIMENTO E INSTALAÇÃO. AF_06/2016</t>
  </si>
  <si>
    <t>JOELHO 90 GRAUS, PVC, SOLDÁVEL, DN 75 MM INSTALADO EM RESERVAÇÃO DE ÁG UA DE EDIFICAÇÃO QUE POSSUA RESERVATÓRIO DE FIBRA/FIBROCIMENTO   FORNE CIMENTO E INSTALAÇÃO. AF_06/2016</t>
  </si>
  <si>
    <t>CURVA 90 GRAUS, PVC, SOLDÁVEL, DN 75 MM, INSTALADO EM RESERVAÇÃO DE ÁG UA DE EDIFICAÇÃO QUE POSSUA RESERVATÓRIO DE FIBRA/FIBROCIMENTO   FORNE CIMENTO E INSTALAÇÃO. AF_06/2016</t>
  </si>
  <si>
    <t>JOELHO 90 GRAUS, PVC, SOLDÁVEL, DN 85 MM INSTALADO EM RESERVAÇÃO DE ÁG UA DE EDIFICAÇÃO QUE POSSUA RESERVATÓRIO DE FIBRA/FIBROCIMENTO   FORNE CIMENTO E INSTALAÇÃO. AF_06/2016</t>
  </si>
  <si>
    <t>CURVA 90 GRAUS, PVC, SOLDÁVEL, DN 85 MM, INSTALADO EM RESERVAÇÃO DE ÁG UA DE EDIFICAÇÃO QUE POSSUA RESERVATÓRIO DE FIBRA/FIBROCIMENTO   FORNE CIMENTO E INSTALAÇÃO. AF_06/2016</t>
  </si>
  <si>
    <t>JOELHO 90 GRAUS, PVC, SOLDÁVEL, DN 110 MM INSTALADO EM RESERVAÇÃO DE Á GUA DE EDIFICAÇÃO QUE POSSUA RESERVATÓRIO DE FIBRA/FIBROCIMENTO   FORN ECIMENTO E INSTALAÇÃO. AF_06/2016</t>
  </si>
  <si>
    <t>CURVA 90 GRAUS, PVC, SOLDÁVEL, DN 110 MM, INSTALADO EM RESERVAÇÃO DE Á GUA DE EDIFICAÇÃO QUE POSSUA RESERVATÓRIO DE FIBRA/FIBROCIMENTO   FORN ECIMENTO E INSTALAÇÃO. AF_06/2016</t>
  </si>
  <si>
    <t>TÊ, PVC, SOLDÁVEL, DN  25 MM INSTALADO EM RESERVAÇÃO DE ÁGUA DE EDIFIC AÇÃO QUE POSSUA RESERVATÓRIO DE FIBRA/FIBROCIMENTO   FORNECIMENTO E IN STALAÇÃO. AF_06/2016</t>
  </si>
  <si>
    <t>TÊ COM BUCHA DE LATÃO NA BOLSA CENTRAL, PVC, SOLDÁVEL, DN  25 MM X 3/4 , INSTALADO EM RESERVAÇÃO DE ÁGUA DE EDIFICAÇÃO QUE POSSUA RESERVATÓR IO DE FIBRA/FIBROCIMENTO   FORNECIMENTO E INSTALAÇÃO. AF_06/2016</t>
  </si>
  <si>
    <t>TÊ, PVC, SOLDÁVEL, DN 32 MM INSTALADO EM RESERVAÇÃO DE ÁGUA DE EDIFICA ÇÃO QUE POSSUA RESERVATÓRIO DE FIBRA/FIBROCIMENTO   FORNECIMENTO E INS TALAÇÃO. AF_06/2016</t>
  </si>
  <si>
    <t>TÊ DE REDUÇÃO, PVC, SOLDÁVEL, DN 32 MM X  25 MM, INSTALADO EM RESERVAÇ ÃO DE ÁGUA DE EDIFICAÇÃO QUE POSSUA RESERVATÓRIO DE FIBRA/FIBROCIMENTO FORNECIMENTO E INSTALAÇÃO. AF_06/2016</t>
  </si>
  <si>
    <t>TÊ, PVC, SOLDÁVEL, DN 40 MM INSTALADO EM RESERVAÇÃO DE ÁGUA DE EDIFICA ÇÃO QUE POSSUA RESERVATÓRIO DE FIBRA/FIBROCIMENTO   FORNECIMENTO E INS TALAÇÃO. AF_06/2016</t>
  </si>
  <si>
    <t>TÊ DE REDUÇÃO, PVC, SOLDÁVEL, DN 40 MM X 32 MM, INSTALADO EM RESERVAÇÃ O DE ÁGUA DE EDIFICAÇÃO QUE POSSUA RESERVATÓRIO DE FIBRA/FIBROCIMENTO FORNECIMENTO E INSTALAÇÃO. AF_06/2016</t>
  </si>
  <si>
    <t>TÊ, PVC, SOLDÁVEL, DN 50 MM INSTALADO EM RESERVAÇÃO DE ÁGUA DE EDIFICA ÇÃO QUE POSSUA RESERVATÓRIO DE FIBRA/FIBROCIMENTO   FORNECIMENTO E INS TALAÇÃO. AF_06/2016</t>
  </si>
  <si>
    <t>TÊ DE REDUÇÃO, PVC, SOLDÁVEL, DN 50 MM X 40 MM, INSTALADO EM RESERVAÇÃ O DE ÁGUA DE EDIFICAÇÃO QUE POSSUA RESERVATÓRIO DE FIBRA/FIBROCIMENTO FORNECIMENTO E INSTALAÇÃO. AF_06/2016</t>
  </si>
  <si>
    <t>TÊ, PVC, SOLDÁVEL, DN 60 MM INSTALADO EM RESERVAÇÃO DE ÁGUA DE EDIFICA ÇÃO QUE POSSUA RESERVATÓRIO DE FIBRA/FIBROCIMENTO   FORNECIMENTO E INS TALAÇÃO. AF_06/2016</t>
  </si>
  <si>
    <t>TÊ, PVC, SOLDÁVEL, DN 75 MM INSTALADO EM RESERVAÇÃO DE ÁGUA DE EDIFICA ÇÃO QUE POSSUA RESERVATÓRIO DE FIBRA/FIBROCIMENTO   FORNECIMENTO E INS TALAÇÃO. AF_06/2016</t>
  </si>
  <si>
    <t>TÊ DE REDUÇÃO, PVC, SOLDÁVEL, DN 75 MM X 50 MM, INSTALADO EM RESERVAÇÃ O DE ÁGUA DE EDIFICAÇÃO QUE POSSUA RESERVATÓRIO DE FIBRA/FIBROCIMENTO FORNECIMENTO E INSTALAÇÃO. AF_06/2016</t>
  </si>
  <si>
    <t>TÊ, PVC, SOLDÁVEL, DN 85 MM INSTALADO EM RESERVAÇÃO DE ÁGUA DE EDIFICA ÇÃO QUE POSSUA RESERVATÓRIO DE FIBRA/FIBROCIMENTO   FORNECIMENTO E INS TALAÇÃO. AF_06/2016</t>
  </si>
  <si>
    <t>TÊ DE REDUÇÃO, PVC, SOLDÁVEL, DN 85 MM X 60 MM, INSTALADO EM RESERVAÇÃ O DE ÁGUA DE EDIFICAÇÃO QUE POSSUA RESERVATÓRIO DE FIBRA/FIBROCIMENTO FORNECIMENTO E INSTALAÇÃO. AF_06/2016</t>
  </si>
  <si>
    <t>TÊ, PVC, SOLDÁVEL, DN 110 MM INSTALADO EM RESERVAÇÃO DE ÁGUA DE EDIFIC AÇÃO QUE POSSUA RESERVATÓRIO DE FIBRA/FIBROCIMENTO   FORNECIMENTO E IN STALAÇÃO. AF_06/2016</t>
  </si>
  <si>
    <t>TÊ DE REDUÇÃO, PVC, SOLDÁVEL, DN 110 MM X 60 MM, INSTALADO EM RESERVAÇ ÃO DE ÁGUA DE EDIFICAÇÃO QUE POSSUA RESERVATÓRIO DE FIBRA/FIBROCIMENTO FORNECIMENTO E INSTALAÇÃO. AF_06/2016</t>
  </si>
  <si>
    <t>ADAPTADOR COM FLANGE E ANEL DE VEDAÇÃO, PVC, SOLDÁVEL, DN  25 MM X 3/4 , INSTALADO EM RESERVAÇÃO DE ÁGUA DE EDIFICAÇÃO QUE POSSUA RESERVATÓR 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</si>
  <si>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</si>
  <si>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 4 , INSTALADO EM RESERVAÇÃO DE ÁGUA DE EDIFICAÇÃO QUE POSSUA RESERVATÓ RIO DE FIBRA/FIBROCIMENTO   FORNECIMENTO E INSTALAÇÃO. AF_06/2016</t>
  </si>
  <si>
    <t>ADAPTADOR COM FLANGE E ANEL DE VEDAÇÃO, PVC, SOLDÁVEL, DN 50 MM X 1 1/ 2 , INSTALADO EM RESERVAÇÃO DE ÁGUA DE EDIFICAÇÃO QUE POSSUA RESERVATÓ 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</si>
  <si>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</si>
  <si>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 DO EM RESERVAÇÃO DE ÁGUA DE EDIFICAÇÃO QUE POSSUA RESERVATÓRIO DE FIBR A/FIBROCIMENTO   FORNECIMENTO E INSTALAÇÃO. AF_06/2016</t>
  </si>
  <si>
    <t>ADAPTADOR COM FLANGES LIVRES, PVC, SOLDÁVEL, DN 32 MM X 1 , INSTALADO EM RESERVAÇÃO DE ÁGUA DE EDIFICAÇÃO QUE POSSUA RESERVATÓRIO DE FIBRA/F IBROCIMENTO   FORNECIMENTO E INSTALAÇÃO. AF_06/2016</t>
  </si>
  <si>
    <t>ADAPTADOR COM FLANGES LIVRES, PVC, SOLDÁVEL, DN 40 MM X 1 1/4 , INSTAL ADO EM RESERVAÇÃO DE ÁGUA DE EDIFICAÇÃO QUE POSSUA RESERVATÓRIO DE FIB RA/FIBROCIMENTO   FORNECIMENTO E INSTALAÇÃO. AF_06/2016</t>
  </si>
  <si>
    <t>ADAPTADOR COM FLANGES LIVRES, PVC, SOLDÁVEL, DN 50 MM X 1 1/2 , INSTAL ADO EM RESERVAÇÃO DE ÁGUA DE EDIFICAÇÃO QUE POSSUA RESERVATÓRIO DE FIB RA/FIBROCIMENTO   FORNECIMENTO E INSTALAÇÃO. AF_06/2016</t>
  </si>
  <si>
    <t>ADAPTADOR COM FLANGES LIVRES, PVC, SOLDÁVEL, DN 60 MM X 2 , INSTALADO EM RESERVAÇÃO DE ÁGUA DE EDIFICAÇÃO QUE POSSUA RESERVATÓRIO DE FIBRA/F IBROCIMENTO   FORNECIMENTO E INSTALAÇÃO. AF_06/2016</t>
  </si>
  <si>
    <t>ADAPTADOR COM FLANGES LIVRES, PVC, SOLDÁVEL, DN 75 MM X 2 1/2 , INSTAL ADO EM RESERVAÇÃO DE ÁGUA DE EDIFICAÇÃO QUE POSSUA RESERVATÓRIO DE FIB RA/FIBROCIMENTO   FORNECIMENTO E INSTALAÇÃO. AF_06/2016</t>
  </si>
  <si>
    <t>ADAPTADOR COM FLANGES LIVRES, PVC, SOLDÁVEL, DN 85 MM X 3 , INSTALADO EM RESERVAÇÃO DE ÁGUA DE EDIFICAÇÃO QUE POSSUA RESERVATÓRIO DE FIBRA/F IBROCIMENTO   FORNECIMENTO E INSTALAÇÃO. AF_06/2016</t>
  </si>
  <si>
    <t>ADAPTADOR COM FLANGES LIVRES, PVC, SOLDÁVEL, DN 110 MM X 4 , INSTALADO EM RESERVAÇÃO DE ÁGUA DE EDIFICAÇÃO QUE POSSUA RESERVATÓRIO DE FIBRA/ FIBROCIMENTO   FORNECIMENTO E INSTALAÇÃO. AF_06/2016</t>
  </si>
  <si>
    <t>ADAPTADOR COM FLANGE E ANEL DE VEDAÇÃO, PVC, SOLDÁVEL, DN  20 MM X 1/2 , INSTALADO EM RESERVAÇÃO DE ÁGUA DE EDIFICAÇÃO QUE POSSUA RESERVATÓR IO DE FIBRA/FIBROCIMENTO   FORNECIMENTO E INSTALAÇÃO. AF_06/2016</t>
  </si>
  <si>
    <t>ADAPTADOR COM FLANGES LIVRES, PVC, SOLDÁVEL LONGO, DN 32 MM X 1 , INST ALADO EM RESERVAÇÃO DE ÁGUA DE EDIFICAÇÃO QUE POSSUA RESERVATÓRIO DE F 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</si>
  <si>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</si>
  <si>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</si>
  <si>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 ALADO EM RESERVAÇÃO DE ÁGUA DE EDIFICAÇÃO QUE POSSUA RESERVATÓRIO DE F 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</si>
  <si>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</si>
  <si>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 ALADO EM RESERVAÇÃO DE ÁGUA DE EDIFICAÇÃO QUE POSSUA RESERVATÓRIO DE F IBRA/FIBROCIMENTO   FORNECIMENTO E INSTALAÇÃO. AF_06/2016</t>
  </si>
  <si>
    <t>ADAPTADOR COM FLANGES LIVRES, PVC, SOLDÁVEL LONGO, DN 110 MM X 4 , INS TALADO EM RESERVAÇÃO DE ÁGUA DE EDIFICAÇÃO QUE POSSUA RESERVATÓRIO DE FIBRA/FIBROCIMENTO   FORNECIMENTO E INSTALAÇÃO. AF_06/2016</t>
  </si>
  <si>
    <t>ADAPTADOR COM FLANGES LIVRES, PVC, SOLDÁVEL LONGO, DN  25 MM X 3/4 , I NSTALADO EM RESERVAÇÃO DE ÁGUA DE EDIFICAÇÃO QUE POSSUA RESERVATÓRIO D E FIBRA/FIBROCIMENTO    FORNECIMENTO E INSTALAÇÃO. AF_06/2016</t>
  </si>
  <si>
    <t>LUVA COM BUCHA DE LATÃO, PVC, SOLDÁVEL, DN 32MM X 1 , INSTALADO EM RAM AL DE DISTRIBUIÇÃO DE ÁGUA   FORNECIMENTO E INSTALAÇÃO. AF_12/2014</t>
  </si>
  <si>
    <t>CAIXA SIFONADA, PVC, DN 100 X 100 X 50 MM, FORNECIDA E INSTALADA EM RA MAIS DE ENCAMINHAMENTO DE ÁGUA PLUVIAL. AF_12/2014</t>
  </si>
  <si>
    <t>CAIXA SIFONADA, PVC, DN 150 X 185 X 75 MM, FORNECIDA E INSTALADA EM RA MAIS DE ENCAMINHAMENTO DE ÁGUA PLUVIAL. AF_12/2014</t>
  </si>
  <si>
    <t>RALO SIFONADO, PVC, DN 100 X 40 MM, JUNTA SOLDÁVEL, FORNECIDO E INSTAL ADO EM RAMAIS DE ENCAMINHAMENTO DE ÁGUA PLUVIAL. AF_12/2014</t>
  </si>
  <si>
    <t>CAIXA SIFONADA, PVC, DN 100 X 100 X 50 MM, JUNTA ELÁSTICA, FORNECIDA E INSTALADA EM RAMAL DE DESCARGA OU EM RAMAL DE ESGOTO SANITÁRIO. AF_12 /2014</t>
  </si>
  <si>
    <t>CAIXA SIFONADA, PVC, DN 150 X 185 X 75 MM, JUNTA ELÁSTICA, FORNECIDA E INSTALADA EM RAMAL DE DESCARGA OU EM RAMAL DE ESGOTO SANITÁRIO. AF_12 /2014</t>
  </si>
  <si>
    <t>RALO SIFONADO, PVC, DN 100 X 40 MM, JUNTA SOLDÁVEL, FORNECIDO E INSTAL ADO EM RAMAL DE DESCARGA OU EM RAMAL DE ESGOTO SANITÁRIO. AF_12/2014</t>
  </si>
  <si>
    <t>RALO SECO, PVC, DN 100 X 40 MM, JUNTA SOLDÁVEL, FORNECIDO E INSTALADO EM RAMAL DE DESCARGA OU EM RAMAL DE ESGOTO SANITÁRIO. AF_12/2014</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</si>
  <si>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</si>
  <si>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</si>
  <si>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</si>
  <si>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</si>
  <si>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</si>
  <si>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VÁLVULA DE ESFERA BRUTA, BRONZE, ROSCÁVEL, 1/2  , INSTALADO EM RESERVA ÇÃO DE ÁGUA DE EDIFICAÇÃO QUE POSSUA RESERVATÓRIO DE FIBRA/FIBROCIMENT O - FORNECIMENTO E INSTALAÇÃO. AF_06/2016</t>
  </si>
  <si>
    <t>VÁLVULA DE ESFERA BRUTA, BRONZE, ROSCÁVEL, 3/4'', INSTALADO EM RESERVA ÇÃO DE ÁGUA DE EDIFICAÇÃO QUE POSSUA RESERVATÓRIO DE FIBRA/FIBROCIMENT O - FORNECIMENTO E INSTALAÇÃO. AF_06/2016</t>
  </si>
  <si>
    <t>VÁLVULA DE ESFERA BRUTA, BRONZE, ROSCÁVEL, 1'', INSTALADO EM RESERVAÇÃ O DE ÁGUA DE EDIFICAÇÃO QUE POSSUA RESERVATÓRIO DE FIBRA/FIBROCIMENTO -   FORNECIMENTO E INSTALAÇÃO. AF_06/2016</t>
  </si>
  <si>
    <t>VÁLVULA DE ESFERA BRUTA, BRONZE, ROSCÁVEL, 1 1/4'', INSTALADO EM RESER VAÇÃO DE ÁGUA DE EDIFICAÇÃO QUE POSSUA RESERVATÓRIO DE FIBRA/FIBROCIME NTO -   FORNECIMENTO E INSTALAÇÃO. AF_06/2016</t>
  </si>
  <si>
    <t>VÁLVULA DE ESFERA BRUTA, BRONZE, ROSCÁVEL, 1 1/2'', INSTALADO EM RESER VAÇÃO DE ÁGUA DE EDIFICAÇÃO QUE POSSUA RESERVATÓRIO DE FIBRA/FIBROCIME NTO -   FORNECIMENTO E INSTALAÇÃO. AF_06/2016</t>
  </si>
  <si>
    <t>VÁLVULA DE ESFERA BRUTA, BRONZE, ROSCÁVEL, 2'', INSTALADO EM RESERVAÇÃ O DE ÁGUA DE EDIFICAÇÃO QUE POSSUA RESERVATÓRIO DE FIBRA/FIBROCIMENTO - FORNECIMENTO E INSTALAÇÃO. AF_06/2016</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</si>
  <si>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</si>
  <si>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</si>
  <si>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</si>
  <si>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</si>
  <si>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</si>
  <si>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</si>
  <si>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COM REVESTIMENTO PR IMÁRIO, DMT ATÉ 200 M</t>
  </si>
  <si>
    <t>TRANSPORTE COM CAMINHÃO BASCULANTE 6 M3 EM RODOVIA COM REVESTIMENTO PR IMÁRIO, DMT 200 A 400 M</t>
  </si>
  <si>
    <t>TRANSPORTE COM CAMINHÃO BASCULANTE 6 M3 EM RODOVIA COM REVESTIMENTO PR IMÁRIO, DMT 400 A 600 M</t>
  </si>
  <si>
    <t>TRANSPORTE COM CAMINHÃO BASCULANTE 6 M3 EM RODOVIA COM REVESTIMENTO PR IMÁRIO,  DMT 800 A 1.000 M</t>
  </si>
  <si>
    <t>TRANSPORTE COM CAMINHÃO BASCULANTE 6 M3 EM RODOVIA COM REVESTIMENTO PR IMÁRIO,  DMT 600 A 800 M</t>
  </si>
  <si>
    <t>TRANSPORTE COM CAMINHÃO BASCULANTE 6 M3 EM RODOVIA COM REVESTIMENTO PR IMÁRIO</t>
  </si>
  <si>
    <t>TRANSPORTE COM CAMINHÃO BASCULANTE 6 M3 EM RODOVIA PAVIMENTADA,  DMT A TÉ 200 M</t>
  </si>
  <si>
    <t>TRANSPORTE COM CAMINHÃO BASCULANTE 6 M3 EM RODOVIA PAVIMENTADA, DMT 20 0 A 400 M</t>
  </si>
  <si>
    <t>TRANSPORTE COM CAMINHÃO BASCULANTE 6 M3 EM RODOVIA PAVIMENTADA, DMT 40 0 A 600 M</t>
  </si>
  <si>
    <t>TRANSPORTE COM CAMINHÃO BASCULANTE 6 M3 EM RODOVIA PAVIMENTADA, DMT 60 0 A 800 M</t>
  </si>
  <si>
    <t>TRANSPORTE COM CAMINHÃO BASCULANTE 6 M3 EM RODOVIA PAVIMENTADA, DMT 80 0 A 1.000 M</t>
  </si>
  <si>
    <t>TRANSPORTE COM CAMINHÃO BASCULANTE 6 M3 EM RODOVIA PAVIMENTADA ( PARA DISTÂNCIAS SUPERIORES A 4 KM)</t>
  </si>
  <si>
    <t>TRANSPORTE COM CAMINHÃO BASCULANTE 10 M3 DE MASSA ASFALTICA PARA PAVIM ENTAÇÃO URBANA</t>
  </si>
  <si>
    <t>EMASSAMENTO COM MASSA A OLEO, UMA DEMAO</t>
  </si>
  <si>
    <t>APLICAÇÃO MECÂNICA DE PINTURA COM TINTA LÁTEX PVA EM TETO, DUAS DEMÃOS . AF_06/2014</t>
  </si>
  <si>
    <t>APLICAÇÃO MECÂNICA DE PINTURA COM TINTA LÁTEX PVA EM PAREDES, DUAS DEM ÃOS. AF_06/2014</t>
  </si>
  <si>
    <t>APLICAÇÃO MECÂNICA DE PINTURA COM TINTA LÁTEX ACRÍLICA EM TETO, DUAS D EMÃOS. AF_06/2014</t>
  </si>
  <si>
    <t>APLICAÇÃO MECÂNICA DE PINTURA COM TINTA LÁTEX ACRÍLICA EM PAREDES, DUA S DEMÃOS. AF_06/2014</t>
  </si>
  <si>
    <t>TEXTURA ACRÍLICA, APLICAÇÃO MANUAL EM PAREDE, UMA DEMÃO. AF_09/2016</t>
  </si>
  <si>
    <t>TEXTURA ACRÍLICA, APLICAÇÃO MANUAL EM TETO, UMA DEMÃO. AF_09/2016</t>
  </si>
  <si>
    <t>TRANSPORTE COM CAMINHÃO BASCULANTE DE 18 M3, EM VIA URBANA EM LEITO NA TURAL (UNIDADE: M3XKM). AF_09/2016</t>
  </si>
  <si>
    <t>TRANSPORTE COM CAMINHÃO BASCULANTE DE 18 M3, EM VIA URBANA EM REVESTIM ENTO PRIMÁRIO (UNIDADE: M3XKM). AF_09/2016</t>
  </si>
  <si>
    <t>TRANSPORTE COM CAMINHÃO BASCULANTE DE 18 M3, EM VIA URBANA EM LEITO NA TURAL (UNIDADE: TONXKM). AF_09/2016</t>
  </si>
  <si>
    <t>TRANSPORTE COM CAMINHÃO BASCULANTE DE 18 M3, EM VIA URBANA EM REVESTIM ENTO PRIMÁRIO (UNIDADE: TONXKM). AF_09/2016</t>
  </si>
  <si>
    <t>VALOR COTADO (R$)</t>
  </si>
  <si>
    <t>CAIXA SIFONADA 150 X 150 X 50 MM COM TAMPA METÁLICA DO TIPO ABRE E FECHA (ESCAMOTEÁVEL)</t>
  </si>
  <si>
    <t>CAIXA SIFONADA 150 X 150 X 50 MM COM TAMPA METÁLICA DO TIPO ABRE E FECHA (ESCAMOTEÁVEL) - FORNECIMENTO E INSTALAÇÃO</t>
  </si>
  <si>
    <t>TODIMO MATERIAIS PARA CONSTRUÇÃO</t>
  </si>
  <si>
    <t>MOINHO MATERIAIS PARA CONSTRUÇÃO</t>
  </si>
  <si>
    <t>15.375.991/0023-70</t>
  </si>
  <si>
    <t>(65) 2128-5000</t>
  </si>
  <si>
    <t>SUHELEN</t>
  </si>
  <si>
    <t>LUIZ</t>
  </si>
  <si>
    <t>(65) 3317-5000</t>
  </si>
  <si>
    <t>**COMPOSIÇÃO BASEADA EM SEINFRA-CE - C3442 - VERSÃO 024.1</t>
  </si>
  <si>
    <t>AMM ELE 44</t>
  </si>
  <si>
    <t>AMM ELE 42</t>
  </si>
  <si>
    <t>AMM ELE 43</t>
  </si>
  <si>
    <t>**COMPOSIÇÃO BASEADA NAS TABELA ORSE-SE (AGO/2016) "11273/ORSE". Obs.: No mercado foram consultadas as principais empresas da região, porém só foi encontrado uma empresa que fornece o material com estas especificações.</t>
  </si>
  <si>
    <t>**COMPOSIÇÃO DA MÃO DE OBRA BASEADA NO BOLETIM ORSE-SE (JUL/2016) "10693/ORSE". OBS.: FORAM ACRESCIDOS OS INSUMOS "7568" E "13348" E O SELANTE PARA FINALIZAR A EXECUÇÃO DOS SERVIÇOS</t>
  </si>
  <si>
    <t>**COMPOSIÇÃO DA MÃO DE OBRA BASEADA NO BOLETIM ORSE-SE (JUL/2016) "10903/ORSE". OBS.: FORAM ACRESCIDOS OS INSUMOS "7568" E "13348" E O SELANTE PARA FINALIZAR A EXECUÇÃO DOS SERVIÇOS.</t>
  </si>
  <si>
    <t>JANELA DE MADEIRA TIPO VENEZIANA. DE ABRIR, INCLUSAS GUARNICOES E FERR AGENS</t>
  </si>
  <si>
    <t>PORTA DE CORRER EM ALUMINIO, COM DUAS FOLHAS PARA VIDRO, INCLUSO VIDRO LISO INCOLOR, FECHADURA E PUXADOR, SEM GUARNICAO/ALIZAR/VISTA</t>
  </si>
  <si>
    <t>PORTA DE ALUMÍNIO DE ABRIR COM LAMBRI, COMM GUARNIÇÃO, FIXAÇÃO COM PAR AFUSOS - FORNECIMENTO E INSTALAÇÃO. AF_08/2015</t>
  </si>
  <si>
    <t>CORTE E DOBRA DE AÇO CA-60, DIÂMETRO DE 5,0 MM, UTILIZADO EM ESTRIBO C ONTÍNUO HELICOIDAL. AF_10/2016</t>
  </si>
  <si>
    <t>CORTE E DOBRA DE AÇO CA-50, DIÂMETRO DE 6,3 MM, UTILIZADO EM ESTRIBO C ONTÍNUO HELICOIDAL. AF_10/2016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</si>
  <si>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</si>
  <si>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</si>
  <si>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 DÁVEL, ÁGUA FRIA, DN 32 MM (INSTALADO EM RAMAL, SUB-RAMAL, RAMAL DE DI STRIBUIÇÃO OU PRUMADA), INCLUSIVE CONEXÕES, CORTES E FIXAÇÕES, PARA PR ÉDIOS. AF_10/2015</t>
  </si>
  <si>
    <t>(COMPOSIÇÃO REPRESENTATIVA) DO SERVIÇO DE INSTALAÇÃO DE TUBOS DE PVC, SOLDÁVEL, ÁGUA FRIA, DN 40 MM (INSTALADO EM PRUMADA), INCLUSIVE CONEXÕ ES, CORTES E FIXAÇÕES, PARA PRÉDIOS. AF_10/2015</t>
  </si>
  <si>
    <t>(COMPOSIÇÃO REPRESENTATIVA) DO SERVIÇO DE INSTALAÇÃO DE TUBOS DE PVC, SOLDÁVEL, ÁGUA FRIA, DN 50 MM (INSTALADO EM PRUMADA), INCLUSIVE CONEXÕ 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</si>
  <si>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</si>
  <si>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 OU CONDUTORES VERTICAIS), INCLUSIVE CONEXÕES, CORTES E FIXAÇÕES, PAR 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</si>
  <si>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</si>
  <si>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 ÉRIE NORMAL, ESGOTO PREDIAL, DN 40 MM (INSTALADO EM RAMAL DE DESCARGA OU RAMAL DE ESGOTO SANITÁRIO), INCLUSIVE CONEXÕES, CORTES E FIXAÇÕES, PARA PRÉDIOS. AF_10/2015</t>
  </si>
  <si>
    <t>(COMPOSIÇÃO REPRESENTATIVA) DO SERVIÇO DE INSTALAÇÃO DE TUBO DE PVC, S ÉRIE NORMAL, ESGOTO PREDIAL, DN 50 MM (INSTALADO EM RAMAL DE DESCARGA OU RAMAL DE ESGOTO SANITÁRIO), INCLUSIVE CONEXÕES, CORTES E FIXAÇÕES P ARA, PRÉDIOS. AF_10/2015</t>
  </si>
  <si>
    <t>(COMPOSIÇÃO REPRESENTATIVA) DO SERVIÇO DE INST. TUBO PVC, SÉRIE N, ESG OTO PREDIAL, DN 75 MM, (INST. EM RAMAL DE DESCARGA, RAMAL DE ESG. SANI TÁRIO, PRUMADA DE ESG. SANITÁRIO OU VENTILAÇÃO), INCL. CONEXÕES, CORTE S E FIXAÇÕES, P/ PRÉDIOS. AF_10/2015</t>
  </si>
  <si>
    <t>(COMPOSIÇÃO REPRESENTATIVA) DO SERVIÇO DE INST. TUBO PVC, SÉRIE N, ESG OTO PREDIAL, 100 MM (INST. RAMAL DESCARGA, RAMAL DE ESG. SANIT., PRUMA DA ESG. SANIT., VENTILAÇÃO OU SUB-COLETOR AÉREO), INCL. CONEXÕES E COR TES, FIXAÇÕES, P/ PRÉDIOS. AF_10/2015</t>
  </si>
  <si>
    <t>(COMPOSIÇÃO REPRESENTATIVA) DO SERVIÇO DE INSTALAÇÃO DE TUBO DE PVC, S ÉRIE NORMAL, ESGOTO PREDIAL, DN 150 MM (INSTALADO EM SUB-COLETOR AÉREO ), INCLUSIVE CONEXÕES, CORTES E FIXAÇÕES, PARA PRÉDIOS. AF_10/2015</t>
  </si>
  <si>
    <t>JOELHO 45 GRAUS, CPVC, SOLDÁVEL, DN 35MM, INSTALADO EM PRUMADA DE ÁGUA - FORNECIMENTO E INSTALAÇÃO. AF_12/2014</t>
  </si>
  <si>
    <t>VASO SANITÁRIO SIFONADO COM CAIXA ACOPLADA LOUÇA BRANCA - FORNECIMENTO E INSTALAÇÃO. AF_12/2013</t>
  </si>
  <si>
    <t>VASO SANITÁRIO SIFONADO COM CAIXA ACOPLADA LOUÇA BRANCA, INCLUSO ENGAT E FLEXÍVEL EM PLÁSTICO BRANCO, 1/2  X 40CM - FORNECIMENTO E INSTALAÇÃO . AF_12/2013</t>
  </si>
  <si>
    <t>VASO SANITARIO SIFONADO CONVENCIONAL COM  LOUÇA BRANCA - FORNECIMENTO E INSTALAÇÃO. AF_10/2016</t>
  </si>
  <si>
    <t>VASO SANITARIO SIFONADO CONVENCIONAL COM LOUÇA BRANCA, INCLUSO CONJUNT O DE LIGAÇÃO PARA BACIA SANITÁRIA AJUSTÁVEL - FORNECIMENTO E INSTALAÇÃ O. AF_10/2016</t>
  </si>
  <si>
    <t>VASO SANITARIO SIFONADO CONVENCIONAL PARA PCD SEM FURO FRONTAL COM  LO UÇA BRANCA SEM ASSENTO -  FORNECIMENTO E INSTALAÇÃO. AF_10/2016</t>
  </si>
  <si>
    <t>VASO SANITARIO SIFONADO CONVENCIONAL PARA PCD SEM FURO FRONTAL COM LOU ÇA BRANCA SEM ASSENTO, INCLUSO CONJUNTO DE LIGAÇÃO PARA BACIA SANITÁRI A AJUSTÁVEL - FORNECIMENTO E INSTALAÇÃO. AF_10/2016</t>
  </si>
  <si>
    <t>PORTA TOALHA ROSTO EM METAL CROMADO, TIPO ARGOLA, INCLUSO FIXAÇÃO. AF_ 10/2016</t>
  </si>
  <si>
    <t>PORTA TOALHA BANHO EM METAL CROMADO, TIPO BARRA, INCLUSO FIXAÇÃO. AF_1 0/2016</t>
  </si>
  <si>
    <t>PAPELEIRA DE PAREDE EM METAL CROMADO SEM TAMPA, INCLUSO FIXAÇÃO. AF_10 /2016</t>
  </si>
  <si>
    <t>SABONETEIRA DE PAREDE EM METAL CROMADO, INCLUSO FIXAÇÃO. AF_10/2016</t>
  </si>
  <si>
    <t>KIT DE ACESSORIOS PARA BANHEIRO EM METAL CROMADO, 5 PECAS, INCLUSO FIX AÇÃO. AF_10/2016</t>
  </si>
  <si>
    <t>SABONETEIRA PLASTICA TIPO DISPENSER PARA SABONETE LIQUIDO COM RESERVAT ORIO 800 A 1500 ML, INCLUSO FIXAÇÃO. AF_10/2016</t>
  </si>
  <si>
    <t>FOSSA SÉPTICA EM ALVENARIA DE TIJOLO CERÂMICO MACIÇO, DIMENSÕES EXTERN AS DE 1,90X1,10X1,40 M, VOLUME DE 1.500 LITROS, REVESTIDO INTERNAMENTE COM MASSA ÚNICA E IMPERMEABILIZANTE E COM TAMPA DE CONCRETO ARMADO CO M ESPESSURA DE 8 CM</t>
  </si>
  <si>
    <t>FIXAÇÃO UTILIZANDO PARAFUSO E BUCHA DE NYLON, SOMENTE MÃO DE OBRA. AF_ 10/2016</t>
  </si>
  <si>
    <t>ALVENARIA DE VEDAÇÃO DE BLOCOS CERÂMICOS FURADOS NA HORIZONTAL DE 11,5 X19X19CM (ESPESSURA 11,5CM) DE PAREDES COM ÁREA LÍQUIDA MENOR QUE 6M² SEM VÃOS E ARGAMASSA DE ASSENTAMENTO COM PREPARO EM BETONEIRA. AF_06/2 014</t>
  </si>
  <si>
    <t>ALVENARIA DE VEDAÇÃO DE BLOCOS CERÂMICOS FURADOS NA HORIZONTAL DE 11,5 X19X19CM (ESPESSURA 11,5CM) DE PAREDES COM ÁREA LÍQUIDA MENOR QUE 6M² SEM VÃOS E ARGAMASSA DE ASSENTAMENTO COM PREPARO MANUAL. AF_06/2014</t>
  </si>
  <si>
    <t>ALVENARIA DE VEDAÇÃO DE BLOCOS CERÂMICOS FURADOS NA HORIZONTAL DE 11,5 X19X19CM (ESPESSURA 11,5M) DE PAREDES COM ÁREA LÍQUIDA MAIOR OU IGUAL A 6M² SEM VÃOS E ARGAMASSA DE ASSENTAMENTO COM PREPARO EM BETONEIRA. A F_06/2014</t>
  </si>
  <si>
    <t>ALVENARIA DE VEDAÇÃO DE BLOCOS CERÂMICOS FURADOS NA HORIZONTAL DE 11,5 X19X19CM (ESPESSURA 11,5M) DE PAREDES COM ÁREA LÍQUIDA MAIOR OU IGUAL A 6M² SEM VÃOS E ARGAMASSA DE ASSENTAMENTO COM PREPARO MANUAL. AF_06/2 014</t>
  </si>
  <si>
    <t>ALVENARIA DE VEDAÇÃO DE BLOCOS CERÂMICOS FURADOS NA HORIZONTAL DE 11,5 X19X19CM (ESPESSURA 11,5CM) DE PAREDES COM ÁREA LÍQUIDA MENOR QUE 6M² COM VÃOS E ARGAMASSA DE ASSENTAMENTO COM PREPARO EM BETONEIRA. AF_06/2 014</t>
  </si>
  <si>
    <t>ALVENARIA DE VEDAÇÃO DE BLOCOS CERÂMICOS FURADOS NA HORIZONTAL DE 11,5 X19X19CM (ESPESSURA 11,5CM) DE PAREDES COM ÁREA LÍQUIDA MENOR QUE 6M² COM VÃOS E ARGAMASSA DE ASSENTAMENTO COM PREPARO MANUAL. AF_06/2014</t>
  </si>
  <si>
    <t>ALVENARIA DE VEDAÇÃO DE BLOCOS CERÂMICOS FURADOS NA HORIZONTAL DE 11,5 X19X19CM (ESPESSURA 11,5CM) DE PAREDES COM ÁREA LÍQUIDA MAIOR OU IGUAL A 6M² COM VÃOS E ARGAMASSA DE ASSENTAMENTO COM PREPARO EM BETONEIRA. AF_06/2014</t>
  </si>
  <si>
    <t>ALVENARIA DE VEDAÇÃO DE BLOCOS CERÂMICOS FURADOS NA HORIZONTAL DE 11,5 X19X19CM (ESPESSURA 11,5CM) DE PAREDES COM ÁREA LÍQUIDA MAIOR OU IGUAL A 6M² COM VÃOS E ARGAMASSA DE ASSENTAMENTO COM PREPARO MANUAL. AF_06/ 2014</t>
  </si>
  <si>
    <t>AJUDANTE DE PEDREIRO</t>
  </si>
  <si>
    <t>AUXILIAR DE DESENHISTA</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</si>
  <si>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</si>
  <si>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</si>
  <si>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</si>
  <si>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</si>
  <si>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PORTAL/ADUELA/ MARCO MACICO, E= *3* CM, L= *15* CM, *60 CM A 120* CM  X *210* CM,  EM CEDRINHO/ ANGELIM COMERCIAL/  EUCALIPTO/ CURUPIXA/ PEROBA/ CUMARU OU EQUIVALENTE DA REGIAO (NAO INCLUI ALIZARES)</t>
  </si>
  <si>
    <t>BLOCO CERAMICO DE VEDACAO COM FUROS NA VERTICAL, 19 X 19 X 39 CM - 4,5 MPA (NBR 15270)</t>
  </si>
  <si>
    <t>BLOCO VEDACAO CONCRETO APARENTE 14 X 19 X 39 CM (CLASSE D - NBR 6136)</t>
  </si>
  <si>
    <t>BLOCO VEDACAO CONCRETO APARENTE 19 X 19 X 39 CM  (CLASSE D - NBR 6136)</t>
  </si>
  <si>
    <t>BLOCO VEDACAO CONCRETO APARENTE 9 X 19 X 39 CM (CLASSE D - NBR 6136)</t>
  </si>
  <si>
    <t>BOMBA SUBMERSIVEL, ELETRICA, TRIFASICA, POTENCIA 1,97 HP, DIAMETRO DO ROTOR 144 MM SEMIABERTO, BOCAL DE SAIDA DIAMETRO DE 2 POLEGADAS, HM/Q = 2 M / 26,8 M3/H A 28 M / 4,6 M3/H</t>
  </si>
  <si>
    <t>CAMPAINHA ALTA POTENCIA 110V / 220V, DIAMETRO 150 MM</t>
  </si>
  <si>
    <t>CARROCERIA FIXA ABERTA DE MADEIRA PARA TRANSPORTE GERAL DE CARGA SECA DIMENSOES APROXIMADAS 2,5 X 6,5 X 0,50 M (INCLUI MONTAGEM, NAO INCLUI CAMINHAO)</t>
  </si>
  <si>
    <t>CHAPA DE ACO CARBONO LAMINADO A QUENTE, QUALIDADE ESTRUTURAL, BITOLA 3/16", E =4,75 MM (37,29 KG/M2)</t>
  </si>
  <si>
    <t>CHAPA DE ACO GROSSA, SAE 1020, BITOLA 1/4", E = 6,35 MM (49,85 KG/M2)</t>
  </si>
  <si>
    <t>CHAPA PARA EMENDA DE VIGA, EM ACO GROSSO, QUALIDADE ESTRUTURAL, BITOLA 3/16, E=4,75 MM, 4 FUROS, LARGURA 45 MM, COMPRIMENTO 500 MM</t>
  </si>
  <si>
    <t>CHAPA RIGIDA DE FIBRAS DE MADEIRA PRENSADA A QUENTE, LISA, DE *1,22 X 2,44* M,  E = 2,5 MM</t>
  </si>
  <si>
    <t>ELETRICISTA INDUSTRIAL</t>
  </si>
  <si>
    <t>ESMERILHADEIRA ANGULAR ELETRICA, DIAMETRO DO DISCO 7 '' (180 MM), ROTACAO 8500 RPM, POTENCIA 2400 W</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</si>
  <si>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</si>
  <si>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</si>
  <si>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</si>
  <si>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</si>
  <si>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</si>
  <si>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</si>
  <si>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</si>
  <si>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</si>
  <si>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ESTACA PRE-MOLDADA MACICA DE CONCRETO VIBRADO ARMADO, PARA CARGA DE 25 T, SECAO QUADRADA DE *16 X 16*, COM ANEL METALICO INCORPORADO A PECA (SOMENTE FORNECIMENTO)</t>
  </si>
  <si>
    <t>FIO TELEFONICO EXTERNO (FE) EM AÃO COBREADO, ISOLACAO EM PEAD OU PVC ANTI- CHAMA, 2 CONDUTORES</t>
  </si>
  <si>
    <t>FIO TELEFONICO INTERNO (FI) EM COBRE ESTANHADO, ISOLACAO EM PVC ANTICHAMA, 2 CONDUTORES DE 0,6 MM (NBR 9115:2005)</t>
  </si>
  <si>
    <t>GESSO EM PO PARA REVESTIMENTOS/MOLDURAS/SANCAS</t>
  </si>
  <si>
    <t>INTERRUPTOR BIPOLAR 10A, 250V, CONJUNTO MONTADO PARA EMBUTIR 4" X 2" (PLACA + SUPORTE +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</si>
  <si>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</si>
  <si>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</si>
  <si>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</si>
  <si>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</si>
  <si>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</si>
  <si>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</si>
  <si>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</si>
  <si>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</si>
  <si>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</si>
  <si>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</si>
  <si>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</si>
  <si>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JANELA BASCULANTE EM MADEIRA PINUS/ EUCALIPTO/ TAUARI/ VIROLA OU EQUIVALENTE DA REGIAO, CAIXA DO BATENTE/ MARCO *10* CM, *2* FOLHAS BASCULANTES PARA VIDRO, COM FERRAGENS (SEM VIDRO, SEM GUARNICAO/ALIZAR E SEM ACABAMENTO)</t>
  </si>
  <si>
    <t>JUNCAO, PVC, 45 GRAUS, JE, BBB, DN 300 MM, PARA REDE COLETORA DE ESGOTO (NBR 10569)</t>
  </si>
  <si>
    <t>KIT DE PROTECAO ARSTOP PARA AR CONDICIONADO, TOMADA PADRAO 2P+T 20 A, COM DISJUNTOR UNIPOLAR DIN 20A</t>
  </si>
  <si>
    <t>LUVA DE REDUCAO DE FERRO GALVANIZADO, COM ROSCA BSP MACHO/FEMEA, DE 1" X 3/4"</t>
  </si>
  <si>
    <t>MONTADOR ELETROMECANICO</t>
  </si>
  <si>
    <t>MOTONIVELADORA POTENCIA BASICA LIQUIDA (PRIMEIRA MARCHA) 125 HP , PESO BRUTO 13843 KG, LARGURA DA LAMINA DE 3,7 M</t>
  </si>
  <si>
    <t>MOTORISTA DE CAMINHAO E CARRETA</t>
  </si>
  <si>
    <t>MOTORISTA DE VEICULO LEVE</t>
  </si>
  <si>
    <t>OPERADOR DE GUINCHO</t>
  </si>
  <si>
    <t>PARAFUSO ZINCADO, AUTOBROCANTE, FLANGEADO, 4,2 X 19"</t>
  </si>
  <si>
    <t>PARAFUSO, ASTM A307 - GRAU A, SEXTAVADO, ZINCADO, DIAMETRO 3/8 X 1 (9,52 MM X 25,4 MM)</t>
  </si>
  <si>
    <t>PARAFUSO, AUTO ATARRACHANTE, CABECA CHATA, FENDA SIMPLES, 1/4 (6,35 MM) X 25 MM</t>
  </si>
  <si>
    <t>PARAFUSO, COMUM, ASTM A307, SEXTAVADO, DIAMETRO 1/2 (12,7 MM)</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</si>
  <si>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</si>
  <si>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</si>
  <si>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</si>
  <si>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</si>
  <si>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REGISTRO DE ESFERA PVC, COM CABECA QUADRADA, COM ROSCA EXTERNA, 1/2"</t>
  </si>
  <si>
    <t>REGISTRO DE ESFERA PVC, COM CABECA QUADRADA, COM ROSCA EXTERNA, 3/4"</t>
  </si>
  <si>
    <t>RUFO EXTERNO/INTERNO DE CHAPA DE ACO GALVANIZADA NUM 26, CORTE 33 CM</t>
  </si>
  <si>
    <t>SUPORTE DE FIXACAO PARA ESPELHO / PLACA 4" X 2", PARA 3 MODULOS, PARA INSTALACAO DE TOMADAS E INTERRUPTORES (SOMENTE SUPORTE)</t>
  </si>
  <si>
    <t>SUPORTE DE FIXACAO PARA ESPELHO / PLACA 4" X 4", PARA 6 MODULOS, PARA INSTALACAO DE TOMADAS E INTERRUPTORES (SOMENTE SUPORTE)</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</si>
  <si>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</si>
  <si>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</si>
  <si>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</si>
  <si>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</si>
  <si>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</si>
  <si>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</si>
  <si>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</si>
  <si>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</si>
  <si>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</si>
  <si>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</si>
  <si>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</si>
  <si>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(APENAS MODULO)</t>
  </si>
  <si>
    <t>TUBO CORRUGADO PEAD, PAREDE DUPLA, INTERNA LISA, JEI, DN/DI *750* MM, PARA SANEAMENTO ESGOTO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</si>
  <si>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</si>
  <si>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</si>
  <si>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</si>
  <si>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</si>
  <si>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t>2 INTERRUPTORES PARALELOS 10A, 250V, CONJUNTO MONTADO PARA EMBUTIR 4" X 2" (PLACA + SUPORTE + MODULOS)</t>
  </si>
  <si>
    <t>2 INTERRUPTORES SIMPLES + INTERRUPTOR PARALELO 10A, 250V, CONJUNTO MONTADO PARA EMBUTIR 4" X 2" (PLACA + SUPORTE + MODULOS)</t>
  </si>
  <si>
    <t>2 INTERRUPTORES SIMPLES + TOMADA 2P+T 10A, 250V, CONJUNTO MONTADO PARA EMBUTIR 4" X 2" (PLACA + SUPORTE + MODULOS)</t>
  </si>
  <si>
    <t>2 INTERRUPTORES SIMPLES 10A, 250V, CONJUNTO MONTADO PARA EMBUTIR 4" X 2" (PLACA + SUPORTE + MODULOS)</t>
  </si>
  <si>
    <t>2 TOMADAS 2P+T 10A, 250V, CONJUNTO MONTADO PARA EMBUTIR 4" X 2" (PLACA + SUPORTE + MODULOS)</t>
  </si>
  <si>
    <t>3 INTERRUPTORES PARALELOS 10A, 250V, CONJUNTO MONTADO PARA EMBUTIR 4" X 2" (PLACA + SUPORTE + MODULO)</t>
  </si>
  <si>
    <t>3 INTERRUPTORES SIMPLES 10A, 250V, CONJUNTO MONTADO PARA EMBUTIR 4" X 2" (PLACA + SUPORTE + MODULOS)</t>
  </si>
  <si>
    <t>PAREDE</t>
  </si>
  <si>
    <t>TETO</t>
  </si>
  <si>
    <r>
      <t xml:space="preserve"> V = </t>
    </r>
    <r>
      <rPr>
        <sz val="12"/>
        <rFont val="Symbol"/>
        <family val="1"/>
        <charset val="2"/>
      </rPr>
      <t>p</t>
    </r>
    <r>
      <rPr>
        <sz val="12"/>
        <rFont val="Arial"/>
        <family val="2"/>
      </rPr>
      <t xml:space="preserve">r²*h
V = </t>
    </r>
    <r>
      <rPr>
        <sz val="12"/>
        <rFont val="Symbol"/>
        <family val="1"/>
        <charset val="2"/>
      </rPr>
      <t>p*0,2</t>
    </r>
    <r>
      <rPr>
        <sz val="12"/>
        <rFont val="Arial"/>
        <family val="2"/>
      </rPr>
      <t>²*0,5
V = 0,0628</t>
    </r>
  </si>
  <si>
    <t>**COMPOSIÇÃO BASEADA NAS TABELA SINAPI (DEZ/15) "84121" - O INSUMO DE CÓDIGO 37560 SUBSTITUIU A COTAÇÃO ANTERIOR DA PLACA, UMA VEZ QUE ESTÁ CONFORME A NBR 13434 EM ANEXO - PLACA DE SINALIZAÇÃO " CUIDADO, RISCO DE CHOQUE ELÉTRICO".</t>
  </si>
  <si>
    <t>**COMPOSIÇÃO BASEADA NO BOLETIM ORSE (JUL/16) "9200" - OBS: A referência apresentada é a que mais se assemelha ao serviço a ser executado. Como a caixa de inspeção da composição em questão tem o dobro do tamanho da caixa onde a mesma foi referênciada, os coeficintes  e mão de obra dessa composição foram dobrados em relação a referência. Exceto a escavação que foi calculada em função do volume ocupado pela caixa, conforme descrito abaixo:</t>
  </si>
  <si>
    <t>AMM LOG 01</t>
  </si>
  <si>
    <t>AMM LOG 02</t>
  </si>
  <si>
    <t>AMM LOG 03</t>
  </si>
  <si>
    <t>AMM LOG 04</t>
  </si>
  <si>
    <t>AMM LOG 05</t>
  </si>
  <si>
    <t>AMM LOG 06</t>
  </si>
  <si>
    <t>AMM LOG 07</t>
  </si>
  <si>
    <t>AMM LOG 08</t>
  </si>
  <si>
    <t>AMM LOG 09</t>
  </si>
  <si>
    <t>AMM LOG 10</t>
  </si>
  <si>
    <t>AMM LOG 11</t>
  </si>
  <si>
    <t>AMM LOG 12</t>
  </si>
  <si>
    <t>AMM LOG 13</t>
  </si>
  <si>
    <t>AMM LOG 14</t>
  </si>
  <si>
    <t>AMM LOG 15</t>
  </si>
  <si>
    <t>AMM LOG 16</t>
  </si>
  <si>
    <t>AMM LOG 17</t>
  </si>
  <si>
    <t>AMM LOG 18</t>
  </si>
  <si>
    <t>AMM LOG 19</t>
  </si>
  <si>
    <t>AMM LOG 20</t>
  </si>
  <si>
    <t>AMM LOG 21</t>
  </si>
  <si>
    <t>AMM LOG 22</t>
  </si>
  <si>
    <t>AMM LOG</t>
  </si>
  <si>
    <t>COMPOSIÇÕES ELE (LÓGICA)</t>
  </si>
  <si>
    <t>COMP. ELE (SPDA)</t>
  </si>
  <si>
    <t>COMP. ELÉTRICO</t>
  </si>
  <si>
    <t>AMM SPDA 08</t>
  </si>
  <si>
    <t>AMM SPDA 11</t>
  </si>
  <si>
    <t>16.6</t>
  </si>
  <si>
    <t>18.1</t>
  </si>
  <si>
    <t>19.2</t>
  </si>
  <si>
    <t>19.3</t>
  </si>
  <si>
    <t>20.0</t>
  </si>
  <si>
    <t>20.1</t>
  </si>
  <si>
    <t>TUBO DE CONCRETO PARA REDES COLETORAS DE ESGOTO SANITÁRIO, DIÂMETRO DE 300 MM, JUNTA ELÁSTICA, INSTALADO EM LOCAL COM BAIXO NÍVEL DE INTERFE RÊNCIAS - FORNECIMENTO E ASSENTAMENTO. AF_12/2015</t>
  </si>
  <si>
    <t>TUBO DE CONCRETO PARA REDES COLETORAS DE ESGOTO SANITÁRIO, DIÂMETRO DE 500 MM, JUNTA ELÁSTICA, INSTALADO EM LOCAL COM BAIXO NÍVEL DE INTERFE RÊNCIAS - FORNECIMENTO E ASSENTAMENTO. AF_12/2015</t>
  </si>
  <si>
    <t>TUBO DE CONCRETO PARA REDES COLETORAS DE ESGOTO SANITÁRIO, DIÂMETRO DE 600 MM, JUNTA ELÁSTICA, INSTALADO EM LOCAL COM BAIXO NÍVEL DE INTERFE RÊNCIAS - FORNECIMENTO E ASSENTAMENTO. AF_12/2015</t>
  </si>
  <si>
    <t>TUBO DE CONCRETO PARA REDES COLETORAS DE ESGOTO SANITÁRIO, DIÂMETRO DE 700 MM, JUNTA ELÁSTICA, INSTALADO EM LOCAL COM BAIXO NÍVEL DE INTERFE RÊNCIAS - FORNECIMENTO E ASSENTAMENTO. AF_12/2015</t>
  </si>
  <si>
    <t>TUBO DE CONCRETO PARA REDES COLETORAS DE ESGOTO SANITÁRIO, DIÂMETRO DE</t>
  </si>
  <si>
    <t>TUBO DE CONCRETO PARA REDES COLETORAS DE ESGOTO SANITÁRIO, DIÂMETRO DE 300 MM, JUNTA ELÁSTICA, INSTALADO EM LOCAL COM ALTO NÍVEL DE INTERFER ÊNCIAS - FORNECIMENTO E ASSENTAMENTO. AF_12/2015</t>
  </si>
  <si>
    <t>TUBO DE CONCRETO PARA REDES COLETORAS DE ESGOTO SANITÁRIO, DIÂMETRO DE 500 MM, JUNTA ELÁSTICA, INSTALADO EM LOCAL COM ALTO NÍVEL DE INTERFER ÊNCIAS - FORNECIMENTO E ASSENTAMENTO. AF_12/2015</t>
  </si>
  <si>
    <t>TUBO DE CONCRETO PARA REDES COLETORAS DE ESGOTO SANITÁRIO, DIÂMETRO DE 600 MM, JUNTA ELÁSTICA, INSTALADO EM LOCAL COM ALTO NÍVEL DE INTERFER ÊNCIAS - FORNECIMENTO E ASSENTAMENTO. AF_12/2015</t>
  </si>
  <si>
    <t>TUBO DE CONCRETO PARA REDES COLETORAS DE ESGOTO SANITÁRIO, DIÂMETRO DE 700 MM, JUNTA ELÁSTICA, INSTALADO EM LOCAL COM ALTO NÍVEL DE INTERFER ÊNCIAS - FORNECIMENTO E ASSENTAMENTO. AF_12/2015</t>
  </si>
  <si>
    <t>TUBO DE CONCRETO PARA REDES COLETORAS DE ÁGUAS PLUVIAIS, DIÂMETRO DE 3 00MM, JUNTA RÍGIDA, INSTALADO EM LOCAL COM BAIXO NÍVEL DE INTERFERÊNCI AS - FORNECIMENTO E ASSENTAMENTO. AF_12/2015</t>
  </si>
  <si>
    <t>TUBO DE CONCRETO PARA REDES COLETORAS DE ÁGUAS PLUVIAIS, DIÂMETRO DE 3 00MM, JUNTA RÍGIDA, INSTALADO EM LOCAL COM ALTO NÍVEL DE INTERFERÊNCIA S - FORNECIMENTO E ASSENTAMENTO. AF_12/2015</t>
  </si>
  <si>
    <t>TUBO DE CONCRETO (SIMPLES) PARA REDES COLETORAS DE ÁGUAS PLUVIAIS, DIÂ METRO DE 300 MM, JUNTA RÍGIDA, INSTALADO EM LOCAL COM BAIXO NÍVEL DE I NTERFERÊNCIAS - FORNECIMENTO E ASSENTAMENTO. AF_12/2015</t>
  </si>
  <si>
    <t>TUBO DE CONCRETO (SIMPLES) PARA REDES COLETORAS DE ÁGUAS PLUVIAIS, DIÂ METRO DE 400 MM, JUNTA RÍGIDA, INSTALADO EM LOCAL COM BAIXO NÍVEL DE I NTERFERÊNCIAS - FORNECIMENTO E ASSENTAMENTO. AF_12/2015</t>
  </si>
  <si>
    <t>TUBO DE CONCRETO (SIMPLES) PARA REDES COLETORAS DE ÁGUAS PLUVIAIS, DIÂ METRO DE 500 MM, JUNTA RÍGIDA, INSTALADO EM LOCAL COM BAIXO NÍVEL DE I NTERFERÊNCIAS - FORNECIMENTO E ASSENTAMENTO. AF_12/2015</t>
  </si>
  <si>
    <t>TUBO DE CONCRETO (SIMPLES) PARA REDES COLETORAS DE ÁGUAS PLUVIAIS, DIÂ METRO DE 300 MM, JUNTA RÍGIDA, INSTALADO EM LOCAL COM ALTO NÍVEL DE IN TERFERÊNCIAS - FORNECIMENTO E ASSENTAMENTO. AF_12/2015</t>
  </si>
  <si>
    <t>TUBO DE CONCRETO (SIMPLES) PARA REDES COLETORAS DE ÁGUAS PLUVIAIS, DIÂ METRO DE 400 MM, JUNTA RÍGIDA, INSTALADO EM LOCAL COM ALTO NÍVEL DE IN TERFERÊNCIAS - FORNECIMENTO E ASSENTAMENTO. AF_12/2015</t>
  </si>
  <si>
    <t>TUBO DE CONCRETO (SIMPLES) PARA REDES COLETORAS DE ÁGUAS PLUVIAIS, DIÂ METRO DE 500 MM, JUNTA RÍGIDA, INSTALADO EM LOCAL COM ALTO NÍVEL DE IN TERFERÊNCIAS - FORNECIMENTO E ASSENTAMENTO. AF_12/2015</t>
  </si>
  <si>
    <t>PERFURATRIZ PNEUMATICA MANUAL DE PESO MEDIO, MARTELETE, 18KG, COMPRIME NTO MÁXIMO DE CURSO DE 6 M, DIAMETRO DO PISTAO DE 5,5 CM - CHP DIURNO. AF_11/2016</t>
  </si>
  <si>
    <t>ROLO COMPACTADOR VIBRATORIO TANDEM, ACO LISO, POTENCIA 125 HP, PESO SE M/COM LASTRO 10,20/11,65 T, LARGURA DE TRABALHO 1,73 M - CHP DIURNO. A F_11/2016</t>
  </si>
  <si>
    <t>PERFURATRIZ MANUAL, TORQUE MAXIMO 55 KGF.M, POTENCIA 5 CV, COM DIAMETR O MAXIMO 8 1/2" - CHP DIURNO. AF_11/2016</t>
  </si>
  <si>
    <t>PERFURATRIZ SOBRE ESTEIRA, TORQUE MÁXIMO 600 KGF, POTÊNCIA ENTRE 50 E 60 HP, DIÂMETRO MÁXIMO 10 - CHP DIURNO. AF_11/2016</t>
  </si>
  <si>
    <t>ESCAVADEIRA HIDRAULICA SOBRE ESTEIRA, COM GARRA GIRATORIA DE MANDIBULA S, PESO OPERACIONAL ENTRE 22,00 E 25,50 TON, POTENCIA LIQUIDA ENTRE 15 0 E 160 HP - CHP DIURNO. AF_11/2016</t>
  </si>
  <si>
    <t>ESCAVADEIRA HIDRAULICA SOBRE ESTEIRA, EQUIPADA COM CLAMSHELL, COM CAPA CIDADE DA CAÇAMBA ENTRE 1,20 E 1,50 M3, PESO OPERACIONAL ENTRE 20,00 E 22,00 TON, POTENCIA LIQUIDA ENTRE 150 E 160 HP - CHP DIURNO. AF_11/20 16</t>
  </si>
  <si>
    <t>PERFURATRIZ PNEUMATICA MANUAL DE PESO MEDIO, MARTELETE, 18KG, COMPRIME NTO MÁXIMO DE CURSO DE 6 M, DIAMETRO DO PISTAO DE 5,5 CM - CHI DIURNO. AF_11/2016</t>
  </si>
  <si>
    <t>ROLO COMPACTADOR VIBRATORIO TANDEM, ACO LISO, POTENCIA 125 HP, PESO SE M/COM LASTRO 10,20/11,65 T, LARGURA DE TRABALHO 1,73 M - CHI DIURNO. A F_11/2016</t>
  </si>
  <si>
    <t>PERFURATRIZ MANUAL, TORQUE MAXIMO 55 KGF.M, POTENCIA 5 CV, COM DIAMETR O MAXIMO 8 1/2" - CHI DIURNO. AF_11/2016</t>
  </si>
  <si>
    <t>PERFURATRIZ SOBRE ESTEIRA, TORQUE MÁXIMO 600 KGF, POTÊNCIA ENTRE 50 E 60 HP, DIÂMETRO MÁXIMO 10 - CHI DIURNO. AF_11/2016</t>
  </si>
  <si>
    <t>ESCAVADEIRA HIDRAULICA SOBRE ESTEIRA, COM GARRA GIRATORIA DE MANDIBULA S, PESO OPERACIONAL ENTRE 22,00 E 25,50 TON, POTENCIA LIQUIDA ENTRE 15 0 E 160 HP - CHI DIURNO. AF_11/2016</t>
  </si>
  <si>
    <t>ESCAVADEIRA HIDRAULICA SOBRE ESTEIRA, EQUIPADA COM CLAMSHELL, COM CAPA CIDADE DA CAÇAMBA ENTRE 1,20 E 1,50 M3, PESO OPERACIONAL ENTRE 20,00 E 22,00 TON, POTENCIA LIQUIDA ENTRE 150 E 160 HP - CHI DIURNO. AF_11/20 16</t>
  </si>
  <si>
    <t>PERFURATRIZ PNEUMATICA MANUAL DE PESO MEDIO, MARTELETE, 18KG, COMPRIME NTO MÁXIMO DE CURSO DE 6 M, DIAMETRO DO PISTAO DE 5,5 CM - DEPRECIAÇÃO . AF_11/2016</t>
  </si>
  <si>
    <t>PERFURATRIZ PNEUMATICA MANUAL DE PESO MEDIO, MARTELETE, 18KG, COMPRIME NTO MÁXIMO DE CURSO DE 6 M, DIAMETRO DO PISTAO DE 5,5 CM - JUROS. AF_1 1/2016</t>
  </si>
  <si>
    <t>PERFURATRIZ PNEUMATICA MANUAL DE PESO MEDIO, MARTELETE, 18KG, COMPRIME NTO MÁXIMO DE CURSO DE 6 M, DIAMETRO DO PISTAO DE 5,5 CM - MANUTENÇÃO. AF_11/2016</t>
  </si>
  <si>
    <t>ROLO COMPACTADOR VIBRATORIO TANDEM, ACO LISO, POTENCIA 125 HP, PESO SE M/COM LASTRO 10,20/11,65 T, LARGURA DE TRABALHO 1,73 M - DEPRECIAÇÃO. AF_11/2016</t>
  </si>
  <si>
    <t>ROLO COMPACTADOR VIBRATORIO TANDEM, ACO LISO, POTENCIA 125 HP, PESO SE M/COM LASTRO 10,20/11,65 T, LARGURA DE TRABALHO 1,73 M - JUROS. AF_11/ 2016</t>
  </si>
  <si>
    <t>ROLO COMPACTADOR VIBRATORIO TANDEM, ACO LISO, POTENCIA 125 HP, PESO SE M/COM LASTRO 10,20/11,65 T, LARGURA DE TRABALHO 1,73 M - MANUTENÇÃO. A F_11/2016</t>
  </si>
  <si>
    <t>ROLO COMPACTADOR VIBRATORIO TANDEM, ACO LISO, POTENCIA 125 HP, PESO SE M/COM LASTRO 10,20/11,65 T, LARGURA DE TRABALHO 1,73 M - MATERIAIS NA OPERAÇÃO. AF_11/2016</t>
  </si>
  <si>
    <t>PERFURATRIZ MANUAL, TORQUE MAXIMO 55 KGF.M, POTENCIA 5 CV, COM DIAMETR O MAXIMO 8 1/2" - DEPRECIAÇÃO. AF_11/2016</t>
  </si>
  <si>
    <t>PERFURATRIZ MANUAL, TORQUE MAXIMO 55 KGF.M, POTENCIA 5 CV, COM DIAMETR O MAXIMO 8 1/2" - JUROS. AF_11/2016</t>
  </si>
  <si>
    <t>PERFURATRIZ MANUAL, TORQUE MAXIMO 55 KGF.M, POTENCIA 5 CV, COM DIAMETR O MAXIMO 8 1/2" - MANUTENÇÃO. AF_11/2016</t>
  </si>
  <si>
    <t>PERFURATRIZ MANUAL, TORQUE MAXIMO 55 KGF.M, POTENCIA 5 CV, COM DIAMETR 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</si>
  <si>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</si>
  <si>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</si>
  <si>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</si>
  <si>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</si>
  <si>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 S, PESO OPERACIONAL ENTRE 22,00 E 25,50 TON, POTENCIA LIQUIDA ENTRE 15 0 E 160 HP - DEPRECIAÇÃO. AF_11/2016</t>
  </si>
  <si>
    <t>ESCAVADEIRA HIDRAULICA SOBRE ESTEIRA, COM GARRA GIRATORIA DE MANDIBULA S, PESO OPERACIONAL ENTRE 22,00 E 25,50 TON, POTENCIA LIQUIDA ENTRE 15 0 E 160 HP - JUROS. AF_11/2016</t>
  </si>
  <si>
    <t>ESCAVADEIRA HIDRAULICA SOBRE ESTEIRA, COM GARRA GIRATORIA DE MANDIBULA S, PESO OPERACIONAL ENTRE 22,00 E 25,50 TON, POTENCIA LIQUIDA ENTRE 15 0 E 160 HP - MANUTENÇÃO. AF_11/2016</t>
  </si>
  <si>
    <t>ESCAVADEIRA HIDRAULICA SOBRE ESTEIRA, COM GARRA GIRATORIA DE MANDIBULA S, PESO OPERACIONAL ENTRE 22,00 E 25,50 TON, POTENCIA LIQUIDA ENTRE 15 0 E 160 HP - MATERIAIS NA OPERAÇÃO. AF_11/2016</t>
  </si>
  <si>
    <t>ESCAVADEIRA HIDRAULICA SOBRE ESTEIRA, EQUIPADA COM CLAMSHELL, COM CAPA CIDADE DA CAÇAMBA ENTRE 1,20 E 1,50 M3, PESO OPERACIONAL ENTRE 20,00 E 22,00 TON, POTENCIA LIQUIDA ENTRE 150 E 160 HP - DEPRECIAÇÃO. AF_11/2 016</t>
  </si>
  <si>
    <t>ESCAVADEIRA HIDRAULICA SOBRE ESTEIRA, EQUIPADA COM CLAMSHELL, COM CAPA CIDADE DA CAÇAMBA ENTRE 1,20 E 1,50 M3, PESO OPERACIONAL ENTRE 20,00 E 22,00 TON, POTENCIA LIQUIDA ENTRE 150 E 160 HP - JUROS. AF_11/2016</t>
  </si>
  <si>
    <t>ESCAVADEIRA HIDRAULICA SOBRE ESTEIRA, EQUIPADA COM CLAMSHELL, COM CAPA CIDADE DA CAÇAMBA ENTRE 1,20 E 1,50 M3, PESO OPERACIONAL ENTRE 20,00 E 22,00 TON, POTENCIA LIQUIDA ENTRE 150 E 160 HP - MANUTENÇÃO. AF_11/20 16</t>
  </si>
  <si>
    <t>ESCAVADEIRA HIDRAULICA SOBRE ESTEIRA, EQUIPADA COM CLAMSHELL, COM CAPA CIDADE DA CAÇAMBA ENTRE 1,20 E 1,50 M3, PESO OPERACIONAL ENTRE 20,00 E 22,00 TON, POTENCIA LIQUIDA ENTRE 150 E 160 HP - MATERIAIS NA OPERAÇÃ O. AF_11/2016</t>
  </si>
  <si>
    <t>ALIZAR / GUARNIÇÃO DE 5X1,5CM PARA PORTA DE 60X210CM FIXADO COM PREGOS , PADRÃO MÉDIO - FORNECIMENTO E INSTALAÇÃO. AF_08/2015</t>
  </si>
  <si>
    <t>ALIZAR / GUARNIÇÃO DE 5X1,5CM PARA PORTA DE 70X210CM FIXADO COM PREGOS , PADRÃO MÉDIO - FORNECIMENTO E INSTALAÇÃO. AF_08/2015</t>
  </si>
  <si>
    <t>ALIZAR / GUARNIÇÃO DE 5X1,5CM PARA PORTA DE 80X210CM FIXADO COM PREGOS , PADRÃO MÉDIO - FORNECIMENTO E INSTALAÇÃO. AF_08/2015</t>
  </si>
  <si>
    <t>ALIZAR / GUARNIÇÃO DE 5X1,5CM PARA PORTA DE 90X210CM FIXADO COM PREGOS , PADRÃO MÉDIO - FORNECIMENTO E INSTALAÇÃO. AF_08/2015</t>
  </si>
  <si>
    <t>ALIZAR / GUARNIÇÃO DE 5X1,5CM PARA PORTA DE 60X210CM FIXADO COM PREGOS , PADRÃO POPULAR - FORNECIMENTO E INSTALAÇÃO. AF_08/2015</t>
  </si>
  <si>
    <t>ALIZAR / GUARNIÇÃO DE 5X1,5CM PARA PORTA DE 70X210CM FIXADO COM PREGOS , PADRÃO POPULAR - FORNECIMENTO E INSTALAÇÃO. AF_08/2015</t>
  </si>
  <si>
    <t>ALIZAR / GUARNIÇÃO DE 5X1,5CM PARA PORTA DE 80X210CM FIXADO COM PREGOS , PADRÃO POPULAR - FORNECIMENTO E INSTALAÇÃO. AF_08/2015</t>
  </si>
  <si>
    <t>ALIZAR / GUARNIÇÃO DE 5X1,5CM PARA PORTA DE 90X210CM FIXADO COM PREGOS , PADRÃO POPULAR - FORNECIMENTO E INSTALAÇÃO. AF_08/2015</t>
  </si>
  <si>
    <t>ESTACA PRÉ-MOLDADA DE CONCRETO, SEÇÃO QUADRADA, CAPACIDADE DE 25 TONEL ADAS, COMPRIMENTO TOTAL CRAVADO ATÉ 5M, BATE-ESTACAS POR GRAVIDADE SOB RE ROLOS (EXCLUSIVE MOBILIZAÇÃO E DESMOBILIZAÇÃO). AF_03/2016</t>
  </si>
  <si>
    <t>ESTACA PRÉ-MOLDADA DE CONCRETO, SEÇÃO QUADRADA, CAPACIDADE DE 50 TONEL ADAS, COMPRIMENTO TOTAL CRAVADO ATÉ 5M, BATE-ESTACAS POR GRAVIDADE SOB RE ROLOS (EXCLUSIVE MOBILIZAÇÃO E DESMOBILIZAÇÃO). AF_03/2016</t>
  </si>
  <si>
    <t>ESTACA PRÉ-MOLDADA DE CONCRETO CENTRIFUGADO, SEÇÃO CIRCULAR, CAPACIDAD E DE 100 TONELADAS, COMPRIMENTO TOTAL CRAVADO ATÉ 5M, BATE-ESTACAS POR GRAVIDADE SOBRE ROLOS (EXCLUSIVE MOBILIZAÇÃO E DESMOBILIZAÇÃO). AF_03 /2016</t>
  </si>
  <si>
    <t>ESTACA PRÉ-MOLDADA DE CONCRETO, SEÇÃO QUADRADA, CAPACIDADE DE 25 TONEL ADAS, COMPRIMENTO TOTAL CRAVADO ACIMA DE 5M ATÉ 12M, BATE-ESTACAS POR GRAVIDADE SOBRE ROLOS (EXCLUSIVE MOBILIZAÇÃO E DESMOBILIZAÇÃO). AF_03/ 2016</t>
  </si>
  <si>
    <t>ESTACA PRÉ-MOLDADA DE CONCRETO, SEÇÃO QUADRADA, CAPACIDADE DE 50 TONEL ADAS, COMPRIMENTO TOTAL CRAVADO ACIMA DE 5M ATÉ 12M, BATE-ESTACAS POR GRAVIDADE SOBRE ROLOS (EXCLUSIVE MOBILIZAÇÃO E DESMOBILIZAÇÃO). AF_03/ 2016</t>
  </si>
  <si>
    <t>ESTACA PRÉ-MOLDADA DE CONCRETO CENTRIFUGADO, SEÇÃO CIRCULAR, CAPACIDAD E DE 100 TONELADAS, COMPRIMENTO TOTAL CRAVADO ACIMA DE 5M ATÉ 12M, BAT E-ESTACAS POR GRAVIDADE SOBRE ROLOS (EXCLUSIVE MOBILIZAÇÃO E DESMOBILI ZAÇÃO). AF_03/2016</t>
  </si>
  <si>
    <t>ESTACA PRÉ-MOLDADA DE CONCRETO, SEÇÃO QUADRADA, CAPACIDADE DE 25 TONEL ADAS COMPRIMENTO TOTAL CRAVADO ACIMA DE 12M, BATE-ESTACAS POR GRAVIDAD E SOBRE ROLOS (EXCLUSIVE MOBILIZAÇÃO E DESMOBILIZAÇÃO). AF_03/2016</t>
  </si>
  <si>
    <t>ESTACA PRÉ-MOLDADA DE CONCRETO, SEÇÃO QUADRADA, CAPACIDADE DE 50 TONEL ADAS, COMPRIMENTO TOTAL CRAVADO ACIMA DE 12M, BATE-ESTACAS POR GRAVIDA DE SOBRE ROLOS (EXCLUSIVE MOBILIZAÇÃO E DESMOBILIZAÇÃO). AF_03/2016</t>
  </si>
  <si>
    <t>ESTACA PRÉ-MOLDADA DE CONCRETO CENTRIFUGADO, SEÇÃO CIRCULAR, CAPACIDAD E DE 100 TONELADAS, COMPRIMENTO TOTAL CRAVADO ACIMA DE 12M, BATE-ESTAC AS POR GRAVIDADE SOBRE ROLOS (EXCLUSIVE MOBILIZAÇÃO E DESMOBILIZAÇÃO). AF_03/2016</t>
  </si>
  <si>
    <t>ESTACA HÉLICE CONTÍNUA, DIÂMETRO DE 30 CM, COMPRIMENTO TOTAL ATÉ 15 M, PERFURATRIZ COM TORQUE DE 170 KN.M (EXCLUSIVE MOBILIZAÇÃO E DESMOBILI ZAÇÃO). AF_02/2015</t>
  </si>
  <si>
    <t>ESTACA HÉLICE CONTÍNUA, DIÂMETRO DE 30 CM, COMPRIMENTO TOTAL ACIMA DE 15 M ATÉ 20 M, PERFURATRIZ COM TORQUE DE 170 KN.M (EXCLUSIVE MOBILIZAÇ ÃO E DESMOBILIZAÇÃO). AF_02/2015</t>
  </si>
  <si>
    <t>ESTACA HÉLICE CONTÍNUA, DIÂMETRO DE 50 CM, COMPRIMENTO TOTAL ATÉ 15 M, PERFURATRIZ COM TORQUE DE 170 KN.M (EXCLUSIVE MOBILIZAÇÃO E DESMOBILI ZAÇÃO). AF_02/2015</t>
  </si>
  <si>
    <t>ESTACA HÉLICE CONTÍNUA, DIÂMETRO DE 50 CM, COMPRIMENTO TOTAL ACIMA DE 15 M ATÉ 30 M, PERFURATRIZ COM TORQUE DE 170 KN.M (EXCLUSIVE MOBILIZAÇ ÃO E DESMOBILIZAÇÃO). AF_02/2015</t>
  </si>
  <si>
    <t>ESTACA HÉLICE CONTÍNUA, DIÂMETRO DE 70 CM, COMPRIMENTO TOTAL ATÉ 15 M, PERFURATRIZ COM TORQUE DE 170 KN.M (EXCLUSIVE MOBILIZAÇÃO E DESMOBILI ZAÇÃO). AF_02/2015</t>
  </si>
  <si>
    <t>ESTACA HÉLICE CONTÍNUA, DIÂMETRO DE 70 CM, COMPRIMENTO TOTAL ACIMA DE 15 M ATÉ 30 M, PERFURATRIZ COM TORQUE DE 170 KN.M (EXCLUSIVE MOBILIZAÇ ÃO E DESMOBILIZAÇÃO). AF_02/2015</t>
  </si>
  <si>
    <t>ESTACA HÉLICE CONTÍNUA, DIÂMETRO DE 80 CM, COMPRIMENTO TOTAL ATÉ 30 M, PERFURATRIZ COM TORQUE DE 170 KN.M (EXCLUSIVE MOBILIZAÇÃO E DESMOBILI ZAÇÃO). AF_02/2015</t>
  </si>
  <si>
    <t>ESTACA HÉLICE CONTÍNUA, DIÂMETRO DE 90 CM, COMPRIMENTO TOTAL ATÉ 30 M, PERFURATRIZ COM TORQUE DE 263 KN.M (EXCLUSIVE MOBILIZAÇÃO E DESMOBILI ZAÇÃO). AF_02/2015</t>
  </si>
  <si>
    <t>ESTACA ESCAVADA MECANICAMENTE, SEM FLUIDO ESTABILIZANTE, COM 25 CM DE DIÂMETRO, ATÉ 9 M DE COMPRIMENTO, CONCRETO LANÇADO POR CAMINHÃO BETONE IRA (EXCLUSIVE MOBILIZAÇÃO E DESMOBILIZAÇÃO). AF_02/2015</t>
  </si>
  <si>
    <t>ESTACA ESCAVADA MECANICAMENTE, SEM FLUIDO ESTABILIZANTE, COM 25 CM DE DIÂMETRO, ACIMA DE 9 M DE COMPRIMENTO, CONCRETO LANÇADO POR CAMINHÃO B ETONEIRA (EXCLUSIVE MOBILIZAÇÃO E DESMOBILIZAÇÃO). AF_02/2015</t>
  </si>
  <si>
    <t>ESTACA ESCAVADA MECANICAMENTE, SEM FLUIDO ESTABILIZANTE, COM 25 CM DE DIÂMETRO, ATÉ 9 M DE COMPRIMENTO, CONCRETO LANÇADO MANUALMENTE (EXCLUS IVE MOBILIZAÇÃO E DESMOBILIZAÇÃO). AF_02/2015</t>
  </si>
  <si>
    <t>ESTACA ESCAVADA MECANICAMENTE, SEM FLUIDO ESTABILIZANTE, COM 25 CM DE DIÂMETRO, ACIMA DE 9 M DE COMPRIMENTO, CONCRETO LANÇADO MANUALMENTE (E XCLUSIVE MOBILIZAÇÃO E DESMOBILIZAÇÃO). AF_02/2015</t>
  </si>
  <si>
    <t>ESTACA ESCAVADA MECANICAMENTE, SEM FLUIDO ESTABILIZANTE, COM 40 CM DE DIÂMETRO, ATÉ 9 M DE COMPRIMENTO, CONCRETO LANÇADO POR CAMINHÃO BETONE IRA (EXCLUSIVE MOBILIZAÇÃO E DESMOBILIZAÇÃO). AF_02/2015</t>
  </si>
  <si>
    <t>ESTACA ESCAVADA MECANICAMENTE, SEM FLUIDO ESTABILIZANTE, COM 40 CM DE DIÂMETRO, ACIMA DE 9 M ATÉ 15 M DE COMPRIMENTO, CONCRETO LANÇADO POR C 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</si>
  <si>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</si>
  <si>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 IRA (EXCLUSIVE MOBILIZAÇÃO E DESMOBILIZAÇÃO). AF_02/2015</t>
  </si>
  <si>
    <t>ESTACA ESCAVADA MECANICAMENTE, SEM FLUIDO ESTABILIZANTE, COM 60 CM DE DIÂMETRO, ACIMA DE 9 M ATÉ 15 M DE COMPRIMENTO, CONCRETO LANÇADO POR C 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</si>
  <si>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</si>
  <si>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 CLUSIVE MOBILIZAÇÃO E DESMOBILIZAÇÃO). AF_02/2015</t>
  </si>
  <si>
    <t>ESTACA ESCAVADA MECANICAMENTE, SEM FLUIDO ESTABILIZANTE, COM 60 CM DE DIÂMETRO, ACIMA DE 9 M ATÉ 15 M DE COMPRIMENTO, CONCRETO LANÇADO POR B OMBA LANÇA (EXCLUSIVE MOBILIZAÇÃO E DESMOBILIZAÇÃO). AF_02/2015</t>
  </si>
  <si>
    <t>ESTACA ESCAVADA MECANICAMENTE, SEM FLUIDO ESTABILIZANTE, COM 60 CM DE DIÂMETRO, ACIMA DE 15 M DE COMPRIMENTO, CONCRETO LANÇADO POR BOMBA LAN 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</si>
  <si>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</si>
  <si>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</si>
  <si>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</si>
  <si>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</si>
  <si>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</si>
  <si>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</si>
  <si>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</si>
  <si>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</si>
  <si>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ARMAÇÃO DE ESTRUTURAS DE CONCRETO ARMADO, EXCETO VIGAS, PILARES, LAJES E FUNDAÇÕES (DE EDIFÍCIOS DE MÚLTIPLOS PAVIMENTOS, EDIFICAÇÃO TÉRREA OU SOBRADO), UTILIZANDO AÇO CA-60 DE 5.0 MM - MONTAGEM. AF_12/2015</t>
  </si>
  <si>
    <t>ARMAÇÃO DE ESTRUTURAS DE CONCRETO ARMADO, EXCETO VIGAS, PILARES, LAJES E FUNDAÇÕES (DE EDIFÍCIOS DE MÚLTIPLOS PAVIMENTOS, EDIFICAÇÃO TÉRREA OU SOBRADO), UTILIZANDO AÇO CA-50 DE 6.3 MM - MONTAGEM. AF_12/2015</t>
  </si>
  <si>
    <t>ARMAÇÃO DE ESTRUTURAS DE CONCRETO ARMADO, EXCETO VIGAS, PILARES, LAJES E FUNDAÇÕES (DE EDIFÍCIOS DE MÚLTIPLOS PAVIMENTOS, EDIFICAÇÃO TÉRREA OU SOBRADO), UTILIZANDO AÇO CA-50 DE 8.0 MM - MONTAGEM. AF_12/2015</t>
  </si>
  <si>
    <t>ARMAÇÃO DE ESTRUTURAS DE CONCRETO ARMADO, EXCETO VIGAS, PILARES, LAJES E FUNDAÇÕES (DE EDIFÍCIOS DE MÚLTIPLOS PAVIMENTOS, EDIFICAÇÃO TÉRREA OU SOBRADO), UTILIZANDO AÇO CA-50 DE 10.0 MM - MONTAGEM. AF_12/2015</t>
  </si>
  <si>
    <t>ARMAÇÃO DE ESTRUTURAS DE CONCRETO ARMADO, EXCETO VIGAS, PILARES, LAJES E FUNDAÇÕES (DE EDIFÍCIOS DE MÚLTIPLOS PAVIMENTOS, EDIFICAÇÃO TÉRREA OU SOBRADO), UTILIZANDO AÇO CA-50 DE 12.5 MM - MONTAGEM. AF_12/2015</t>
  </si>
  <si>
    <t>ARMAÇÃO DE ESTRUTURAS DE CONCRETO ARMADO, EXCETO VIGAS, PILARES, LAJES E FUNDAÇÕES (DE EDIFÍCIOS DE MÚLTIPLOS PAVIMENTOS, EDIFICAÇÃO TÉRREA OU SOBRADO), UTILIZANDO AÇO CA-50 DE 16.0 MM - MONTAGEM. AF_12/2015</t>
  </si>
  <si>
    <t>ARMAÇÃO DE ESTRUTURAS DE CONCRETO ARMADO, EXCETO VIGAS, PILARES, LAJES E FUNDAÇÕES (DE EDIFÍCIOS DE MÚLTIPLOS PAVIMENTOS, EDIFICAÇÃO TÉRREA OU SOBRADO), UTILIZANDO AÇO CA-50 DE 20.0 MM - MONTAGEM. AF_12/2015</t>
  </si>
  <si>
    <t>ARMAÇÃO DE ESTRUTURAS DE CONCRETO ARMADO, EXCETO VIGAS, PILARES, LAJES E FUNDAÇÕES (DE EDIFÍCIOS DE MÚLTIPLOS PAVIMENTOS, EDIFICAÇÃO TÉRREA OU SOBRADO), UTILIZANDO AÇO CA-50 DE 25.0 MM - MONTAGEM. AF_12/2015</t>
  </si>
  <si>
    <t>MONTAGEM DE ARMADURA LONGITUDINAL DE ESTACAS DE SEÇÃO CIRCULAR, DIÂMET RO = 8,0 MM. AF_11/2016</t>
  </si>
  <si>
    <t>MONTAGEM DE ARMADURA LONGITUDINAL DE ESTACAS DE SEÇÃO CIRCULAR, DIÂMET RO = 10,0 MM. AF_11/2016</t>
  </si>
  <si>
    <t>MONTAGEM DE ARMADURA LONGITUDINAL DE ESTACAS DE SEÇÃO CIRCULAR, DIÂMET RO = 12,5 MM. AF_11/2016</t>
  </si>
  <si>
    <t>MONTAGEM DE ARMADURA LONGITUDINAL DE ESTACAS DE SEÇÃO CIRCULAR, DIÂMET RO = 16,0 MM. AF_11/2016</t>
  </si>
  <si>
    <t>MONTAGEM DE ARMADURA LONGITUDINAL DE ESTACAS DE SEÇÃO CIRCULAR, DIÂMET RO = 20,0 MM. AF_11/2016</t>
  </si>
  <si>
    <t>MONTAGEM DE ARMADURA LONGITUDINAL DE ESTACAS DE SEÇÃO CIRCULAR, DIÂMET RO = 25,0 MM. AF_11/2016</t>
  </si>
  <si>
    <t>MONTAGEM DE ARMADURA TRANSVERSAL DE ESTACAS DE SEÇÃO CIRCULAR, DIÂMETR O = 5,0 MM. AF_11/2016</t>
  </si>
  <si>
    <t>MONTAGEM DE ARMADURA TRANSVERSAL DE ESTACAS DE SEÇÃO CIRCULAR, DIÂMETR O = 6,3 MM. AF_11/2016</t>
  </si>
  <si>
    <t>MONTAGEM DE ARMADURA LONGITUDINAL DE ESTACAS DE SEÇÃO RETANGULAR (BARR ETE), DIÂMETRO = 8,0 MM. AF_11/2016</t>
  </si>
  <si>
    <t>MONTAGEM DE ARMADURA LONGITUDINAL DE ESTACAS DE SEÇÃO RETANGULAR (BARR ETE), DIÂMETRO = 10,0 MM. AF_11/2016</t>
  </si>
  <si>
    <t>MONTAGEM DE ARMADURA LONGITUDINAL DE ESTACAS DE SEÇÃO RETANGULAR (BARR ETE), DIÂMETRO = 12,5 MM. AF_11/2016</t>
  </si>
  <si>
    <t>MONTAGEM DE ARMADURA LONGITUDINAL DE ESTACAS DE SEÇÃO RETANGULAR (BARR ETE), DIÂMETRO = 16,0 MM. AF_11/2016</t>
  </si>
  <si>
    <t>MONTAGEM DE ARMADURA LONGITUDINAL DE ESTACAS DE SEÇÃO RETANGULAR (BARR ETE), DIÂMETRO = 20,0 MM. AF_11/2016</t>
  </si>
  <si>
    <t>MONTAGEM DE ARMADURA LONGITUDINAL DE ESTACAS DE SEÇÃO RETANGULAR (BARR ETE), DIÂMETRO = 25,0 MM. AF_11/2016</t>
  </si>
  <si>
    <t>MONTAGEM DE ARMADURA TRANSVERSAL DE ESTACAS DE SEÇÃO RETANGULAR (BARRE TE), DIÂMETRO = 5,0 MM. AF_11/2016</t>
  </si>
  <si>
    <t>MONTAGEM DE ARMADURA TRANSVERSAL DE ESTACAS DE SEÇÃO RETANGULAR (BARRE TE), DIÂMETRO = 6,3 MM. AF_11/2016</t>
  </si>
  <si>
    <t>ELETRODUTO RÍGIDO SOLDÁVEL, PVC, DN 20 MM (½''), APARENTE, INSTALADO E M TETO - FORNECIMENTO E INSTALAÇÃO. AF_11/2016</t>
  </si>
  <si>
    <t>ELETRODUTO RÍGIDO SOLDÁVEL, PVC, DN 25 MM (3/4'' ), APARENTE, INSTALAD O EM TETO - FORNECIMENTO E INSTALAÇÃO. AF_11/2016</t>
  </si>
  <si>
    <t>ELETRODUTO RÍGIDO SOLDÁVEL, PVC, DN 32 MM (1''), APARENTE, INSTALADO E M TETO - FORNECIMENTO E INSTALAÇÃO. AF_11/2016</t>
  </si>
  <si>
    <t>ELETRODUTO RÍGIDO SOLDÁVEL, PVC, DN 20 MM (½''), APARENTE, INSTALADO E M PAREDE - FORNECIMENTO E INSTALAÇÃO. AF_11/2016</t>
  </si>
  <si>
    <t>ELETRODUTO RÍGIDO SOLDÁVEL, PVC, DN 25 MM (3/4''), APARENTE, INSTALADO EM PAREDE - FORNECIMENTO E INSTALAÇÃO. AF_11/2016</t>
  </si>
  <si>
    <t>ELETRODUTO RÍGIDO SOLDÁVEL, PVC, DN 32 MM (1''), APARENTE, INSTALADO E M PAREDE - FORNECIMENTO E INSTALAÇÃO. AF_11/2016</t>
  </si>
  <si>
    <t>ELETRODUTO DE FERRO GALVANIZADO, CLASSE LEVE, DN 20 MM (3/4''), APAREN TE, INSTALADO EM TETO - FORNECIMENTO E INSTALAÇÃO. AF_11/2016</t>
  </si>
  <si>
    <t>ELETRODUTO DE FERRO GALVANIZADO, CLASSE LEVE, DN 25 MM (1''), APARENTE , INSTALADO EM TETO - FORNECIMENTO E INSTALAÇÃO. AF_11/2016</t>
  </si>
  <si>
    <t>ELETRODUTO DE FERRO GALVANIZADO, CLASSE SEMI PESADO, DN 32 MM (1 1/4'' ), APARENTE, INSTALADO EM TETO - FORNECIMENTO E INSTALAÇÃO. AF_11/2016</t>
  </si>
  <si>
    <t>ELETRODUTO DE FERRO GALVANIZADO, CLASSE SEMI PESADO, DN 40 MM (1 1/2) , APARENTE, INSTALADO EM TETO - FORNECIMENTO E INSTALAÇÃO. AF_11/2016</t>
  </si>
  <si>
    <t>ELETRODUTO DE FERRO GALVANIZADO, CLASSE LEVE, DN 20 MM (3/4''), APAREN TE, INSTALADO EM PAREDE - FORNECIMENTO E INSTALAÇÃO. AF_11/2016</t>
  </si>
  <si>
    <t>ELETRODUTO DE FERRO GALVANIZADO, CLASSE LEVE, DN 25 MM (1''), APARENTE , INSTALADO EM PAREDE - FORNECIMENTO E INSTALAÇÃO. AF_11/2016</t>
  </si>
  <si>
    <t>ELETRODUTO DE FERRO GALVANIZADO, CLASSE SEMI PESADO, DN 32 MM (1 1/4'' ), APARENTE, INSTALADO EM PAREDE - FORNECIMENTO E INSTALAÇÃO. AF_11/20 16</t>
  </si>
  <si>
    <t>ELETRODUTO DE FERRO GALVANIZADO, CLASSE SEMI PESADO, DN 40 MM (1 1/2'' ), APARENTE, INSTALADO EM PAREDE - FORNECIMENTO E INSTALAÇÃO. AF_11/20 16</t>
  </si>
  <si>
    <t>CURVA 180 GRAUS PARA ELETRODUTO, PVC, ROSCÁVEL, DN 20 MM (1/2"), PARA CIRCUITOS TERMINAIS, INSTALADA EM FORRO - FORNECIMENTO E INSTALAÇÃO. A F_12/2015</t>
  </si>
  <si>
    <t>CURVA 180 GRAUS PARA ELETRODUTO, PVC, ROSCÁVEL, DN 40 MM (1 1/4"), PAR A CIRCUITOS TERMINAIS, INSTALADA EM FORRO - FORNECIMENTO E INSTALAÇÃO. AF_12/2015</t>
  </si>
  <si>
    <t>CURVA 180 GRAUS PARA ELETRODUTO, PVC, ROSCÁVEL, DN 20 MM (1/2"), PARA CIRCUITOS TERMINAIS, INSTALADA EM LAJE - FORNECIMENTO E INSTALAÇÃO. AF _12/2015</t>
  </si>
  <si>
    <t>CURVA 180 GRAUS PARA ELETRODUTO, PVC, ROSCÁVEL, DN 40 MM (1 1/4"), PAR A CIRCUITOS TERMINAIS, INSTALADA EM LAJE - FORNECIMENTO E INSTALAÇÃO. AF_12/2015</t>
  </si>
  <si>
    <t>CURVA 180 GRAUS PARA ELETRODUTO, PVC, ROSCÁVEL, DN 20 MM (1/2"), PARA CIRCUITOS TERMINAIS, INSTALADA EM PAREDE - FORNECIMENTO E INSTALAÇÃO. AF_12/2015</t>
  </si>
  <si>
    <t>CURVA 180 GRAUS PARA ELETRODUTO, PVC, ROSCÁVEL, DN 40 MM (1 1/4"), PAR A CIRCUITOS TERMINAIS, INSTALADA EM PAREDE - FORNECIMENTO E INSTALAÇÃO . AF_12/2015</t>
  </si>
  <si>
    <t>CONDULETE DE ALUMÍNIO, TIPO B, PARA ELETRODUTO DE FERRO GALVANIZADO DN 20 MM (3/4''), APARENTE - FORNECIMENTO E INSTALAÇÃO. AF_11/2016_P</t>
  </si>
  <si>
    <t>CONDULETE DE ALUMÍNIO, TIPO C, PARA ELETRODUTO DE FERRO GALVANIZADO DN 20 MM (3/4''), APARENTE - FORNECIMENTO E INSTALAÇÃO. AF_11/2016_P</t>
  </si>
  <si>
    <t>CONDULETE DE ALUMÍNIO, TIPO E, PARA ELETRODUTO DE FERRO GALVANIZADO DN 20 MM (3/4''), APARENTE - FORNECIMENTO E INSTALAÇÃO. AF_11/2016_P</t>
  </si>
  <si>
    <t>CONDULETE DE ALUMÍNIO, TIPO B, PARA ELETRODUTO DE FERRO GALVANIZADO DN 25 MM (1''), APARENTE - FORNECIMENTO E INSTALAÇÃO. AF_11/2016_P</t>
  </si>
  <si>
    <t>CONDULETE DE ALUMÍNIO, TIPO C, PARA ELETRODUTO DE FERRO GALVANIZADO DN 25 MM (1''), APARENTE - FORNECIMENTO E INSTALAÇÃO. AF_11/2016_P</t>
  </si>
  <si>
    <t>CONDULETE DE ALUMÍNIO, TIPO E, PARA ELETRODUTO DE FERRO GALVANIZADO DN 25 MM (1''), APARENTE - FORNECIMENTO E INSTALAÇÃO. AF_11/2016_P</t>
  </si>
  <si>
    <t>CONDULETE DE ALUMÍNIO, TIPO E, PARA ELETRODUTO DE FERRO GALVANIZADO DN 32 MM (1 1/4''), APARENTE - FORNECIMENTO E INSTALAÇÃO. AF_11/2016_P</t>
  </si>
  <si>
    <t>CONDULETE DE ALUMÍNIO, TIPO LR, PARA ELETRODUTO DE FERRO GALVANIZADO D N 20 MM (3/4''), APARENTE - FORNECIMENTO E INSTALAÇÃO. AF_11/2016_P</t>
  </si>
  <si>
    <t>CONDULETE DE ALUMÍNIO, TIPO LR, PARA ELETRODUTO DE FERRO GALVANIZADO D N 25 MM (1''), APARENTE - FORNECIMENTO E INSTALAÇÃO. AF_11/2016_P</t>
  </si>
  <si>
    <t>CONDULETE DE ALUMÍNIO, TIPO LR, PARA ELETRODUTO DE FERRO GALVANIZADO D N 32 MM (1 1/4''), APARENTE - FORNECIMENTO E INSTALAÇÃO. AF_11/2016_P</t>
  </si>
  <si>
    <t>CONDULETE DE ALUMÍNIO, TIPO T, PARA ELETRODUTO DE FERRO GALVANIZADO DN 20 MM (3/4''), APARENTE - FORNECIMENTO E INSTALAÇÃO. AF_11/2016_P</t>
  </si>
  <si>
    <t>CONDULETE DE ALUMÍNIO, TIPO T, PARA ELETRODUTO DE FERRO GALVANIZADO DN 25 MM (1''), APARENTE - FORNECIMENTO E INSTALAÇÃO. AF_11/2016_P</t>
  </si>
  <si>
    <t>CONDULETE DE ALUMÍNIO, TIPO T, PARA ELETRODUTO DE FERRO GALVANIZADO DN 32 MM (1 1/4''), APARENTE - FORNECIMENTO E INSTALAÇÃO. AF_11/2016_P</t>
  </si>
  <si>
    <t>CONDULETE DE ALUMÍNIO, TIPO X, PARA ELETRODUTO DE FERRO GALVANIZADO DN 20 MM (3/4''), APARENTE - FORNECIMENTO E INSTALAÇÃO. AF_11/2016_P</t>
  </si>
  <si>
    <t>CONDULETE DE ALUMÍNIO, TIPO X, PARA ELETRODUTO DE FERRO GALVANIZADO DN 25 MM (1''), APARENTE - FORNECIMENTO E INSTALAÇÃO. AF_11/2016_P</t>
  </si>
  <si>
    <t>CONDULETE DE ALUMÍNIO, TIPO X, PARA ELETRODUTO DE FERRO GALVANIZADO DN 32 MM (1 1/4''), APARENTE - FORNECIMENTO E INSTALAÇÃO. AF_11/2016_P</t>
  </si>
  <si>
    <t>CONDULETE DE PVC, TIPO B, PARA ELETRODUTO DE PVC SOLDÁVEL DN 20 MM (1/ 2''), APARENTE - FORNECIMENTO E INSTALAÇÃO. AF_11/2016</t>
  </si>
  <si>
    <t>CONDULETE DE PVC, TIPO B, PARA ELETRODUTO DE PVC SOLDÁVEL DN 25 MM (3/ 4''), APARENTE - FORNECIMENTO E INSTALAÇÃO. AF_11/2016</t>
  </si>
  <si>
    <t>CONDULETE DE PVC, TIPO B, PARA ELETRODUTO DE PVC SOLDÁVEL DN 32 MM (1' '), APARENTE - FORNECIMENTO E INSTALAÇÃO. AF_11/2016</t>
  </si>
  <si>
    <t>CONDULETE DE PVC, TIPO LL, PARA ELETRODUTO DE PVC SOLDÁVEL DN 20 MM (1 /2''), APARENTE - FORNECIMENTO E INSTALAÇÃO. AF_11/2016</t>
  </si>
  <si>
    <t>CONDULETE DE PVC, TIPO LL, PARA ELETRODUTO DE PVC SOLDÁVEL DN 25 MM (3 /4''), APARENTE - FORNECIMENTO E INSTALAÇÃO. AF_11/2016</t>
  </si>
  <si>
    <t>CONDULETE DE PVC, TIPO LL, PARA ELETRODUTO DE PVC SOLDÁVEL DN 32 MM (1 ''), APARENTE - FORNECIMENTO E INSTALAÇÃO. AF_11/2016</t>
  </si>
  <si>
    <t>CONDULETE DE PVC, TIPO LB, PARA ELETRODUTO DE PVC SOLDÁVEL DN 20 MM (1 /2''), APARENTE - FORNECIMENTO E INSTALAÇÃO. AF_11/2016</t>
  </si>
  <si>
    <t>CONDULETE DE PVC, TIPO LB, PARA ELETRODUTO DE PVC SOLDÁVEL DN 25 MM (3 /4''), APARENTE - FORNECIMENTO E INSTALAÇÃO. AF_11/2016</t>
  </si>
  <si>
    <t>CONDULETE DE PVC, TIPO LB, PARA ELETRODUTO DE PVC SOLDÁVEL DN 32 MM (1 ''), APARENTE - FORNECIMENTO E INSTALAÇÃO. AF_11/2016</t>
  </si>
  <si>
    <t>CONDULETE DE PVC, TIPO TB, PARA ELETRODUTO DE PVC SOLDÁVEL DN 20 MM (1 /2''), APARENTE - FORNECIMENTO E INSTALAÇÃO. AF_11/2016</t>
  </si>
  <si>
    <t>CONDULETE DE PVC, TIPO TB, PARA ELETRODUTO DE PVC SOLDÁVEL DN 25 MM (3 /4''), APARENTE - FORNECIMENTO E INSTALAÇÃO. AF_11/2016</t>
  </si>
  <si>
    <t>CONDULETE DE PVC, TIPO TB, PARA ELETRODUTO DE PVC SOLDÁVEL DN 32 MM (1 ''), APARENTE - FORNECIMENTO E INSTALAÇÃO. AF_11/2016</t>
  </si>
  <si>
    <t>CONDULETE DE PVC, TIPO X, PARA ELETRODUTO DE PVC SOLDÁVEL DN 20 MM (1/ 2''), APARENTE - FORNECIMENTO E INSTALAÇÃO. AF_11/2016</t>
  </si>
  <si>
    <t>CONDULETE DE PVC, TIPO X, PARA ELETRODUTO DE PVC SOLDÁVEL DN 25 MM (3/ 4''), APARENTE - FORNECIMENTO E INSTALAÇÃO. AF_11/2016</t>
  </si>
  <si>
    <t>CONDULETE DE PVC, TIPO X, PARA ELETRODUTO DE PVC SOLDÁVEL DN 32 MM (1' '), APARENTE - FORNECIMENTO E INSTALAÇÃO. AF_11/2016</t>
  </si>
  <si>
    <t>TUBO DE AÇO PRETO SEM COSTURA, CONEXÃO SOLDADA, DN 40 (1 1/2"), INSTAL ADO EM REDE DE ALIMENTAÇÃO PARA SPRINKLER - FORNECIMENTO E INSTALAÇÃO. AF_12/2015</t>
  </si>
  <si>
    <t>TUBO DE AÇO PRETO SEM COSTURA, CONEXÃO SOLDADA, DN 40 (1 1/2 ), INSTAL ADO EM REDE DE ALIMENTAÇÃO PARA HIDRANTE - FORNECIMENTO E INSTALAÇÃO. AF_12/2015</t>
  </si>
  <si>
    <t>CURVA 87 GRAUS E 30 MINUTOS, PVC, SERIE R, ÁGUA PLUVIAL, DN 75 MM, JUN TA ELÁSTICA, FORNECIDO E INSTALADO EM RAMAL DE ENCAMINHAMENTO. AF_12/2 014</t>
  </si>
  <si>
    <t>JOELHO 45 GRAUS PARA PÉ DE COLUNA, PVC, SERIE R, ÁGUA PLUVIAL, DN 100 MM, JUNTA ELÁSTICA, FORNECIDO E INSTALADO EM RAMAL DE ENCAMINHAMENTO. AF_12/2014</t>
  </si>
  <si>
    <t>CURVA 87 GRAUS E 30 MINUTOS, PVC, SERIE R, ÁGUA PLUVIAL, DN 100 MM, JU NTA ELÁSTICA, FORNECIDO E INSTALADO EM RAMAL DE ENCAMINHAMENTO. AF_12/ 2014</t>
  </si>
  <si>
    <t>BUCHA DE REDUÇÃO LONGA, PVC, SERIE R, ÁGUA PLUVIAL, DN 50 X 40 MM, JUN TA ELÁSTICA, FORNECIDO E INSTALADO EM RAMAL DE ENCAMINHAMENTO. AF_12/2 014</t>
  </si>
  <si>
    <t>CURVA 87 GRAUS E 30 MINUTOS, PVC, SERIE R, ÁGUA PLUVIAL, DN 75 MM, JUN TA ELÁSTICA, FORNECIDO E INSTALADO EM CONDUTORES VERTICAIS DE ÁGUAS PL UVIAIS. AF_12/2014</t>
  </si>
  <si>
    <t>JOELHO 45 GRAUS PARA PÉ DE COLUNA, PVC, SERIE R, ÁGUA PLUVIAL, DN 100 MM, JUNTA ELÁSTICA, FORNECIDO E INSTALADO EM CONDUTORES VERTICAIS DE Á GUAS PLUVIAIS. AF_12/2014</t>
  </si>
  <si>
    <t>CURVA 87 GRAUS E 30 MINUTOS, PVC, SERIE R, ÁGUA PLUVIAL, DN 100 MM, JU NTA ELÁSTICA, FORNECIDO E INSTALADO EM CONDUTORES VERTICAIS DE ÁGUAS P LUVIAIS. AF_12/2014</t>
  </si>
  <si>
    <t>CURVA 87 GRAUS E 30 MINUTOS, PVC, SERIE R, ÁGUA PLUVIAL, DN 150 MM, JU NTA ELÁSTICA, FORNECIDO E INSTALADO EM CONDUTORES VERTICAIS DE ÁGUAS P LUVIAIS. AF_12/2014</t>
  </si>
  <si>
    <t>LUVA SIMPLES, PVC, SÉRIE NORMAL, ESGOTO PREDIAL, DN 150 MM, JUNTA ELÁS TICA, FORNECIDO E INSTALADO EM SUBCOLETOR AÉREO DE ESGOTO SANITÁRIO. A 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</si>
  <si>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</si>
  <si>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 2/2014</t>
  </si>
  <si>
    <t>SPRINKLER TIPO PENDENTE, 68° C, UNIÃO POR ROSCA, DN 15 (½)  FORNECIM ENTO E INSTALAÇÃO. AF_12/2015</t>
  </si>
  <si>
    <t>MISTURADOR MONOCOMANDO PARA CHUVEIRO, BASE BRUTA E ACABAMENTO CROMADO, FORNECIDO E INSTALADO EM RAMAL DE ÁGUA. AF_12/2014</t>
  </si>
  <si>
    <t>KIT CAVALETE PARA MEDIÇÃO DE ÁGUA - ENTRADA PRINCIPAL, EM PVC SOLDÁVEL DN 20 (½ )   FORNECIMENTO E INSTALAÇÃO (EXCLUSIVE HIDRÔMETRO). AF_11/ 2016</t>
  </si>
  <si>
    <t>KIT CAVALETE PARA MEDIÇÃO DE ÁGUA - ENTRADA PRINCIPAL, EM PVC SOLDÁVEL DN 25 (¾ )   FORNECIMENTO E INSTALAÇÃO (EXCLUSIVE HIDRÔMETRO). AF_11/ 2016</t>
  </si>
  <si>
    <t>KIT CAVALETE PARA MEDIÇÃO DE ÁGUA - ENTRADA PRINCIPAL, EM AÇO GALVANIZ ADO DN 32 (1 ¼)  FORNECIMENTO E INSTALAÇÃO (EXCLUSIVE HIDRÔMETRO). A F_11/2016</t>
  </si>
  <si>
    <t>KIT CAVALETE PARA MEDIÇÃO DE ÁGUA - ENTRADA PRINCIPAL, EM AÇO GALVANIZ ADO DN 40 (1 ½)  FORNECIMENTO E INSTALAÇÃO (EXCLUSIVE HIDRÔMETRO). A F_11/2016</t>
  </si>
  <si>
    <t>KIT CAVALETE PARA MEDIÇÃO DE ÁGUA - ENTRADA PRINCIPAL, EM AÇO GALVANIZ ADO DN 50 (2)  FORNECIMENTO E INSTALAÇÃO (EXCLUSIVE HIDRÔMETRO). AF_ 11/2016</t>
  </si>
  <si>
    <t>KIT CAVALETE PARA MEDIÇÃO DE ÁGUA - ENTRADA INDIVIDUALIZADA, EM PVC DN 25 (¾), PARA 2 MEDIDORES  FORNECIMENTO E INSTALAÇÃO (EXCLUSIVE HIDR ÔMETRO). AF_11/2016</t>
  </si>
  <si>
    <t>KIT CAVALETE PARA MEDIÇÃO DE ÁGUA - ENTRADA INDIVIDUALIZADA, EM PVC DN 25 (¾), PARA 3 MEDIDORES  FORNECIMENTO E INSTALAÇÃO (EXCLUSIVE HIDR ÔMETRO). AF_11/2016</t>
  </si>
  <si>
    <t>KIT CAVALETE PARA MEDIÇÃO DE ÁGUA - ENTRADA INDIVIDUALIZADA, EM PVC DN 25 (¾), PARA 4 MEDIDORES  FORNECIMENTO E INSTALAÇÃO (EXCLUSIVE HIDR ÔMETRO). AF_11/2016</t>
  </si>
  <si>
    <t>KIT CAVALETE PARA MEDIÇÃO DE ÁGUA - ENTRADA INDIVIDUALIZADA, EM PVC DN 32 (1), PARA 1 MEDIDOR  FORNECIMENTO E INSTALAÇÃO (EXCLUSIVE HIDRÔM ETRO). AF_11/2016</t>
  </si>
  <si>
    <t>KIT CAVALETE PARA MEDIÇÃO DE ÁGUA - ENTRADA INDIVIDUALIZADA, EM PVC DN 32 (1), PARA 2 MEDIDORES  FORNECIMENTO E INSTALAÇÃO (EXCLUSIVE HIDR ÔMETRO). AF_11/2016</t>
  </si>
  <si>
    <t>KIT CAVALETE PARA MEDIÇÃO DE ÁGUA - ENTRADA INDIVIDUALIZADA, EM PVC DN 32 (1), PARA 3 MEDIDORES  FORNECIMENTO E INSTALAÇÃO (EXCLUSIVE HIDR ÔMETRO). AF_11/2016</t>
  </si>
  <si>
    <t>KIT CAVALETE PARA MEDIÇÃO DE ÁGUA - ENTRADA INDIVIDUALIZADA, EM PVC DN 32 (1), PARA 4 MEDIDORES  FORNECIMENTO E INSTALAÇÃO (EXCLUSIVE HIDR ÔMETRO). AF_11/2016</t>
  </si>
  <si>
    <t>HIDRÔMETRO DN 20 (½), 1,5 M³/H  FORNECIMENTO E INSTALAÇÃO. AF_11/201 6</t>
  </si>
  <si>
    <t>HIDRÔMETRO DN 20 (½), 3,0 M³/H  FORNECIMENTO E INSTALAÇÃO. AF_11/201 6</t>
  </si>
  <si>
    <t>HIDRÔMETRO DN 25 (¾ ), 5,0 M³/H FORNECIMENTO E INSTALAÇÃO. AF_11/2016</t>
  </si>
  <si>
    <t>CAIXA EM CONCRETO PRÉ-MOLDADO PARA ABRIGO DE HIDRÔMETRO COM DN 20 (½) FORNECIMENTO E INSTALAÇÃO. AF_11/2016</t>
  </si>
  <si>
    <t>PASSANTE TIPO PEÇA EM POLIESTIRENO PARA ABERTURA PARA PASSAGEM DE 1 TU BO, FIXADO EM LAJE. AF_05/2015</t>
  </si>
  <si>
    <t>PASSANTE TIPO PEÇA EM POLIESTIRENO PARA ABERTURA PARA PASSAGEM DE MAIS DE 1 TUBO, FIXADO EM LAJE. AF_05/2015</t>
  </si>
  <si>
    <t>MÃO-FRANCESA EM AÇO, ABAS IGUAIS 40 CM, CAPACIDADE MÍNIMA 70 KG, BRANC O  FORNECIMENTO E INSTALAÇÃO. AF_11/2016</t>
  </si>
  <si>
    <t>MÃO-FRANCESA EM AÇO, ABAS IGUAIS 30 CM, CAPACIDADE MÍNIMA 60 KG, BRANC O  FORNECIMENTO E INSTALAÇÃO. AF_11/2016</t>
  </si>
  <si>
    <t>UMIDIFICAÇÃO DE MATERIAL PARA VALAS COM CAMINHÃO PIPA 10000L. AF_11/20 16</t>
  </si>
  <si>
    <t>ALVENARIA DE VEDAÇÃO DE BLOCOS CERÂMICOS FURADOS NA HORIZONTAL DE 14X9 X19CM (ESPESSURA 14CM, BLOCO DEITADO) DE PAREDES COM ÁREA LÍQUIDA MENO R QUE 6M² SEM VÃOS E ARGAMASSA DE ASSENTAMENTO COM PREPARO EM BETONEIR A. AF_06/2014</t>
  </si>
  <si>
    <t>ALVENARIA DE VEDAÇÃO DE BLOCOS CERÂMICOS FURADOS NA HORIZONTAL DE 14X9 X19CM (ESPESSURA 14CM, BLOCO DEITADO) DE PAREDES COM ÁREA LÍQUIDA MENO R QUE 6M² SEM VÃOS E ARGAMASSA DE ASSENTAMENTO COM PREPARO MANUAL. AF_ 06/2014</t>
  </si>
  <si>
    <t>ALVENARIA DE VEDAÇÃO DE BLOCOS CERÂMICOS FURADOS NA HORIZONTAL DE 14X9 X19CM (ESPESSURA 14CM, BLOCO DEITADO) DE PAREDES COM ÁREA LÍQUIDA MAIO R OU IGUAL A 6M² SEM VÃOS E ARGAMASSA DE ASSENTAMENTO COM PREPARO EM B ETONEIRA. AF_06/2014</t>
  </si>
  <si>
    <t>ALVENARIA DE VEDAÇÃO DE BLOCOS CERÂMICOS FURADOS NA HORIZONTAL DE 14X9 X19CM (ESPESSURA 14CM, BLOCO DEITADO) DE PAREDES COM ÁREA LÍQUIDA MAIO R OU IGUAL A 6M² SEM VÃOS E ARGAMASSA DE ASSENTAMENTO COM PREPARO MANU AL. AF_06/2014</t>
  </si>
  <si>
    <t>ALVENARIA DE VEDAÇÃO DE BLOCOS CERÂMICOS FURADOS NA HORIZONTAL DE 14X9 X19CM (ESPESSURA 14CM, BLOCO DEITADO) DE PAREDES COM ÁREA LÍQUIDA MENO R QUE 6M² COM VÃOS E ARGAMASSA DE ASSENTAMENTO COM PREPARO EM BETONEIR A. AF_06/2014</t>
  </si>
  <si>
    <t>ALVENARIA DE VEDAÇÃO DE BLOCOS CERÂMICOS FURADOS NA HORIZONTAL DE 14X9 X19CM (ESPESSURA 14CM, BLOCO DEITADO) DE PAREDES COM ÁREA LÍQUIDA MENO R QUE 6M² COM VÃOS E ARGAMASSA DE ASSENTAMENTO COM PREPARO MANUAL. AF_ 06/2014</t>
  </si>
  <si>
    <t>ALVENARIA DE VEDAÇÃO DE BLOCOS CERÂMICOS FURADOS NA HORIZONTAL DE 14X9 X19CM (ESPESSURA 14CM, BLOCO DEITADO) DE PAREDES COM ÁREA LÍQUIDA MAIO R OU IGUAL A 6M² COM VÃOS E ARGAMASSA DE ASSENTAMENTO COM PREPARO EM B ETONEIRA. AF_06/2014</t>
  </si>
  <si>
    <t>ALVENARIA DE VEDAÇÃO DE BLOCOS CERÂMICOS FURADOS NA HORIZONTAL DE 14X9 X19CM (ESPESSURA 14CM, BLOCO DEITADO) DE PAREDES COM ÁREA LÍQUIDA MAIO R OU IGUAL A 6M² COM VÃOS E ARGAMASSA DE ASSENTAMENTO COM PREPARO MANU AL. AF_06/2014</t>
  </si>
  <si>
    <t>(COMPOSIÇÃO REPRESENTATIVA) DO SERVIÇO DE ALVENARIA DE VEDAÇÃO DE BLOC OS VAZADOS DE CERÂMICA DE 14X9X19CM (ESPESSURA 14CM, BLOCO DEITADO), P ARA EDIFICAÇÃO HABITACIONAL UNIFAMILIAR (CASA) E EDIFICAÇÃO PÚBLICA PA DRÃO. AF_12/2014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</si>
  <si>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</si>
  <si>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</si>
  <si>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 CADA DE EDIFÍCIOS DE MÚLTIPLOS PAVIMENTOS, DUAS DEMÃOS. AF_11/2016</t>
  </si>
  <si>
    <t>APLICAÇÃO MANUAL DE TINTA LÁTEX ACRÍLICA EM SUPERFÍCIES INTERNAS DE SA CADA DE EDIFÍCIOS DE MÚLTIPLOS PAVIMENTOS, DUAS DEMÃOS. AF_11/2016</t>
  </si>
  <si>
    <t>APLICAÇÃO MANUAL DE TINTA LÁTEX ACRÍLICA EM PAREDE EXTERNAS DE CASAS, DUAS DEMÃOS. AF_11/2016</t>
  </si>
  <si>
    <t>EXECUÇÃO DE PASSEIO (CALÇADA) OU PISO DE CONCRETO COM CONCRETO MOLDADO IN LOCO, FEITO EM OBRA, ACABAMENTO CONVENCIONAL, NÃO ARMADO. AF_07/20 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</si>
  <si>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</si>
  <si>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 DO. AF_07/2016</t>
  </si>
  <si>
    <t>EXECUÇÃO DE PASSEIO (CALÇADA) OU PISO DE CONCRETO COM CONCRETO MOLDADO IN LOCO, USINADO, ACABAMENTO CONVENCIONAL, ESPESSURA 6 CM, ARMADO. AF _07/2016</t>
  </si>
  <si>
    <t>EXECUÇÃO DE PASSEIO (CALÇADA) OU PISO DE CONCRETO COM CONCRETO MOLDADO IN LOCO, FEITO EM OBRA, ACABAMENTO CONVENCIONAL, ESPESSURA 8 CM, ARMA DO. AF_07/2016</t>
  </si>
  <si>
    <t>EXECUÇÃO DE PASSEIO (CALÇADA) OU PISO DE CONCRETO COM CONCRETO MOLDADO IN LOCO, USINADO, ACABAMENTO CONVENCIONAL, ESPESSURA 8 CM, ARMADO. AF _07/2016</t>
  </si>
  <si>
    <t>EXECUÇÃO DE PASSEIO (CALÇADA) OU PISO DE CONCRETO COM CONCRETO MOLDADO IN LOCO, FEITO EM OBRA, ACABAMENTO CONVENCIONAL, ESPESSURA 10 CM, ARM ADO. AF_07/2016</t>
  </si>
  <si>
    <t>EXECUÇÃO DE PASSEIO (CALÇADA) OU PISO DE CONCRETO COM CONCRETO MOLDADO IN LOCO, USINADO, ACABAMENTO CONVENCIONAL, ESPESSURA 10 CM, ARMADO. A F_07/2016</t>
  </si>
  <si>
    <t>EXECUÇÃO DE PASSEIO (CALÇADA) OU PISO DE CONCRETO COM CONCRETO MOLDADO IN LOCO, FEITO EM OBRA, ACABAMENTO CONVENCIONAL, ESPESSURA 12 CM, ARM ADO. AF_07/2016</t>
  </si>
  <si>
    <t>EXECUÇÃO DE PASSEIO (CALÇADA) OU PISO DE CONCRETO COM CONCRETO MOLDADO IN LOCO, USINADO, ACABAMENTO CONVENCIONAL, ESPESSURA 12 CM, ARMADO. A F_07/2016</t>
  </si>
  <si>
    <t>ARGAMASSA TRAÇO 1:1,65 (CIMENTO E AREIA MÉDIA), FCK 20 MPA, PREPARO ME CÂNICO COM MISTURADOR DUPLO HORIZONTAL DE ALTA TURBULÊNCIA. AF_11/2016</t>
  </si>
  <si>
    <t>!EM PROCESSO DE DESATIVACAO! CURVA 135 GRAUS, DE PVC RIGIDO ROSCAVEL, DE 1", PARA ELETRODUTO</t>
  </si>
  <si>
    <t>AJUDANTE DE ESTRUTURA METALICA</t>
  </si>
  <si>
    <t>ALCA PREFORMADA DE DISTRIBUICAO, EM ACO GALVANIZADO, PARA CABO DE ALUMINIO DIAMETRO 16 A 25 MM</t>
  </si>
  <si>
    <t>ANEL DE VEDACAO/JUNTA ELASTICA, H = *19* MM, PARA TUBO DE CONCRETO DN 800 MM</t>
  </si>
  <si>
    <t>ANEL DE VEDACAO/JUNTA ELASTICA, H = *19* MM, PARA TUBO DE CONCRETO DN 900 MM</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</si>
  <si>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</si>
  <si>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</si>
  <si>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</si>
  <si>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</si>
  <si>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</si>
  <si>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</si>
  <si>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</si>
  <si>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</si>
  <si>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</si>
  <si>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</si>
  <si>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SPLITAO INVERTER 3OTR</t>
  </si>
  <si>
    <t>AR-CONDICIONADO FRIO SPLITAO MODULAR 1OTR</t>
  </si>
  <si>
    <t>AR-CONDICIONADO FRIO SPLITAO MODULAR 15TR</t>
  </si>
  <si>
    <t>AR-CONDICIONADO FRIO SPLITAO MODULAR 2OTR</t>
  </si>
  <si>
    <t>AR-CONDICIONADO QUENTE/FRIO SPLIT CASSETE (TETO)  4 VIAS 24000BTU/H</t>
  </si>
  <si>
    <t>AR-CONDICIONADO QUENTE/FRIO SPLIT CASSETE (TETO)  4 VIAS 30000BTU/H</t>
  </si>
  <si>
    <t>AR-CONDICIONADO QUENTE/FRIO SPLIT CASSETE (TETO)  4 VIAS 36000BTU/H</t>
  </si>
  <si>
    <t>AR-CONDICIONADO QUENTE/FRIO SPLIT CASSETE (TETO)  4 VIAS 48000BTU/H</t>
  </si>
  <si>
    <t>AR-CONDICIONADO QUENTE/FRIO SPLIT CASSETE (TETO)  4 VIAS 60000BTU/H</t>
  </si>
  <si>
    <t>AR-CONDICIONADO QUENTE/FRIO SPLIT CASSETE (TETO) 4 VIAS 18000BTU/H</t>
  </si>
  <si>
    <t>AR-CONDICIONADO QUENTE/FRIO SPLIT HI-WALL (PAREDE) 12000BTU/H</t>
  </si>
  <si>
    <t>AR-CONDICIONADO QUENTE/FRIO SPLIT HI-WALL (PAREDE) 18000BTU/H</t>
  </si>
  <si>
    <t>AR-CONDICIONADO QUENTE/FRIO SPLIT HI-WALL (PAREDE) 24000BTU/H</t>
  </si>
  <si>
    <t>AR-CONDICIONADO QUENTE/FRIO SPLIT HI-WALL (PAREDE) 7000BTU/H</t>
  </si>
  <si>
    <t>AR-CONDICIONADO QUENTE/FRIO SPLIT HI-WALL (PAREDE) 9000BTU/H</t>
  </si>
  <si>
    <t>AR-CONDICIONADO QUENTE/FRIO SPLIT PISO-TETO 24000 BTU/H</t>
  </si>
  <si>
    <t>AUXILIAR DE CARPINTEIRO</t>
  </si>
  <si>
    <t>AZULEJISTA OU LADRILHISTA</t>
  </si>
  <si>
    <t>BARRA DE APOIO LAVATORIO, EM ACO INOX POLIDO, *40 X 50* CM,  DIAMETRO MINIMO 3 CM</t>
  </si>
  <si>
    <t>BARRA DE FERRO RETANGULAR, BARRA CHATA (QUALQUER DIMENSAO)</t>
  </si>
  <si>
    <t>CABECEIRA DIREITA OU ESQUERDA, PVC, PARA CALHA PLUVIAL, DIAMETRO ENTRE 119 E 170 MM, PARA DRENAGEM PREDIAL</t>
  </si>
  <si>
    <t>CABO DE COBRE RIGIDO, CLASSE 2, ISOLACAO EM PVC, ANTI-CHAMA BWF-B, 1 CONDUTOR, 450/750 V, DIAMETRO 120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</si>
  <si>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</si>
  <si>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</si>
  <si>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</si>
  <si>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</si>
  <si>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</si>
  <si>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</si>
  <si>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</si>
  <si>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</si>
  <si>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</si>
  <si>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</si>
  <si>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</si>
  <si>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185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</si>
  <si>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</si>
  <si>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</si>
  <si>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</si>
  <si>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</si>
  <si>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</si>
  <si>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</si>
  <si>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</si>
  <si>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</si>
  <si>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</si>
  <si>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</si>
  <si>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</si>
  <si>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</si>
  <si>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</si>
  <si>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</si>
  <si>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</si>
  <si>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</si>
  <si>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</si>
  <si>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</si>
  <si>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</si>
  <si>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</si>
  <si>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</si>
  <si>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</si>
  <si>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</si>
  <si>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</si>
  <si>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</si>
  <si>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</si>
  <si>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</si>
  <si>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</si>
  <si>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</si>
  <si>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</si>
  <si>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</si>
  <si>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</si>
  <si>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</si>
  <si>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</si>
  <si>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</si>
  <si>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</si>
  <si>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</si>
  <si>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</si>
  <si>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</si>
  <si>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</si>
  <si>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INTERNA/EXTERNA DE MEDICAO PARA 1 MEDIDOR MONOFASICO, COM VISOR, EM CHAPA DE ACO 18 USG (PADRAO DA CONCESSIONARIA LOCAL)</t>
  </si>
  <si>
    <t>CAIXA PARA MEDICAO COLETIVA TIPO K, PADRAO BIFASICO OU TRIFASICO, PARA ATE 2 MEDIDORES (PADRAO DA CONCESSIONARIA LOCAL)</t>
  </si>
  <si>
    <t>CAMPAINHA CIGARRA 127 V / 220 V (APENAS MODULO)</t>
  </si>
  <si>
    <t>CAMPAINHA CIGARRA 127 V / 220 V, CONJUNTO MONTADO PARA EMBUTIR 4" X 2" (PLACA + SUPORTE + MODULO)</t>
  </si>
  <si>
    <t>CANTONEIRA ACO ABAS IGUAIS (QUALQUER BITOLA), ESPESSURA ENTRE 1/8" E 1/4"</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</si>
  <si>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</si>
  <si>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</si>
  <si>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</si>
  <si>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</si>
  <si>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</si>
  <si>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</si>
  <si>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</si>
  <si>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</si>
  <si>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</si>
  <si>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</si>
  <si>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</si>
  <si>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</si>
  <si>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</si>
  <si>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</si>
  <si>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CONTAINER ALMOXARIFADO, DE *2,40* X *6,00* M, PADRAO SIMPLES, SEM REVESTIMENTO E SEM DIVISORIAS INTERNOS E SEM SANITARIO, PARA USO EM CANTEIRO DE OBRAS</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</si>
  <si>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</si>
  <si>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</si>
  <si>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</si>
  <si>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</si>
  <si>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</si>
  <si>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</si>
  <si>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</si>
  <si>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</si>
  <si>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CUMEEIRA ARTICULADA (ABA INTERNA INFERIOR OU EXTERNA SUPERIOR) PARA TELHA ESTRUTURAL DE FIBROCIMENTO, 1 ABA, E = 6 MM (SEM AMIANTO)</t>
  </si>
  <si>
    <t>CURVA METALICA 135 GRAUS, PARA ELETRODUTO, ACABAMENTO GALVANIZADO ELETROLITICO, DIAMETRO DE 100 MM (4")</t>
  </si>
  <si>
    <t>CURVA METALICA 135 GRAUS, PARA ELETRODUTO, ACABAMENTO GALVANIZADO ELETROLITICO, DIAMETRO DE 15 MM (1/2")</t>
  </si>
  <si>
    <t>CURVA METALICA 135 GRAUS, PARA ELETRODUTO, ACABAMENTO GALVANIZADO ELETROLITICO, DIAMETRO DE 20 MM (3/4")</t>
  </si>
  <si>
    <t>CURVA METALICA 135 GRAUS, PARA ELETRODUTO, ACABAMENTO GALVANIZADO ELETROLITICO, DIAMETRO DE 25 MM (1")</t>
  </si>
  <si>
    <t>CURVA METALICA 135 GRAUS, PARA ELETRODUTO, ACABAMENTO GALVANIZADO ELETROLITICO, DIAMETRO DE 32 MM (1 1/4")</t>
  </si>
  <si>
    <t>CURVA METALICA 135 GRAUS, PARA ELETRODUTO, ACABAMENTO GALVANIZADO ELETROLITICO, DIAMETRO DE 40 MM (1 1/2")</t>
  </si>
  <si>
    <t>CURVA METALICA 135 GRAUS, PARA ELETRODUTO, ACABAMENTO GALVANIZADO ELETROLITICO, DIAMETRO DE 50 MM (2")</t>
  </si>
  <si>
    <t>CURVA METALICA 135 GRAUS, PARA ELETRODUTO, ACABAMENTO GALVANIZADO ELETROLITICO, DIAMETRO DE 65 MM (2 1/2")</t>
  </si>
  <si>
    <t>CURVA METALICA 135 GRAUS, PARA ELETRODUTO, ACABAMENTO GALVANIZADO ELETROLITICO, DIAMETRO DE 80 MM (3")</t>
  </si>
  <si>
    <t>CURVA METALICA 45 GRAUS, PARA ELETRODUTO, ACABAMENTO GALVANIZADO ELETROLITICO, DIAMETRO DE 100 MM (4")</t>
  </si>
  <si>
    <t>CURVA METALICA 45 GRAUS, PARA ELETRODUTO, ACABAMENTO GALVANIZADO ELETROLITICO, DIAMETRO DE 15 MM (1/2")</t>
  </si>
  <si>
    <t>CURVA METALICA 45 GRAUS, PARA ELETRODUTO, ACABAMENTO GALVANIZADO ELETROLITICO, DIAMETRO DE 20 MM (3/4")</t>
  </si>
  <si>
    <t>CURVA METALICA 45 GRAUS, PARA ELETRODUTO, ACABAMENTO GALVANIZADO ELETROLITICO, DIAMETRO DE 25 MM (1")</t>
  </si>
  <si>
    <t>CURVA METALICA 45 GRAUS, PARA ELETRODUTO, ACABAMENTO GALVANIZADO ELETROLITICO, DIAMETRO DE 40 MM (1 1/2")</t>
  </si>
  <si>
    <t>CURVA METALICA 45 GRAUS, PARA ELETRODUTO, ACABAMENTO GALVANIZADO ELETROLITICO, DIAMETRO DE 50 MM (2")</t>
  </si>
  <si>
    <t>CURVA METALICA 45 GRAUS, PARA ELETRODUTO, ACABAMENTO GALVANIZADO ELETROLITICO, DIAMETRO DE 65 MM (2 1/2")</t>
  </si>
  <si>
    <t>CURVA METALICA 45 GRAUS, PARA ELETRODUTO, ACABAMENTO GALVANIZADO ELETROLITICO, DIAMETRO DE 80 MM (3")</t>
  </si>
  <si>
    <t>CURVA METALICA 90 GRAUS, PARA ELETRODUTO, ACABAMENTO GALVANIZADO ELETROLITICO, DIAMETRO DE 100 MM (4")</t>
  </si>
  <si>
    <t>CURVA METALICA 90 GRAUS, PARA ELETRODUTO, ACABAMENTO GALVANIZADO ELETROLITICO, DIAMETRO DE 15 MM (1/2")</t>
  </si>
  <si>
    <t>CURVA METALICA 90 GRAUS, PARA ELETRODUTO, ACABAMENTO GALVANIZADO ELETROLITICO, DIAMETRO DE 20 MM (3/4")</t>
  </si>
  <si>
    <t>CURVA METALICA 90 GRAUS, PARA ELETRODUTO, ACABAMENTO GALVANIZADO ELETROLITICO, DIAMETRO DE 25 MM (1")</t>
  </si>
  <si>
    <t>CURVA METALICA 90 GRAUS, PARA ELETRODUTO, ACABAMENTO GALVANIZADO ELETROLITICO, DIAMETRO DE 32 MM (1 1/4")</t>
  </si>
  <si>
    <t>CURVA METALICA 90 GRAUS, PARA ELETRODUTO, ACABAMENTO GALVANIZADO ELETROLITICO, DIAMETRO DE 40 MM (1 1/2")</t>
  </si>
  <si>
    <t>CURVA METALICA 90 GRAUS, PARA ELETRODUTO, ACABAMENTO GALVANIZADO ELETROLITICO, DIAMETRO DE 50 MM (2")</t>
  </si>
  <si>
    <t>CURVA METALICA 90 GRAUS, PARA ELETRODUTO, ACABAMENTO GALVANIZADO ELETROLITICO, DIAMETRO DE 80 MM (3")</t>
  </si>
  <si>
    <t>CURVA 90 GRAUS DE FERRO GALVANIZADO, COM ROSCA BSP FEMEA, DE 1 1/2"</t>
  </si>
  <si>
    <t>DISPOSITIVO DPS CLASSE II, 1 POLO, TENSAO MAXIMA DE 385 V, CORRENTE MAXIMA DE *20* KA (TIPO AC)</t>
  </si>
  <si>
    <t>DOBRADEIRA ELETROMECANICA DE VERGALHAO, PARA ACO DE DIAMETRO ATE 1 1/2"Â, MOTOR ELETRICO TRIFASICO, POTENCIA DE 3 HP ATE 5 HP</t>
  </si>
  <si>
    <t>ELETRODO REVESTIDO AWS - E-6010, DIAMETRO IGUAL A 4,00 MM</t>
  </si>
  <si>
    <t>ELETRODO REVESTIDO AWS - E6013, DIAMETRO IGUAL A 2,50 MM</t>
  </si>
  <si>
    <t>ELETRODO REVESTIDO AWS - E6013, DIAMETRO IGUAL A 4,00 MM</t>
  </si>
  <si>
    <t>ELETRODO REVESTIDO AWS - E7018, DIAMETRO IGUAL A 4,00 MM</t>
  </si>
  <si>
    <t>ELETRODUTO METALICO FLEXIVEL REVESTIDO COM PVC PRETO, DIAMETRO EXTERNO DE 15 MM (3/8"), TIPO COPEX</t>
  </si>
  <si>
    <t>ELETRODUTO METALICO FLEXIVEL REVESTIDO EXTERNAMENTE COM PVC PRETO, DIAMETRO EXTERNO DE 25 MM (3/4"), TIPO SEALTUBO</t>
  </si>
  <si>
    <t>ELETRODUTO METALICO FLEXIVEL REVESTIDO EXTERNAMENTE COM PVC PRETO, DIAMETRO EXTERNO DE 32 MM (1"), TIPO SEALTUBO</t>
  </si>
  <si>
    <t>ELETRODUTO METALICO FLEXIVEL REVESTIDO EXTERNAMENTE COM PVC PRETO, DIAMETRO EXTERNO DE 40 MM (1 1/4"), TIPO SEALTUBO</t>
  </si>
  <si>
    <t>ELETRODUTO METALICO FLEXIVEL REVESTIDO EXTERNAMENTE COM PVC PRETO, DIAMETRO EXTERNO DE 50 MM( 1 1/2"), TIPO SEALTUBO</t>
  </si>
  <si>
    <t>ELETRODUTO METALICO FLEXIVEL REVESTIDO EXTERNAMENTE COM PVC PRETO, DIAMETRO EXTERNO DE 60 MM (2"), TIPO SEALTUBO</t>
  </si>
  <si>
    <t>ELETRODUTO METALICO FLEXIVEL REVESTIDO EXTERNAMENTE COM PVC PRETO, DIAMETRO EXTERNO DE 75 MM (2 1/2"), TIPO SEALTUBO</t>
  </si>
  <si>
    <t>ELETRODUTO METALICO FLEXIVEL TIPO CONDUITE, DIAMETRO DE 1 1/2"</t>
  </si>
  <si>
    <t>ELETRODUTO METALICO FLEXIVEL TIPO CONDUITE, DIAMETRO DE 1 1/4"</t>
  </si>
  <si>
    <t>ELETRODUTO METALICO FLEXIVEL TIPO CONDUITE, DIAMETRO DE 1/2"</t>
  </si>
  <si>
    <t>ELETRODUTO METALICO FLEXIVEL TIPO CONDUITE, DIAMETRO DE 1"</t>
  </si>
  <si>
    <t>ELETRODUTO METALICO FLEXIVEL TIPO CONDUITE, DIAMETRO DE 2 1/2"</t>
  </si>
  <si>
    <t>ELETRODUTO METALICO FLEXIVEL TIPO CONDUITE, DIAMETRO DE 2"</t>
  </si>
  <si>
    <t>ELETRODUTO METALICO FLEXIVEL TIPO CONDUITE, DIAMETRO DE 3"</t>
  </si>
  <si>
    <t>ELETRODUTO METALICO, EM ACABAMENTO GALVANIZADO ELETROLITICO LEVE, DIAMETRO 1/2", PAREDE DE 0,90 MM</t>
  </si>
  <si>
    <t>ELETRODUTO METALICO, EM ACABAMENTO GALVANIZADO ELETROLITICO LEVE, DIAMETRO 1", PAREDE DE 0,90 MM</t>
  </si>
  <si>
    <t>ELETRODUTO METALICO, EM ACABAMENTO GALVANIZADO ELETROLITICO LEVE, DIAMETRO 3/4", PAREDE DE 0,90 MM</t>
  </si>
  <si>
    <t>ELETRODUTO METALICO, EM ACABAMENTO GALVANIZADO ELETROLITICO PESADO, DIAMETRO 4", PAREDE DE 2,25 MM</t>
  </si>
  <si>
    <t>ELETRODUTO METALICO, EM ACABAMENTO GALVANIZADO ELETROLITICO SEMI-PESADO, DIAMETRO 1 1/2", PAREDE DE 1,20 MM</t>
  </si>
  <si>
    <t>ELETRODUTO METALICO, EM ACABAMENTO GALVANIZADO ELETROLITICO SEMI-PESADO, DIAMETRO 1 1/4", PAREDE DE 1,20 MM</t>
  </si>
  <si>
    <t>ELETRODUTO METALICO, EM ACABAMENTO GALVANIZADO ELETROLITICO SEMI-PESADO, DIAMETRO 2 1/2", PAREDE DE 1,52 MM</t>
  </si>
  <si>
    <t>ELETRODUTO METALICO, EM ACABAMENTO GALVANIZADO ELETROLITICO SEMI-PESADO, DIAMETRO 2", PAREDE DE 1,20 MM</t>
  </si>
  <si>
    <t>ELETRODUTO METALICO, EM ACABAMENTO GALVANIZADO ELETROLITICO SEMI-PESADO, DIAMETRO 3", PAREDE DE 1,52 MM</t>
  </si>
  <si>
    <t>ESCAVADEIRA HIDRAULICA SOBRE ESTEIRAS, CAPACIDADE DA CACAMBA ENTRE 1,20 E 1,50 M3, PESO OPERACIONAL ENTRE 20,00 E 22,00 TON, POTENCIA LIQUIDA ENTRE 150 E 155 HP, EQUIPADA COM CLAMSHELL</t>
  </si>
  <si>
    <t>ESQUADRO INTERNO OU EXTERNO PARA CALHA PLUVIAL, PVC, DIAMETRO ENTRE 119 E 170 MM, PARA DRENAGEM PREDIAL</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</si>
  <si>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</si>
  <si>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</si>
  <si>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</si>
  <si>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</si>
  <si>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</si>
  <si>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</si>
  <si>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40 CM, PARA PORTAS E JANELAS - INCLUI PARAFUSOS</t>
  </si>
  <si>
    <t>FERROLHO / FECHO CHATO, DE SOBREPOR, EM FERRO ZINCADO, REFORCADO, 5", COM PORTA CADEADO, PARA PORTAO, PORTA E JANELA - INCLUI PARAFUSOS</t>
  </si>
  <si>
    <t>FERROLHO / FECHO CHATO, DE SOBREPOR, EM FERRO ZINCADO, REFORCADO, 6", COM PORTA CADEADO, PARA PORTAO, PORTA E JANELA - INCLUI PARAFUSOS</t>
  </si>
  <si>
    <t>FIO DE COBRE, SOLIDO, CLASSE 1, ISOLACAO EM PVC/A, ANTICHAMA BWF-B, 450/750V, SECAO NOMINAL 1,5 MM2</t>
  </si>
  <si>
    <t>FIO DE COBRE, SOLIDO, CLASSE 1, ISOLACAO EM PVC/A, ANTICHAMA BWF-B, 450/750V, SECAO NOMINAL 10 MM2</t>
  </si>
  <si>
    <t>FUSIVEL NH *36* A 80 AMPERES, TAMANHO 00, CAPACIDADE DE INTERRUPCAO DE 120 KA, TENSAO NOMIMNAL DE 500 V</t>
  </si>
  <si>
    <t>FUSIVEL NH 200 A 250 AMPERES, TAMANHO 1, CAPACIDADE DE INTERRUPCAO DE 120 KA, TENSAO NOMIMNAL DE 500 V</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</si>
  <si>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</si>
  <si>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</si>
  <si>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</si>
  <si>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</si>
  <si>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</si>
  <si>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FIO DE 2,7 MM, DIMENSOES 2,0 X 1,0 X 1,0 M (C X L X A)</t>
  </si>
  <si>
    <t>GABIAO TIPO CAIXA, MALHA HEXAGONAL 8 X 10 CM (ZN/AL), FIO DE 2,7 MM, DIMENSOES 5,0 X 1,0 X 0,5 M (C X L X A)</t>
  </si>
  <si>
    <t>GABIAO TIPO CAIXA, MALHA HEXAGONAL 8 X 10 CM (ZN/AL), FIO DE 2,7 MM, DIMENSOES 5,0 X 1,0 X 1,0 M (C X L X A)</t>
  </si>
  <si>
    <t>GRAMA ESMERALDA OU SAO CARLOS OU CURITIBANA, EM PLACAS, SEM PLANTIO</t>
  </si>
  <si>
    <t>GRANALHA DE ACO, ANGULAR (GRIT), PARA JATEAMENTO, PENEIRA 0,117 A 1,00 MM, (SAE G- 40 A G-80)</t>
  </si>
  <si>
    <t>GRANALHA DE ACO, ESFERICA (SHOT), PARA JATEAMENTO, PENEIRA 0,40 A 1,00 MM (SAE S- 170 A S-280)</t>
  </si>
  <si>
    <t>INTERRUPTOR BIPOLAR SIMPLES 10 A, 250 V (APENAS MODULO)</t>
  </si>
  <si>
    <t>INTERRUPTOR INTERMEDIARIO 10 A, 250 V (APENAS MODULO)</t>
  </si>
  <si>
    <t>JANELA BASCULANTE EM MADEIRA PINUS/ EUCALIPTO/ TAUARI/ VIROLA OU EQUIVALENTE DA REGIAO, *60 X 60*, CAIXA DO BATENTE/ MARCO E = *10* CM, 2 BASCULAS PARA VIDRO, COM FERRAGENS (SEM VIDRO, SEM GUARNICAO/ALIZAR E SEM ACABAMENTO)</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</si>
  <si>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</si>
  <si>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</si>
  <si>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</si>
  <si>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</si>
  <si>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</si>
  <si>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</si>
  <si>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</si>
  <si>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</si>
  <si>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</si>
  <si>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</si>
  <si>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</si>
  <si>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</si>
  <si>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</si>
  <si>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</si>
  <si>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</si>
  <si>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</si>
  <si>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</si>
  <si>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</si>
  <si>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TATIL ALERTA OU DIRECIONAL, AMARELO</t>
  </si>
  <si>
    <t>LAMPADA FLUORESCENTE TUBULAR T10, DE 20 OU 40 W, BIVOLT</t>
  </si>
  <si>
    <t>LAVADORA DE ALTA PRESSAO (LAVA-JATO) PARA AGUA FRIA, PRESSAO DE OPERACAO ENTRE 1400 E 1900 LIB/POL2, VAZAO MAXIMA ENTRE  400 E 700 L/H</t>
  </si>
  <si>
    <t>LOCACAO DE BARRA DE ANCORAGEM DE 0,80 A 1,20 M DE EXTENSAO, COM ROSCA DE 5/8", INCLUINDO PORCA E FLANGE</t>
  </si>
  <si>
    <t>LUVA METALICA, PARA ELETRODUTO, ACABAMENTO GALVANIZADO ELETROLITICO, DIAMETRO DE 100 MM (4")</t>
  </si>
  <si>
    <t>LUVA METALICA, PARA ELETRODUTO, ACABAMENTO GALVANIZADO ELETROLITICO, DIAMETRO DE 15 MM (1/2")</t>
  </si>
  <si>
    <t>LUVA METALICA, PARA ELETRODUTO, ACABAMENTO GALVANIZADO ELETROLITICO, DIAMETRO DE 20 MM (3/4")</t>
  </si>
  <si>
    <t>LUVA METALICA, PARA ELETRODUTO, ACABAMENTO GALVANIZADO ELETROLITICO, DIAMETRO DE 25 MM (1")</t>
  </si>
  <si>
    <t>LUVA METALICA, PARA ELETRODUTO, ACABAMENTO GALVANIZADO ELETROLITICO, DIAMETRO DE 32 MM (1 1/4")</t>
  </si>
  <si>
    <t>LUVA METALICA, PARA ELETRODUTO, ACABAMENTO GALVANIZADO ELETROLITICO, DIAMETRO DE 40 MM (1 1/2")</t>
  </si>
  <si>
    <t>LUVA METALICA, PARA ELETRODUTO, ACABAMENTO GALVANIZADO ELETROLITICO, DIAMETRO DE 50 MM (2")</t>
  </si>
  <si>
    <t>LUVA METALICA, PARA ELETRODUTO, ACABAMENTO GALVANIZADO ELETROLITICO, DIAMETRO DE 65 MM (2 1/2")</t>
  </si>
  <si>
    <t>LUVA METALICA, PARA ELETRODUTO, ACABAMENTO GALVANIZADO ELETROLITICO, DIAMETRO DE 80 MM (3")</t>
  </si>
  <si>
    <t>MANGUEIRA CRISTAL TRANCADA, PVC COM REFORCO, PRESSAO DE TRABALHO (PT) 250 LBS/POL2, DE 1" X *3,4* MM</t>
  </si>
  <si>
    <t>MARTELO DEMOLIDOR ELETRICO, COM POTENCIA DE 2.000 W, FREQUENCIA DE 1.000 IMPACTOS POR MINUTO, FORÇA DE IMPACTO ENTRE 60 E 65 J, PESO DE 30 KG</t>
  </si>
  <si>
    <t>MARTELO DEMOLIDOR PNEUMATICO MANUAL, PESO  DE 28 KG, COM SILENCIADOR</t>
  </si>
  <si>
    <t>MATERIAL FILTRANTE (PEDREGULHO) 0,6 A 25,46 MM (POSTO PEDREIRA/FORNECEDOR, SEM FRETE)</t>
  </si>
  <si>
    <t>MONTADOR ELETROELETRONICO</t>
  </si>
  <si>
    <t>MOTORISTA DE CAMINHAO BASCULANTE</t>
  </si>
  <si>
    <t>OPERADOR DE ACABADORA</t>
  </si>
  <si>
    <t>OPERADOR DE MAQUINAS E EQUIPAMENTOS</t>
  </si>
  <si>
    <t>OPERADOR DE MOTO-ESCREIPER</t>
  </si>
  <si>
    <t>OPERADOR DE TRATOR</t>
  </si>
  <si>
    <t>OPERADOR PARA BATE ESTACAS</t>
  </si>
  <si>
    <t>PARAFUSO FRANCES METRICO ZINCADO, DIAMETRO 12 MM, COMPRIMENTO 150 MM, COM PORCA SEXTAVADA E ARRUELA DE PRESSAO MEDIA</t>
  </si>
  <si>
    <t>PEDRA PORTUGUESA  OU PETIT PAVE, BRANCA OU PRETA</t>
  </si>
  <si>
    <t>PENDURAL OU PRESILHA REGULADORA, EM ACO GALVANIZADO, COM CORPO, MOLA E REBITE, PARA PERFIL TIPO CANALETA DE ESTRUTURA EM FORROS DRYWALL</t>
  </si>
  <si>
    <t>PENDURAL OU REGULADOR, COM MOLA, EM ACO GALVANIZADO, PARA PERFIL TIPO T CLICADO DE FORROS REMOVIVEL</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</si>
  <si>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</si>
  <si>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</si>
  <si>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</si>
  <si>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</si>
  <si>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</si>
  <si>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</si>
  <si>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</si>
  <si>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</si>
  <si>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</si>
  <si>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</si>
  <si>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</si>
  <si>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</si>
  <si>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</si>
  <si>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</si>
  <si>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</si>
  <si>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PERFILADO PERFURADO DUPLO 38 X 76 MM, CHAPA 22</t>
  </si>
  <si>
    <t>PERFILADO PERFURADO SIMPLES 38 X 38 MM, CHAPA 22</t>
  </si>
  <si>
    <t>PERFILADO PERFURADO 19 X 38 MM, CHAPA 22</t>
  </si>
  <si>
    <t>PERFURATRIZ MANUAL, TORQUE MAXIMO 83 N.M, POTENCIA 5 CV, COM DIAMETRO MAXIMO 4", PARA SOLO GRAMPEADO (INCLUI SUPORTE OU CHASSI TIPO MESA)</t>
  </si>
  <si>
    <t>PINGADEIRA PLASTICA PARA TELHA DE FIBROCIMENTO CANALETE 49/KALHETA OU CANALETE 90/KALHETAO</t>
  </si>
  <si>
    <t>PISO DE BORRACHA FRISADO OU PASTILHADO, PRETO, EM PLACAS 50 X 50 CM, E = 7 MM, PARA ARGAMASSA</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</si>
  <si>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</si>
  <si>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</si>
  <si>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</si>
  <si>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</si>
  <si>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</si>
  <si>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</si>
  <si>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</si>
  <si>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</si>
  <si>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</si>
  <si>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</si>
  <si>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</si>
  <si>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</si>
  <si>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</si>
  <si>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</si>
  <si>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PORTA CADEADO,  3 1/2", EM ACO ZINCADO, PRETO, PARA PORTAO E JANELA</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</si>
  <si>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</si>
  <si>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</si>
  <si>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</si>
  <si>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</si>
  <si>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</si>
  <si>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</si>
  <si>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</si>
  <si>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</si>
  <si>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</si>
  <si>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</si>
  <si>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</si>
  <si>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</si>
  <si>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</si>
  <si>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</si>
  <si>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</si>
  <si>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</si>
  <si>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</si>
  <si>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</si>
  <si>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</si>
  <si>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</si>
  <si>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</si>
  <si>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</si>
  <si>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PORTAO BASCULANTE MANUAL EM ACO GALVANIZADO NATURAL, TIPO LAMBRIL COM REQUADRO/BATENTE, CHAPA NUMERO 26, INCLUI FECHADURA (SEM INSTALACAO)</t>
  </si>
  <si>
    <t>SARRAFO DE MADEIRA NAO APARELHADA *2,5 X 15* CM, MACARANDUBA, ANGELIM OU EQUIVALENTE DA REGIAO</t>
  </si>
  <si>
    <t>SOLDA EM BARRA DE ESTANHO-CHUMBO 50/50</t>
  </si>
  <si>
    <t>SOLDADOR A (PARA SOLDA A SER TESTADA COM RAIOS "X")</t>
  </si>
  <si>
    <t>SPRINKLER TIPO PENDENTE, 79 GRAUS CELSIUS (BULBO AMARELO,) ACABAMENTO NATURAL OU CROMADO, 1/2" - 15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</si>
  <si>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</si>
  <si>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</si>
  <si>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</si>
  <si>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</si>
  <si>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</si>
  <si>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</si>
  <si>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</si>
  <si>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</si>
  <si>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</si>
  <si>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</si>
  <si>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</si>
  <si>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</si>
  <si>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</si>
  <si>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</si>
  <si>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</si>
  <si>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</si>
  <si>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</si>
  <si>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</si>
  <si>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</si>
  <si>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</si>
  <si>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TELA DE ARAME GALV REVESTIDO EM PVC, QUADRANGULAR/LOSANGULAR, FIO 2,77 MM (12 BWG), MALHA 3 X 3 CM, H = 2 M</t>
  </si>
  <si>
    <t>TIRANTE COM ELO, EM ARAME GALVANIZADO RIGIDO, NUMERO 10, COMPRIMENTO 2000 MM, PARA PENDURAL DE FORRO REMOVIVEL</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</si>
  <si>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</si>
  <si>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</si>
  <si>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</si>
  <si>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</si>
  <si>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</si>
  <si>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</si>
  <si>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</si>
  <si>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</si>
  <si>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</si>
  <si>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</si>
  <si>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</si>
  <si>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</si>
  <si>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COLETOR DE ESGOTO PVC, JE OU JEI, DN 100 MM (NBR 7362)</t>
  </si>
  <si>
    <t>TUBO COLETOR DE ESGOTO PVC, JE OU JEI, DN 150 MM (NBR 7362)</t>
  </si>
  <si>
    <t>TUBO COLETOR DE ESGOTO PVC, JE OU JEI, DN 200 MM (NBR 7362)</t>
  </si>
  <si>
    <t>TUBO COLETOR DE ESGOTO PVC, JE OU JEI, DN 250 MM (NBR 7362)</t>
  </si>
  <si>
    <t>TUBO COLETOR DE ESGOTO PVC, JE OU JEI, DN 300 MM (NBR 7362)</t>
  </si>
  <si>
    <t>TUBO COLETOR DE ESGOTO PVC, JE OU JEI, DN 400 MM (NBR 7362)</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</si>
  <si>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</si>
  <si>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</si>
  <si>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</si>
  <si>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</si>
  <si>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</si>
  <si>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</si>
  <si>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</si>
  <si>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</si>
  <si>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</si>
  <si>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</si>
  <si>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</si>
  <si>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</si>
  <si>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</si>
  <si>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</si>
  <si>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</si>
  <si>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</si>
  <si>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</si>
  <si>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</si>
  <si>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UBO COLETOR DE ESGOTO PVC, JE OU JEI, DN 350 MM (NBR 7362)</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</si>
  <si>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</si>
  <si>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</si>
  <si>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</si>
  <si>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</si>
  <si>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</si>
  <si>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</si>
  <si>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</si>
  <si>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</si>
  <si>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</si>
  <si>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</si>
  <si>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</si>
  <si>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</si>
  <si>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</si>
  <si>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</si>
  <si>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</si>
  <si>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DE FERRO GALVANIZADO, COM ASSENTO CONICO DE BRONZE, DE 1 1/2"</t>
  </si>
  <si>
    <t>UNIAO DE FERRO GALVANIZADO, COM ASSENTO CONICO DE BRONZE, DE 1 1/4"</t>
  </si>
  <si>
    <t>VALVULA DE RETENCAO DE BRONZE, PE COM CRIVOS, EXTREMIDADE COM ROSCA, DE 1 1/4", PARA FUNDO DE POCO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</si>
  <si>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</si>
  <si>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</si>
  <si>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</si>
  <si>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</si>
  <si>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VERGALHAO ZINCADO ROSCA TOTAL, Â¼" (6,3 MM)</t>
  </si>
  <si>
    <t>VIDRO LISO INCOLOR 2 A 3 MM - SEM COLOCACAO</t>
  </si>
  <si>
    <t>VIDRO MARTELADO OU CANELADO, 4 MM - SEM COLOCACAO</t>
  </si>
  <si>
    <t>PLACA DE INAUGURAÇÃO EM ALUMÍNIO 0,40 X 0,60 M - FORNCIMENTO E COLOCAÇÃO</t>
  </si>
  <si>
    <t>**COMPOSIÇÃO BASEADA NA TABELA SINAPI - CÓDIGO  84122, COMPOSIÇÃO ANALÍTICA AGOSTO/2016.</t>
  </si>
  <si>
    <t>**COMPOSIÇÃO BASEADA EM SEINFRA-CE - C0357 - VERSÃO 024.1</t>
  </si>
  <si>
    <t>SÓ PISO</t>
  </si>
  <si>
    <t>01.053.145/0001-13</t>
  </si>
  <si>
    <t>(65) 3634-7000</t>
  </si>
  <si>
    <t>WELLISON</t>
  </si>
  <si>
    <t>THOMAS</t>
  </si>
  <si>
    <t>CARLOS</t>
  </si>
  <si>
    <t>MICHEL</t>
  </si>
  <si>
    <t>EDER</t>
  </si>
  <si>
    <t>REGULARIZACAO E COMPACTACAO MANUAL DE TERRENO COM SOQUETE</t>
  </si>
  <si>
    <t>**COMPOSIÇÃO BASEADA NA TABELA SINAPI - CÓDIGO  5622, COMPOSIÇÃO ANALÍTICA JUNHO/2016.</t>
  </si>
  <si>
    <t>UM</t>
  </si>
  <si>
    <t>PANTANAL PADRÃO</t>
  </si>
  <si>
    <t>00.944.785/0001-50</t>
  </si>
  <si>
    <t>(65) 9234-8729</t>
  </si>
  <si>
    <t>MIQUEIAS</t>
  </si>
  <si>
    <t>ALTEMAR</t>
  </si>
  <si>
    <t>PULVERIZADOR DE TINTA ELÉTRICO/MÁQUINA DE PINTURA AIRLESS, VAZÃO 2 L/M IN - CHI DIURNO. AF_08/2016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</si>
  <si>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</si>
  <si>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</si>
  <si>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</si>
  <si>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</si>
  <si>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</si>
  <si>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</si>
  <si>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TELHAMENTO COM TELHA ONDULADA DE FIBROCIMENTO E = 6 MM, COM RECOBRIMEN TO LATERAL DE 1 1/4 DE ONDA PARA TELHADO COM INCLINAÇÃO MÁXIMA DE 10°, COM ATÉ 2 ÁGUAS, INCLUSO IÇAMENTO. AF_06/2016</t>
  </si>
  <si>
    <t>TRANSPORTE COM CAMINHÃO BASCULANTE DE 10 M3, EM VIA URBANA PAVIMENTADA , DMT ACIMA DE 30KM (UNIDADE: M3XKM). AF_04/2016</t>
  </si>
  <si>
    <t>TRANSPORTE COM CAMINHÃO BASCULANTE DE 14 M3, EM VIA URBANA PAVIMENTADA , DMT ACIMA DE 30 KM (UNIDADE: M3XKM). AF_04/2016</t>
  </si>
  <si>
    <t>TRANSPORTE COM CAMINHÃO BASCULANTE DE 10 M3, EM VIA URBANA PAVIMENTADA , DMT ACIMA DE 30 KM (UNIDADE: TONXKM). AF_04/2016</t>
  </si>
  <si>
    <t>TRANSPORTE COM CAMINHÃO BASCULANTE DE 14 M3, EM VIA URBANA PAVIMENTADA , DMT ACIMA DE 30 KM (UNIDADE: TONXKM). AF_04/2016</t>
  </si>
  <si>
    <t>TRANSPORTE COM CAMINHÃO BASCULANTE DE 18 M3, EM VIA URBANA PAVIMENTADA , DMT ACIMA DE 30 KM(UNIDADE: M3XKM). AF_09/2016</t>
  </si>
  <si>
    <t>TRANSPORTE COM CAMINHÃO BASCULANTE DE 18 M3, EM VIA URBANA PAVIMENTADA , DMT ACIMA DE 30 KM (UNIDADE: TONXKM). AF_09/2016</t>
  </si>
  <si>
    <t>TRANSPORTE COM CAMINHÃO BASCULANTE DE 10 M3, EM VIA URBANA PAVIMENTADA , DMT ATÉ 30 KM (UNIDADE: M3XKM). AF_12/2016</t>
  </si>
  <si>
    <t>TRANSPORTE COM CAMINHÃO BASCULANTE DE 14 M3, EM VIA URBANA PAVIMENTADA , DMT ATÉ 30 KM (UNIDADE: M3XKM). AF_12/2016</t>
  </si>
  <si>
    <t>TRANSPORTE COM CAMINHÃO BASCULANTE DE 18 M3, EM VIA URBANA PAVIMENTADA , DMT ATÉ 30 KM (UNIDADE: M3XKM). AF_12/2016</t>
  </si>
  <si>
    <t>TRANSPORTE COM CAMINHÃO BASCULANTE DE 10 M3, EM VIA URBANA PAVIMENTADA , DMT ATÉ 30 KM (UNIDADE: TONXKM). AF_12/2016</t>
  </si>
  <si>
    <t>TRANSPORTE COM CAMINHÃO BASCULANTE DE 14 M3, EM VIA URBANA PAVIMENTADA , DMT ATÉ 30 KM (UNIDADE: TONXKM). AF_12/2016</t>
  </si>
  <si>
    <t>TRANSPORTE COM CAMINHÃO BASCULANTE DE 18 M3, EM VIA URBANA PAVIMENTADA , DMT ATÉ 30 KM (UNIDADE: TONXKM). AF_12/2016</t>
  </si>
  <si>
    <t>CURSO DE CAPACITAÇÃO PARA AJUDANTE DE ARMADOR (ENCARGOS COMPLEMENTARES</t>
  </si>
  <si>
    <t>CURSO DE CAPACITAÇÃO PARA AJUDANTE DE CARPINTEIRO (ENCARGOS COMPLEMENT</t>
  </si>
  <si>
    <t>CURSO DE CAPACITAÇÃO PARA AJUDANTE DE ESTRUTURA METÁLICA (ENCARGOS COM</t>
  </si>
  <si>
    <t>CURSO DE CAPACITAÇÃO PARA AJUDANTE DE OPERAÇÃO EM GERAL (ENCARGOS COMP</t>
  </si>
  <si>
    <t>CURSO DE CAPACITAÇÃO PARA AJUDANTE DE PEDREIRO (ENCARGOS COMPLEMENTARE</t>
  </si>
  <si>
    <t>CURSO DE CAPACITAÇÃO PARA AJUDANTE ESPECIALIZADO (ENCARGOS COMPLEMENTA</t>
  </si>
  <si>
    <t>CURSO DE CAPACITAÇÃO PARA ARMADOR (ENCARGOS COMPLEMENTARES) - HORISTA</t>
  </si>
  <si>
    <t>CURSO DE CAPACITAÇÃO PARA ASSENTADOR DE TUBOS (ENCARGOS COMPLEMENTARES</t>
  </si>
  <si>
    <t>CURSO DE CAPACITAÇÃO PARA AUXILIAR DE ELETRICISTA (ENCARGOS COMPLEMENT</t>
  </si>
  <si>
    <t>CURSO DE CAPACITAÇÃO PARA AUXILIAR DE ENCANADOR OU BOMBEIRO HIDRÁULICO</t>
  </si>
  <si>
    <t>CURSO DE CAPACITAÇÃO PARA AUXILIAR DE LABORATÓRIO (ENCARGOS COMPLEMENT</t>
  </si>
  <si>
    <t>CURSO DE CAPACITAÇÃO PARA AUXILIAR DE MECÂNICO (ENCARGOS COMPLEMENTARE</t>
  </si>
  <si>
    <t>CURSO DE CAPACITAÇÃO PARA AUXILIAR DE SERRALHEIRO (ENCARGOS COMPLEMENT</t>
  </si>
  <si>
    <t>CURSO DE CAPACITAÇÃO PARA AUXILIAR DE SERVIÇOS GERAIS (ENCARGOS COMPLE</t>
  </si>
  <si>
    <t>CURSO DE CAPACITAÇÃO PARA AUXILIAR DE TOPÓGRAFO (ENCARGOS COMPLEMENTAR</t>
  </si>
  <si>
    <t>CURSO DE CAPACITAÇÃO PARA AUXILIAR TÉCNICO DE ENGENHARIA (ENCARGOS COM</t>
  </si>
  <si>
    <t>CURSO DE CAPACITAÇÃO PARA AZULEJISTA OU LADRILHISTA (ENCARGOS COMPLEME</t>
  </si>
  <si>
    <t>CURSO DE CAPACITAÇÃO PARA BLASTER, DINAMITADOR OU CABO DE FOGO (ENCARG</t>
  </si>
  <si>
    <t>CURSO DE CAPACITAÇÃO PARA CADASTRISTA DE USUÁRIOS (ENCARGOS COMPLEMENT</t>
  </si>
  <si>
    <t>CURSO DE CAPACITAÇÃO PARA CALAFETADOR/CALAFATE (ENCARGOS COMPLEMENTARE</t>
  </si>
  <si>
    <t>CURSO DE CAPACITAÇÃO PARA CALCETEIRO (ENCARGOS COMPLEMENTARES) - HORIS</t>
  </si>
  <si>
    <t>CURSO DE CAPACITAÇÃO PARA CARPINTEIRO DE ESQUADRIA (ENCARGOS COMPLEMEN</t>
  </si>
  <si>
    <t>CURSO DE CAPACITAÇÃO PARA CARPINTEIRO DE FÔRMAS (ENCARGOS COMPLEMENTAR</t>
  </si>
  <si>
    <t>CURSO DE CAPACITAÇÃO PARA CAVOUQUEIRO OU OPERADOR PERFURATRIZ/ROMPEDOR</t>
  </si>
  <si>
    <t>CURSO DE CAPACITAÇÃO PARA ELETRICISTA (ENCARGOS COMPLEMENTARES) - HORI</t>
  </si>
  <si>
    <t>CURSO DE CAPACITAÇÃO PARA ELETRICISTA INDUSTRIAL (ENCARGOS COMPLEMENTA</t>
  </si>
  <si>
    <t>CURSO DE CAPACITAÇÃO PARA ELETROTÉCNICO (ENCARGOS COMPLEMENTARES) - HO</t>
  </si>
  <si>
    <t>CURSO DE CAPACITAÇÃO PARA ENCANADOR OU BOMBEIRO HIDRÁULICO (ENCARGOS C</t>
  </si>
  <si>
    <t>CURSO DE CAPACITAÇÃO PARA ESTUCADOR (ENCARGOS COMPLEMENTARES) - HORIST</t>
  </si>
  <si>
    <t>CURSO DE CAPACITAÇÃO PARA GESSEIRO (ENCARGOS COMPLEMENTARES) - HORISTA</t>
  </si>
  <si>
    <t>CURSO DE CAPACITAÇÃO PARA IMPERMEABILIZADOR (ENCARGOS COMPLEMENTARES)</t>
  </si>
  <si>
    <t>CURSO DE CAPACITAÇÃO PARA MAÇARIQUEIRO (ENCARGOS COMPLEMENTARES) - HOR</t>
  </si>
  <si>
    <t>CURSO DE CAPACITAÇÃO PARA MARCENEIRO (ENCARGOS COMPLEMENTARES) - HORIS</t>
  </si>
  <si>
    <t>CURSO DE CAPACITAÇÃO PARA MARMORISTA/GRANITEIRO (ENCARGOS COMPLEMENTAR</t>
  </si>
  <si>
    <t>CURSO DE CAPACITAÇÃO PARA MECÂNICO DE EQUIPAMENTOS PESADOS (ENCARGOS C</t>
  </si>
  <si>
    <t>CURSO DE CAPACITAÇÃO PARA MONTADOR  DE TUBO AÇO/EQUIPAMENTOS (ENCARGOS</t>
  </si>
  <si>
    <t>CURSO DE CAPACITAÇÃO PARA MONTADOR DE ESTRUTURA METÁLICA (ENCARGOS COM</t>
  </si>
  <si>
    <t>CURSO DE CAPACITAÇÃO PARA MONTADOR ELETROMECÂNICO (ENCARGOS COMPLEMENT</t>
  </si>
  <si>
    <t>CURSO DE CAPACITAÇÃO PARA MOTORISTA DE BASCULANTE (ENCARGOS COMPLEMENT</t>
  </si>
  <si>
    <t>CURSO DE CAPACITAÇÃO PARA MOTORISTA DE CAMINHÃO (ENCARGOS COMPLEMENTAR</t>
  </si>
  <si>
    <t>CURSO DE CAPACITAÇÃO PARA MOTORISTA DE CAMINHÃO E CARRETA (ENCARGOS CO</t>
  </si>
  <si>
    <t>CURSO DE CAPACITAÇÃO PARA MOTORISTA DE VEÍCULO LEVE (ENCARGOS COMPLEME</t>
  </si>
  <si>
    <t>CURSO DE CAPACITAÇÃO PARA MOTORISTA DE VEÍCULO PESADO (ENCARGOS COMPLE</t>
  </si>
  <si>
    <t>CURSO DE CAPACITAÇÃO PARA MOTORISTA OPERADOR DE MUNCK (ENCARGOS COMPLE</t>
  </si>
  <si>
    <t>CURSO DE CAPACITAÇÃO PARA NIVELADOR (ENCARGOS COMPLEMENTARES) - HORIST</t>
  </si>
  <si>
    <t>CURSO DE CAPACITAÇÃO PARA OPERADOR DE ACABADORA (ENCARGOS COMPLEMENTAR</t>
  </si>
  <si>
    <t>CURSO DE CAPACITAÇÃO PARA OPERADOR DE BETONEIRA (CAMINHÃO) (ENCARGOS C</t>
  </si>
  <si>
    <t>CURSO DE CAPACITAÇÃO PARA OPERADOR DE COMPRESSOR OU COMPRESSORISTA (EN</t>
  </si>
  <si>
    <t>CURSO DE CAPACITAÇÃO PARA OPERADOR DE DEMARCADORA DE FAIXAS (ENCARGOS</t>
  </si>
  <si>
    <t>CURSO DE CAPACITAÇÃO PARA OPERADOR DE ESCAVADEIRA (ENCARGOS COMPLEMENT</t>
  </si>
  <si>
    <t>CURSO DE CAPACITAÇÃO PARA OPERADOR DE GUINCHO (ENCARGOS COMPLEMENTARES</t>
  </si>
  <si>
    <t>CURSO DE CAPACITAÇÃO PARA OPERADOR DE GUINDASTE (ENCARGOS COMPLEMENTAR</t>
  </si>
  <si>
    <t>CURSO DE CAPACITAÇÃO PARA OPERADOR DE MÁQUINAS E EQUIPAMENTOS (ENCARGO</t>
  </si>
  <si>
    <t>CURSO DE CAPACITAÇÃO PARA OPERADOR DE MARTELETE OU MARTELETEIRO (ENCAR</t>
  </si>
  <si>
    <t>CURSO DE CAPACITAÇÃO PARA OPERADOR DE MOTO-ESCREIPER (ENCARGOS COMPLEM</t>
  </si>
  <si>
    <t>CURSO DE CAPACITAÇÃO PARA OPERADOR DE MOTONIVELADORA (ENCARGOS COMPLEM</t>
  </si>
  <si>
    <t>CURSO DE CAPACITAÇÃO PARA OPERADOR DE PÁ CARREGADEIRA (ENCARGOS COMPLE</t>
  </si>
  <si>
    <t>CURSO DE CAPACITAÇÃO PARA OPERADOR DE PAVIMENTADORA (ENCARGOS COMPLEME</t>
  </si>
  <si>
    <t>CURSO DE CAPACITAÇÃO PARA OPERADOR DE ROLO COMPACTADOR (ENCARGOS COMPL</t>
  </si>
  <si>
    <t>CURSO DE CAPACITAÇÃO PARA OPERADOR DE USINA DE ASFALTO, DE SOLOS OU DE</t>
  </si>
  <si>
    <t>CURSO DE CAPACITAÇÃO PARA OPERADOR JATO DE AREIA OU JATISTA (ENCARGOS</t>
  </si>
  <si>
    <t>CURSO DE CAPACITAÇÃO PARA OPERADOR PARA BATE ESTACAS (ENCARGOS COMPLEM</t>
  </si>
  <si>
    <t>CURSO DE CAPACITAÇÃO PARA PASTILHEIRO (ENCARGOS COMPLEMENTARES) - HORI</t>
  </si>
  <si>
    <t>CURSO DE CAPACITAÇÃO PARA PEDREIRO (ENCARGOS COMPLEMENTARES) - HORISTA</t>
  </si>
  <si>
    <t>CURSO DE CAPACITAÇÃO PARA PINTOR (ENCARGOS COMPLEMENTARES) - HORISTA</t>
  </si>
  <si>
    <t>CURSO DE CAPACITAÇÃO PARA PINTOR DE LETREIROS (ENCARGOS COMPLEMENTARES</t>
  </si>
  <si>
    <t>CURSO DE CAPACITAÇÃO PARA PINTOR PARA TINTA EPÓXI (ENCARGOS COMPLEMENT</t>
  </si>
  <si>
    <t>CURSO DE CAPACITAÇÃO PARA POCEIRO (ENCARGOS COMPLEMENTARES) - HORISTA</t>
  </si>
  <si>
    <t>CURSO DE CAPACITAÇÃO PARA RASTELEIRO (ENCARGOS COMPLEMENTARES) - HORIS</t>
  </si>
  <si>
    <t>CURSO DE CAPACITAÇÃO PARA SERRALHEIRO (ENCARGOS COMPLEMENTARES) - HORI</t>
  </si>
  <si>
    <t>CURSO DE CAPACITAÇÃO PARA SERVENTE (ENCARGOS COMPLEMENTARES) - HORISTA</t>
  </si>
  <si>
    <t>CURSO DE CAPACITAÇÃO PARA SOLDADOR (ENCARGOS COMPLEMENTARES) - HORISTA</t>
  </si>
  <si>
    <t>CURSO DE CAPACITAÇÃO PARA SOLDADOR A (PARA SOLDA A SER TESTADA COM RAI</t>
  </si>
  <si>
    <t>CURSO DE CAPACITAÇÃO PARA SONDADOR (ENCARGOS COMPLEMENTARES) - HORISTA</t>
  </si>
  <si>
    <t>CURSO DE CAPACITAÇÃO PARA TAQUEADOR OU TAQUEIRO (ENCARGOS COMPLEMENTAR</t>
  </si>
  <si>
    <t>CURSO DE CAPACITAÇÃO PARA TÉCNICO DE LABORATÓRIO (ENCARGOS COMPLEMENTA</t>
  </si>
  <si>
    <t>CURSO DE CAPACITAÇÃO PARA TÉCNICO DE SONDAGEM (ENCARGOS COMPLEMENTARES</t>
  </si>
  <si>
    <t>CURSO DE CAPACITAÇÃO PARA TELHADISTA (ENCARGOS COMPLEMENTARES) - HORIS</t>
  </si>
  <si>
    <t>CURSO DE CAPACITAÇÃO PARA TRATORISTA (ENCARGOS COMPLEMENTARES) - HORIS</t>
  </si>
  <si>
    <t>CURSO DE CAPACITAÇÃO PARA VIDRACEIRO (ENCARGOS COMPLEMENTARES) - HORIS</t>
  </si>
  <si>
    <t>CURSO DE CAPACITAÇÃO PARA VIGIA NOTURNO (ENCARGOS COMPLEMENTARES) - HO</t>
  </si>
  <si>
    <t>CURSO DE CAPACITAÇÃO PARA OPERADOR DE BETONEIRA ESTACIONÁRIA/MISTURADO</t>
  </si>
  <si>
    <t>CURSO DE CAPACITAÇÃO PARA JARDINEIRO (ENCARGOS COMPLEMENTARES) - HORIS</t>
  </si>
  <si>
    <t>CURSO DE CAPACITAÇÃO PARA DESENHISTA DETALHISTA (ENCARGOS COMPLEMENTAR</t>
  </si>
  <si>
    <t>CURSO DE CAPACITAÇÃO PARA ALMOXARIFE (ENCARGOS COMPLEMENTARES) - HORIS</t>
  </si>
  <si>
    <t>CURSO DE CAPACITAÇÃO PARA APONTADOR OU APROPRIADOR (ENCARGOS COMPLEMEN</t>
  </si>
  <si>
    <t>CURSO DE CAPACITAÇÃO PARA ARQUITETO DE OBRA JÚNIOR (ENCARGOS COMPLEMEN</t>
  </si>
  <si>
    <t>CURSO DE CAPACITAÇÃO PARA ARQUITETO DE OBRA PLENO (ENCARGOS COMPLEMENT</t>
  </si>
  <si>
    <t>CURSO DE CAPACITAÇÃO PARA ARQUITETO DE OBRA SÊNIOR (ENCARGOS COMPLEMEN</t>
  </si>
  <si>
    <t>CURSO DE CAPACITAÇÃO PARA AUXILIAR DE DESENHISTA (ENCARGOS COMPLEMENTA</t>
  </si>
  <si>
    <t>CURSO DE CAPACITAÇÃO PARA AUXILIAR DE ESCRITÓRIO (ENCARGOS COMPLEMENTA</t>
  </si>
  <si>
    <t>CURSO DE CAPACITAÇÃO PARA DESENHISTA COPISTA (ENCARGOS COMPLEMENTARES)</t>
  </si>
  <si>
    <t>CURSO DE CAPACITAÇÃO PARA DESENHISTA PROJETISTA (ENCARGOS COMPLEMENTAR</t>
  </si>
  <si>
    <t>CURSO DE CAPACITAÇÃO PARA ENCARREGADO GERAL (ENCARGOS COMPLEMENTARES)</t>
  </si>
  <si>
    <t>CURSO DE CAPACITAÇÃO PARA ENGENHEIRO CIVIL DE OBRA JÚNIOR (ENCARGOS CO</t>
  </si>
  <si>
    <t>CURSO DE CAPACITAÇÃO PARA ENGENHEIRO CIVIL DE OBRA PLENO (ENCARGOS COM</t>
  </si>
  <si>
    <t>CURSO DE CAPACITAÇÃO PARA ENGENHEIRO CIVIL DE OBRA SÊNIOR (ENCARGOS CO</t>
  </si>
  <si>
    <t>CURSO DE CAPACITAÇÃO PARA MESTRE DE OBRAS (ENCARGOS COMPLEMENTARES) -</t>
  </si>
  <si>
    <t>CURSO DE CAPACITAÇÃO PARA TOPÓGRAFO (ENCARGOS COMPLEMENTARES) - HORIST</t>
  </si>
  <si>
    <t>CURSO DE CAPACITAÇÃO PARA ENGENHEIRO ELETRICISTA (ENCARGOS COMPLEMENTA</t>
  </si>
  <si>
    <t>CURSO DE CAPACITAÇÃO  PARA MOTORISTA DE CAMINHÃO (ENCARGOS COMPLEMENTA</t>
  </si>
  <si>
    <t>CURSO DE CAPACITAÇÃO PARA ALMOXARIFE (ENCARGOS COMPLEMENTARES) - MENSA</t>
  </si>
  <si>
    <t>CURSO DE CAPACITAÇÃO PARA ARQUITETO JÚNIOR (ENCARGOS COMPLEMENTARES) -</t>
  </si>
  <si>
    <t>CURSO DE CAPACITAÇÃO PARA ARQUITETO PLENO (ENCARGOS COMPLEMENTARES) -</t>
  </si>
  <si>
    <t>CURSO DE CAPACITAÇÃO PARA ARQUITETO SÊNIOR (ENCARGOS COMPLEMENTARES) -</t>
  </si>
  <si>
    <t>CURSO DE CAPACITAÇÃO PARA ENCARREGADO GERAL DE OBRAS (ENCARGOS COMPLEM</t>
  </si>
  <si>
    <t>CURSO DE CAPACITAÇÃO PARA TOPÓGRAFO (ENCARGOS COMPLEMENTARES) - MENSAL</t>
  </si>
  <si>
    <t>!EM PROCESSO DE DESATIVACAO! TAMPAO / TERMINAL / PLUG, D = 5" , PARA DUTO CORRUGADO PEAD (CABEAMENTO SUBTERRANEO)</t>
  </si>
  <si>
    <t>!EM PROCESSO DE DESATIVACAO! TAMPAO / TERMINAL / PLUG, D = 6" , PARA DUTO CORRUGADO PEAD (CABEAMENTO SUBTERRANEO)</t>
  </si>
  <si>
    <t>!EM PROCESSO DE DESATIVACAO! TINTA RETRORREFLETIVAS A BASE DE RESINA ACRÃLICA COM MICROESFERA DE VIDRO, DB-800 COR BRANCA N 9,5</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</si>
  <si>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</si>
  <si>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</si>
  <si>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</si>
  <si>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COM REGISTRO, PARA PEAD, 20 MM X 3/4", PARA LIGACAO PREDIAL DE AGUA</t>
  </si>
  <si>
    <t>ADAPTADOR, PVC PBA A LUVA DE FIBROCIMENTO, DN 75 / DE 85 MM</t>
  </si>
  <si>
    <t>APARELHO SINALIZADOR LUMINOSO COM LED, PARA SAIDA GARAGEM, COM 2 LENTES EM POLICARBONATO, BIVOLT (INCLUI SUPORTE DE FIXACAO)</t>
  </si>
  <si>
    <t>BANCADA/ BANCA EM GRANITO, POLIDO, TIPO ANDORINHA/ QUARTZ/ CASTELO/ CORUMBA OU OUTROS EQUIVALENTES DA REGIAO, COM CUBA INOX, FORMATO *120 X 60* CM, E=  *2* CM</t>
  </si>
  <si>
    <t>BASE PARA RELE COM SUPORTE METALICO</t>
  </si>
  <si>
    <t>BLOQUETE/PISO INTERTRAVADO DE CONCRETO - MODELO RETANGULAR/TIJOLINHO/PAVER/HOLANDES/PARALELEPIPEDO, 20 CM X 10 CM, E = 6 CM,</t>
  </si>
  <si>
    <t>BRACO / CANO PARA CHUVEIRO ELETRICO, EM ALUMINIO, 30 CM X 1/2 "</t>
  </si>
  <si>
    <t>BUCHA DE NYLON SEM ABA S12, COM PARAFUSO DE 5/16" X 80 MM EM ACO ZINCADO COM ROSCA SOBERBA E CABECA SEXTAVADA BUCHA DE NYLON SEM ABA S12, COM PARAFUSO DE 5/16" X 80 MM EM ACO ZINCADO COM</t>
  </si>
  <si>
    <t>CABO DE COBRE, RIGIDO, CLASSE 2, COMPACTADO, BLINDADO, ISOLACAO EM EPR OU XLPE, COBERTURA ANTICHAMA EM PVC, PEAD OU HFFR, 1 CONDUTOR, 20/35 KV, SECAO NOMINAL 500 MM2 CABO DE COBRE, RIGIDO, CLASSE 2, COMPACTADO, BLINDADO, ISOLACAO EM EPR OU XLPE,</t>
  </si>
  <si>
    <t>CABO MULTIPOLAR DE COBRE, FLEXIVEL, CLASSE 4 OU 5, ISOLACAO EM HEPR, COBERTURA EM PVC-ST2, ANTICHAMA BWF-B, 0,6/1 KV, 3 CONDUTORES DE 2,5 MM2</t>
  </si>
  <si>
    <t>CAMADA SEPARADORA DE FILME DE POLIETILENO 20 A 25 MICRA</t>
  </si>
  <si>
    <t>CHAPA DE ACO GALVANIZADA BITOLA GSG 19, E = 1,11 MM (8,88 KG/M2)</t>
  </si>
  <si>
    <t>CHAPA DE ACO GALVANIZADA BITOLA GSG 30, E = 0,35 MM (2,80 KG/M2)</t>
  </si>
  <si>
    <t>CHUMBADOR DE ACO TIPO PARABOLT, * 5/8" X 200* MM,  COM PORCA E ARRUELA</t>
  </si>
  <si>
    <t>CONECTOR DE ALUMINIO TIPO PRENSA CABO, BITOLA 1", PARA CABOS DE DIAMETRO DE 22,5 A 25 MM</t>
  </si>
  <si>
    <t>CONTRA-PORCA SEXTAVADA, DIAMETRO NOMINAL 1 3/8", ALTURA 35 MM</t>
  </si>
  <si>
    <t>CURVA DE TRANSPOSICAO BRONZE/LATAO (REF 736) SEM ANEL DE SOLDA, BOLSA X BOLSA, 22 MM CURVA DE TRANSPOSICAO BRONZE/LATAO (REF 736) SEM ANEL DE SOLDA, BOLSA X BOLSA,</t>
  </si>
  <si>
    <t>CURVA METALICA 90 GRAUS, PARA ELETRODUTO, ACABAMENTO GALVANIZADO ELETROLITICO, DIAMETRO DE 65 MM (2 1/2") CURVA METALICA 90 GRAUS, PARA ELETRODUTO, ACABAMENTO GALVANIZADO</t>
  </si>
  <si>
    <t>DISJUNTOR TIPO NEMA, BIPOLAR 60 ATE 100A, TENSAO MAXIMA 415 V</t>
  </si>
  <si>
    <t>DISJUNTOR TIPO NEMA, MONOPOLAR DE 60 ATE 70A, TENSAO MAXIMA DE 240 V</t>
  </si>
  <si>
    <t>DIVISORIA EM GRANITO, COM DUAS FACES POLIDAS, TIPO ANDORINHA/ QUARTZ/ CASTELO/ CORUMBA OU OUTROS EQUIVALENTES DA REGIAO, E=  *3,0* CM</t>
  </si>
  <si>
    <t>EMPILHADEIRA SOBRE PNEUS COM TORRE DE TRES ESTAGIOS, 4,80M DE ELEVACAO, C/ DESLOCADOR LATERAL DOS GARFOS, MOTOR GLP 4.3L, CAPACIDADE NOMINAL DE CARGA DE 5T</t>
  </si>
  <si>
    <t>FITA ADESIVA ASFALTICA ALUMINIZADA MULTIUSO, L = 10 CM, ROLO DE 10 M</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</si>
  <si>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</si>
  <si>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</si>
  <si>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</si>
  <si>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</si>
  <si>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</si>
  <si>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</si>
  <si>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</si>
  <si>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GRANITO PARA BANCADA, POLIDO, TIPO ANDORINHA/ QUARTZ/ CASTELO/ CORUMBA OU OUTROS EQUIVALENTES DA REGIAO, E=  *2,5* CM</t>
  </si>
  <si>
    <t>JANELA MAXIM AR EM MADEIRA CEDRINHO/ ANGELIM COMERCIAL/ CURUPIXA/ CUMARU OU EQUIVALENTE DA REGIAO, CAIXA DO BATENTE/MARCO *10* CM, 1 FOLHA  PARA VIDRO, COM GUARNICAO/ALIZAR, COM FERRAGENS, (SEM VIDRO E SEM ACABAMENTO) JANELA MAXIM AR EM MADEIRA CEDRINHO/ ANGELIM COMERCIAL/ CURUPIXA/ CUMARU OU</t>
  </si>
  <si>
    <t>JOELHO DE TRANSICAO, CPVC, SOLDAVEL, 90 GRAUS, 15 MM X 1/2", PARA AGUA QUENTE</t>
  </si>
  <si>
    <t>JOELHO DE TRANSICAO, CPVC, SOLDAVEL, 90 GRAUS, 22 MM X 1/2", PARA AGUA QUENTE</t>
  </si>
  <si>
    <t>JUNCAO DUPLA, PVC SOLDAVEL, DN 75 X 75 X 75 MM , SERIE NORMAL PARA ESGOTO PREDIAL</t>
  </si>
  <si>
    <t>KIT PORTA PRONTA DE MADEIRA, FOLHA LEVE (NBR 15930) DE 60 X 210 CM, E = 35 MM, NUCLEO COLMEIA, ESTRUTURA USINADA PARA FECHADURA, CAPA LISA EM HDF,</t>
  </si>
  <si>
    <t>KIT PORTA PRONTA DE MADEIRA, FOLHA MEDIA (NBR 15930) DE 90 X 210 CM, E = 35 MM, NUCLEO SARRAFEADO, ESTRUTURA USINADA PARA FECHADURA, CAPA LISA EM HDF, ACABAMENTO EM PRIMER PARA PINTURA (INCLUI MARCO, ALIZARES E DOBRADICAS)</t>
  </si>
  <si>
    <t>LOCACAO DE ANDAIME METALICO TIPO FACHADEIRO, LARGURA DE 1,20 M, ALTURA POR PECA DE 2,0 M</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</si>
  <si>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</si>
  <si>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</si>
  <si>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</si>
  <si>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</si>
  <si>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</si>
  <si>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</si>
  <si>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</si>
  <si>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</si>
  <si>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</si>
  <si>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</si>
  <si>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</si>
  <si>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</si>
  <si>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</si>
  <si>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</si>
  <si>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</si>
  <si>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</si>
  <si>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</si>
  <si>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</si>
  <si>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</si>
  <si>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</si>
  <si>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</si>
  <si>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</si>
  <si>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</si>
  <si>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</si>
  <si>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</si>
  <si>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</si>
  <si>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</si>
  <si>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</si>
  <si>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</si>
  <si>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</si>
  <si>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</si>
  <si>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</si>
  <si>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</si>
  <si>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VIGA SANDUICHE METALICA VAZADA PARA TRAVAMENTO DE PILARES, ALTURA DE *8* CM, LARGURA DE *6* CM E EXTENSAO DE 2 M</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</si>
  <si>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</si>
  <si>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</si>
  <si>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</si>
  <si>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</si>
  <si>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</si>
  <si>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</si>
  <si>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</si>
  <si>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</si>
  <si>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</si>
  <si>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</si>
  <si>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</si>
  <si>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</si>
  <si>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</si>
  <si>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</si>
  <si>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</si>
  <si>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</si>
  <si>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</si>
  <si>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</si>
  <si>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</si>
  <si>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</si>
  <si>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</si>
  <si>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</si>
  <si>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</si>
  <si>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</si>
  <si>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</si>
  <si>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</si>
  <si>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MANGUEIRA CRISTAL TRANCADA, PVC COM REFORCO, COM PRESSAO DE TRABALHO (PT) 250 LBS/POL2, DE 3/4" X *2,8*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</si>
  <si>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</si>
  <si>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</si>
  <si>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</si>
  <si>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</si>
  <si>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</si>
  <si>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</si>
  <si>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</si>
  <si>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</si>
  <si>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GEOTEXTIL TECIDO DE LAMINETES DE POLIPROPILENO, RESISTENCIA A TRACAO = *25* KN/M</t>
  </si>
  <si>
    <t>PA CARREGADEIRA SOBRE RODAS, POTENCIA BRUTA *127* CV, CAPACIDADE DA CACAMBA DE 2,0 A 2,4 M3, PESO OPERACIONAL DE 10330 KG</t>
  </si>
  <si>
    <t>PAPEL KRAFT BETUMADO</t>
  </si>
  <si>
    <t>PARAFUSO NIQUELADO 3 1/2" COM ACABAMENTO CROMADO PARA FIXAR PECA SANITARIA, INCLUI PORCA CEGA, ARRUELA E BUCHA DE NYLON TAMANHO S-8</t>
  </si>
  <si>
    <t>PARAFUSO ZINCADO, SEXTAVADO, GRAU 5, ROSCA INTEIRA, DIAMETRO 1 1/2", COMPRIMENTO 4"</t>
  </si>
  <si>
    <t>PERFIL "I" DE ACO LAMINADO, "I" 203  X  34,3</t>
  </si>
  <si>
    <t>PERFIL RODAPE DE IMPERMEABILIZACAO, FORMATO L, EM ACO ZINCADO, PARA ESTRUTURA DRYWALL, E = 0,5 MM, 220 X 3000 MM (H X C)</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</si>
  <si>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</si>
  <si>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</si>
  <si>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</si>
  <si>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</si>
  <si>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</si>
  <si>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</si>
  <si>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</si>
  <si>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</si>
  <si>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</si>
  <si>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t>
  </si>
  <si>
    <t>PISO KORODUR (INCLUSO EXECUCAO)</t>
  </si>
  <si>
    <t>PISO URETANO, VERSAO REVESTIMENTO AUTONIVELANTE, ESPESSURA VARIÁVEL DE 3 A 4 MM (INCLUSO EXECUCAO)</t>
  </si>
  <si>
    <t>PISO/ REVESTIMENTO EM GRANITO, POLIDO, TIPO ANDORINHA/ QUARTZ/ CASTELO/ CORUMBA OU OUTROS EQUIVALENTES DA REGIAO, FORMATO MAIOR OU IGUAL A 3025 CM2, E = *2* CM</t>
  </si>
  <si>
    <t>PLACA DE SINALIZACAO DE SEGURANCA CONTRA INCENDIO - ALERTA, TRIANGULAR, BASE DE *30* CM, EM PVC *2* MM ANTI-CHAMAS (SIMBOLOS, CORES E PICTOGRAMAS CONFORME</t>
  </si>
  <si>
    <t>PORTA QUADRICULADA DE MADEIRA-DE-LEI (ANGELIM OU EQUIVALENTE REGIONAL), DE CORRER PARA VIDRO E = *3,5* CM</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</si>
  <si>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</si>
  <si>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</si>
  <si>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</si>
  <si>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</si>
  <si>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</si>
  <si>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RELE FOTOELETRICO INTERNO E EXTERNO BIVOLT 1000 W, DE CONECTOR, SEM BASE</t>
  </si>
  <si>
    <t>RODAPE OU RODABANCADA EM GRANITO, POLIDO, TIPO ANDORINHA/ QUARTZ/ CASTELO/ CORUMBA OU OUTROS EQUIVALENTES DA REGIAO, H= 10 CM, E=  *2,0* CM</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</si>
  <si>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</si>
  <si>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</si>
  <si>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</si>
  <si>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</si>
  <si>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</si>
  <si>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SOLEIRA EM GRANITO, POLIDO, TIPO ANDORINHA/ QUARTZ/ CASTELO/ CORUMBA OU OUTROS EQUIVALENTES DA REGIAO, L= *15* CM, E=  *2,0* CM</t>
  </si>
  <si>
    <t>SOLEIRA/ PEITORIL EM MARMORE, POLIDO, BRANCO COMUM, L= *15* CM, E=  *2* CM,  CORTE RETO</t>
  </si>
  <si>
    <t>TAMPAO FOFO SIMPLES COM BASE, CLASSE A15 CARGA MAX 1,5 T, *400 X 600* MM, REDE TELEFONE</t>
  </si>
  <si>
    <t>TIL DE PASSAGEM, EM PVC, JE, BBB, DN 150 X 150 MM, PARA REDE COLETORA DE ESGOTO NBR 10569</t>
  </si>
  <si>
    <t>TIL DE PASSAGEM, EM PVC, JE, BBB, DN 250 X 150 MM, PARA REDE COLETORA DE ESGOTO NBR 10569 TIL DE PASSAGEM, EM PVC, JE, BBB, DN 250 X 150 MM, PARA REDE COLETORA DE ESGOTO</t>
  </si>
  <si>
    <t>TINTA EPOXI PREMIUM, BRANCA</t>
  </si>
  <si>
    <t>TORNEIRA METALICA DE BOIA CONVENCIONAL PARA CAIXA D'AGUA, 1.1/2",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</si>
  <si>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</si>
  <si>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</si>
  <si>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</si>
  <si>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</si>
  <si>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</si>
  <si>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</si>
  <si>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</si>
  <si>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</si>
  <si>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</si>
  <si>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TRATOR DE ESTEIRAS, POTENCIA DE 150 HP, PESO OPERACIONAL DE 16,7 T, COM RODA MOTRIZ ELEVADA E LAMINA COM CONTATO DE 3,18M3 TRATOR DE ESTEIRAS, POTENCIA DE 150 HP, PESO OPERACIONAL DE 16,7 T, COM RODA</t>
  </si>
  <si>
    <t>TUBO CONCRETO ARMADO, CLASSE PA-2, PB, DN 2000 MM, PARA AGUAS PLUVIAIS (NBR 8890)</t>
  </si>
  <si>
    <t>VEU DE VIDRO/VEU DE SUPERFICIE 30 A 35 G/M2</t>
  </si>
  <si>
    <r>
      <t xml:space="preserve">Ref.: Tabela de Serviços
</t>
    </r>
    <r>
      <rPr>
        <sz val="10"/>
        <color indexed="10"/>
        <rFont val="Arial"/>
        <family val="2"/>
      </rPr>
      <t>SINAPI (DEZEMBRO/2016)                                                     COM DESONERAÇÃO</t>
    </r>
    <r>
      <rPr>
        <sz val="10"/>
        <rFont val="Arial"/>
        <family val="2"/>
      </rPr>
      <t xml:space="preserve">
e/ou composições PiniTCPO</t>
    </r>
  </si>
  <si>
    <t>THIAGO OLIVEIRA</t>
  </si>
  <si>
    <t>RENATO ALVES</t>
  </si>
  <si>
    <t>MARCOS MONTEIRO</t>
  </si>
  <si>
    <t>LIANA METELLO</t>
  </si>
  <si>
    <t>A D M I N I S T R A Ç Ã O  O B R A</t>
  </si>
  <si>
    <t>2.4</t>
  </si>
  <si>
    <t>2.5</t>
  </si>
  <si>
    <t>2.6</t>
  </si>
  <si>
    <t>5.3</t>
  </si>
  <si>
    <t>5.4</t>
  </si>
  <si>
    <t>5.5</t>
  </si>
  <si>
    <t>5.6</t>
  </si>
  <si>
    <t>5.7</t>
  </si>
  <si>
    <t>5.8</t>
  </si>
  <si>
    <t>5.9</t>
  </si>
  <si>
    <t>5.10</t>
  </si>
  <si>
    <t>5.11</t>
  </si>
  <si>
    <t>5.12</t>
  </si>
  <si>
    <t>5.13</t>
  </si>
  <si>
    <t>5.14</t>
  </si>
  <si>
    <t>5.15</t>
  </si>
  <si>
    <t>7.5</t>
  </si>
  <si>
    <t>9.3</t>
  </si>
  <si>
    <t>9.4</t>
  </si>
  <si>
    <t>9.5</t>
  </si>
  <si>
    <t>9.6</t>
  </si>
  <si>
    <t>11.5</t>
  </si>
  <si>
    <t>12.1</t>
  </si>
  <si>
    <t>14.12</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</si>
  <si>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</si>
  <si>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</si>
  <si>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</si>
  <si>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</si>
  <si>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</si>
  <si>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</si>
  <si>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</si>
  <si>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</si>
  <si>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</si>
  <si>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</si>
  <si>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</si>
  <si>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</si>
  <si>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</si>
  <si>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</si>
  <si>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</si>
  <si>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</si>
  <si>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</si>
  <si>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</si>
  <si>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</si>
  <si>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</si>
  <si>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</si>
  <si>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</si>
  <si>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</si>
  <si>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14.59</t>
  </si>
  <si>
    <t>14.60</t>
  </si>
  <si>
    <t>14.61</t>
  </si>
  <si>
    <t>14.62</t>
  </si>
  <si>
    <t>14.63</t>
  </si>
  <si>
    <t>14.64</t>
  </si>
  <si>
    <t>14.65</t>
  </si>
  <si>
    <t>18.6</t>
  </si>
  <si>
    <t>18.7</t>
  </si>
  <si>
    <t>20.2</t>
  </si>
  <si>
    <t>CASA DOS PISOS</t>
  </si>
  <si>
    <t>13.160.422/0001-76</t>
  </si>
  <si>
    <t>(65)3628-2172</t>
  </si>
  <si>
    <t>ISRAEL</t>
  </si>
  <si>
    <t>BEIRA RIO</t>
  </si>
  <si>
    <t>(65) 2128-9200</t>
  </si>
  <si>
    <t>BANCADA EM AÇO INOX (AISI 304),  ACAMAMENTO POLIDO, INCLUSIVE RODABANCA H=7cm  - FORNECIMENTO E INSTALAÇÃO</t>
  </si>
  <si>
    <t>**COMPOSIÇÃO BASEADA EM ORSE - COD - (03212) - OUTUBRO/2016</t>
  </si>
  <si>
    <t>**COMPOSIÇÃO BASEADA EM ORSE - COD - (02056) - OUTUBRO/2016</t>
  </si>
  <si>
    <t>**COMPOSIÇÃO BASEADA EM ORSE - COD - (07350) - OUTUBRO/2016</t>
  </si>
  <si>
    <t>Quanto ao insumo DE CÓDIGO 3146 (Fita veda rosca em rolos de 18mm x 10m (LxC)) na referência utilizada (ORSE - 11232) a unidade de medida é apresentada em metros enquanto que na tabela Sinapi é apresentada em unidades de 10 metros, portanto faz-se necessária a conversão para a determinação do valor exato, esta conversão é apresentada em baixo através de uma regra de três simples:</t>
  </si>
  <si>
    <t>**COMPOSIÇÃO BASEADA EM ORSE - COD - (11232) - OUTUBRO/2016</t>
  </si>
  <si>
    <t xml:space="preserve">O insumo de Código 20078 (Pasta Lubrificante para tubos e conexões com junta elástica) tem sua quantidade diferente da referência adotada (ORSE - 01666), pois na referência utilizada tem unidade de medida de consumo em Kg enquanto na tabela utilizada como referência de preços (SINAPI) o insumo em unidades de frascos de 400 gramas, portanto fez-se necessária a conversão das unidades de medida de consumo. A baixo é apresentada a regra de três simples utilizada na conversão de medidas. </t>
  </si>
  <si>
    <t>**COMPOSIÇÃO BASEADA EM ORSE - COD - (01666) - OUTUBRO/2016</t>
  </si>
  <si>
    <t xml:space="preserve">O insumo de Código 20078 (Pasta Lubrificante para tubos e conexões com junta elástica) tem sua quantidade diferente da referência adotada (ORSE - 01672), pois na referência utilizada tem unidade de medida de consumo em Kg enquanto na tabela utilizada como referência de preços (SINAPI) o insumo em unidades de frascos de 400 gramas, portanto fez-se necessária a conversão das unidades de medida de consumo. A baixo é apresentada a regra de três simples utilizada na conversão de medidas. </t>
  </si>
  <si>
    <t>**COMPOSIÇÃO BASEADA EM ORSE - COD - (01672) - OUTUBRO/2016</t>
  </si>
  <si>
    <t xml:space="preserve">O insumo de Código 122 (Adesivo Plástico para PVC) tem sua quantidade diferente da referência adotada (ORSE - 01582), pois na referência utilizada tem unidade de medida de consumo em Kg enquanto na tabela utilizada como referência de preços (SINAPI) o insumo em unidades de frascos de 850 gramas, portanto fez-se necessária a conversão das unidades de medida de consumo. A baixo é apresentada a regra de três simples utilizada na conversão de medidas. </t>
  </si>
  <si>
    <t>**COMPOSIÇÃO BASEADA EM ORSE - COD - (01582) - OUTUBRO/2016</t>
  </si>
  <si>
    <t>RALO HEMISFÉRICO EM FERRO FUNDIDO, DN 100 MM, PARA LAJES/ CALHAS - FORNECIMENTO E INSTALAÇÃO</t>
  </si>
  <si>
    <t>**COMPOSIÇÃO BASEADA EM ORSE - COD - (04283) - OUTUBRO/2016</t>
  </si>
  <si>
    <t>**COMPOSIÇÃO BASEADA NA TABELA SINAPI - COMPOSIÇÕES ANALÍTICAS -  12/2016 - (COD - 91175)</t>
  </si>
  <si>
    <t>**COMPOSIÇÃO BASEADA NA ORSE - (COD. ORSE/10810) - RODAPIA DE  7CM - OUTUBRO/2016</t>
  </si>
  <si>
    <t>**COMPOSIÇÃO DA MÃO DE OBRA BASEADA NO BOLETIM ORSE (OUT/16) CÓDIGO "9045"</t>
  </si>
  <si>
    <t>**COMPOSIÇÃO BASEADA NO BOLETIM ORSE-SE (OUT/16) "7996"</t>
  </si>
  <si>
    <t>AMM ELE 45</t>
  </si>
  <si>
    <t>AMM ELE 46</t>
  </si>
  <si>
    <t>AMM ELE 47</t>
  </si>
  <si>
    <t>AMM ELE 48</t>
  </si>
  <si>
    <t>AMM ELE 49</t>
  </si>
  <si>
    <t>AMM ELE 50</t>
  </si>
  <si>
    <t>AMM ELE 51</t>
  </si>
  <si>
    <t>RODOVIA PALMIRO PAES DE BARROS - MT 040 , JARDIM ESTORIL , SANTO ANTÔNIO DO LERVERGER- MT</t>
  </si>
  <si>
    <t>SAPATA</t>
  </si>
  <si>
    <t>5.16</t>
  </si>
  <si>
    <t>TANQUE ACO INOXIDAVEL (ACO 304) COM ESFREGADOR E VALVULA, DE *50 X 40 X 22* CM - FORNECIMENTO E INSTALAÇÃO - INCLUSIVE TORNEIRA CROMADA E SIFÃO FLEXÍVEL</t>
  </si>
  <si>
    <t>**COMPOSIÇÃO BASEADA NA ORSE - (COD. ORSE/02055) - OUTUBRO/2016</t>
  </si>
  <si>
    <t>Quanto ao insumo DE CÓDIGO 3146 (Fita veda rosca em rolos de 18mm x 10m (LxC)) na referência utilizada (ORSE - 02055) a unidade de medida é apresentada em metros enquanto que na tabela Sinapi é apresentada em unidades de 10 metros, portanto faz-se necessária a conversão para a determinação do valor exato, esta conversão é apresentada em baixo através de uma regra de três simples:</t>
  </si>
  <si>
    <t xml:space="preserve"> 10 metros ----------- 1 unidade
0,75 metros ---------- x unidades
x: 0,075 unidades</t>
  </si>
  <si>
    <t>SISTEMA DE TRATAMENTO DE ESGOTO - EXECUÇÃO DO TANQUE SÉPTICO/FILTRO ANAERÓBIO - DIMENSÕES E UNIDADES DE ACORDO COM O PROJETO</t>
  </si>
  <si>
    <t>FIXAÇÃO DE TUBOS VERTICAIS DE DIÂMETROS SUPERIORES A 75MM COM ABRAÇADEIRA METÁLICA RÍGIDA TIPO D 4" - COM CUNHA E PARAFUSO - FORNECIMENTO E INSTALAÇÃO POR METRO DE TUBULAÇÃO</t>
  </si>
  <si>
    <t>COBERTURA</t>
  </si>
  <si>
    <t>LAJE MACIÇA</t>
  </si>
  <si>
    <t>PINTURA</t>
  </si>
  <si>
    <t>13.1</t>
  </si>
  <si>
    <t>13.2</t>
  </si>
  <si>
    <t>13.3</t>
  </si>
  <si>
    <t>13.4</t>
  </si>
  <si>
    <t>13.5</t>
  </si>
  <si>
    <t>13.6</t>
  </si>
  <si>
    <t>13.7</t>
  </si>
  <si>
    <t>13.8</t>
  </si>
  <si>
    <t>13.9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</si>
  <si>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</si>
  <si>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</si>
  <si>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</si>
  <si>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</si>
  <si>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</si>
  <si>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</si>
  <si>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</si>
  <si>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</si>
  <si>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</si>
  <si>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</si>
  <si>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</si>
  <si>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</si>
  <si>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</si>
  <si>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</si>
  <si>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</si>
  <si>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</si>
  <si>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</si>
  <si>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</si>
  <si>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</si>
  <si>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</si>
  <si>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</si>
  <si>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</si>
  <si>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</si>
  <si>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</si>
  <si>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</si>
  <si>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</si>
  <si>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</si>
  <si>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</si>
  <si>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</si>
  <si>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</si>
  <si>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</si>
  <si>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</si>
  <si>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</si>
  <si>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</si>
  <si>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</si>
  <si>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</si>
  <si>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</si>
  <si>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</si>
  <si>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</si>
  <si>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</si>
  <si>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</si>
  <si>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</si>
  <si>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</si>
  <si>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</si>
  <si>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</si>
  <si>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</si>
  <si>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</si>
  <si>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</si>
  <si>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</si>
  <si>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</si>
  <si>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</si>
  <si>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</si>
  <si>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</si>
  <si>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</si>
  <si>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</si>
  <si>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</si>
  <si>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</si>
  <si>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</si>
  <si>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</si>
  <si>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</si>
  <si>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</si>
  <si>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</si>
  <si>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</si>
  <si>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</si>
  <si>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</si>
  <si>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</si>
  <si>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</si>
  <si>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</si>
  <si>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</si>
  <si>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</si>
  <si>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</si>
  <si>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</si>
  <si>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</si>
  <si>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</si>
  <si>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</si>
  <si>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</si>
  <si>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</si>
  <si>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</si>
  <si>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</si>
  <si>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</si>
  <si>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</si>
  <si>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</si>
  <si>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</si>
  <si>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</si>
  <si>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</si>
  <si>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</si>
  <si>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</si>
  <si>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</si>
  <si>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</si>
  <si>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</si>
  <si>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13.100</t>
  </si>
  <si>
    <t>13.101</t>
  </si>
  <si>
    <t>13.102</t>
  </si>
  <si>
    <t>13.103</t>
  </si>
  <si>
    <t>13.104</t>
  </si>
  <si>
    <t>13.105</t>
  </si>
  <si>
    <t>.</t>
  </si>
  <si>
    <t>I M P L A N T A Ç Ã O</t>
  </si>
  <si>
    <t>G L P</t>
  </si>
  <si>
    <t>PISO</t>
  </si>
  <si>
    <t>SE DER MENOR QUE 450 MIL DIMINUIR</t>
  </si>
  <si>
    <t>OOOOOK</t>
  </si>
  <si>
    <t>OOOOOOK</t>
  </si>
  <si>
    <t>CONFORME PROJETO HIDROSSANITÁRIO</t>
  </si>
  <si>
    <t>CONFORME PROJETO SPDA</t>
  </si>
  <si>
    <t>-</t>
  </si>
  <si>
    <t>ÁREA CONSTRUIR DA UDR</t>
  </si>
  <si>
    <t>19,83+3</t>
  </si>
  <si>
    <t>CONFORME PROJETO ARQUITETÔNICO</t>
  </si>
  <si>
    <t>1,2*(0,86+0,86)</t>
  </si>
  <si>
    <t>CONFORME QUADRO DE ESQUADRIAS</t>
  </si>
  <si>
    <t>1,2*(0,8+0,8)</t>
  </si>
  <si>
    <t>1,2*0,8</t>
  </si>
  <si>
    <t>1,92+0,96</t>
  </si>
  <si>
    <t>28*0,25*0,25</t>
  </si>
  <si>
    <t>35*0,25*0,25</t>
  </si>
  <si>
    <t>(1,89*8)+(1,68*3)</t>
  </si>
  <si>
    <t>3,57+16,5+10,12+10,12+10,12+10+10+2,04+7,1+3,05+7,47+20,41+20,07+3,11+3,11+3,19</t>
  </si>
  <si>
    <t>25,03+27,11+3,23+3,23+4,85+3,57+2,04+10+10+10,12+10,12+10,12+16,5+7,47+3,05+7,1+20,41+20,07+3,11+3,11+3,19</t>
  </si>
  <si>
    <t>27,11+4,85+3,57+10+10+16,5+10,12+10,12+10,12+3,05+7,47+20,41+20,07+3,11+3,11+3,19</t>
  </si>
  <si>
    <t>25,03+3,23+3,23+2,04+7,1</t>
  </si>
  <si>
    <t>5,8+4,65+0,1+4,3+2,9+1,7+0,1+1,55+0,1+1,65+2,45+4,35+1,7+1,7+2,1+1,2+1,85+0,35+3,85+0,35+1,1+1,05+3,05+1+0,25+3,95+0,35+0,8+0,1+2,85+3,55+3,55+1,85+0,1+2,85+3,55+3,55+1,85+0,1+2,85+3,55+3,55+1,85+0,1+3,45+3,45+2,9+1,9+0,1+3,45+3,45+2,9+1,9+0,1+2,45+3,05+3,05+1,45+0,1+2,65+4,6+4,44+6,46+4,6+5,9</t>
  </si>
  <si>
    <t>(1,2*(4,9+11,25+16,05+0,6+11+2,15))+(1,7*(6,3+4,65+2,45+3,7+3,85+8,05))+(0,75*(1,4+5,65+5,9+3,35))*2)+(3,3*5,8)+((3,2*(6,15+0,75+16,04+11,25+4,9+2,15+14,85+3,7+2,45+4,65)))-((0,6*2)+(0,9*11)+(1,2*3)+(0,48*2)+(3,36*1))</t>
  </si>
  <si>
    <t>3,2*(1,9+1,9+1,9+1,9+1,7+1,7+1,7+1,7+1,7+1,7+1,2+1,2+2+2+3,55+3,55)-(0,6+0,48+0,48+1,68+1,68+0,6)</t>
  </si>
  <si>
    <t>25,03+3,23+3,23+27,11+4,85</t>
  </si>
  <si>
    <t>(0,6*2)+(0,9*11)+(1,2*3)+(0,48*2)</t>
  </si>
  <si>
    <t>(3,36+(2,94*2)</t>
  </si>
  <si>
    <t>(3*(4,65+3,7+1,9+8,95+3,6+3,55+3,45+3,45+3,55+3,55+10,95+11,25+4,9+14,85+3,55+2,6+11+7,95+3,05+1,7+6,15+16,05)+(1,2*(4,9+11,25+16,05+0,6+11+2,15))+(1,7*(6,3+4,65+2,45+3,7+3,85+8,05))+(0,75*(1,4+5,65+5,9+3,35))+(3,3*5,8)-((0,6*2)+(0,9*11)+(1,2*3)+(0,48*2)+(1,89*8)+(3,36*1)+(1,68*3)+(2,94*2))</t>
  </si>
  <si>
    <t>((1+0,5)*2)+((1,5+0,5)*11)+((0,8+0,5)*2)</t>
  </si>
  <si>
    <t>(2+0,5)*3</t>
  </si>
  <si>
    <t>((0,9+0,5)*8)+((0,8+0,5)*3)+((1,4+0,5)*2)</t>
  </si>
  <si>
    <t>(1,6+0,5)*1</t>
  </si>
  <si>
    <t>144,2*0,75</t>
  </si>
  <si>
    <t>CONFORME PROJETO ESTRUTURAL</t>
  </si>
  <si>
    <t>0,75*0,6*15+0,65*0,65*3+0,7*0,7*1+0,85*0,7*13+0,9*0,75*4</t>
  </si>
  <si>
    <t>18,94+144,2*0,15</t>
  </si>
  <si>
    <t>31,92-4,74-7,3-18,94*0,05</t>
  </si>
  <si>
    <t>18,94*1+144,2*0,3*0,3</t>
  </si>
  <si>
    <t>CONFORME ÀREA  A CONSTRUIR UDR</t>
  </si>
  <si>
    <t>3*3</t>
  </si>
  <si>
    <t>5*2,5</t>
  </si>
  <si>
    <t>AMM HID 002</t>
  </si>
  <si>
    <t>AMM HID 003</t>
  </si>
  <si>
    <t>AMM HID 004</t>
  </si>
  <si>
    <t>AMM HID 005</t>
  </si>
  <si>
    <t>AMM HID 006</t>
  </si>
  <si>
    <t>AMM HID 007</t>
  </si>
  <si>
    <t>AMM HID 008</t>
  </si>
  <si>
    <t>AMM HID 009</t>
  </si>
  <si>
    <t>AMM HID 010</t>
  </si>
  <si>
    <t>AMM HID 011</t>
  </si>
  <si>
    <t>AMM HID 012</t>
  </si>
  <si>
    <t>AMM HID 013</t>
  </si>
  <si>
    <t>AMM HID 014</t>
  </si>
  <si>
    <t>AMM HID 015</t>
  </si>
  <si>
    <t>AMM HID 016</t>
  </si>
  <si>
    <t>AMM SPDA 22</t>
  </si>
  <si>
    <t>AMM SPDA 23</t>
  </si>
  <si>
    <t>AMM SPDA 24</t>
  </si>
  <si>
    <t>AMM SPDA 25</t>
  </si>
  <si>
    <t>VERGALHÃO GALVANIZADO A FOGO 3/8" X 3,00m (RE-BAR)</t>
  </si>
  <si>
    <t>LEODECIO</t>
  </si>
  <si>
    <t>**COMPOSIÇÃO DA MÃO DE OBRA BASEADA NO BOLETIM ORSE (OUT/2016) "10908".</t>
  </si>
  <si>
    <t>CLIPS GALVANIZADO 3/8"</t>
  </si>
  <si>
    <t>**COMPOSIÇÃO DA MÃO DE OBRA BASEADA NO BOLETIM SINAPI (NOV/2016) "83377".</t>
  </si>
  <si>
    <t>CONECTOR EM LATÃO TIPO MINI-GAR PARA CABOS DE 16 A 50MM²</t>
  </si>
  <si>
    <t>**COMPOSIÇÃO DA MÃO DE OBRA BASEADA NO BOLETIM SINAPI (OUT/2016) "10694".</t>
  </si>
  <si>
    <t>**COMPOSIÇÃO BASEADA NAS TABELA SINAPI (09/2015) "84682". A COMPOSIÇÃO UTILIZADA COMO REFERÊNCIA, FORNECE A MÃO DE OBRA POR "METRO" DO INSUMO, COMO ESTA COMPOSIÇÃO UTILIZA O INSUMO EM "KG" FOI FEITA REGRA DE TRÊS PARA OBTER A MÃO DE OBRA POR KG.</t>
  </si>
  <si>
    <t>21.0</t>
  </si>
  <si>
    <t>22.0</t>
  </si>
  <si>
    <t>19.4</t>
  </si>
  <si>
    <t>20.3</t>
  </si>
  <si>
    <t>20.4</t>
  </si>
  <si>
    <t>20.5</t>
  </si>
  <si>
    <t>20.6</t>
  </si>
  <si>
    <t>20.7</t>
  </si>
  <si>
    <t>20.8</t>
  </si>
  <si>
    <t>20.9</t>
  </si>
  <si>
    <t>20.10</t>
  </si>
  <si>
    <t>21.1</t>
  </si>
  <si>
    <t>21.2</t>
  </si>
  <si>
    <t>21.3</t>
  </si>
  <si>
    <t>22.1</t>
  </si>
  <si>
    <t>L Ó G I C A</t>
  </si>
  <si>
    <t xml:space="preserve">C O M P O S I Ç Ã O   D E   P R E Ç O S   /   L Ó G I C A </t>
  </si>
  <si>
    <t>07.388.781/0001-82</t>
  </si>
  <si>
    <t>(65)3648-5700</t>
  </si>
  <si>
    <t>11.138.453/0001-03</t>
  </si>
  <si>
    <t>ELETRICA UNIAO</t>
  </si>
  <si>
    <t>ELETROFIOS</t>
  </si>
  <si>
    <t>37.470.911/0001-92</t>
  </si>
  <si>
    <t>(65) 3618-2500</t>
  </si>
  <si>
    <t>RUBENS</t>
  </si>
  <si>
    <t>PARANÁ</t>
  </si>
  <si>
    <t>08.139.615/0002-97</t>
  </si>
  <si>
    <t>(65) 3046-4501</t>
  </si>
  <si>
    <t>(65) 3632-9300</t>
  </si>
  <si>
    <t>**COMPOSIÇÃO BASEADA NA TABELA ORSE (SET/16) "10726". Obs.: Devido a falta de profissional qualificado como cabista (como na referência descreve), foi utilizado uma mão de obra com serviço semelhante.</t>
  </si>
  <si>
    <t>MACRO DISTRIBUIDORA</t>
  </si>
  <si>
    <t>01.426.365/0001-45</t>
  </si>
  <si>
    <t>(65)3648-3000</t>
  </si>
  <si>
    <t>RENATO</t>
  </si>
  <si>
    <t>AMM LOG 50</t>
  </si>
  <si>
    <t>**COMPOSIÇÃO BASEADA NA TABELA ORSE (SET/16) "697".</t>
  </si>
  <si>
    <t>CABO UTP 4 PARES CATEGORIA 5e</t>
  </si>
  <si>
    <t>PLUG MAIS DISTRIBUIDORA</t>
  </si>
  <si>
    <t>LIGIA</t>
  </si>
  <si>
    <t>ANTONIO</t>
  </si>
  <si>
    <t>25.211.602/0001/19</t>
  </si>
  <si>
    <t>(65)3632-9300</t>
  </si>
  <si>
    <t>WENDER</t>
  </si>
  <si>
    <t>LOJA ELETRICA LTDA</t>
  </si>
  <si>
    <t>17.155.342/0010-74</t>
  </si>
  <si>
    <t xml:space="preserve"> (31) 3218-8000</t>
  </si>
  <si>
    <t>lojaeletrica.com.br</t>
  </si>
  <si>
    <t>AMM LOG 53</t>
  </si>
  <si>
    <t>**COMPOSIÇÃO BASEADA NO BOLETIM ORSE (SET/16) "11420".</t>
  </si>
  <si>
    <t>BLOCO TERMINAL PARA TELEFONE 10 PARES - BLOCO M10</t>
  </si>
  <si>
    <t>SERGIO</t>
  </si>
  <si>
    <t>AMM LOG 56</t>
  </si>
  <si>
    <t>**COMPOSIÇÃO BASEADA NO BOLETIM SINAPI (DEZ/16) "73690".</t>
  </si>
  <si>
    <t>CABO TELEFONICO CCE - APL - 50, 4 PARES, USO EXTERNO</t>
  </si>
  <si>
    <t>AMM LOG 57</t>
  </si>
  <si>
    <t>**COMPOSIÇÃO BASEADA NO BOLETIM ORSE (SET/16) "714".</t>
  </si>
  <si>
    <t>ESPELHO PARA CAIXA 4X2" COM DUAS SAIDAS RJ45 (FEMEA), CAT 5e</t>
  </si>
  <si>
    <t>AMM LOG 58</t>
  </si>
  <si>
    <t>**COMPOSIÇÃO BASEADA NO BOLETIM ORSE (SET/16) "715".</t>
  </si>
  <si>
    <t>ESPELHO PARA CAIXA 4X2" COM UMA SAÍDA RJ45 (FEMEA), CAT 5e</t>
  </si>
  <si>
    <t>AMM LOG 59</t>
  </si>
  <si>
    <t>**COMPOSIÇÃO BASEADA NO BOLETIM ORSE (SET/16) "720".</t>
  </si>
  <si>
    <t>CONECTOR RJ45 FEMEA, CAT 5e</t>
  </si>
  <si>
    <t>AMM LOG 61</t>
  </si>
  <si>
    <t>**COMPOSIÇÃO BASEADA NO BOLETIM ORSE (SET/16) "11230".</t>
  </si>
  <si>
    <t>PATH CORD CAT 5e, 1,5m, COM 2 RJ45 NAS EXTREMIDADES</t>
  </si>
  <si>
    <t>AMM LOG 65</t>
  </si>
  <si>
    <t>**COMPOSIÇÃO BASEADA NO BOLETIM ORSE (SET/16) "762". Como a mão de obra na composição utilizada como referencia trata do fornecimento e instalação de 1M do insumo em questão e aqui o insumo cotado é vendido apenas em barra de 3m, o coeficiente da mão de obra utilizado nessa composição foi o da mão de obra da referencia multiplicado por 3X.</t>
  </si>
  <si>
    <t>ELETROCALHA PERFURADA GALVANIZADA DE 100 X 50 X 3000mm</t>
  </si>
  <si>
    <t>(65)3618-2500</t>
  </si>
  <si>
    <t>AMM LOG 66</t>
  </si>
  <si>
    <t xml:space="preserve">**COMPOSIÇÃO BASEADA NO BOLETIM ORSE (SET/16) "9113". </t>
  </si>
  <si>
    <t>T HORIZONTAL PARA ELETROCALHA PERFURADA GALVANIZADA DE 100 X 50 X 3000mm</t>
  </si>
  <si>
    <t>TO LIGADO MATERIAS ELETRICOS</t>
  </si>
  <si>
    <t>07.237.858/0001-13</t>
  </si>
  <si>
    <t>(65)3025-4300</t>
  </si>
  <si>
    <t>PARAFUSO CABEÇA LENTILHA 3/8" X 3/4"</t>
  </si>
  <si>
    <t>PORCA SEXTAVADA 3/8"</t>
  </si>
  <si>
    <t>ARRUELA LISA 3/8"</t>
  </si>
  <si>
    <t>AMM LOG 68</t>
  </si>
  <si>
    <t xml:space="preserve">**COMPOSIÇÃO BASEADA NO BOLETIM ORSE (SET/16) "7878". </t>
  </si>
  <si>
    <t>EMENDA INTERNA PARA ELETROCLHA PERFURADA GALVANIZADA DE 100 X 50 X 3000mm</t>
  </si>
  <si>
    <t>AMM LOG 69</t>
  </si>
  <si>
    <t xml:space="preserve">**COMPOSIÇÃO BASEADA NO BOLETIM ORSE (SET/16) "726". </t>
  </si>
  <si>
    <t>TERMINAL DE FECHAMENTO PARA ELETROCALHA PERFURADA GALVANIZADA DE 100 X 50 3000mm</t>
  </si>
  <si>
    <t>AMM LOG 70</t>
  </si>
  <si>
    <t xml:space="preserve">**COMPOSIÇÃO BASEADA NO BOLETIM ORSE (SET/16) "724". </t>
  </si>
  <si>
    <t>SAÍDA LATERAL DE ELETROCALHA PERFURADA GALVANIZADA DE 100 X 50 X 3000mm PARA ELETRODUTO DE 1"</t>
  </si>
  <si>
    <t xml:space="preserve">**COMPOSIÇÃO BASEADA NO BOLETIM ORSE (SET/16) "8439". </t>
  </si>
  <si>
    <t>UNICASERV</t>
  </si>
  <si>
    <t>07.709.614/0001-96</t>
  </si>
  <si>
    <t>(13) 3345-6015</t>
  </si>
  <si>
    <t>unicaserv.com.br</t>
  </si>
  <si>
    <t>PLENITUDE CABOS</t>
  </si>
  <si>
    <t>00.961.747/0001-06</t>
  </si>
  <si>
    <t>(11)2919-4027</t>
  </si>
  <si>
    <t>plenitudecabos.com.br</t>
  </si>
  <si>
    <t>AMM LOG 74</t>
  </si>
  <si>
    <t xml:space="preserve">**COMPOSIÇÃO BASEADA NO BOLETIM ORSE (SET/16) "761". </t>
  </si>
  <si>
    <t>PACHT PAINEL DESCARREGADO 24 PORTAS, CAT 5e</t>
  </si>
  <si>
    <t>NET COMPUTADORES</t>
  </si>
  <si>
    <t>02.465.944/0001-60</t>
  </si>
  <si>
    <t>(19) 3481-2667</t>
  </si>
  <si>
    <t>netcomputadores.com.br</t>
  </si>
  <si>
    <t>AMM LOG 75</t>
  </si>
  <si>
    <t xml:space="preserve">**COMPOSIÇÃO BASEADA NO BOLETIM ORSE (SET/16) "10727". </t>
  </si>
  <si>
    <t>VOICE PAINEL 20 POSIÇÕES RJ45</t>
  </si>
  <si>
    <t>ITCOMTECH</t>
  </si>
  <si>
    <t>13.393.011/0001-20</t>
  </si>
  <si>
    <t xml:space="preserve"> (11) 2839.0446 </t>
  </si>
  <si>
    <t>itcomtech.com.br</t>
  </si>
  <si>
    <t>AMM LOG 76</t>
  </si>
  <si>
    <t xml:space="preserve">**COMPOSIÇÃO BASEADA NO BOLETIM ORSE (SET/16) "7841". </t>
  </si>
  <si>
    <t>CENTRAL TELEFONICA PABX, CAPACIDADE DE 2 LINHAS E 8 RAMAIS</t>
  </si>
  <si>
    <t>EBAA SHOP</t>
  </si>
  <si>
    <t>22.845.245/0001-52</t>
  </si>
  <si>
    <t xml:space="preserve"> (14)3471-7383</t>
  </si>
  <si>
    <t>ebaashop.com</t>
  </si>
  <si>
    <t>EXTRA</t>
  </si>
  <si>
    <t>07.170.938/0001-07</t>
  </si>
  <si>
    <t>4003-0363</t>
  </si>
  <si>
    <t>extra.com.br</t>
  </si>
  <si>
    <t>ELETRÔNICA SANTANA</t>
  </si>
  <si>
    <t xml:space="preserve">60.717.899/0001-90 </t>
  </si>
  <si>
    <t>(11) 2823-7066</t>
  </si>
  <si>
    <t>eletronicasantana.com.br</t>
  </si>
  <si>
    <t>AMM LOG 77</t>
  </si>
  <si>
    <t xml:space="preserve">**COMPOSIÇÃO BASEADA NO BOLETIM ORSE (SET/16) "8362". </t>
  </si>
  <si>
    <t>GUIA DE CABOS HORIZONTAIS FECHADOS</t>
  </si>
  <si>
    <t>AMM LOG 78</t>
  </si>
  <si>
    <t xml:space="preserve">**COMPOSIÇÃO BASEADA NO BOLETIM SEDOP-PA (OUT/15) "171056". </t>
  </si>
  <si>
    <t>RÉGUA DE TOMADAS PARA RACK - 6 TOMADAS 2P+T 10A - 1U</t>
  </si>
  <si>
    <t>AMM LOG 80</t>
  </si>
  <si>
    <t xml:space="preserve">SWITCH COM 16 PORTAS DE 10/100/1000Mbps E CAPACIDADE DE ROUTING/SWITCHING DE 10 Gbps. SUPORTE AOS PROTOCOLOS  IEEE 802.3 10BASE-T, IEEE 802.3u 100BASE-TX e IEEE 802.3ab 1000BASE-T. </t>
  </si>
  <si>
    <t>AMM LOG 82</t>
  </si>
  <si>
    <t>**COMPOSIÇÃO BASEADA NA TABELA ORSE (SET/16) "242"</t>
  </si>
  <si>
    <t>VERGALHÃO ROSCA TOTAL 5/16'' (TIRANTE)</t>
  </si>
  <si>
    <t>AMM LOG 83</t>
  </si>
  <si>
    <t>**COMPOSIÇÃO BASEADA NO BOELTIM "SEDOP-PA" (OUT/15) "171276"</t>
  </si>
  <si>
    <t>CANTONEIRA ZZ</t>
  </si>
  <si>
    <t>CANTONEIRA ZZ - COTAÇÃO COM FRETE PARA 10 UNIDADES</t>
  </si>
  <si>
    <t>CANTONEIRA ZZ - EQUIVALENTE POR UNIDADE</t>
  </si>
  <si>
    <t>AMM LOG 84</t>
  </si>
  <si>
    <t>**COMPOSIÇÃO BASEADA NO BOLETIM "ORSE" (OUT/16) "7879"</t>
  </si>
  <si>
    <t>SUSPENSÃO VERTICAL PARA ELETROCALHA PERFURADA 100 X 50 mm</t>
  </si>
  <si>
    <t>AMM LOG 85</t>
  </si>
  <si>
    <t>**COMPOSIÇÃO BASEADA NO BOLETIM ORSE (SET/16) "11242".</t>
  </si>
  <si>
    <t>CONECTOR RJ45 (MACHO) P/ CABO CAT 5e</t>
  </si>
  <si>
    <t>AMM LOG 86</t>
  </si>
  <si>
    <t>MINI RACK DE PAREDE COM UNIDADE DE VENTILAÇÃO, COM 12U PARA INSTALAÇÃO DE EQUIPAMENTOS</t>
  </si>
  <si>
    <t>CENTRAL CABOS</t>
  </si>
  <si>
    <t xml:space="preserve">07.284.035/0001-49 </t>
  </si>
  <si>
    <t>(11) 3334-3710</t>
  </si>
  <si>
    <t>centralcabos.com.br</t>
  </si>
  <si>
    <t>AMM LOG 87</t>
  </si>
  <si>
    <t xml:space="preserve">**COMPOSIÇÃO BASEADA NO BOLETIM ORSE (OUT/16) "8443". </t>
  </si>
  <si>
    <t>COTOVELO RETO 90º PARA ELETROCALHA PERFURADA 100 X 50</t>
  </si>
  <si>
    <t xml:space="preserve">PATRIANE </t>
  </si>
  <si>
    <t>PIZZATTO MATERIAIS ELÉTRICOS</t>
  </si>
  <si>
    <t>COMPOSIÇÕES LÓGICA</t>
  </si>
  <si>
    <t>Ref.: Tabela de Serviços
SINAPI (DEZEMBRO/2016)                                                     COM DESONERAÇÃO
e/ou composições PiniTCPO</t>
  </si>
  <si>
    <t>14.47</t>
  </si>
  <si>
    <t>15.9</t>
  </si>
  <si>
    <t>15.10</t>
  </si>
  <si>
    <t>15.11</t>
  </si>
  <si>
    <t>16.1</t>
  </si>
  <si>
    <t>16.2</t>
  </si>
  <si>
    <t>16.8</t>
  </si>
  <si>
    <t>16.9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</si>
  <si>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</si>
  <si>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</si>
  <si>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</si>
  <si>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</si>
  <si>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</si>
  <si>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</si>
  <si>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</si>
  <si>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</si>
  <si>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</si>
  <si>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</si>
  <si>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</si>
  <si>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</si>
  <si>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</si>
  <si>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</si>
  <si>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</si>
  <si>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</si>
  <si>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</si>
  <si>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</si>
  <si>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</si>
  <si>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</si>
  <si>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</si>
  <si>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</si>
  <si>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</si>
  <si>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</si>
  <si>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</si>
  <si>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</si>
  <si>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</si>
  <si>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</si>
  <si>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</si>
  <si>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</si>
  <si>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P R E V E N Ç Ã O  E  C O M B A T E   I N C Ê N D I O</t>
  </si>
  <si>
    <t>PLACA SAIDA FOTOLUMINESCENTE 20 X 30CM - FORNECIMENTO E INSTALAÇÃO</t>
  </si>
  <si>
    <t>PLACA P/ EXTINTOR FOTOLUMINESCENTE 20 X 30CM - FORNECIMENTO E INSTALAÇÃO</t>
  </si>
  <si>
    <t>ILUMINAÇAO EMERGENCIA E SAIDA LED BIVOLT 30 LED - FORNECIMENTO E INSTALAÇÃO</t>
  </si>
  <si>
    <t xml:space="preserve">ILUMINAÇAO EMERGENCIA E SAIDA LED BIVOLT SEGURIMAX </t>
  </si>
  <si>
    <t>HIDRO MOURA</t>
  </si>
  <si>
    <t>**COMPOSIÇÃO BASEADA NO BOLETIM 00559/ORSE-JAN/2016</t>
  </si>
  <si>
    <t>AMM INC 01</t>
  </si>
  <si>
    <t>AMM INC 02</t>
  </si>
  <si>
    <t>**COMPOSIÇÃO BASEADA NA TABELA 09475/ORSE - JAN/2016</t>
  </si>
  <si>
    <t>AMM INC 03</t>
  </si>
  <si>
    <t>17.5</t>
  </si>
  <si>
    <t>17.6</t>
  </si>
  <si>
    <t>17.7</t>
  </si>
  <si>
    <t>17.8</t>
  </si>
  <si>
    <t>17.9</t>
  </si>
  <si>
    <t>17.10</t>
  </si>
  <si>
    <t>17.11</t>
  </si>
  <si>
    <t>CONFORME PROJETO LÓGICA</t>
  </si>
  <si>
    <t>CONFORME PROJETO PREVENÇÃO E COMBATE INCÊNDIO</t>
  </si>
  <si>
    <t>CONSTRUÇÃO DA UNIDADE DESCENTRALIZADA DE REABILITAÇÃO- UDR</t>
  </si>
  <si>
    <t>CONSTRUÇÃO</t>
  </si>
  <si>
    <t>AMM LOG 88</t>
  </si>
  <si>
    <t>SISTEMA DE TRATAMENTO DE ESGOTO - EXECUÇÃO DO SUMIDOURO- DIMENSÕES E UNIDADES DE ACORDO COM O PROJETO</t>
  </si>
  <si>
    <t>INVESTIMENTO TOTAL</t>
  </si>
  <si>
    <t>Recursos da União</t>
  </si>
  <si>
    <t>Contrapartida</t>
  </si>
  <si>
    <t>FORMULA TRUNCAR</t>
  </si>
  <si>
    <r>
      <rPr>
        <b/>
        <sz val="12"/>
        <rFont val="Arial"/>
        <family val="2"/>
      </rPr>
      <t>**</t>
    </r>
    <r>
      <rPr>
        <sz val="12"/>
        <rFont val="Arial"/>
        <family val="2"/>
      </rPr>
      <t xml:space="preserve">COMPOSIÇÃO BASEADA NA COMPOSIÇÃO ANALÍTICA DA </t>
    </r>
    <r>
      <rPr>
        <b/>
        <sz val="12"/>
        <rFont val="Arial"/>
        <family val="2"/>
      </rPr>
      <t>TCPO - 13 EDIÇÃO, CÓDIGO 09.602.8.3.1 - PÁGINA 310.  OBS: 16 PEÇAS UNITÁRIAS/M2</t>
    </r>
  </si>
  <si>
    <t>ALEIXO  PRÉ MOLDADOS</t>
  </si>
  <si>
    <t>12.506.396/0001-22</t>
  </si>
  <si>
    <t>(65) 3622-2120</t>
  </si>
  <si>
    <t>EZIO PEDROSO</t>
  </si>
  <si>
    <t>LADRIART'S</t>
  </si>
  <si>
    <t>08.810.477/0001-44</t>
  </si>
  <si>
    <t>(65)3628-3496</t>
  </si>
  <si>
    <t>CLAUDIO FIGUEIREDO</t>
  </si>
  <si>
    <t>CASA DO PISO</t>
  </si>
  <si>
    <t>(65) 3621-2172</t>
  </si>
  <si>
    <t>ISRAEL MESSIAS</t>
  </si>
  <si>
    <t>PISO PODOTÁTIL 25X25 CM (POR METRO QUADRADO)</t>
  </si>
  <si>
    <t>WILSON JOSE</t>
  </si>
  <si>
    <t>SO PISO</t>
  </si>
  <si>
    <t>(65)3634-7000</t>
  </si>
  <si>
    <t>PISO ALERTA EM PLACA CIMENTÍCIA DE ALTA RESISTÊNCIA, PODOTÁTIL, 25X25 CM, ESP=3,5, ASSENTADO COM ARGAMASSA DE CIMENTO E AREIA PENEIRADA TRAÇO 1:3</t>
  </si>
  <si>
    <t>PISO DIRECIONAL PLACA EM CIMENTÍCIA DE ALTA RESISTÊNCIA, PODOTÁTIL, 25X25 CM, ESP=3,5, ASSENTADO COM ARGAMASSA DE CIMENTO E AREIA PENEIRADA TRAÇO 1:3</t>
  </si>
  <si>
    <t>PISO PODOTÁTIL DIRECIONAL 25X25 CM</t>
  </si>
  <si>
    <t>PISO PODOTÁTIL ALERTA 25X25 CM</t>
  </si>
  <si>
    <t>190*0,25*0,25</t>
  </si>
  <si>
    <t>22*0,25*0,25</t>
  </si>
  <si>
    <t>19.5</t>
  </si>
  <si>
    <t>19.6</t>
  </si>
  <si>
    <t>PORTA NAVAL</t>
  </si>
  <si>
    <t xml:space="preserve"> PORTA PARA DIVISÓRIA NAVAL MEDINDO 0,8 X 2,1 M</t>
  </si>
  <si>
    <t>04066/ORSE</t>
  </si>
  <si>
    <r>
      <rPr>
        <b/>
        <sz val="12"/>
        <rFont val="Arial"/>
        <family val="2"/>
      </rPr>
      <t>**</t>
    </r>
    <r>
      <rPr>
        <sz val="12"/>
        <rFont val="Arial"/>
        <family val="2"/>
      </rPr>
      <t>COMPOSIÇÃO BASEADA NA TABELA ORSE CODIGO 04066/ORSE-SETEMBRO/2017</t>
    </r>
  </si>
  <si>
    <t>8.6</t>
  </si>
  <si>
    <t>APLICAÇÃO E LIXAMENTO DE MASSA ACRÍLICA EM PAREDES, UMA DEMÃO. AF_06/2014</t>
  </si>
  <si>
    <t>**COMPOSIÇÃO BASEADA NO CADERNOS TÉCNICOS DE COMPOSIÇÕES PARA PINTURA (INTERNA E EXTERNA) LOTE 1 ,VERSÃO:006,VIGÊNCIA :06/2014,CÓDIGO 88495, ÚLTIMA ATUALIZAÇÃO 07/2017 PAGINA 31, COM ALTERAÇÃO NO INSUMO 4056 CONFORME ITEM 7. INFORMAÇÕES COMPLEMENTARES</t>
  </si>
  <si>
    <t>APLICAÇÃO E LIXAMENTO DE MASSA ACRÍLICA EM TETO, UMA DEMÃO. AF_06/2014</t>
  </si>
  <si>
    <t>**COMPOSIÇÃO BASEADA NO CADERNOS TÉCNICOS DE COMPOSIÇÕES PARA PINTURA (INTERNA E EXTERNA) LOTE 1 ,VERSÃO:006,VIGÊNCIA :06/2014,CÓDIGO 88494, ÚLTIMA ATUALIZAÇÃO 07/2017 PAGINA 29, COM ALTERAÇÃO NO INSUMO 4056 CONFORME ITEM 7. INFORMAÇÕES COMPLEMENTARES</t>
  </si>
  <si>
    <t>(17,89+1+25,68+10,17)*0,07 ESPESSURA DO CONCRETO</t>
  </si>
  <si>
    <t>07938/ORSE</t>
  </si>
  <si>
    <t>GUARDA-CORPO EM TUBO DE AÇO INOX Ø=1 1/2", DUPLO, MONTANTES E FECHAMENTO EM TUBO 1 1/2", H= 96CM, C/ACABAMENTO POLIDO, P/FIXAÇÃO EM PISO</t>
  </si>
  <si>
    <t>01689/ORSE</t>
  </si>
  <si>
    <t>PARAFUSO DE FIXAÇÃO COM BUCHA PLÁSTICA 8 MM</t>
  </si>
  <si>
    <r>
      <rPr>
        <b/>
        <sz val="12"/>
        <rFont val="Arial"/>
        <family val="2"/>
      </rPr>
      <t>**</t>
    </r>
    <r>
      <rPr>
        <sz val="12"/>
        <rFont val="Arial"/>
        <family val="2"/>
      </rPr>
      <t>COMPOSIÇÃO BASEADA NA TABELA ORSE CODIGO 07967/ORSE SETEMBRO /2017</t>
    </r>
  </si>
  <si>
    <t>2,1*2</t>
  </si>
  <si>
    <t>(2,2*(1,5+1,5+1,5+1,54+2,07+2,7+2,07+2,5))-(0,8*2,1*3)</t>
  </si>
  <si>
    <t>(((1,2*(4,9+11,25+16,05+0,6+11+2,15))+(1,7*(6,3+4,65+2,45+3,7+3,85+8,05))+(0,75*(1,4+5,65+5,9+3,35)))+((3,2*(6,15+0,75+16,04+11,25+4,9+2,15+14,85+3,7+2,45+4,65)))-((0,6*2)+(0,9*11)+(1,2*3)+(0,48*2)+(3,36*1)))</t>
  </si>
  <si>
    <t>(493,79*2)-311,69</t>
  </si>
  <si>
    <t>(((3,2*(7,2+7,2))+(2,8*(11,1+5,8)))-(1,68+1,68+1,89+1,89+0,48+0,48+0,6))</t>
  </si>
  <si>
    <t>675,89-84,7</t>
  </si>
  <si>
    <t>591,19+311,69</t>
  </si>
  <si>
    <t xml:space="preserve">VIGIA NOTURNO         12HORAS*7DIAS*6MES                  MESTRE DE OBRAS  5HORAS*5DIAS*6MES               ENGENHEIRO CIVIL   2HORAS*4DIAS*6MES            </t>
  </si>
</sst>
</file>

<file path=xl/styles.xml><?xml version="1.0" encoding="utf-8"?>
<styleSheet xmlns="http://schemas.openxmlformats.org/spreadsheetml/2006/main">
  <numFmts count="34">
    <numFmt numFmtId="8" formatCode="&quot;R$&quot;\ #,##0.00;[Red]\-&quot;R$&quot;\ #,##0.00"/>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0.000"/>
    <numFmt numFmtId="167" formatCode="0.0000"/>
    <numFmt numFmtId="168" formatCode="0.00000"/>
    <numFmt numFmtId="169" formatCode="0.0000000"/>
    <numFmt numFmtId="170" formatCode="_-* #,##0.00\ _€_-;\-* #,##0.00\ _€_-;_-* &quot;-&quot;??\ _€_-;_-@_-"/>
    <numFmt numFmtId="171" formatCode="#\,##0."/>
    <numFmt numFmtId="172" formatCode="_(&quot;$&quot;* #,##0_);_(&quot;$&quot;* \(#,##0\);_(&quot;$&quot;* &quot;-&quot;_);_(@_)"/>
    <numFmt numFmtId="173" formatCode="_(&quot;$&quot;* #,##0.00_);_(&quot;$&quot;* \(#,##0.00\);_(&quot;$&quot;* &quot;-&quot;??_);_(@_)"/>
    <numFmt numFmtId="174" formatCode="\$#."/>
    <numFmt numFmtId="175" formatCode="#,##0.00&quot; &quot;;&quot; (&quot;#,##0.00&quot;)&quot;;&quot; -&quot;#&quot; &quot;;@&quot; &quot;"/>
    <numFmt numFmtId="176" formatCode="#,##0.00&quot; &quot;;&quot;-&quot;#,##0.00&quot; &quot;;&quot; -&quot;#&quot; &quot;;@&quot; &quot;"/>
    <numFmt numFmtId="177" formatCode="#.00"/>
    <numFmt numFmtId="178" formatCode="0.00_)"/>
    <numFmt numFmtId="179" formatCode="%#.00"/>
    <numFmt numFmtId="180" formatCode="#\,##0.00"/>
    <numFmt numFmtId="181" formatCode="[$R$-416]&quot; &quot;#,##0.00;[Red]&quot;-&quot;[$R$-416]&quot; &quot;#,##0.00"/>
    <numFmt numFmtId="182" formatCode="#,"/>
    <numFmt numFmtId="183" formatCode="_(* #,##0_);_(* \(#,##0\);_(* &quot;-&quot;_);_(@_)"/>
    <numFmt numFmtId="184" formatCode="_(* #,##0.000_);_(* \(#,##0.000\);_(* &quot;-&quot;??_);_(@_)"/>
    <numFmt numFmtId="185" formatCode="_([$€-2]* #,##0.00_);_([$€-2]* \(#,##0.00\);_([$€-2]* &quot;-&quot;??_)"/>
    <numFmt numFmtId="186" formatCode="&quot;Verdadeiro&quot;;&quot;Verdadeiro&quot;;&quot;Falso&quot;"/>
    <numFmt numFmtId="187" formatCode="[$€]#,##0.00_);[Red]\([$€]#,##0.00\)"/>
    <numFmt numFmtId="188" formatCode="#,##0.000_);\(#,##0.000\)"/>
    <numFmt numFmtId="189" formatCode="[$R$ -416]#,##0.00"/>
    <numFmt numFmtId="190" formatCode="#,##0.000"/>
    <numFmt numFmtId="191" formatCode="_(* #,##0.0000000000_);_(* \(#,##0.0000000000\);_(* &quot;-&quot;??_);_(@_)"/>
    <numFmt numFmtId="192" formatCode="&quot;R$ &quot;#,##0.00"/>
    <numFmt numFmtId="193" formatCode="0.0%"/>
    <numFmt numFmtId="194" formatCode="&quot;R$ &quot;#,##0.000"/>
  </numFmts>
  <fonts count="143">
    <font>
      <sz val="11"/>
      <color theme="1"/>
      <name val="Calibri"/>
      <family val="2"/>
      <scheme val="minor"/>
    </font>
    <font>
      <sz val="11"/>
      <color theme="1"/>
      <name val="Calibri"/>
      <family val="2"/>
      <scheme val="minor"/>
    </font>
    <font>
      <sz val="12"/>
      <color theme="1"/>
      <name val="Arial"/>
      <family val="2"/>
    </font>
    <font>
      <b/>
      <sz val="12"/>
      <name val="Arial"/>
      <family val="2"/>
    </font>
    <font>
      <sz val="12"/>
      <name val="Arial"/>
      <family val="2"/>
    </font>
    <font>
      <sz val="10"/>
      <name val="Arial"/>
      <family val="2"/>
    </font>
    <font>
      <sz val="11"/>
      <color indexed="8"/>
      <name val="Calibri"/>
      <family val="2"/>
    </font>
    <font>
      <sz val="10"/>
      <name val="Arial"/>
      <family val="2"/>
    </font>
    <font>
      <sz val="9"/>
      <color indexed="10"/>
      <name val="Geneva"/>
      <family val="2"/>
    </font>
    <font>
      <u/>
      <sz val="10"/>
      <color indexed="12"/>
      <name val="Arial"/>
      <family val="2"/>
    </font>
    <font>
      <u/>
      <sz val="10"/>
      <color theme="10"/>
      <name val="Arial"/>
      <family val="2"/>
    </font>
    <font>
      <sz val="1"/>
      <name val="Arial"/>
      <family val="2"/>
    </font>
    <font>
      <b/>
      <sz val="20"/>
      <name val="Arial"/>
      <family val="2"/>
    </font>
    <font>
      <sz val="14"/>
      <name val="Arial"/>
      <family val="2"/>
    </font>
    <font>
      <b/>
      <sz val="14"/>
      <name val="Arial"/>
      <family val="2"/>
    </font>
    <font>
      <sz val="3"/>
      <name val="Arial"/>
      <family val="2"/>
    </font>
    <font>
      <b/>
      <sz val="21.5"/>
      <name val="Arial"/>
      <family val="2"/>
    </font>
    <font>
      <b/>
      <sz val="11"/>
      <name val="Arial"/>
      <family val="2"/>
    </font>
    <font>
      <b/>
      <sz val="10"/>
      <name val="Arial"/>
      <family val="2"/>
    </font>
    <font>
      <b/>
      <sz val="8"/>
      <name val="Arial"/>
      <family val="2"/>
    </font>
    <font>
      <sz val="30"/>
      <name val="Arial"/>
      <family val="2"/>
    </font>
    <font>
      <b/>
      <sz val="10"/>
      <color indexed="10"/>
      <name val="Arial"/>
      <family val="2"/>
    </font>
    <font>
      <b/>
      <sz val="30"/>
      <color rgb="FFFF0000"/>
      <name val="Arial"/>
      <family val="2"/>
    </font>
    <font>
      <b/>
      <sz val="30"/>
      <name val="Arial"/>
      <family val="2"/>
    </font>
    <font>
      <b/>
      <sz val="9"/>
      <name val="Arial"/>
      <family val="2"/>
    </font>
    <font>
      <b/>
      <sz val="3"/>
      <name val="Arial"/>
      <family val="2"/>
    </font>
    <font>
      <b/>
      <sz val="18"/>
      <name val="Arial"/>
      <family val="2"/>
    </font>
    <font>
      <sz val="10"/>
      <color indexed="10"/>
      <name val="Arial"/>
      <family val="2"/>
    </font>
    <font>
      <b/>
      <sz val="1"/>
      <name val="Arial"/>
      <family val="2"/>
    </font>
    <font>
      <b/>
      <sz val="14"/>
      <color theme="0"/>
      <name val="Arial"/>
      <family val="2"/>
    </font>
    <font>
      <b/>
      <sz val="12"/>
      <color theme="1"/>
      <name val="Calibri"/>
      <family val="2"/>
      <scheme val="minor"/>
    </font>
    <font>
      <sz val="48"/>
      <name val="Arial"/>
      <family val="2"/>
    </font>
    <font>
      <sz val="11"/>
      <name val="Arial"/>
      <family val="2"/>
    </font>
    <font>
      <sz val="10"/>
      <color rgb="FFFF0000"/>
      <name val="Arial"/>
      <family val="2"/>
    </font>
    <font>
      <b/>
      <sz val="1.5"/>
      <name val="Arial"/>
      <family val="2"/>
    </font>
    <font>
      <sz val="1.5"/>
      <color theme="1"/>
      <name val="Calibri"/>
      <family val="2"/>
      <scheme val="minor"/>
    </font>
    <font>
      <sz val="12"/>
      <color indexed="8"/>
      <name val="Arial"/>
      <family val="2"/>
    </font>
    <font>
      <sz val="8"/>
      <name val="Arial"/>
      <family val="2"/>
    </font>
    <font>
      <sz val="10"/>
      <color indexed="8"/>
      <name val="Arial"/>
      <family val="2"/>
    </font>
    <font>
      <u/>
      <sz val="11"/>
      <color theme="10"/>
      <name val="Calibri"/>
      <family val="2"/>
      <scheme val="minor"/>
    </font>
    <font>
      <sz val="10"/>
      <color indexed="8"/>
      <name val="MS Sans Serif"/>
      <family val="2"/>
    </font>
    <font>
      <sz val="10"/>
      <color rgb="FF000000"/>
      <name val="Arial1"/>
    </font>
    <font>
      <sz val="1"/>
      <color indexed="8"/>
      <name val="Courier"/>
      <family val="3"/>
    </font>
    <font>
      <sz val="11"/>
      <color rgb="FF000000"/>
      <name val="Calibri"/>
      <family val="2"/>
    </font>
    <font>
      <u/>
      <sz val="6"/>
      <color indexed="36"/>
      <name val="MS Sans Serif"/>
      <family val="2"/>
    </font>
    <font>
      <b/>
      <i/>
      <sz val="16"/>
      <color rgb="FF000000"/>
      <name val="Arial"/>
      <family val="2"/>
    </font>
    <font>
      <u/>
      <sz val="11"/>
      <color indexed="12"/>
      <name val="Arial"/>
      <family val="2"/>
    </font>
    <font>
      <sz val="10"/>
      <name val="Courier"/>
      <family val="3"/>
    </font>
    <font>
      <sz val="12"/>
      <name val="Times New Roman"/>
      <family val="1"/>
    </font>
    <font>
      <sz val="11"/>
      <color rgb="FF000000"/>
      <name val="Arial"/>
      <family val="2"/>
    </font>
    <font>
      <sz val="11"/>
      <color indexed="8"/>
      <name val="Arial"/>
      <family val="2"/>
    </font>
    <font>
      <b/>
      <i/>
      <sz val="16"/>
      <name val="Helv"/>
    </font>
    <font>
      <sz val="10"/>
      <name val="Times New Roman"/>
      <family val="1"/>
    </font>
    <font>
      <b/>
      <i/>
      <u/>
      <sz val="11"/>
      <color rgb="FF000000"/>
      <name val="Arial"/>
      <family val="2"/>
    </font>
    <font>
      <sz val="10"/>
      <name val="MS Sans Serif"/>
      <family val="2"/>
    </font>
    <font>
      <sz val="1"/>
      <color indexed="18"/>
      <name val="Courier"/>
      <family val="3"/>
    </font>
    <font>
      <b/>
      <sz val="1"/>
      <color indexed="8"/>
      <name val="Courier"/>
      <family val="3"/>
    </font>
    <font>
      <b/>
      <sz val="11"/>
      <color theme="1"/>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u/>
      <sz val="8.5"/>
      <color theme="10"/>
      <name val="Arial"/>
      <family val="2"/>
    </font>
    <font>
      <sz val="10"/>
      <color theme="0"/>
      <name val="Arial"/>
      <family val="2"/>
    </font>
    <font>
      <sz val="20"/>
      <color rgb="FFFF0000"/>
      <name val="Arial"/>
      <family val="2"/>
    </font>
    <font>
      <b/>
      <sz val="16"/>
      <name val="Arial"/>
      <family val="2"/>
    </font>
    <font>
      <b/>
      <sz val="22"/>
      <color theme="0"/>
      <name val="Arial"/>
      <family val="2"/>
    </font>
    <font>
      <b/>
      <sz val="22"/>
      <name val="Arial"/>
      <family val="2"/>
    </font>
    <font>
      <b/>
      <sz val="12"/>
      <color indexed="8"/>
      <name val="Arial"/>
      <family val="2"/>
    </font>
    <font>
      <sz val="1"/>
      <name val="Times New Roman"/>
      <family val="1"/>
    </font>
    <font>
      <i/>
      <sz val="1"/>
      <color indexed="8"/>
      <name val="Arial"/>
      <family val="2"/>
    </font>
    <font>
      <sz val="4"/>
      <name val="Arial"/>
      <family val="2"/>
    </font>
    <font>
      <b/>
      <sz val="4"/>
      <name val="Arial"/>
      <family val="2"/>
    </font>
    <font>
      <sz val="10"/>
      <color indexed="50"/>
      <name val="Arial"/>
      <family val="2"/>
    </font>
    <font>
      <sz val="4"/>
      <color indexed="50"/>
      <name val="Arial"/>
      <family val="2"/>
    </font>
    <font>
      <sz val="4"/>
      <color indexed="8"/>
      <name val="Arial"/>
      <family val="2"/>
    </font>
    <font>
      <b/>
      <sz val="12"/>
      <color indexed="8"/>
      <name val="Calibri"/>
      <family val="2"/>
    </font>
    <font>
      <sz val="18"/>
      <name val="Arial"/>
      <family val="2"/>
    </font>
    <font>
      <b/>
      <sz val="14"/>
      <color theme="1"/>
      <name val="Arial"/>
      <family val="2"/>
    </font>
    <font>
      <sz val="12"/>
      <color rgb="FF333333"/>
      <name val="Arial"/>
      <family val="2"/>
    </font>
    <font>
      <b/>
      <sz val="12"/>
      <color rgb="FFFF0000"/>
      <name val="Arial"/>
      <family val="2"/>
    </font>
    <font>
      <b/>
      <sz val="12"/>
      <color theme="1"/>
      <name val="Arial"/>
      <family val="2"/>
    </font>
    <font>
      <b/>
      <u/>
      <sz val="12"/>
      <name val="Arial"/>
      <family val="2"/>
    </font>
    <font>
      <sz val="12"/>
      <color rgb="FF000000"/>
      <name val="Arial"/>
      <family val="2"/>
    </font>
    <font>
      <i/>
      <sz val="12"/>
      <color indexed="8"/>
      <name val="Arial"/>
      <family val="2"/>
    </font>
    <font>
      <b/>
      <i/>
      <sz val="12"/>
      <color indexed="8"/>
      <name val="Arial"/>
      <family val="2"/>
    </font>
    <font>
      <b/>
      <sz val="16"/>
      <color rgb="FFFFFFFF"/>
      <name val="Arial"/>
      <family val="2"/>
    </font>
    <font>
      <b/>
      <sz val="12"/>
      <color rgb="FF000000"/>
      <name val="Arial"/>
      <family val="2"/>
    </font>
    <font>
      <b/>
      <sz val="12"/>
      <color rgb="FFFFFFFF"/>
      <name val="Arial"/>
      <family val="2"/>
    </font>
    <font>
      <sz val="10"/>
      <name val="Arial"/>
      <family val="2"/>
    </font>
    <font>
      <sz val="12"/>
      <name val="Symbol"/>
      <family val="1"/>
      <charset val="2"/>
    </font>
    <font>
      <sz val="10"/>
      <color theme="1"/>
      <name val="Arial"/>
      <family val="2"/>
    </font>
    <font>
      <b/>
      <i/>
      <sz val="10"/>
      <name val="Arial"/>
      <family val="2"/>
    </font>
    <font>
      <sz val="12"/>
      <color indexed="8"/>
      <name val="Times New Roman"/>
      <family val="2"/>
    </font>
    <font>
      <sz val="12"/>
      <color indexed="9"/>
      <name val="Times New Roman"/>
      <family val="2"/>
    </font>
    <font>
      <sz val="12"/>
      <color indexed="17"/>
      <name val="Times New Roman"/>
      <family val="2"/>
    </font>
    <font>
      <b/>
      <sz val="12"/>
      <color indexed="52"/>
      <name val="Times New Roman"/>
      <family val="2"/>
    </font>
    <font>
      <b/>
      <sz val="12"/>
      <color indexed="9"/>
      <name val="Times New Roman"/>
      <family val="2"/>
    </font>
    <font>
      <sz val="12"/>
      <color indexed="52"/>
      <name val="Times New Roman"/>
      <family val="2"/>
    </font>
    <font>
      <sz val="12"/>
      <color indexed="62"/>
      <name val="Times New Roman"/>
      <family val="2"/>
    </font>
    <font>
      <u/>
      <sz val="7.5"/>
      <color indexed="12"/>
      <name val="Courier"/>
      <family val="3"/>
    </font>
    <font>
      <sz val="12"/>
      <color indexed="20"/>
      <name val="Times New Roman"/>
      <family val="2"/>
    </font>
    <font>
      <sz val="12"/>
      <color indexed="60"/>
      <name val="Times New Roman"/>
      <family val="2"/>
    </font>
    <font>
      <sz val="11"/>
      <color rgb="FF000000"/>
      <name val="Calibri"/>
      <family val="2"/>
      <charset val="204"/>
    </font>
    <font>
      <sz val="11"/>
      <color indexed="8"/>
      <name val="Calibri"/>
      <family val="2"/>
      <charset val="204"/>
    </font>
    <font>
      <b/>
      <sz val="12"/>
      <color indexed="63"/>
      <name val="Times New Roman"/>
      <family val="2"/>
    </font>
    <font>
      <sz val="12"/>
      <color indexed="10"/>
      <name val="Times New Roman"/>
      <family val="2"/>
    </font>
    <font>
      <i/>
      <sz val="12"/>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2"/>
      <color indexed="8"/>
      <name val="Times New Roman"/>
      <family val="2"/>
    </font>
    <font>
      <sz val="10"/>
      <name val="Arial"/>
      <family val="2"/>
    </font>
    <font>
      <sz val="8"/>
      <color indexed="8"/>
      <name val="Courier"/>
      <family val="3"/>
    </font>
    <font>
      <sz val="12"/>
      <color indexed="63"/>
      <name val="Arial"/>
      <family val="2"/>
    </font>
    <font>
      <u/>
      <sz val="12"/>
      <color theme="10"/>
      <name val="Calibri"/>
      <family val="2"/>
      <scheme val="minor"/>
    </font>
    <font>
      <b/>
      <u/>
      <sz val="12"/>
      <name val="Calibri"/>
      <family val="2"/>
      <scheme val="minor"/>
    </font>
    <font>
      <u/>
      <sz val="12"/>
      <color rgb="FF0000FF"/>
      <name val="Calibri"/>
      <family val="2"/>
      <scheme val="minor"/>
    </font>
    <font>
      <b/>
      <u/>
      <sz val="12"/>
      <color rgb="FF0000FF"/>
      <name val="Calibri"/>
      <family val="2"/>
      <scheme val="minor"/>
    </font>
    <font>
      <sz val="10"/>
      <name val="Arial"/>
    </font>
    <font>
      <sz val="10"/>
      <color rgb="FF000000"/>
      <name val="Arial"/>
      <family val="2"/>
    </font>
    <font>
      <sz val="10"/>
      <color indexed="60"/>
      <name val="Arial"/>
      <family val="2"/>
    </font>
    <font>
      <sz val="8"/>
      <color indexed="60"/>
      <name val="Arial"/>
      <family val="2"/>
    </font>
    <font>
      <sz val="1"/>
      <color indexed="60"/>
      <name val="Arial"/>
      <family val="2"/>
    </font>
    <font>
      <sz val="8"/>
      <color rgb="FF000000"/>
      <name val="Verdana"/>
      <family val="2"/>
    </font>
  </fonts>
  <fills count="52">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FFFF00"/>
        <bgColor indexed="64"/>
      </patternFill>
    </fill>
    <fill>
      <patternFill patternType="solid">
        <fgColor rgb="FF0070C0"/>
        <bgColor indexed="64"/>
      </patternFill>
    </fill>
    <fill>
      <patternFill patternType="solid">
        <fgColor indexed="22"/>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rgb="FF00B0F0"/>
        <bgColor indexed="64"/>
      </patternFill>
    </fill>
    <fill>
      <patternFill patternType="solid">
        <fgColor indexed="9"/>
        <bgColor indexed="64"/>
      </patternFill>
    </fill>
    <fill>
      <patternFill patternType="solid">
        <fgColor indexed="52"/>
        <bgColor indexed="64"/>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40"/>
        <bgColor indexed="64"/>
      </patternFill>
    </fill>
    <fill>
      <patternFill patternType="solid">
        <fgColor indexed="51"/>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indexed="47"/>
        <bgColor indexed="64"/>
      </patternFill>
    </fill>
    <fill>
      <patternFill patternType="solid">
        <fgColor rgb="FF5075B7"/>
      </patternFill>
    </fill>
    <fill>
      <patternFill patternType="solid">
        <fgColor rgb="FF7C6362"/>
      </patternFill>
    </fill>
    <fill>
      <patternFill patternType="solid">
        <fgColor rgb="FFB9C8DC"/>
      </patternFill>
    </fill>
    <fill>
      <patternFill patternType="solid">
        <fgColor indexed="44"/>
        <bgColor indexed="64"/>
      </patternFill>
    </fill>
    <fill>
      <patternFill patternType="solid">
        <fgColor indexed="46"/>
        <bgColor indexed="64"/>
      </patternFill>
    </fill>
  </fills>
  <borders count="105">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17"/>
      </bottom>
      <diagonal/>
    </border>
    <border>
      <left/>
      <right style="double">
        <color indexed="17"/>
      </right>
      <top/>
      <bottom/>
      <diagonal/>
    </border>
    <border>
      <left style="double">
        <color indexed="17"/>
      </left>
      <right style="double">
        <color indexed="17"/>
      </right>
      <top style="double">
        <color indexed="17"/>
      </top>
      <bottom/>
      <diagonal/>
    </border>
    <border>
      <left style="double">
        <color indexed="17"/>
      </left>
      <right style="double">
        <color indexed="17"/>
      </right>
      <top/>
      <bottom/>
      <diagonal/>
    </border>
    <border>
      <left style="double">
        <color indexed="17"/>
      </left>
      <right style="double">
        <color indexed="17"/>
      </right>
      <top/>
      <bottom style="double">
        <color indexed="17"/>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rgb="FF7590BF"/>
      </left>
      <right style="thin">
        <color rgb="FF7590BF"/>
      </right>
      <top/>
      <bottom style="thin">
        <color rgb="FF7590BF"/>
      </bottom>
      <diagonal/>
    </border>
    <border>
      <left style="thin">
        <color rgb="FF7590BF"/>
      </left>
      <right style="thin">
        <color rgb="FF7590BF"/>
      </right>
      <top style="thin">
        <color rgb="FF7590BF"/>
      </top>
      <bottom style="thin">
        <color rgb="FF7590BF"/>
      </bottom>
      <diagonal/>
    </border>
    <border>
      <left style="thin">
        <color indexed="64"/>
      </left>
      <right style="thin">
        <color indexed="64"/>
      </right>
      <top style="double">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rgb="FF7590BF"/>
      </right>
      <top/>
      <bottom style="thin">
        <color rgb="FF7590BF"/>
      </bottom>
      <diagonal/>
    </border>
    <border>
      <left style="thin">
        <color rgb="FF7590BF"/>
      </left>
      <right style="medium">
        <color indexed="64"/>
      </right>
      <top/>
      <bottom style="thin">
        <color rgb="FF7590BF"/>
      </bottom>
      <diagonal/>
    </border>
    <border>
      <left style="medium">
        <color indexed="64"/>
      </left>
      <right style="thin">
        <color rgb="FF7590BF"/>
      </right>
      <top style="thin">
        <color rgb="FF7590BF"/>
      </top>
      <bottom style="thin">
        <color rgb="FF7590BF"/>
      </bottom>
      <diagonal/>
    </border>
    <border>
      <left style="thin">
        <color rgb="FF7590BF"/>
      </left>
      <right style="medium">
        <color indexed="64"/>
      </right>
      <top style="thin">
        <color rgb="FF7590BF"/>
      </top>
      <bottom style="thin">
        <color rgb="FF7590BF"/>
      </bottom>
      <diagonal/>
    </border>
    <border>
      <left style="medium">
        <color indexed="64"/>
      </left>
      <right style="thin">
        <color rgb="FF7590BF"/>
      </right>
      <top style="thin">
        <color rgb="FF7590BF"/>
      </top>
      <bottom style="medium">
        <color indexed="64"/>
      </bottom>
      <diagonal/>
    </border>
    <border>
      <left style="thin">
        <color rgb="FF7590BF"/>
      </left>
      <right style="thin">
        <color rgb="FF7590BF"/>
      </right>
      <top style="thin">
        <color rgb="FF7590BF"/>
      </top>
      <bottom style="medium">
        <color indexed="64"/>
      </bottom>
      <diagonal/>
    </border>
    <border>
      <left style="thin">
        <color rgb="FF7590BF"/>
      </left>
      <right style="medium">
        <color indexed="64"/>
      </right>
      <top style="thin">
        <color rgb="FF7590BF"/>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3033">
    <xf numFmtId="0" fontId="0" fillId="0" borderId="0"/>
    <xf numFmtId="0" fontId="5" fillId="0" borderId="0"/>
    <xf numFmtId="0" fontId="8" fillId="0" borderId="0"/>
    <xf numFmtId="0" fontId="8" fillId="0" borderId="0"/>
    <xf numFmtId="0" fontId="6" fillId="0" borderId="0"/>
    <xf numFmtId="0" fontId="10" fillId="0" borderId="0" applyNumberFormat="0" applyFill="0" applyBorder="0" applyAlignment="0" applyProtection="0"/>
    <xf numFmtId="0" fontId="9" fillId="0" borderId="0" applyNumberFormat="0" applyFill="0" applyBorder="0" applyAlignment="0" applyProtection="0">
      <alignment vertical="top"/>
      <protection locked="0"/>
    </xf>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 fontId="7" fillId="0" borderId="0"/>
    <xf numFmtId="0" fontId="7" fillId="0" borderId="0"/>
    <xf numFmtId="0" fontId="7" fillId="0" borderId="0"/>
    <xf numFmtId="0" fontId="7" fillId="0" borderId="0"/>
    <xf numFmtId="0" fontId="7" fillId="0" borderId="0"/>
    <xf numFmtId="0" fontId="7" fillId="0" borderId="0"/>
    <xf numFmtId="4" fontId="7" fillId="0" borderId="0"/>
    <xf numFmtId="0" fontId="7" fillId="0" borderId="0"/>
    <xf numFmtId="0" fontId="7" fillId="0" borderId="0"/>
    <xf numFmtId="0" fontId="2" fillId="0" borderId="0"/>
    <xf numFmtId="0" fontId="7" fillId="0" borderId="0"/>
    <xf numFmtId="0" fontId="1"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165" fontId="7" fillId="0" borderId="0" applyFont="0" applyFill="0" applyBorder="0" applyAlignment="0" applyProtection="0"/>
    <xf numFmtId="43" fontId="1" fillId="0" borderId="0" applyFont="0" applyFill="0" applyBorder="0" applyAlignment="0" applyProtection="0"/>
    <xf numFmtId="4" fontId="7" fillId="0" borderId="0"/>
    <xf numFmtId="0" fontId="7" fillId="0" borderId="0"/>
    <xf numFmtId="0" fontId="7" fillId="0" borderId="0"/>
    <xf numFmtId="0" fontId="1" fillId="0" borderId="0"/>
    <xf numFmtId="165" fontId="7" fillId="0" borderId="0" applyFont="0" applyFill="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4" fontId="7" fillId="0" borderId="0"/>
    <xf numFmtId="0" fontId="7" fillId="0" borderId="0"/>
    <xf numFmtId="4" fontId="7" fillId="0" borderId="0"/>
    <xf numFmtId="4"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6" fillId="0" borderId="0" applyFont="0" applyFill="0" applyBorder="0" applyAlignment="0" applyProtection="0"/>
    <xf numFmtId="165" fontId="2"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6"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6" fillId="0" borderId="0"/>
    <xf numFmtId="0" fontId="5" fillId="0" borderId="0"/>
    <xf numFmtId="0" fontId="7" fillId="0" borderId="0"/>
    <xf numFmtId="0" fontId="39" fillId="0" borderId="0" applyNumberFormat="0" applyFill="0" applyBorder="0" applyAlignment="0" applyProtection="0"/>
    <xf numFmtId="0" fontId="40" fillId="0" borderId="0"/>
    <xf numFmtId="0" fontId="41" fillId="0" borderId="0" applyNumberFormat="0" applyBorder="0" applyProtection="0"/>
    <xf numFmtId="0" fontId="41" fillId="0" borderId="0" applyNumberFormat="0" applyBorder="0" applyProtection="0"/>
    <xf numFmtId="170" fontId="7" fillId="0" borderId="0" applyFont="0" applyFill="0" applyBorder="0" applyAlignment="0" applyProtection="0"/>
    <xf numFmtId="171" fontId="42" fillId="0" borderId="0">
      <protection locked="0"/>
    </xf>
    <xf numFmtId="0" fontId="18" fillId="15" borderId="42" applyFill="0" applyBorder="0" applyAlignment="0" applyProtection="0">
      <alignment vertical="center"/>
      <protection locked="0"/>
    </xf>
    <xf numFmtId="172" fontId="7" fillId="0" borderId="0" applyFont="0" applyFill="0" applyBorder="0" applyAlignment="0" applyProtection="0"/>
    <xf numFmtId="173" fontId="7" fillId="0" borderId="0" applyFont="0" applyFill="0" applyBorder="0" applyAlignment="0" applyProtection="0"/>
    <xf numFmtId="174" fontId="42" fillId="0" borderId="0">
      <protection locked="0"/>
    </xf>
    <xf numFmtId="0" fontId="42" fillId="0" borderId="0">
      <protection locked="0"/>
    </xf>
    <xf numFmtId="0" fontId="42" fillId="0" borderId="0">
      <protection locked="0"/>
    </xf>
    <xf numFmtId="175" fontId="41" fillId="0" borderId="0" applyBorder="0" applyProtection="0"/>
    <xf numFmtId="175" fontId="41" fillId="0" borderId="0" applyBorder="0" applyProtection="0"/>
    <xf numFmtId="0" fontId="41" fillId="0" borderId="0" applyNumberFormat="0" applyBorder="0" applyProtection="0"/>
    <xf numFmtId="0" fontId="43" fillId="0" borderId="0" applyNumberFormat="0" applyBorder="0" applyProtection="0"/>
    <xf numFmtId="0" fontId="6" fillId="0" borderId="0"/>
    <xf numFmtId="0" fontId="43" fillId="0" borderId="0" applyNumberFormat="0" applyBorder="0" applyProtection="0"/>
    <xf numFmtId="176" fontId="43" fillId="0" borderId="0" applyBorder="0" applyProtection="0"/>
    <xf numFmtId="177" fontId="42" fillId="0" borderId="0">
      <protection locked="0"/>
    </xf>
    <xf numFmtId="177" fontId="42" fillId="0" borderId="0">
      <protection locked="0"/>
    </xf>
    <xf numFmtId="0" fontId="44" fillId="0" borderId="0" applyNumberFormat="0" applyFill="0" applyBorder="0" applyAlignment="0" applyProtection="0">
      <alignment vertical="top"/>
      <protection locked="0"/>
    </xf>
    <xf numFmtId="38" fontId="37" fillId="9" borderId="0" applyNumberFormat="0" applyBorder="0" applyAlignment="0" applyProtection="0"/>
    <xf numFmtId="0" fontId="45" fillId="0" borderId="0" applyNumberFormat="0" applyBorder="0" applyProtection="0">
      <alignment horizontal="center"/>
    </xf>
    <xf numFmtId="0" fontId="42" fillId="0" borderId="0">
      <protection locked="0"/>
    </xf>
    <xf numFmtId="0" fontId="42" fillId="0" borderId="0">
      <protection locked="0"/>
    </xf>
    <xf numFmtId="0" fontId="45" fillId="0" borderId="0" applyNumberFormat="0" applyBorder="0" applyProtection="0">
      <alignment horizontal="center" textRotation="90"/>
    </xf>
    <xf numFmtId="0" fontId="46" fillId="0" borderId="0" applyNumberFormat="0" applyFill="0" applyBorder="0" applyAlignment="0" applyProtection="0">
      <alignment vertical="top"/>
      <protection locked="0"/>
    </xf>
    <xf numFmtId="0" fontId="10" fillId="0" borderId="0" applyNumberFormat="0" applyFill="0" applyBorder="0" applyAlignment="0" applyProtection="0"/>
    <xf numFmtId="0" fontId="47" fillId="0" borderId="0"/>
    <xf numFmtId="10" fontId="37" fillId="16" borderId="13" applyNumberFormat="0" applyBorder="0" applyAlignment="0" applyProtection="0"/>
    <xf numFmtId="0" fontId="7" fillId="0" borderId="0">
      <alignment horizontal="centerContinuous" vertical="justify"/>
    </xf>
    <xf numFmtId="0" fontId="48" fillId="0" borderId="0" applyAlignment="0">
      <alignment horizontal="center"/>
    </xf>
    <xf numFmtId="164" fontId="7" fillId="0" borderId="0" applyFont="0" applyFill="0" applyBorder="0" applyAlignment="0" applyProtection="0"/>
    <xf numFmtId="44" fontId="49" fillId="0" borderId="0" applyFont="0" applyFill="0" applyBorder="0" applyAlignment="0" applyProtection="0"/>
    <xf numFmtId="164" fontId="7" fillId="0" borderId="0" applyFont="0" applyFill="0" applyBorder="0" applyAlignment="0" applyProtection="0"/>
    <xf numFmtId="44" fontId="50" fillId="0" borderId="0" applyFont="0" applyFill="0" applyBorder="0" applyAlignment="0" applyProtection="0"/>
    <xf numFmtId="44" fontId="7" fillId="0" borderId="0" applyFont="0" applyFill="0" applyBorder="0" applyAlignment="0" applyProtection="0"/>
    <xf numFmtId="178" fontId="51" fillId="0" borderId="0"/>
    <xf numFmtId="0" fontId="7"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7" fillId="0" borderId="0"/>
    <xf numFmtId="0" fontId="7"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49" fillId="0" borderId="0"/>
    <xf numFmtId="0" fontId="1" fillId="0" borderId="0"/>
    <xf numFmtId="0" fontId="7" fillId="0" borderId="0"/>
    <xf numFmtId="0" fontId="7"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52" fillId="0" borderId="0"/>
    <xf numFmtId="0" fontId="52"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7" fillId="0" borderId="0"/>
    <xf numFmtId="0" fontId="49" fillId="0" borderId="0"/>
    <xf numFmtId="0" fontId="49" fillId="0" borderId="0"/>
    <xf numFmtId="0" fontId="7"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49" fillId="0" borderId="0"/>
    <xf numFmtId="0" fontId="1" fillId="0" borderId="0"/>
    <xf numFmtId="0" fontId="7" fillId="0" borderId="0"/>
    <xf numFmtId="0" fontId="1" fillId="0" borderId="0"/>
    <xf numFmtId="0" fontId="49" fillId="0" borderId="0"/>
    <xf numFmtId="0" fontId="49"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7" fillId="0" borderId="0"/>
    <xf numFmtId="0" fontId="49" fillId="0" borderId="0"/>
    <xf numFmtId="0" fontId="1"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7"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7"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49" fillId="0" borderId="0"/>
    <xf numFmtId="0" fontId="1" fillId="0" borderId="0"/>
    <xf numFmtId="0" fontId="49" fillId="0" borderId="0"/>
    <xf numFmtId="0" fontId="14" fillId="0" borderId="0">
      <alignment horizontal="left" vertical="center" indent="12"/>
    </xf>
    <xf numFmtId="0" fontId="37" fillId="0" borderId="42" applyBorder="0">
      <alignment horizontal="left" vertical="center" wrapText="1" indent="2"/>
      <protection locked="0"/>
    </xf>
    <xf numFmtId="0" fontId="37" fillId="0" borderId="42" applyBorder="0">
      <alignment horizontal="left" vertical="center" wrapText="1" indent="3"/>
      <protection locked="0"/>
    </xf>
    <xf numFmtId="10" fontId="7" fillId="0" borderId="0" applyFont="0" applyFill="0" applyBorder="0" applyAlignment="0" applyProtection="0"/>
    <xf numFmtId="179" fontId="42" fillId="0" borderId="0">
      <protection locked="0"/>
    </xf>
    <xf numFmtId="179" fontId="42" fillId="0" borderId="0">
      <protection locked="0"/>
    </xf>
    <xf numFmtId="180" fontId="42" fillId="0" borderId="0">
      <protection locked="0"/>
    </xf>
    <xf numFmtId="9" fontId="49" fillId="0" borderId="0" applyFont="0" applyFill="0" applyBorder="0" applyAlignment="0" applyProtection="0"/>
    <xf numFmtId="9" fontId="7" fillId="0" borderId="0" applyFont="0" applyFill="0" applyBorder="0" applyAlignment="0" applyProtection="0"/>
    <xf numFmtId="9" fontId="5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0" fontId="53" fillId="0" borderId="0" applyNumberFormat="0" applyBorder="0" applyProtection="0"/>
    <xf numFmtId="181" fontId="53" fillId="0" borderId="0" applyBorder="0" applyProtection="0"/>
    <xf numFmtId="38" fontId="54" fillId="0" borderId="0" applyFont="0" applyFill="0" applyBorder="0" applyAlignment="0" applyProtection="0"/>
    <xf numFmtId="182" fontId="55" fillId="0" borderId="0">
      <protection locked="0"/>
    </xf>
    <xf numFmtId="165" fontId="50" fillId="0" borderId="0" applyFont="0" applyFill="0" applyBorder="0" applyAlignment="0" applyProtection="0"/>
    <xf numFmtId="165" fontId="2" fillId="0" borderId="0" applyFont="0" applyFill="0" applyBorder="0" applyAlignment="0" applyProtection="0"/>
    <xf numFmtId="175" fontId="41" fillId="0" borderId="0" applyBorder="0" applyProtection="0"/>
    <xf numFmtId="183" fontId="52" fillId="0" borderId="0" applyFont="0" applyFill="0" applyBorder="0" applyAlignment="0" applyProtection="0"/>
    <xf numFmtId="0" fontId="54" fillId="0" borderId="0"/>
    <xf numFmtId="0" fontId="56" fillId="0" borderId="0">
      <protection locked="0"/>
    </xf>
    <xf numFmtId="0" fontId="56" fillId="0" borderId="0">
      <protection locked="0"/>
    </xf>
    <xf numFmtId="43" fontId="1" fillId="0" borderId="0" applyFont="0" applyFill="0" applyBorder="0" applyAlignment="0" applyProtection="0"/>
    <xf numFmtId="43" fontId="1" fillId="0" borderId="0" applyFont="0" applyFill="0" applyBorder="0" applyAlignment="0" applyProtection="0"/>
    <xf numFmtId="173" fontId="7"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52" fillId="0" borderId="0" applyFont="0" applyFill="0" applyBorder="0" applyAlignment="0" applyProtection="0"/>
    <xf numFmtId="0" fontId="7"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2"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58" fillId="29" borderId="0" applyNumberFormat="0" applyBorder="0" applyAlignment="0" applyProtection="0"/>
    <xf numFmtId="0" fontId="58" fillId="24" borderId="0" applyNumberFormat="0" applyBorder="0" applyAlignment="0" applyProtection="0"/>
    <xf numFmtId="0" fontId="58" fillId="26" borderId="0" applyNumberFormat="0" applyBorder="0" applyAlignment="0" applyProtection="0"/>
    <xf numFmtId="0" fontId="58" fillId="30" borderId="0" applyNumberFormat="0" applyBorder="0" applyAlignment="0" applyProtection="0"/>
    <xf numFmtId="0" fontId="58" fillId="31" borderId="0" applyNumberFormat="0" applyBorder="0" applyAlignment="0" applyProtection="0"/>
    <xf numFmtId="0" fontId="58" fillId="32" borderId="0" applyNumberFormat="0" applyBorder="0" applyAlignment="0" applyProtection="0"/>
    <xf numFmtId="0" fontId="58" fillId="21" borderId="0" applyNumberFormat="0" applyBorder="0" applyAlignment="0" applyProtection="0"/>
    <xf numFmtId="0" fontId="58" fillId="33" borderId="0" applyNumberFormat="0" applyBorder="0" applyAlignment="0" applyProtection="0"/>
    <xf numFmtId="0" fontId="58" fillId="27"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8" fillId="24" borderId="0" applyNumberFormat="0" applyBorder="0" applyAlignment="0" applyProtection="0"/>
    <xf numFmtId="0" fontId="58" fillId="34" borderId="0" applyNumberFormat="0" applyBorder="0" applyAlignment="0" applyProtection="0"/>
    <xf numFmtId="0" fontId="58" fillId="35" borderId="0" applyNumberFormat="0" applyBorder="0" applyAlignment="0" applyProtection="0"/>
    <xf numFmtId="0" fontId="58" fillId="36" borderId="0" applyNumberFormat="0" applyBorder="0" applyAlignment="0" applyProtection="0"/>
    <xf numFmtId="0" fontId="58" fillId="30" borderId="0" applyNumberFormat="0" applyBorder="0" applyAlignment="0" applyProtection="0"/>
    <xf numFmtId="0" fontId="58" fillId="31" borderId="0" applyNumberFormat="0" applyBorder="0" applyAlignment="0" applyProtection="0"/>
    <xf numFmtId="0" fontId="58" fillId="33" borderId="0" applyNumberFormat="0" applyBorder="0" applyAlignment="0" applyProtection="0"/>
    <xf numFmtId="0" fontId="64" fillId="18" borderId="0" applyNumberFormat="0" applyBorder="0" applyAlignment="0" applyProtection="0"/>
    <xf numFmtId="0" fontId="59" fillId="21" borderId="0" applyNumberFormat="0" applyBorder="0" applyAlignment="0" applyProtection="0"/>
    <xf numFmtId="0" fontId="60" fillId="37" borderId="51" applyNumberFormat="0" applyAlignment="0" applyProtection="0"/>
    <xf numFmtId="0" fontId="74" fillId="38" borderId="51" applyNumberFormat="0" applyAlignment="0" applyProtection="0"/>
    <xf numFmtId="0" fontId="61" fillId="39" borderId="52" applyNumberFormat="0" applyAlignment="0" applyProtection="0"/>
    <xf numFmtId="0" fontId="67" fillId="0" borderId="54" applyNumberFormat="0" applyFill="0" applyAlignment="0" applyProtection="0"/>
    <xf numFmtId="0" fontId="61" fillId="39" borderId="52" applyNumberFormat="0" applyAlignment="0" applyProtection="0"/>
    <xf numFmtId="0" fontId="58" fillId="40" borderId="0" applyNumberFormat="0" applyBorder="0" applyAlignment="0" applyProtection="0"/>
    <xf numFmtId="0" fontId="58" fillId="33" borderId="0" applyNumberFormat="0" applyBorder="0" applyAlignment="0" applyProtection="0"/>
    <xf numFmtId="0" fontId="58" fillId="27" borderId="0" applyNumberFormat="0" applyBorder="0" applyAlignment="0" applyProtection="0"/>
    <xf numFmtId="0" fontId="58" fillId="41" borderId="0" applyNumberFormat="0" applyBorder="0" applyAlignment="0" applyProtection="0"/>
    <xf numFmtId="0" fontId="58" fillId="31" borderId="0" applyNumberFormat="0" applyBorder="0" applyAlignment="0" applyProtection="0"/>
    <xf numFmtId="0" fontId="58" fillId="35" borderId="0" applyNumberFormat="0" applyBorder="0" applyAlignment="0" applyProtection="0"/>
    <xf numFmtId="0" fontId="63" fillId="28" borderId="51" applyNumberFormat="0" applyAlignment="0" applyProtection="0"/>
    <xf numFmtId="0" fontId="68" fillId="0" borderId="0" applyNumberFormat="0" applyFill="0" applyBorder="0" applyAlignment="0" applyProtection="0"/>
    <xf numFmtId="0" fontId="59" fillId="19" borderId="0" applyNumberFormat="0" applyBorder="0" applyAlignment="0" applyProtection="0"/>
    <xf numFmtId="0" fontId="70" fillId="0" borderId="55" applyNumberFormat="0" applyFill="0" applyAlignment="0" applyProtection="0"/>
    <xf numFmtId="0" fontId="71" fillId="0" borderId="56" applyNumberFormat="0" applyFill="0" applyAlignment="0" applyProtection="0"/>
    <xf numFmtId="0" fontId="72" fillId="0" borderId="57" applyNumberFormat="0" applyFill="0" applyAlignment="0" applyProtection="0"/>
    <xf numFmtId="0" fontId="72" fillId="0" borderId="0" applyNumberFormat="0" applyFill="0" applyBorder="0" applyAlignment="0" applyProtection="0"/>
    <xf numFmtId="0" fontId="80" fillId="0" borderId="0" applyNumberFormat="0" applyFill="0" applyBorder="0" applyAlignment="0" applyProtection="0">
      <alignment vertical="top"/>
      <protection locked="0"/>
    </xf>
    <xf numFmtId="0" fontId="64" fillId="20" borderId="0" applyNumberFormat="0" applyBorder="0" applyAlignment="0" applyProtection="0"/>
    <xf numFmtId="0" fontId="63" fillId="22" borderId="51" applyNumberFormat="0" applyAlignment="0" applyProtection="0"/>
    <xf numFmtId="0" fontId="62" fillId="0" borderId="53" applyNumberFormat="0" applyFill="0" applyAlignment="0" applyProtection="0"/>
    <xf numFmtId="164" fontId="7" fillId="0" borderId="0" applyFont="0" applyFill="0" applyBorder="0" applyAlignment="0" applyProtection="0"/>
    <xf numFmtId="0" fontId="75" fillId="28" borderId="0" applyNumberFormat="0" applyBorder="0" applyAlignment="0" applyProtection="0"/>
    <xf numFmtId="0" fontId="65" fillId="28" borderId="0" applyNumberFormat="0" applyBorder="0" applyAlignment="0" applyProtection="0"/>
    <xf numFmtId="0" fontId="7" fillId="25" borderId="58" applyNumberFormat="0" applyFont="0" applyAlignment="0" applyProtection="0"/>
    <xf numFmtId="0" fontId="6" fillId="25" borderId="58" applyNumberFormat="0" applyFont="0" applyAlignment="0" applyProtection="0"/>
    <xf numFmtId="0" fontId="66" fillId="37" borderId="59" applyNumberFormat="0" applyAlignment="0" applyProtection="0"/>
    <xf numFmtId="0" fontId="66" fillId="38" borderId="59" applyNumberFormat="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7" fillId="0" borderId="60" applyNumberFormat="0" applyFill="0" applyAlignment="0" applyProtection="0"/>
    <xf numFmtId="0" fontId="78" fillId="0" borderId="61" applyNumberFormat="0" applyFill="0" applyAlignment="0" applyProtection="0"/>
    <xf numFmtId="0" fontId="79" fillId="0" borderId="62" applyNumberFormat="0" applyFill="0" applyAlignment="0" applyProtection="0"/>
    <xf numFmtId="0" fontId="79" fillId="0" borderId="0" applyNumberFormat="0" applyFill="0" applyBorder="0" applyAlignment="0" applyProtection="0"/>
    <xf numFmtId="0" fontId="76" fillId="0" borderId="0" applyNumberFormat="0" applyFill="0" applyBorder="0" applyAlignment="0" applyProtection="0"/>
    <xf numFmtId="0" fontId="73" fillId="0" borderId="63" applyNumberFormat="0" applyFill="0" applyAlignment="0" applyProtection="0"/>
    <xf numFmtId="0" fontId="7" fillId="0" borderId="0"/>
    <xf numFmtId="0" fontId="67" fillId="0" borderId="0" applyNumberFormat="0" applyFill="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5" fontId="7"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7" fillId="0" borderId="0"/>
    <xf numFmtId="0" fontId="7" fillId="0" borderId="0"/>
    <xf numFmtId="0" fontId="1" fillId="0" borderId="0"/>
    <xf numFmtId="0" fontId="7" fillId="0" borderId="0"/>
    <xf numFmtId="0" fontId="7" fillId="0" borderId="0"/>
    <xf numFmtId="0" fontId="5" fillId="0" borderId="0"/>
    <xf numFmtId="0" fontId="7" fillId="0" borderId="0"/>
    <xf numFmtId="0" fontId="7" fillId="0" borderId="0"/>
    <xf numFmtId="9" fontId="5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39" fillId="0" borderId="0" applyNumberForma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 fontId="5" fillId="0" borderId="0"/>
    <xf numFmtId="0" fontId="5" fillId="0" borderId="0"/>
    <xf numFmtId="4"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4" fontId="5" fillId="0" borderId="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4"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alignment horizontal="centerContinuous" vertical="justify"/>
    </xf>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4" fontId="5" fillId="0" borderId="0" applyFont="0" applyFill="0" applyBorder="0" applyAlignment="0" applyProtection="0"/>
    <xf numFmtId="0" fontId="5" fillId="25" borderId="58" applyNumberFormat="0" applyFont="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1" fillId="0" borderId="0" applyFont="0" applyFill="0" applyBorder="0" applyAlignment="0" applyProtection="0"/>
    <xf numFmtId="0" fontId="5" fillId="0" borderId="0"/>
    <xf numFmtId="44" fontId="50"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185" fontId="5" fillId="0" borderId="0" applyFon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5" borderId="58" applyNumberFormat="0" applyFont="0" applyAlignment="0" applyProtection="0"/>
    <xf numFmtId="0" fontId="5" fillId="25" borderId="58" applyNumberFormat="0" applyFont="0" applyAlignment="0" applyProtection="0"/>
    <xf numFmtId="165" fontId="5"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5" fillId="0" borderId="0"/>
    <xf numFmtId="0" fontId="39" fillId="0" borderId="0" applyNumberFormat="0" applyFill="0" applyBorder="0" applyAlignment="0" applyProtection="0"/>
    <xf numFmtId="164" fontId="5" fillId="0" borderId="0" applyFont="0" applyFill="0" applyBorder="0" applyAlignment="0" applyProtection="0"/>
    <xf numFmtId="4" fontId="5" fillId="0" borderId="0"/>
    <xf numFmtId="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9"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49" fillId="0" borderId="0" applyFont="0" applyFill="0" applyBorder="0" applyAlignment="0" applyProtection="0"/>
    <xf numFmtId="165" fontId="3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5" fillId="0" borderId="0"/>
    <xf numFmtId="0" fontId="107" fillId="0" borderId="0"/>
    <xf numFmtId="0" fontId="80" fillId="0" borderId="0" applyNumberFormat="0" applyFill="0" applyBorder="0" applyAlignment="0" applyProtection="0">
      <alignment vertical="top"/>
      <protection locked="0"/>
    </xf>
    <xf numFmtId="0" fontId="39" fillId="0" borderId="0" applyNumberForma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164" fontId="5" fillId="0" borderId="0" applyFont="0" applyFill="0" applyBorder="0" applyAlignment="0" applyProtection="0"/>
    <xf numFmtId="44" fontId="5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7" fillId="0" borderId="0" applyFont="0" applyFill="0" applyBorder="0" applyAlignment="0" applyProtection="0"/>
    <xf numFmtId="164" fontId="107" fillId="0" borderId="0" applyFont="0" applyFill="0" applyBorder="0" applyAlignment="0" applyProtection="0"/>
    <xf numFmtId="164" fontId="107"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7" fillId="0" borderId="0" applyFont="0" applyFill="0" applyBorder="0" applyAlignment="0" applyProtection="0"/>
    <xf numFmtId="164" fontId="107" fillId="0" borderId="0" applyFont="0" applyFill="0" applyBorder="0" applyAlignment="0" applyProtection="0"/>
    <xf numFmtId="164" fontId="107" fillId="0" borderId="0" applyFont="0" applyFill="0" applyBorder="0" applyAlignment="0" applyProtection="0"/>
    <xf numFmtId="164" fontId="107" fillId="0" borderId="0" applyFont="0" applyFill="0" applyBorder="0" applyAlignment="0" applyProtection="0"/>
    <xf numFmtId="164" fontId="107" fillId="0" borderId="0" applyFont="0" applyFill="0" applyBorder="0" applyAlignment="0" applyProtection="0"/>
    <xf numFmtId="164" fontId="107" fillId="0" borderId="0" applyFont="0" applyFill="0" applyBorder="0" applyAlignment="0" applyProtection="0"/>
    <xf numFmtId="164" fontId="107" fillId="0" borderId="0" applyFont="0" applyFill="0" applyBorder="0" applyAlignment="0" applyProtection="0"/>
    <xf numFmtId="164" fontId="10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7" fillId="0" borderId="0" applyFont="0" applyFill="0" applyBorder="0" applyAlignment="0" applyProtection="0"/>
    <xf numFmtId="164" fontId="5" fillId="0" borderId="0" applyFont="0" applyFill="0" applyBorder="0" applyAlignment="0" applyProtection="0"/>
    <xf numFmtId="164" fontId="10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7" fillId="0" borderId="0" applyFont="0" applyFill="0" applyBorder="0" applyAlignment="0" applyProtection="0"/>
    <xf numFmtId="164" fontId="107" fillId="0" borderId="0" applyFont="0" applyFill="0" applyBorder="0" applyAlignment="0" applyProtection="0"/>
    <xf numFmtId="164" fontId="10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7" fillId="0" borderId="0" applyFont="0" applyFill="0" applyBorder="0" applyAlignment="0" applyProtection="0"/>
    <xf numFmtId="164" fontId="107" fillId="0" borderId="0" applyFont="0" applyFill="0" applyBorder="0" applyAlignment="0" applyProtection="0"/>
    <xf numFmtId="164" fontId="107" fillId="0" borderId="0" applyFont="0" applyFill="0" applyBorder="0" applyAlignment="0" applyProtection="0"/>
    <xf numFmtId="164" fontId="107" fillId="0" borderId="0" applyFont="0" applyFill="0" applyBorder="0" applyAlignment="0" applyProtection="0"/>
    <xf numFmtId="164" fontId="107" fillId="0" borderId="0" applyFont="0" applyFill="0" applyBorder="0" applyAlignment="0" applyProtection="0"/>
    <xf numFmtId="164" fontId="107" fillId="0" borderId="0" applyFont="0" applyFill="0" applyBorder="0" applyAlignment="0" applyProtection="0"/>
    <xf numFmtId="164" fontId="107" fillId="0" borderId="0" applyFont="0" applyFill="0" applyBorder="0" applyAlignment="0" applyProtection="0"/>
    <xf numFmtId="164" fontId="107"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7" fillId="0" borderId="0" applyFont="0" applyFill="0" applyBorder="0" applyAlignment="0" applyProtection="0"/>
    <xf numFmtId="164" fontId="5" fillId="0" borderId="0" applyFont="0" applyFill="0" applyBorder="0" applyAlignment="0" applyProtection="0"/>
    <xf numFmtId="164" fontId="107"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0" fontId="107" fillId="0" borderId="0"/>
    <xf numFmtId="0" fontId="107" fillId="0" borderId="0"/>
    <xf numFmtId="0" fontId="107"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07" fillId="0" borderId="0"/>
    <xf numFmtId="0" fontId="5" fillId="0" borderId="0"/>
    <xf numFmtId="0" fontId="1" fillId="0" borderId="0"/>
    <xf numFmtId="0" fontId="5" fillId="0" borderId="0"/>
    <xf numFmtId="0" fontId="5" fillId="0" borderId="0"/>
    <xf numFmtId="0" fontId="1" fillId="0" borderId="0"/>
    <xf numFmtId="0" fontId="107" fillId="0" borderId="0"/>
    <xf numFmtId="0" fontId="107"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07" fillId="0" borderId="0"/>
    <xf numFmtId="0" fontId="1" fillId="0" borderId="0"/>
    <xf numFmtId="0" fontId="5" fillId="0" borderId="0"/>
    <xf numFmtId="0" fontId="107" fillId="0" borderId="0"/>
    <xf numFmtId="0" fontId="107"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7" fillId="0" borderId="0"/>
    <xf numFmtId="0" fontId="1" fillId="0" borderId="0"/>
    <xf numFmtId="0" fontId="1" fillId="0" borderId="0"/>
    <xf numFmtId="0" fontId="1" fillId="0" borderId="0"/>
    <xf numFmtId="0" fontId="107"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7" fillId="0" borderId="0"/>
    <xf numFmtId="0" fontId="1" fillId="0" borderId="0"/>
    <xf numFmtId="0" fontId="1" fillId="0" borderId="0"/>
    <xf numFmtId="0" fontId="1" fillId="0" borderId="0"/>
    <xf numFmtId="0" fontId="107" fillId="0" borderId="0"/>
    <xf numFmtId="0" fontId="1" fillId="0" borderId="0"/>
    <xf numFmtId="0" fontId="5" fillId="0" borderId="0"/>
    <xf numFmtId="0" fontId="5" fillId="0" borderId="0"/>
    <xf numFmtId="0" fontId="107" fillId="0" borderId="0"/>
    <xf numFmtId="0" fontId="5" fillId="0" borderId="0"/>
    <xf numFmtId="0" fontId="1" fillId="0" borderId="0"/>
    <xf numFmtId="0" fontId="1" fillId="0" borderId="0"/>
    <xf numFmtId="0" fontId="107" fillId="0" borderId="0"/>
    <xf numFmtId="0" fontId="1" fillId="0" borderId="0"/>
    <xf numFmtId="0" fontId="1" fillId="0" borderId="0"/>
    <xf numFmtId="0" fontId="1" fillId="0" borderId="0"/>
    <xf numFmtId="0" fontId="107" fillId="0" borderId="0"/>
    <xf numFmtId="0" fontId="1" fillId="0" borderId="0"/>
    <xf numFmtId="0" fontId="5" fillId="0" borderId="0"/>
    <xf numFmtId="0" fontId="5" fillId="0" borderId="0"/>
    <xf numFmtId="0" fontId="107" fillId="0" borderId="0"/>
    <xf numFmtId="0" fontId="5" fillId="0" borderId="0"/>
    <xf numFmtId="0" fontId="52" fillId="0" borderId="0"/>
    <xf numFmtId="0" fontId="107" fillId="0" borderId="0"/>
    <xf numFmtId="0" fontId="5" fillId="0" borderId="0"/>
    <xf numFmtId="0" fontId="5" fillId="0" borderId="0"/>
    <xf numFmtId="0" fontId="1" fillId="0" borderId="0"/>
    <xf numFmtId="0" fontId="1" fillId="0" borderId="0"/>
    <xf numFmtId="0" fontId="107" fillId="0" borderId="0"/>
    <xf numFmtId="0" fontId="1" fillId="0" borderId="0"/>
    <xf numFmtId="0" fontId="1" fillId="0" borderId="0"/>
    <xf numFmtId="0" fontId="1" fillId="0" borderId="0"/>
    <xf numFmtId="0" fontId="107" fillId="0" borderId="0"/>
    <xf numFmtId="0" fontId="1" fillId="0" borderId="0"/>
    <xf numFmtId="0" fontId="5" fillId="0" borderId="0"/>
    <xf numFmtId="0" fontId="5" fillId="0" borderId="0"/>
    <xf numFmtId="0" fontId="107" fillId="0" borderId="0"/>
    <xf numFmtId="0" fontId="5" fillId="0" borderId="0"/>
    <xf numFmtId="0" fontId="1" fillId="0" borderId="0"/>
    <xf numFmtId="0" fontId="1" fillId="0" borderId="0"/>
    <xf numFmtId="0" fontId="107" fillId="0" borderId="0"/>
    <xf numFmtId="0" fontId="1" fillId="0" borderId="0"/>
    <xf numFmtId="0" fontId="1" fillId="0" borderId="0"/>
    <xf numFmtId="0" fontId="1" fillId="0" borderId="0"/>
    <xf numFmtId="0" fontId="107" fillId="0" borderId="0"/>
    <xf numFmtId="0" fontId="1" fillId="0" borderId="0"/>
    <xf numFmtId="0" fontId="1" fillId="0" borderId="0"/>
    <xf numFmtId="0" fontId="1" fillId="0" borderId="0"/>
    <xf numFmtId="0" fontId="5" fillId="0" borderId="0"/>
    <xf numFmtId="0" fontId="1" fillId="0" borderId="0"/>
    <xf numFmtId="0" fontId="107" fillId="0" borderId="0"/>
    <xf numFmtId="0" fontId="1" fillId="0" borderId="0"/>
    <xf numFmtId="0" fontId="1" fillId="0" borderId="0"/>
    <xf numFmtId="0" fontId="1" fillId="0" borderId="0"/>
    <xf numFmtId="0" fontId="107" fillId="0" borderId="0"/>
    <xf numFmtId="0" fontId="1" fillId="0" borderId="0"/>
    <xf numFmtId="0" fontId="5" fillId="0" borderId="0"/>
    <xf numFmtId="0" fontId="107" fillId="0" borderId="0"/>
    <xf numFmtId="0" fontId="5" fillId="0" borderId="0"/>
    <xf numFmtId="0" fontId="5" fillId="0" borderId="0"/>
    <xf numFmtId="0" fontId="107" fillId="0" borderId="0"/>
    <xf numFmtId="0" fontId="5" fillId="0" borderId="0"/>
    <xf numFmtId="0" fontId="1" fillId="0" borderId="0"/>
    <xf numFmtId="0" fontId="1" fillId="0" borderId="0"/>
    <xf numFmtId="0" fontId="107" fillId="0" borderId="0"/>
    <xf numFmtId="0" fontId="1" fillId="0" borderId="0"/>
    <xf numFmtId="0" fontId="1" fillId="0" borderId="0"/>
    <xf numFmtId="0" fontId="1" fillId="0" borderId="0"/>
    <xf numFmtId="0" fontId="107" fillId="0" borderId="0"/>
    <xf numFmtId="0" fontId="1" fillId="0" borderId="0"/>
    <xf numFmtId="0" fontId="1" fillId="0" borderId="0"/>
    <xf numFmtId="0" fontId="1" fillId="0" borderId="0"/>
    <xf numFmtId="0" fontId="107" fillId="0" borderId="0"/>
    <xf numFmtId="0" fontId="1" fillId="0" borderId="0"/>
    <xf numFmtId="0" fontId="1" fillId="0" borderId="0"/>
    <xf numFmtId="0" fontId="1" fillId="0" borderId="0"/>
    <xf numFmtId="0" fontId="107" fillId="0" borderId="0"/>
    <xf numFmtId="0" fontId="1" fillId="0" borderId="0"/>
    <xf numFmtId="0" fontId="1" fillId="0" borderId="0"/>
    <xf numFmtId="0" fontId="1" fillId="0" borderId="0"/>
    <xf numFmtId="0" fontId="107" fillId="0" borderId="0"/>
    <xf numFmtId="0" fontId="1" fillId="0" borderId="0"/>
    <xf numFmtId="0" fontId="5" fillId="0" borderId="0"/>
    <xf numFmtId="0" fontId="5" fillId="0" borderId="0"/>
    <xf numFmtId="0" fontId="107" fillId="0" borderId="0"/>
    <xf numFmtId="0" fontId="5" fillId="0" borderId="0"/>
    <xf numFmtId="0" fontId="5" fillId="0" borderId="0"/>
    <xf numFmtId="0" fontId="5" fillId="0" borderId="0"/>
    <xf numFmtId="0" fontId="107" fillId="0" borderId="0"/>
    <xf numFmtId="0" fontId="5" fillId="0" borderId="0"/>
    <xf numFmtId="0" fontId="1" fillId="0" borderId="0"/>
    <xf numFmtId="0" fontId="1" fillId="0" borderId="0"/>
    <xf numFmtId="0" fontId="107" fillId="0" borderId="0"/>
    <xf numFmtId="0" fontId="1" fillId="0" borderId="0"/>
    <xf numFmtId="0" fontId="1" fillId="0" borderId="0"/>
    <xf numFmtId="0" fontId="1" fillId="0" borderId="0"/>
    <xf numFmtId="0" fontId="107" fillId="0" borderId="0"/>
    <xf numFmtId="0" fontId="1" fillId="0" borderId="0"/>
    <xf numFmtId="0" fontId="5" fillId="0" borderId="0"/>
    <xf numFmtId="0" fontId="5" fillId="0" borderId="0"/>
    <xf numFmtId="0" fontId="107" fillId="0" borderId="0"/>
    <xf numFmtId="0" fontId="5" fillId="0" borderId="0"/>
    <xf numFmtId="0" fontId="1" fillId="0" borderId="0"/>
    <xf numFmtId="0" fontId="1" fillId="0" borderId="0"/>
    <xf numFmtId="0" fontId="107" fillId="0" borderId="0"/>
    <xf numFmtId="0" fontId="1" fillId="0" borderId="0"/>
    <xf numFmtId="0" fontId="5" fillId="0" borderId="0"/>
    <xf numFmtId="0" fontId="5" fillId="0" borderId="0"/>
    <xf numFmtId="0" fontId="107" fillId="0" borderId="0"/>
    <xf numFmtId="0" fontId="5" fillId="0" borderId="0"/>
    <xf numFmtId="0" fontId="1" fillId="0" borderId="0"/>
    <xf numFmtId="0" fontId="1" fillId="0" borderId="0"/>
    <xf numFmtId="0" fontId="107" fillId="0" borderId="0"/>
    <xf numFmtId="0" fontId="1" fillId="0" borderId="0"/>
    <xf numFmtId="0" fontId="5" fillId="0" borderId="0"/>
    <xf numFmtId="0" fontId="5" fillId="0" borderId="0"/>
    <xf numFmtId="0" fontId="107" fillId="0" borderId="0"/>
    <xf numFmtId="0" fontId="5" fillId="0" borderId="0"/>
    <xf numFmtId="0" fontId="1" fillId="0" borderId="0"/>
    <xf numFmtId="0" fontId="1" fillId="0" borderId="0"/>
    <xf numFmtId="0" fontId="107" fillId="0" borderId="0"/>
    <xf numFmtId="0" fontId="1" fillId="0" borderId="0"/>
    <xf numFmtId="0" fontId="5" fillId="0" borderId="0"/>
    <xf numFmtId="0" fontId="5" fillId="0" borderId="0"/>
    <xf numFmtId="0" fontId="107" fillId="0" borderId="0"/>
    <xf numFmtId="0" fontId="5" fillId="0" borderId="0"/>
    <xf numFmtId="0" fontId="5" fillId="0" borderId="0"/>
    <xf numFmtId="0" fontId="5" fillId="0" borderId="0"/>
    <xf numFmtId="0" fontId="107" fillId="0" borderId="0"/>
    <xf numFmtId="0" fontId="5" fillId="0" borderId="0"/>
    <xf numFmtId="0" fontId="1" fillId="0" borderId="0"/>
    <xf numFmtId="0" fontId="1" fillId="0" borderId="0"/>
    <xf numFmtId="0" fontId="107" fillId="0" borderId="0"/>
    <xf numFmtId="0" fontId="1" fillId="0" borderId="0"/>
    <xf numFmtId="0" fontId="1" fillId="0" borderId="0"/>
    <xf numFmtId="0" fontId="1" fillId="0" borderId="0"/>
    <xf numFmtId="0" fontId="107" fillId="0" borderId="0"/>
    <xf numFmtId="0" fontId="1" fillId="0" borderId="0"/>
    <xf numFmtId="0" fontId="5" fillId="0" borderId="0"/>
    <xf numFmtId="0" fontId="5" fillId="0" borderId="0"/>
    <xf numFmtId="0" fontId="107" fillId="0" borderId="0"/>
    <xf numFmtId="0" fontId="5" fillId="0" borderId="0"/>
    <xf numFmtId="0" fontId="1" fillId="0" borderId="0"/>
    <xf numFmtId="0" fontId="1" fillId="0" borderId="0"/>
    <xf numFmtId="0" fontId="107" fillId="0" borderId="0"/>
    <xf numFmtId="0" fontId="1" fillId="0" borderId="0"/>
    <xf numFmtId="0" fontId="1" fillId="0" borderId="0"/>
    <xf numFmtId="0" fontId="1" fillId="0" borderId="0"/>
    <xf numFmtId="0" fontId="107" fillId="0" borderId="0"/>
    <xf numFmtId="0" fontId="1" fillId="0" borderId="0"/>
    <xf numFmtId="0" fontId="5" fillId="0" borderId="0"/>
    <xf numFmtId="0" fontId="5" fillId="0" borderId="0"/>
    <xf numFmtId="0" fontId="107" fillId="0" borderId="0"/>
    <xf numFmtId="0" fontId="5" fillId="0" borderId="0"/>
    <xf numFmtId="0" fontId="1" fillId="0" borderId="0"/>
    <xf numFmtId="0" fontId="1" fillId="0" borderId="0"/>
    <xf numFmtId="0" fontId="107" fillId="0" borderId="0"/>
    <xf numFmtId="0" fontId="1" fillId="0" borderId="0"/>
    <xf numFmtId="0" fontId="5" fillId="0" borderId="0"/>
    <xf numFmtId="0" fontId="5" fillId="0" borderId="0"/>
    <xf numFmtId="0" fontId="107" fillId="0" borderId="0"/>
    <xf numFmtId="0" fontId="5" fillId="0" borderId="0"/>
    <xf numFmtId="0" fontId="1" fillId="0" borderId="0"/>
    <xf numFmtId="0" fontId="1" fillId="0" borderId="0"/>
    <xf numFmtId="0" fontId="107" fillId="0" borderId="0"/>
    <xf numFmtId="0" fontId="1" fillId="0" borderId="0"/>
    <xf numFmtId="0" fontId="5" fillId="0" borderId="0"/>
    <xf numFmtId="0" fontId="5" fillId="0" borderId="0"/>
    <xf numFmtId="0" fontId="107"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7"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7"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7" fillId="0" borderId="0"/>
    <xf numFmtId="0" fontId="1" fillId="0" borderId="0"/>
    <xf numFmtId="0" fontId="5" fillId="0" borderId="0"/>
    <xf numFmtId="0" fontId="5" fillId="0" borderId="0"/>
    <xf numFmtId="0" fontId="1" fillId="0" borderId="0"/>
    <xf numFmtId="0" fontId="5" fillId="0" borderId="0"/>
    <xf numFmtId="0" fontId="1"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107" fillId="0" borderId="0"/>
    <xf numFmtId="0" fontId="1" fillId="0" borderId="0"/>
    <xf numFmtId="0" fontId="10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7" fillId="0" borderId="0"/>
    <xf numFmtId="0" fontId="1" fillId="0" borderId="0"/>
    <xf numFmtId="0" fontId="107" fillId="0" borderId="0"/>
    <xf numFmtId="0" fontId="1" fillId="0" borderId="0"/>
    <xf numFmtId="0" fontId="107" fillId="0" borderId="0"/>
    <xf numFmtId="0" fontId="1" fillId="0" borderId="0"/>
    <xf numFmtId="0" fontId="107" fillId="0" borderId="0"/>
    <xf numFmtId="0" fontId="1" fillId="0" borderId="0"/>
    <xf numFmtId="0" fontId="107" fillId="0" borderId="0"/>
    <xf numFmtId="0" fontId="1" fillId="0" borderId="0"/>
    <xf numFmtId="0" fontId="1" fillId="0" borderId="0"/>
    <xf numFmtId="0" fontId="1" fillId="0" borderId="0"/>
    <xf numFmtId="0" fontId="107" fillId="0" borderId="0"/>
    <xf numFmtId="0" fontId="1" fillId="0" borderId="0"/>
    <xf numFmtId="0" fontId="1" fillId="0" borderId="0"/>
    <xf numFmtId="0" fontId="1" fillId="0" borderId="0"/>
    <xf numFmtId="0" fontId="1" fillId="0" borderId="0"/>
    <xf numFmtId="0" fontId="107" fillId="0" borderId="0"/>
    <xf numFmtId="0" fontId="1" fillId="0" borderId="0"/>
    <xf numFmtId="0" fontId="5" fillId="0" borderId="0"/>
    <xf numFmtId="0" fontId="5" fillId="0" borderId="0"/>
    <xf numFmtId="0" fontId="5" fillId="0" borderId="0"/>
    <xf numFmtId="0" fontId="5" fillId="0" borderId="0"/>
    <xf numFmtId="0" fontId="49" fillId="0" borderId="0"/>
    <xf numFmtId="0" fontId="5" fillId="0" borderId="0"/>
    <xf numFmtId="0" fontId="5" fillId="0" borderId="0"/>
    <xf numFmtId="0" fontId="49" fillId="0" borderId="0"/>
    <xf numFmtId="0" fontId="4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9" fillId="0" borderId="0"/>
    <xf numFmtId="0" fontId="5" fillId="0" borderId="0"/>
    <xf numFmtId="0" fontId="5" fillId="0" borderId="0"/>
    <xf numFmtId="0" fontId="49" fillId="0" borderId="0"/>
    <xf numFmtId="0" fontId="4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07" fillId="0" borderId="0"/>
    <xf numFmtId="0" fontId="1" fillId="0" borderId="0"/>
    <xf numFmtId="0" fontId="107" fillId="0" borderId="0"/>
    <xf numFmtId="0" fontId="107" fillId="0" borderId="0"/>
    <xf numFmtId="0" fontId="5" fillId="0" borderId="0"/>
    <xf numFmtId="0" fontId="107" fillId="0" borderId="0"/>
    <xf numFmtId="0" fontId="107" fillId="0" borderId="0"/>
    <xf numFmtId="0" fontId="107" fillId="0" borderId="0"/>
    <xf numFmtId="0" fontId="5" fillId="0" borderId="0"/>
    <xf numFmtId="0" fontId="10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7" fillId="0" borderId="0" applyFont="0" applyFill="0" applyBorder="0" applyAlignment="0" applyProtection="0"/>
    <xf numFmtId="9" fontId="5" fillId="0" borderId="0" applyFont="0" applyFill="0" applyBorder="0" applyAlignment="0" applyProtection="0"/>
    <xf numFmtId="9" fontId="10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50" fillId="0" borderId="0" applyFont="0" applyFill="0" applyBorder="0" applyAlignment="0" applyProtection="0"/>
    <xf numFmtId="9" fontId="10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7" fillId="0" borderId="0" applyFont="0" applyFill="0" applyBorder="0" applyAlignment="0" applyProtection="0"/>
    <xf numFmtId="9" fontId="5" fillId="0" borderId="0" applyFont="0" applyFill="0" applyBorder="0" applyAlignment="0" applyProtection="0"/>
    <xf numFmtId="9" fontId="10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7" fillId="0" borderId="0" applyFont="0" applyFill="0" applyBorder="0" applyAlignment="0" applyProtection="0"/>
    <xf numFmtId="165" fontId="5" fillId="0" borderId="0" applyFont="0" applyFill="0" applyBorder="0" applyAlignment="0" applyProtection="0"/>
    <xf numFmtId="165" fontId="10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07"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5" fillId="0" borderId="0" applyFont="0" applyFill="0" applyBorder="0" applyAlignment="0" applyProtection="0"/>
    <xf numFmtId="165" fontId="10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7"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0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107" fillId="0" borderId="0" applyFont="0" applyFill="0" applyBorder="0" applyAlignment="0" applyProtection="0"/>
    <xf numFmtId="43" fontId="6"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5" fillId="0" borderId="0" applyFont="0" applyFill="0" applyBorder="0" applyAlignment="0" applyProtection="0"/>
    <xf numFmtId="165" fontId="10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07" fillId="0" borderId="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44" fontId="5" fillId="0" borderId="0" applyFont="0" applyFill="0" applyBorder="0" applyAlignment="0" applyProtection="0"/>
    <xf numFmtId="186" fontId="5" fillId="0" borderId="0" applyFont="0" applyBorder="0">
      <alignment horizontal="center"/>
    </xf>
    <xf numFmtId="169" fontId="5" fillId="0" borderId="0">
      <alignment horizontal="center" vertical="top"/>
    </xf>
    <xf numFmtId="165" fontId="37" fillId="0" borderId="0"/>
    <xf numFmtId="0" fontId="111" fillId="17" borderId="0" applyNumberFormat="0" applyBorder="0" applyAlignment="0" applyProtection="0"/>
    <xf numFmtId="0" fontId="111" fillId="18" borderId="0" applyNumberFormat="0" applyBorder="0" applyAlignment="0" applyProtection="0"/>
    <xf numFmtId="0" fontId="111" fillId="19" borderId="0" applyNumberFormat="0" applyBorder="0" applyAlignment="0" applyProtection="0"/>
    <xf numFmtId="0" fontId="111" fillId="20" borderId="0" applyNumberFormat="0" applyBorder="0" applyAlignment="0" applyProtection="0"/>
    <xf numFmtId="0" fontId="111" fillId="21" borderId="0" applyNumberFormat="0" applyBorder="0" applyAlignment="0" applyProtection="0"/>
    <xf numFmtId="0" fontId="111" fillId="22" borderId="0" applyNumberFormat="0" applyBorder="0" applyAlignment="0" applyProtection="0"/>
    <xf numFmtId="0" fontId="111" fillId="23" borderId="0" applyNumberFormat="0" applyBorder="0" applyAlignment="0" applyProtection="0"/>
    <xf numFmtId="0" fontId="111" fillId="24" borderId="0" applyNumberFormat="0" applyBorder="0" applyAlignment="0" applyProtection="0"/>
    <xf numFmtId="0" fontId="111" fillId="26" borderId="0" applyNumberFormat="0" applyBorder="0" applyAlignment="0" applyProtection="0"/>
    <xf numFmtId="0" fontId="111" fillId="20" borderId="0" applyNumberFormat="0" applyBorder="0" applyAlignment="0" applyProtection="0"/>
    <xf numFmtId="0" fontId="111" fillId="23" borderId="0" applyNumberFormat="0" applyBorder="0" applyAlignment="0" applyProtection="0"/>
    <xf numFmtId="0" fontId="111" fillId="27" borderId="0" applyNumberFormat="0" applyBorder="0" applyAlignment="0" applyProtection="0"/>
    <xf numFmtId="0" fontId="112" fillId="29" borderId="0" applyNumberFormat="0" applyBorder="0" applyAlignment="0" applyProtection="0"/>
    <xf numFmtId="0" fontId="112" fillId="24" borderId="0" applyNumberFormat="0" applyBorder="0" applyAlignment="0" applyProtection="0"/>
    <xf numFmtId="0" fontId="112" fillId="26" borderId="0" applyNumberFormat="0" applyBorder="0" applyAlignment="0" applyProtection="0"/>
    <xf numFmtId="0" fontId="112" fillId="30" borderId="0" applyNumberFormat="0" applyBorder="0" applyAlignment="0" applyProtection="0"/>
    <xf numFmtId="0" fontId="112" fillId="31" borderId="0" applyNumberFormat="0" applyBorder="0" applyAlignment="0" applyProtection="0"/>
    <xf numFmtId="0" fontId="112" fillId="32" borderId="0" applyNumberFormat="0" applyBorder="0" applyAlignment="0" applyProtection="0"/>
    <xf numFmtId="0" fontId="113" fillId="19" borderId="0" applyNumberFormat="0" applyBorder="0" applyAlignment="0" applyProtection="0"/>
    <xf numFmtId="0" fontId="114" fillId="37" borderId="51" applyNumberFormat="0" applyAlignment="0" applyProtection="0"/>
    <xf numFmtId="0" fontId="115" fillId="39" borderId="52" applyNumberFormat="0" applyAlignment="0" applyProtection="0"/>
    <xf numFmtId="0" fontId="116" fillId="0" borderId="53" applyNumberFormat="0" applyFill="0" applyAlignment="0" applyProtection="0"/>
    <xf numFmtId="0" fontId="112" fillId="34" borderId="0" applyNumberFormat="0" applyBorder="0" applyAlignment="0" applyProtection="0"/>
    <xf numFmtId="0" fontId="112" fillId="35" borderId="0" applyNumberFormat="0" applyBorder="0" applyAlignment="0" applyProtection="0"/>
    <xf numFmtId="0" fontId="112" fillId="36" borderId="0" applyNumberFormat="0" applyBorder="0" applyAlignment="0" applyProtection="0"/>
    <xf numFmtId="0" fontId="112" fillId="30" borderId="0" applyNumberFormat="0" applyBorder="0" applyAlignment="0" applyProtection="0"/>
    <xf numFmtId="0" fontId="112" fillId="31" borderId="0" applyNumberFormat="0" applyBorder="0" applyAlignment="0" applyProtection="0"/>
    <xf numFmtId="0" fontId="112" fillId="33" borderId="0" applyNumberFormat="0" applyBorder="0" applyAlignment="0" applyProtection="0"/>
    <xf numFmtId="0" fontId="117" fillId="22" borderId="51" applyNumberFormat="0" applyAlignment="0" applyProtection="0"/>
    <xf numFmtId="187" fontId="47" fillId="0" borderId="0" applyFont="0" applyFill="0" applyBorder="0" applyAlignment="0" applyProtection="0"/>
    <xf numFmtId="187" fontId="47" fillId="0" borderId="0" applyFont="0" applyFill="0" applyBorder="0" applyAlignment="0" applyProtection="0"/>
    <xf numFmtId="187" fontId="47" fillId="0" borderId="0" applyFont="0" applyFill="0" applyBorder="0" applyAlignment="0" applyProtection="0"/>
    <xf numFmtId="187" fontId="47" fillId="0" borderId="0" applyFont="0" applyFill="0" applyBorder="0" applyAlignment="0" applyProtection="0"/>
    <xf numFmtId="187" fontId="47" fillId="0" borderId="0" applyFont="0" applyFill="0" applyBorder="0" applyAlignment="0" applyProtection="0"/>
    <xf numFmtId="187" fontId="47" fillId="0" borderId="0" applyFont="0" applyFill="0" applyBorder="0" applyAlignment="0" applyProtection="0"/>
    <xf numFmtId="187" fontId="47" fillId="0" borderId="0" applyFont="0" applyFill="0" applyBorder="0" applyAlignment="0" applyProtection="0"/>
    <xf numFmtId="0" fontId="118" fillId="0" borderId="0" applyNumberFormat="0" applyFill="0" applyBorder="0" applyAlignment="0" applyProtection="0">
      <alignment vertical="top"/>
      <protection locked="0"/>
    </xf>
    <xf numFmtId="0" fontId="119" fillId="18" borderId="0" applyNumberFormat="0" applyBorder="0" applyAlignment="0" applyProtection="0"/>
    <xf numFmtId="0" fontId="5" fillId="0" borderId="0"/>
    <xf numFmtId="164" fontId="6"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20" fillId="28" borderId="0" applyNumberFormat="0" applyBorder="0" applyAlignment="0" applyProtection="0"/>
    <xf numFmtId="188" fontId="47" fillId="0" borderId="0"/>
    <xf numFmtId="188" fontId="47" fillId="0" borderId="0"/>
    <xf numFmtId="188" fontId="47" fillId="0" borderId="0"/>
    <xf numFmtId="188" fontId="47" fillId="0" borderId="0"/>
    <xf numFmtId="188" fontId="47" fillId="0" borderId="0"/>
    <xf numFmtId="188" fontId="47" fillId="0" borderId="0"/>
    <xf numFmtId="188" fontId="47" fillId="0" borderId="0"/>
    <xf numFmtId="188" fontId="47" fillId="0" borderId="0"/>
    <xf numFmtId="0" fontId="5" fillId="0" borderId="0"/>
    <xf numFmtId="0" fontId="5" fillId="0" borderId="0"/>
    <xf numFmtId="0" fontId="5" fillId="0" borderId="0"/>
    <xf numFmtId="0" fontId="54"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54" fillId="0" borderId="0"/>
    <xf numFmtId="0" fontId="1" fillId="0" borderId="0"/>
    <xf numFmtId="188" fontId="47" fillId="0" borderId="0"/>
    <xf numFmtId="188" fontId="47" fillId="0" borderId="0"/>
    <xf numFmtId="188" fontId="47" fillId="0" borderId="0"/>
    <xf numFmtId="188" fontId="47" fillId="0" borderId="0"/>
    <xf numFmtId="188" fontId="47" fillId="0" borderId="0"/>
    <xf numFmtId="188" fontId="47" fillId="0" borderId="0"/>
    <xf numFmtId="188" fontId="47" fillId="0" borderId="0"/>
    <xf numFmtId="188" fontId="47" fillId="0" borderId="0"/>
    <xf numFmtId="0" fontId="5" fillId="0" borderId="0"/>
    <xf numFmtId="0" fontId="121" fillId="0" borderId="0"/>
    <xf numFmtId="0" fontId="5" fillId="25" borderId="58" applyNumberFormat="0" applyFont="0" applyAlignment="0" applyProtection="0"/>
    <xf numFmtId="9" fontId="5" fillId="0" borderId="40" applyNumberFormat="0" applyBorder="0">
      <alignment horizontal="center" vertical="center"/>
    </xf>
    <xf numFmtId="9" fontId="5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2" fillId="0" borderId="0" applyFont="0" applyFill="0" applyBorder="0" applyAlignment="0" applyProtection="0"/>
    <xf numFmtId="9" fontId="6" fillId="0" borderId="0" applyFont="0" applyFill="0" applyBorder="0" applyAlignment="0" applyProtection="0"/>
    <xf numFmtId="0" fontId="123" fillId="37" borderId="59" applyNumberFormat="0" applyAlignment="0" applyProtection="0"/>
    <xf numFmtId="173" fontId="5" fillId="0" borderId="0" applyFont="0" applyFill="0" applyBorder="0" applyAlignment="0" applyProtection="0"/>
    <xf numFmtId="40" fontId="54" fillId="0" borderId="0" applyFont="0" applyFill="0" applyBorder="0" applyAlignment="0" applyProtection="0"/>
    <xf numFmtId="165" fontId="6" fillId="0" borderId="0" applyFill="0" applyBorder="0" applyAlignment="0" applyProtection="0"/>
    <xf numFmtId="0"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89" fontId="5" fillId="0" borderId="0" applyFont="0" applyFill="0" applyBorder="0" applyAlignment="0" applyProtection="0"/>
    <xf numFmtId="40" fontId="54"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4" fillId="0" borderId="0" applyFont="0" applyFill="0" applyBorder="0" applyAlignment="0" applyProtection="0"/>
    <xf numFmtId="0" fontId="5" fillId="0" borderId="0" applyFont="0" applyFill="0" applyBorder="0" applyAlignment="0" applyProtection="0"/>
    <xf numFmtId="40" fontId="5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73" fontId="5" fillId="0" borderId="0" applyFont="0" applyFill="0" applyBorder="0" applyAlignment="0" applyProtection="0"/>
    <xf numFmtId="43" fontId="110" fillId="0" borderId="91"/>
    <xf numFmtId="0" fontId="124" fillId="0" borderId="0" applyNumberFormat="0" applyFill="0" applyBorder="0" applyAlignment="0" applyProtection="0"/>
    <xf numFmtId="0" fontId="125" fillId="0" borderId="0" applyNumberFormat="0" applyFill="0" applyBorder="0" applyAlignment="0" applyProtection="0"/>
    <xf numFmtId="0" fontId="70" fillId="0" borderId="55" applyNumberFormat="0" applyFill="0" applyAlignment="0" applyProtection="0"/>
    <xf numFmtId="0" fontId="126" fillId="0" borderId="55" applyNumberFormat="0" applyFill="0" applyAlignment="0" applyProtection="0"/>
    <xf numFmtId="0" fontId="127" fillId="0" borderId="56" applyNumberFormat="0" applyFill="0" applyAlignment="0" applyProtection="0"/>
    <xf numFmtId="0" fontId="128" fillId="0" borderId="57" applyNumberFormat="0" applyFill="0" applyAlignment="0" applyProtection="0"/>
    <xf numFmtId="0" fontId="128" fillId="0" borderId="0" applyNumberFormat="0" applyFill="0" applyBorder="0" applyAlignment="0" applyProtection="0"/>
    <xf numFmtId="0" fontId="69" fillId="0" borderId="0" applyNumberFormat="0" applyFill="0" applyBorder="0" applyAlignment="0" applyProtection="0"/>
    <xf numFmtId="0" fontId="129" fillId="0" borderId="63" applyNumberFormat="0" applyFill="0" applyAlignment="0" applyProtection="0"/>
    <xf numFmtId="40" fontId="54" fillId="0" borderId="0" applyFont="0" applyFill="0" applyBorder="0" applyAlignment="0" applyProtection="0"/>
    <xf numFmtId="164"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2"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0" fontId="5" fillId="0" borderId="0"/>
    <xf numFmtId="0" fontId="130" fillId="0" borderId="0"/>
    <xf numFmtId="0" fontId="5" fillId="0" borderId="0"/>
    <xf numFmtId="0" fontId="5" fillId="0" borderId="0"/>
    <xf numFmtId="0" fontId="5" fillId="0" borderId="0"/>
    <xf numFmtId="165" fontId="2" fillId="0" borderId="0" applyFont="0" applyFill="0" applyBorder="0" applyAlignment="0" applyProtection="0"/>
    <xf numFmtId="0" fontId="137" fillId="0" borderId="0"/>
    <xf numFmtId="0" fontId="137" fillId="0" borderId="0"/>
    <xf numFmtId="0" fontId="137" fillId="0" borderId="0"/>
    <xf numFmtId="0" fontId="137" fillId="0" borderId="0"/>
    <xf numFmtId="0" fontId="1" fillId="0" borderId="0"/>
    <xf numFmtId="0" fontId="137" fillId="0" borderId="0"/>
    <xf numFmtId="0" fontId="80" fillId="0" borderId="0" applyNumberFormat="0" applyFill="0" applyBorder="0" applyAlignment="0" applyProtection="0">
      <alignment vertical="top"/>
      <protection locked="0"/>
    </xf>
    <xf numFmtId="0" fontId="1" fillId="0" borderId="0"/>
    <xf numFmtId="0" fontId="137" fillId="0" borderId="0"/>
    <xf numFmtId="0" fontId="137" fillId="0" borderId="0"/>
  </cellStyleXfs>
  <cellXfs count="2647">
    <xf numFmtId="0" fontId="0" fillId="0" borderId="0" xfId="0"/>
    <xf numFmtId="0" fontId="20" fillId="0" borderId="0" xfId="1" applyFont="1" applyAlignment="1">
      <alignment vertical="center"/>
    </xf>
    <xf numFmtId="0" fontId="18" fillId="5" borderId="0" xfId="1" applyFont="1" applyFill="1" applyBorder="1" applyAlignment="1">
      <alignment horizontal="right" vertical="center"/>
    </xf>
    <xf numFmtId="0" fontId="22" fillId="0" borderId="0" xfId="1" applyFont="1" applyAlignment="1">
      <alignment horizontal="left" vertical="center"/>
    </xf>
    <xf numFmtId="0" fontId="20" fillId="0" borderId="0" xfId="1" applyFont="1" applyAlignment="1">
      <alignment horizontal="center" vertical="center"/>
    </xf>
    <xf numFmtId="0" fontId="7" fillId="0" borderId="0" xfId="1" applyFont="1" applyAlignment="1">
      <alignment vertical="center"/>
    </xf>
    <xf numFmtId="0" fontId="18" fillId="5" borderId="0" xfId="1" applyFont="1" applyFill="1" applyAlignment="1">
      <alignment horizontal="right" vertical="center"/>
    </xf>
    <xf numFmtId="0" fontId="7" fillId="0" borderId="0" xfId="1" applyFont="1" applyAlignment="1">
      <alignment horizontal="center" vertical="center"/>
    </xf>
    <xf numFmtId="0" fontId="24" fillId="0" borderId="0" xfId="1" applyNumberFormat="1" applyFont="1" applyFill="1" applyBorder="1" applyAlignment="1">
      <alignment horizontal="center" vertical="center" wrapText="1"/>
    </xf>
    <xf numFmtId="4" fontId="7" fillId="0" borderId="0" xfId="1" applyNumberFormat="1" applyFont="1" applyAlignment="1">
      <alignment vertical="center"/>
    </xf>
    <xf numFmtId="4" fontId="7" fillId="5" borderId="0" xfId="1" applyNumberFormat="1" applyFont="1" applyFill="1" applyAlignment="1">
      <alignment vertical="center"/>
    </xf>
    <xf numFmtId="0" fontId="7" fillId="5" borderId="0" xfId="1" applyFont="1" applyFill="1" applyAlignment="1">
      <alignment vertical="center"/>
    </xf>
    <xf numFmtId="0" fontId="15" fillId="0" borderId="0" xfId="1" applyFont="1" applyAlignment="1">
      <alignment vertical="center"/>
    </xf>
    <xf numFmtId="0" fontId="25" fillId="5" borderId="0" xfId="1" applyFont="1" applyFill="1" applyAlignment="1">
      <alignment horizontal="right" vertical="center"/>
    </xf>
    <xf numFmtId="0" fontId="15" fillId="3" borderId="5" xfId="1" applyFont="1" applyFill="1" applyBorder="1" applyAlignment="1">
      <alignment horizontal="center" vertical="center"/>
    </xf>
    <xf numFmtId="0" fontId="15" fillId="3" borderId="7" xfId="1" applyFont="1" applyFill="1" applyBorder="1" applyAlignment="1">
      <alignment horizontal="center" vertical="center"/>
    </xf>
    <xf numFmtId="4" fontId="15" fillId="3" borderId="7" xfId="1" applyNumberFormat="1" applyFont="1" applyFill="1" applyBorder="1" applyAlignment="1">
      <alignment vertical="center"/>
    </xf>
    <xf numFmtId="4" fontId="15" fillId="3" borderId="6" xfId="1" applyNumberFormat="1" applyFont="1" applyFill="1" applyBorder="1" applyAlignment="1">
      <alignment vertical="center"/>
    </xf>
    <xf numFmtId="4" fontId="15" fillId="5" borderId="0" xfId="1" applyNumberFormat="1" applyFont="1" applyFill="1" applyAlignment="1">
      <alignment vertical="center"/>
    </xf>
    <xf numFmtId="0" fontId="15" fillId="5" borderId="0" xfId="1" applyFont="1" applyFill="1" applyAlignment="1">
      <alignment vertical="center"/>
    </xf>
    <xf numFmtId="0" fontId="7" fillId="0" borderId="0" xfId="1" applyNumberFormat="1" applyFont="1" applyBorder="1" applyAlignment="1">
      <alignment vertical="center"/>
    </xf>
    <xf numFmtId="0" fontId="12" fillId="5" borderId="0" xfId="1" applyNumberFormat="1" applyFont="1" applyFill="1" applyBorder="1" applyAlignment="1">
      <alignment horizontal="right" vertical="center"/>
    </xf>
    <xf numFmtId="0" fontId="7" fillId="0" borderId="14" xfId="1" applyNumberFormat="1" applyFont="1" applyBorder="1" applyAlignment="1">
      <alignment vertical="center"/>
    </xf>
    <xf numFmtId="0" fontId="7" fillId="5" borderId="0" xfId="1" applyNumberFormat="1" applyFont="1" applyFill="1" applyBorder="1" applyAlignment="1">
      <alignment vertical="center"/>
    </xf>
    <xf numFmtId="0" fontId="18" fillId="5" borderId="0" xfId="1" applyNumberFormat="1" applyFont="1" applyFill="1" applyBorder="1" applyAlignment="1">
      <alignment horizontal="right" vertical="center"/>
    </xf>
    <xf numFmtId="0" fontId="17" fillId="0" borderId="8" xfId="1" applyNumberFormat="1" applyFont="1" applyFill="1" applyBorder="1" applyAlignment="1">
      <alignment vertical="center" wrapText="1"/>
    </xf>
    <xf numFmtId="0" fontId="12" fillId="5" borderId="0" xfId="1" applyNumberFormat="1" applyFont="1" applyFill="1" applyBorder="1" applyAlignment="1">
      <alignment horizontal="center" vertical="center" wrapText="1"/>
    </xf>
    <xf numFmtId="0" fontId="13" fillId="0" borderId="0" xfId="1" applyNumberFormat="1" applyFont="1" applyBorder="1" applyAlignment="1">
      <alignment vertical="center"/>
    </xf>
    <xf numFmtId="0" fontId="14" fillId="5" borderId="0" xfId="1" applyNumberFormat="1" applyFont="1" applyFill="1" applyBorder="1" applyAlignment="1">
      <alignment horizontal="right" vertical="center"/>
    </xf>
    <xf numFmtId="0" fontId="19" fillId="5" borderId="0" xfId="1" applyNumberFormat="1" applyFont="1" applyFill="1" applyBorder="1" applyAlignment="1">
      <alignment horizontal="center" vertical="center" wrapText="1"/>
    </xf>
    <xf numFmtId="0" fontId="13" fillId="5" borderId="0" xfId="1" applyNumberFormat="1" applyFont="1" applyFill="1" applyBorder="1" applyAlignment="1">
      <alignment vertical="center"/>
    </xf>
    <xf numFmtId="14" fontId="7" fillId="5" borderId="0" xfId="1" applyNumberFormat="1" applyFont="1" applyFill="1" applyBorder="1" applyAlignment="1">
      <alignment horizontal="right" vertical="center"/>
    </xf>
    <xf numFmtId="10" fontId="7" fillId="5" borderId="0" xfId="36" applyNumberFormat="1" applyFont="1" applyFill="1" applyBorder="1" applyAlignment="1">
      <alignment horizontal="right" vertical="center" wrapText="1"/>
    </xf>
    <xf numFmtId="0" fontId="17" fillId="5" borderId="0" xfId="1" applyNumberFormat="1" applyFont="1" applyFill="1" applyBorder="1" applyAlignment="1">
      <alignment horizontal="center" vertical="center" wrapText="1"/>
    </xf>
    <xf numFmtId="0" fontId="17" fillId="6" borderId="2" xfId="1" applyNumberFormat="1" applyFont="1" applyFill="1" applyBorder="1" applyAlignment="1">
      <alignment horizontal="center" vertical="center" wrapText="1"/>
    </xf>
    <xf numFmtId="0" fontId="17" fillId="6" borderId="3" xfId="1" applyNumberFormat="1" applyFont="1" applyFill="1" applyBorder="1" applyAlignment="1">
      <alignment horizontal="center" vertical="center" wrapText="1"/>
    </xf>
    <xf numFmtId="4" fontId="17" fillId="6" borderId="3" xfId="1" applyNumberFormat="1" applyFont="1" applyFill="1" applyBorder="1" applyAlignment="1">
      <alignment horizontal="center" vertical="center" wrapText="1"/>
    </xf>
    <xf numFmtId="4" fontId="17" fillId="6" borderId="4" xfId="1" applyNumberFormat="1" applyFont="1" applyFill="1" applyBorder="1" applyAlignment="1">
      <alignment horizontal="center" vertical="center" wrapText="1"/>
    </xf>
    <xf numFmtId="4" fontId="17" fillId="5" borderId="0" xfId="1" applyNumberFormat="1" applyFont="1" applyFill="1" applyBorder="1" applyAlignment="1">
      <alignment horizontal="center" vertical="center"/>
    </xf>
    <xf numFmtId="0" fontId="11" fillId="0" borderId="0" xfId="1" applyNumberFormat="1" applyFont="1" applyFill="1" applyBorder="1" applyAlignment="1">
      <alignment vertical="center"/>
    </xf>
    <xf numFmtId="0" fontId="28" fillId="5" borderId="0" xfId="1" applyNumberFormat="1" applyFont="1" applyFill="1" applyBorder="1" applyAlignment="1">
      <alignment horizontal="right" vertical="center"/>
    </xf>
    <xf numFmtId="0" fontId="28" fillId="0" borderId="5" xfId="1" applyNumberFormat="1" applyFont="1" applyFill="1" applyBorder="1" applyAlignment="1">
      <alignment vertical="center"/>
    </xf>
    <xf numFmtId="0" fontId="28" fillId="0" borderId="7" xfId="1" applyNumberFormat="1" applyFont="1" applyFill="1" applyBorder="1" applyAlignment="1">
      <alignment vertical="center"/>
    </xf>
    <xf numFmtId="0" fontId="28" fillId="0" borderId="7" xfId="1" applyFont="1" applyFill="1" applyBorder="1" applyAlignment="1">
      <alignment vertical="center"/>
    </xf>
    <xf numFmtId="0" fontId="28" fillId="0" borderId="6" xfId="1" applyNumberFormat="1" applyFont="1" applyFill="1" applyBorder="1" applyAlignment="1">
      <alignment vertical="center"/>
    </xf>
    <xf numFmtId="0" fontId="28" fillId="5" borderId="0" xfId="1" applyNumberFormat="1" applyFont="1" applyFill="1" applyBorder="1" applyAlignment="1">
      <alignment horizontal="center" vertical="center"/>
    </xf>
    <xf numFmtId="0" fontId="11" fillId="5" borderId="0" xfId="1" applyNumberFormat="1" applyFont="1" applyFill="1" applyBorder="1" applyAlignment="1">
      <alignment vertical="center"/>
    </xf>
    <xf numFmtId="0" fontId="11" fillId="0" borderId="0" xfId="1" applyFont="1" applyBorder="1" applyAlignment="1">
      <alignment vertical="center"/>
    </xf>
    <xf numFmtId="0" fontId="28" fillId="5" borderId="0" xfId="1" applyFont="1" applyFill="1" applyBorder="1" applyAlignment="1">
      <alignment horizontal="right" vertical="center"/>
    </xf>
    <xf numFmtId="0" fontId="11" fillId="7" borderId="8" xfId="1" applyFont="1" applyFill="1" applyBorder="1" applyAlignment="1">
      <alignment horizontal="center" vertical="center"/>
    </xf>
    <xf numFmtId="0" fontId="11" fillId="7" borderId="9" xfId="1" applyFont="1" applyFill="1" applyBorder="1" applyAlignment="1">
      <alignment horizontal="center" vertical="center"/>
    </xf>
    <xf numFmtId="0" fontId="11" fillId="7" borderId="9" xfId="1" applyFont="1" applyFill="1" applyBorder="1" applyAlignment="1">
      <alignment vertical="center" wrapText="1"/>
    </xf>
    <xf numFmtId="4" fontId="11" fillId="7" borderId="9" xfId="1" applyNumberFormat="1" applyFont="1" applyFill="1" applyBorder="1" applyAlignment="1">
      <alignment vertical="center"/>
    </xf>
    <xf numFmtId="4" fontId="11" fillId="7" borderId="10" xfId="1" applyNumberFormat="1" applyFont="1" applyFill="1" applyBorder="1" applyAlignment="1">
      <alignment vertical="center"/>
    </xf>
    <xf numFmtId="4" fontId="11" fillId="5" borderId="0" xfId="1" applyNumberFormat="1" applyFont="1" applyFill="1" applyBorder="1" applyAlignment="1">
      <alignment vertical="center"/>
    </xf>
    <xf numFmtId="0" fontId="11" fillId="5" borderId="0" xfId="1" applyFont="1" applyFill="1" applyBorder="1" applyAlignment="1">
      <alignment vertical="center"/>
    </xf>
    <xf numFmtId="0" fontId="11" fillId="0" borderId="0" xfId="1" applyFont="1" applyAlignment="1">
      <alignment vertical="center"/>
    </xf>
    <xf numFmtId="0" fontId="7" fillId="0" borderId="0" xfId="1" applyNumberFormat="1" applyFont="1" applyFill="1" applyBorder="1" applyAlignment="1">
      <alignment vertical="center"/>
    </xf>
    <xf numFmtId="164" fontId="29" fillId="5" borderId="0" xfId="8" applyFont="1" applyFill="1" applyBorder="1" applyAlignment="1">
      <alignment horizontal="center" vertical="center"/>
    </xf>
    <xf numFmtId="4" fontId="7" fillId="0" borderId="0" xfId="1" applyNumberFormat="1" applyFont="1" applyFill="1" applyBorder="1" applyAlignment="1">
      <alignment vertical="center"/>
    </xf>
    <xf numFmtId="0" fontId="11" fillId="7" borderId="5" xfId="1" applyFont="1" applyFill="1" applyBorder="1" applyAlignment="1">
      <alignment horizontal="center" vertical="center"/>
    </xf>
    <xf numFmtId="0" fontId="11" fillId="7" borderId="7" xfId="1" applyFont="1" applyFill="1" applyBorder="1" applyAlignment="1">
      <alignment horizontal="center" vertical="center"/>
    </xf>
    <xf numFmtId="0" fontId="11" fillId="7" borderId="7" xfId="1" applyFont="1" applyFill="1" applyBorder="1" applyAlignment="1">
      <alignment vertical="center" wrapText="1"/>
    </xf>
    <xf numFmtId="4" fontId="11" fillId="7" borderId="7" xfId="1" applyNumberFormat="1" applyFont="1" applyFill="1" applyBorder="1" applyAlignment="1">
      <alignment vertical="center"/>
    </xf>
    <xf numFmtId="4" fontId="11" fillId="7" borderId="6" xfId="1" applyNumberFormat="1" applyFont="1" applyFill="1" applyBorder="1" applyAlignment="1">
      <alignment vertical="center"/>
    </xf>
    <xf numFmtId="4" fontId="28" fillId="5" borderId="0" xfId="1" applyNumberFormat="1" applyFont="1" applyFill="1" applyBorder="1" applyAlignment="1">
      <alignment horizontal="right" vertical="center"/>
    </xf>
    <xf numFmtId="0" fontId="28" fillId="5" borderId="9" xfId="1" applyFont="1" applyFill="1" applyBorder="1" applyAlignment="1">
      <alignment vertical="center" wrapText="1"/>
    </xf>
    <xf numFmtId="0" fontId="28" fillId="5" borderId="0" xfId="1" applyFont="1" applyFill="1" applyBorder="1" applyAlignment="1">
      <alignment horizontal="center" vertical="center" wrapText="1"/>
    </xf>
    <xf numFmtId="4" fontId="11" fillId="5" borderId="0" xfId="1" applyNumberFormat="1" applyFont="1" applyFill="1" applyAlignment="1">
      <alignment vertical="center"/>
    </xf>
    <xf numFmtId="0" fontId="7" fillId="0" borderId="0" xfId="1" applyFont="1" applyAlignment="1">
      <alignment vertical="center" wrapText="1"/>
    </xf>
    <xf numFmtId="0" fontId="7" fillId="0" borderId="0" xfId="23" applyFont="1" applyAlignment="1">
      <alignment vertical="center"/>
    </xf>
    <xf numFmtId="0" fontId="7" fillId="0" borderId="0" xfId="23" applyFont="1" applyAlignment="1">
      <alignment horizontal="center" vertical="center"/>
    </xf>
    <xf numFmtId="0" fontId="7" fillId="0" borderId="0" xfId="23" applyFont="1" applyAlignment="1">
      <alignment vertical="center" wrapText="1"/>
    </xf>
    <xf numFmtId="4" fontId="7" fillId="0" borderId="0" xfId="23" applyNumberFormat="1" applyFont="1" applyAlignment="1">
      <alignment horizontal="center" vertical="center"/>
    </xf>
    <xf numFmtId="10" fontId="18" fillId="0" borderId="0" xfId="36" applyNumberFormat="1" applyFont="1" applyAlignment="1">
      <alignment vertical="center"/>
    </xf>
    <xf numFmtId="4" fontId="7" fillId="0" borderId="0" xfId="23" applyNumberFormat="1" applyFont="1" applyAlignment="1">
      <alignment vertical="center"/>
    </xf>
    <xf numFmtId="0" fontId="11" fillId="0" borderId="0" xfId="23" applyNumberFormat="1" applyFont="1" applyBorder="1" applyAlignment="1">
      <alignment vertical="center"/>
    </xf>
    <xf numFmtId="0" fontId="11" fillId="3" borderId="5" xfId="23" applyFont="1" applyFill="1" applyBorder="1" applyAlignment="1">
      <alignment horizontal="center" vertical="center"/>
    </xf>
    <xf numFmtId="0" fontId="11" fillId="3" borderId="7" xfId="23" applyFont="1" applyFill="1" applyBorder="1" applyAlignment="1">
      <alignment horizontal="center" vertical="center"/>
    </xf>
    <xf numFmtId="4" fontId="11" fillId="3" borderId="7" xfId="23" applyNumberFormat="1" applyFont="1" applyFill="1" applyBorder="1" applyAlignment="1">
      <alignment vertical="center"/>
    </xf>
    <xf numFmtId="4" fontId="11" fillId="3" borderId="6" xfId="23" applyNumberFormat="1" applyFont="1" applyFill="1" applyBorder="1" applyAlignment="1">
      <alignment vertical="center"/>
    </xf>
    <xf numFmtId="0" fontId="7" fillId="0" borderId="0" xfId="23" applyNumberFormat="1" applyFont="1" applyBorder="1" applyAlignment="1">
      <alignment vertical="center"/>
    </xf>
    <xf numFmtId="0" fontId="13" fillId="0" borderId="0" xfId="23" applyNumberFormat="1" applyFont="1" applyBorder="1" applyAlignment="1">
      <alignment vertical="center"/>
    </xf>
    <xf numFmtId="0" fontId="7" fillId="0" borderId="0" xfId="23" applyNumberFormat="1" applyFont="1" applyFill="1" applyBorder="1" applyAlignment="1">
      <alignment vertical="center"/>
    </xf>
    <xf numFmtId="0" fontId="7" fillId="0" borderId="0" xfId="23" applyFont="1" applyFill="1" applyAlignment="1">
      <alignment vertical="center"/>
    </xf>
    <xf numFmtId="0" fontId="11" fillId="0" borderId="0" xfId="23" applyFont="1" applyFill="1" applyAlignment="1">
      <alignment vertical="center"/>
    </xf>
    <xf numFmtId="0" fontId="11" fillId="7" borderId="5" xfId="23" applyFont="1" applyFill="1" applyBorder="1" applyAlignment="1">
      <alignment horizontal="center" vertical="center"/>
    </xf>
    <xf numFmtId="0" fontId="11" fillId="7" borderId="7" xfId="23" applyFont="1" applyFill="1" applyBorder="1" applyAlignment="1">
      <alignment vertical="center" wrapText="1"/>
    </xf>
    <xf numFmtId="0" fontId="11" fillId="7" borderId="7" xfId="23" applyFont="1" applyFill="1" applyBorder="1" applyAlignment="1">
      <alignment horizontal="center" vertical="center"/>
    </xf>
    <xf numFmtId="4" fontId="11" fillId="7" borderId="7" xfId="23" applyNumberFormat="1" applyFont="1" applyFill="1" applyBorder="1" applyAlignment="1">
      <alignment vertical="center"/>
    </xf>
    <xf numFmtId="4" fontId="11" fillId="7" borderId="6" xfId="23" applyNumberFormat="1" applyFont="1" applyFill="1" applyBorder="1" applyAlignment="1">
      <alignment vertical="center"/>
    </xf>
    <xf numFmtId="0" fontId="7" fillId="0" borderId="0" xfId="23" applyBorder="1"/>
    <xf numFmtId="49" fontId="7" fillId="0" borderId="0" xfId="23" applyNumberFormat="1" applyBorder="1" applyAlignment="1">
      <alignment horizontal="center"/>
    </xf>
    <xf numFmtId="165" fontId="3" fillId="12" borderId="0" xfId="50" applyFont="1" applyFill="1" applyBorder="1" applyAlignment="1">
      <alignment horizontal="right" vertical="center"/>
    </xf>
    <xf numFmtId="164" fontId="3" fillId="12" borderId="0" xfId="8" applyFont="1" applyFill="1" applyBorder="1" applyAlignment="1">
      <alignment horizontal="right" vertical="center"/>
    </xf>
    <xf numFmtId="0" fontId="11" fillId="0" borderId="0" xfId="23" applyFont="1" applyBorder="1"/>
    <xf numFmtId="0" fontId="7" fillId="0" borderId="0" xfId="23" applyFont="1" applyAlignment="1">
      <alignment vertical="center"/>
    </xf>
    <xf numFmtId="0" fontId="7" fillId="0" borderId="0" xfId="23" applyBorder="1"/>
    <xf numFmtId="0" fontId="7" fillId="0" borderId="0" xfId="23" applyFont="1" applyAlignment="1">
      <alignment horizontal="center" vertical="center"/>
    </xf>
    <xf numFmtId="0" fontId="7" fillId="0" borderId="0" xfId="23" applyFont="1" applyAlignment="1">
      <alignment vertical="center" wrapText="1"/>
    </xf>
    <xf numFmtId="4" fontId="7" fillId="0" borderId="0" xfId="23" applyNumberFormat="1" applyFont="1" applyAlignment="1">
      <alignment horizontal="center" vertical="center"/>
    </xf>
    <xf numFmtId="10" fontId="18" fillId="0" borderId="0" xfId="36" applyNumberFormat="1" applyFont="1" applyAlignment="1">
      <alignment vertical="center"/>
    </xf>
    <xf numFmtId="4" fontId="7" fillId="0" borderId="0" xfId="23" applyNumberFormat="1" applyFont="1" applyAlignment="1">
      <alignment vertical="center"/>
    </xf>
    <xf numFmtId="0" fontId="7" fillId="0" borderId="0" xfId="23" applyFont="1" applyFill="1" applyAlignment="1">
      <alignment vertical="center"/>
    </xf>
    <xf numFmtId="4" fontId="7" fillId="0" borderId="0" xfId="1" applyNumberFormat="1" applyFont="1" applyAlignment="1">
      <alignment vertical="center"/>
    </xf>
    <xf numFmtId="0" fontId="0" fillId="0" borderId="0" xfId="0" applyAlignment="1">
      <alignment horizontal="center"/>
    </xf>
    <xf numFmtId="0" fontId="0" fillId="0" borderId="0" xfId="0" applyAlignment="1">
      <alignment wrapText="1"/>
    </xf>
    <xf numFmtId="0" fontId="7" fillId="0" borderId="0" xfId="23" applyNumberFormat="1" applyFont="1" applyBorder="1" applyAlignment="1">
      <alignment vertical="center"/>
    </xf>
    <xf numFmtId="0" fontId="7" fillId="0" borderId="0" xfId="23" applyBorder="1"/>
    <xf numFmtId="0" fontId="7" fillId="0" borderId="0" xfId="23"/>
    <xf numFmtId="0" fontId="30" fillId="0" borderId="1" xfId="0" applyFont="1" applyBorder="1" applyAlignment="1">
      <alignment horizontal="center" vertical="center" wrapText="1"/>
    </xf>
    <xf numFmtId="0" fontId="15" fillId="3" borderId="16" xfId="1" applyFont="1" applyFill="1" applyBorder="1" applyAlignment="1">
      <alignment horizontal="center" vertical="center"/>
    </xf>
    <xf numFmtId="4" fontId="15" fillId="3" borderId="16" xfId="1" applyNumberFormat="1" applyFont="1" applyFill="1" applyBorder="1" applyAlignment="1">
      <alignment vertical="center"/>
    </xf>
    <xf numFmtId="0" fontId="15" fillId="3" borderId="16" xfId="1" applyFont="1" applyFill="1" applyBorder="1" applyAlignment="1">
      <alignment vertical="center" wrapText="1"/>
    </xf>
    <xf numFmtId="4" fontId="15" fillId="3" borderId="15" xfId="1" applyNumberFormat="1" applyFont="1" applyFill="1" applyBorder="1" applyAlignment="1">
      <alignment vertical="center"/>
    </xf>
    <xf numFmtId="0" fontId="0" fillId="0" borderId="13" xfId="0" applyBorder="1" applyAlignment="1">
      <alignment horizontal="center"/>
    </xf>
    <xf numFmtId="0" fontId="0" fillId="0" borderId="13" xfId="0" applyBorder="1" applyAlignment="1">
      <alignment wrapText="1"/>
    </xf>
    <xf numFmtId="0" fontId="0" fillId="0" borderId="13" xfId="0" applyBorder="1"/>
    <xf numFmtId="4" fontId="0" fillId="0" borderId="13" xfId="0" applyNumberFormat="1" applyBorder="1"/>
    <xf numFmtId="0" fontId="30" fillId="7" borderId="1" xfId="0" applyFont="1" applyFill="1" applyBorder="1" applyAlignment="1">
      <alignment horizontal="center" vertical="center"/>
    </xf>
    <xf numFmtId="0" fontId="0" fillId="0" borderId="20" xfId="0" applyBorder="1" applyAlignment="1">
      <alignment horizontal="center"/>
    </xf>
    <xf numFmtId="0" fontId="0" fillId="0" borderId="20" xfId="0" applyBorder="1" applyAlignment="1">
      <alignment wrapText="1"/>
    </xf>
    <xf numFmtId="0" fontId="0" fillId="0" borderId="20" xfId="0" applyBorder="1"/>
    <xf numFmtId="4" fontId="0" fillId="0" borderId="13" xfId="0" applyNumberFormat="1" applyBorder="1" applyAlignment="1">
      <alignment horizontal="center"/>
    </xf>
    <xf numFmtId="0" fontId="57" fillId="7" borderId="2" xfId="0" applyFont="1" applyFill="1" applyBorder="1" applyAlignment="1">
      <alignment horizontal="center"/>
    </xf>
    <xf numFmtId="0" fontId="57" fillId="7" borderId="3" xfId="0" applyFont="1" applyFill="1" applyBorder="1" applyAlignment="1">
      <alignment horizontal="center" wrapText="1"/>
    </xf>
    <xf numFmtId="4" fontId="0" fillId="0" borderId="20" xfId="0" applyNumberFormat="1" applyBorder="1" applyAlignment="1">
      <alignment horizontal="center"/>
    </xf>
    <xf numFmtId="0" fontId="30" fillId="7" borderId="3" xfId="0" applyFont="1" applyFill="1" applyBorder="1" applyAlignment="1">
      <alignment horizontal="center" vertical="center"/>
    </xf>
    <xf numFmtId="0" fontId="30" fillId="7" borderId="4" xfId="0" applyFont="1" applyFill="1" applyBorder="1" applyAlignment="1">
      <alignment horizontal="center" vertical="center"/>
    </xf>
    <xf numFmtId="0" fontId="16" fillId="0" borderId="1" xfId="1" applyNumberFormat="1" applyFont="1" applyFill="1" applyBorder="1" applyAlignment="1">
      <alignment horizontal="center" vertical="center" wrapText="1"/>
    </xf>
    <xf numFmtId="0" fontId="7" fillId="0" borderId="1" xfId="1" applyNumberFormat="1" applyFont="1" applyBorder="1" applyAlignment="1">
      <alignment horizontal="center" vertical="center" wrapText="1"/>
    </xf>
    <xf numFmtId="0" fontId="12" fillId="0" borderId="1" xfId="1" applyFont="1" applyFill="1" applyBorder="1" applyAlignment="1">
      <alignment horizontal="center" vertical="center"/>
    </xf>
    <xf numFmtId="0" fontId="18" fillId="0" borderId="0" xfId="1" applyFont="1" applyFill="1" applyBorder="1" applyAlignment="1">
      <alignment horizontal="right" vertical="center" wrapText="1"/>
    </xf>
    <xf numFmtId="0" fontId="15" fillId="3" borderId="7" xfId="1" applyFont="1" applyFill="1" applyBorder="1" applyAlignment="1">
      <alignment vertical="center" wrapText="1"/>
    </xf>
    <xf numFmtId="0" fontId="26" fillId="0" borderId="15" xfId="1" applyNumberFormat="1" applyFont="1" applyFill="1" applyBorder="1" applyAlignment="1">
      <alignment vertical="center" wrapText="1"/>
    </xf>
    <xf numFmtId="0" fontId="17" fillId="0" borderId="10" xfId="1" applyNumberFormat="1" applyFont="1" applyFill="1" applyBorder="1" applyAlignment="1">
      <alignment vertical="center" wrapText="1"/>
    </xf>
    <xf numFmtId="0" fontId="7" fillId="0" borderId="0" xfId="431" applyFont="1" applyAlignment="1">
      <alignment horizontal="center" vertical="center"/>
    </xf>
    <xf numFmtId="0" fontId="7" fillId="0" borderId="0" xfId="431" applyFont="1" applyAlignment="1">
      <alignment vertical="center" wrapText="1"/>
    </xf>
    <xf numFmtId="4" fontId="7" fillId="0" borderId="0" xfId="431" applyNumberFormat="1" applyFont="1" applyAlignment="1">
      <alignment horizontal="center" vertical="center"/>
    </xf>
    <xf numFmtId="4" fontId="7" fillId="0" borderId="0" xfId="431" applyNumberFormat="1" applyFont="1" applyAlignment="1">
      <alignment vertical="center"/>
    </xf>
    <xf numFmtId="0" fontId="7" fillId="0" borderId="0" xfId="431" applyFont="1" applyAlignment="1">
      <alignment vertical="center"/>
    </xf>
    <xf numFmtId="0" fontId="11" fillId="3" borderId="5" xfId="431" applyFont="1" applyFill="1" applyBorder="1" applyAlignment="1">
      <alignment horizontal="center" vertical="center"/>
    </xf>
    <xf numFmtId="0" fontId="11" fillId="3" borderId="7" xfId="431" applyFont="1" applyFill="1" applyBorder="1" applyAlignment="1">
      <alignment horizontal="center" vertical="center"/>
    </xf>
    <xf numFmtId="0" fontId="11" fillId="3" borderId="7" xfId="431" applyFont="1" applyFill="1" applyBorder="1" applyAlignment="1">
      <alignment vertical="center" wrapText="1"/>
    </xf>
    <xf numFmtId="4" fontId="11" fillId="3" borderId="7" xfId="431" applyNumberFormat="1" applyFont="1" applyFill="1" applyBorder="1" applyAlignment="1">
      <alignment vertical="center"/>
    </xf>
    <xf numFmtId="4" fontId="11" fillId="3" borderId="6" xfId="431" applyNumberFormat="1" applyFont="1" applyFill="1" applyBorder="1" applyAlignment="1">
      <alignment vertical="center"/>
    </xf>
    <xf numFmtId="0" fontId="11" fillId="0" borderId="0" xfId="431" applyNumberFormat="1" applyFont="1" applyBorder="1" applyAlignment="1">
      <alignment vertical="center"/>
    </xf>
    <xf numFmtId="0" fontId="7" fillId="0" borderId="14" xfId="431" applyNumberFormat="1" applyFont="1" applyBorder="1" applyAlignment="1">
      <alignment vertical="center"/>
    </xf>
    <xf numFmtId="0" fontId="26" fillId="0" borderId="15" xfId="431" applyNumberFormat="1" applyFont="1" applyFill="1" applyBorder="1" applyAlignment="1">
      <alignment vertical="center" wrapText="1"/>
    </xf>
    <xf numFmtId="0" fontId="16" fillId="0" borderId="17" xfId="431" applyNumberFormat="1" applyFont="1" applyFill="1" applyBorder="1" applyAlignment="1">
      <alignment horizontal="center" vertical="center" wrapText="1"/>
    </xf>
    <xf numFmtId="0" fontId="7" fillId="0" borderId="0" xfId="431" applyNumberFormat="1" applyFont="1" applyBorder="1" applyAlignment="1">
      <alignment vertical="center"/>
    </xf>
    <xf numFmtId="0" fontId="17" fillId="0" borderId="8" xfId="431" applyNumberFormat="1" applyFont="1" applyFill="1" applyBorder="1" applyAlignment="1">
      <alignment vertical="center" wrapText="1"/>
    </xf>
    <xf numFmtId="0" fontId="17" fillId="0" borderId="10" xfId="431" applyNumberFormat="1" applyFont="1" applyFill="1" applyBorder="1" applyAlignment="1">
      <alignment vertical="center" wrapText="1"/>
    </xf>
    <xf numFmtId="0" fontId="7" fillId="0" borderId="67" xfId="431" applyNumberFormat="1" applyFont="1" applyBorder="1" applyAlignment="1">
      <alignment horizontal="center" vertical="center" wrapText="1"/>
    </xf>
    <xf numFmtId="0" fontId="12" fillId="0" borderId="1" xfId="431" applyFont="1" applyFill="1" applyBorder="1" applyAlignment="1">
      <alignment horizontal="center" vertical="center"/>
    </xf>
    <xf numFmtId="0" fontId="13" fillId="0" borderId="0" xfId="431" applyNumberFormat="1" applyFont="1" applyBorder="1" applyAlignment="1">
      <alignment vertical="center"/>
    </xf>
    <xf numFmtId="0" fontId="7" fillId="0" borderId="0" xfId="431" applyNumberFormat="1" applyFont="1" applyFill="1" applyBorder="1" applyAlignment="1">
      <alignment vertical="center"/>
    </xf>
    <xf numFmtId="0" fontId="7" fillId="0" borderId="0" xfId="431" applyFont="1" applyFill="1" applyAlignment="1">
      <alignment vertical="center"/>
    </xf>
    <xf numFmtId="0" fontId="11" fillId="7" borderId="8" xfId="431" applyFont="1" applyFill="1" applyBorder="1" applyAlignment="1">
      <alignment horizontal="center" vertical="center"/>
    </xf>
    <xf numFmtId="0" fontId="11" fillId="7" borderId="9" xfId="431" applyFont="1" applyFill="1" applyBorder="1" applyAlignment="1">
      <alignment horizontal="center" vertical="center"/>
    </xf>
    <xf numFmtId="0" fontId="11" fillId="7" borderId="9" xfId="431" applyFont="1" applyFill="1" applyBorder="1" applyAlignment="1">
      <alignment vertical="center" wrapText="1"/>
    </xf>
    <xf numFmtId="4" fontId="11" fillId="7" borderId="9" xfId="431" applyNumberFormat="1" applyFont="1" applyFill="1" applyBorder="1" applyAlignment="1">
      <alignment vertical="center"/>
    </xf>
    <xf numFmtId="4" fontId="11" fillId="7" borderId="10" xfId="431" applyNumberFormat="1" applyFont="1" applyFill="1" applyBorder="1" applyAlignment="1">
      <alignment vertical="center"/>
    </xf>
    <xf numFmtId="0" fontId="11" fillId="0" borderId="0" xfId="431" applyFont="1" applyFill="1" applyAlignment="1">
      <alignment vertical="center"/>
    </xf>
    <xf numFmtId="0" fontId="11" fillId="7" borderId="5" xfId="431" applyFont="1" applyFill="1" applyBorder="1" applyAlignment="1">
      <alignment horizontal="center" vertical="center"/>
    </xf>
    <xf numFmtId="0" fontId="11" fillId="7" borderId="7" xfId="431" applyFont="1" applyFill="1" applyBorder="1" applyAlignment="1">
      <alignment horizontal="center" vertical="center"/>
    </xf>
    <xf numFmtId="0" fontId="11" fillId="7" borderId="7" xfId="431" applyFont="1" applyFill="1" applyBorder="1" applyAlignment="1">
      <alignment vertical="center" wrapText="1"/>
    </xf>
    <xf numFmtId="4" fontId="11" fillId="7" borderId="7" xfId="431" applyNumberFormat="1" applyFont="1" applyFill="1" applyBorder="1" applyAlignment="1">
      <alignment vertical="center"/>
    </xf>
    <xf numFmtId="4" fontId="11" fillId="7" borderId="6" xfId="431" applyNumberFormat="1" applyFont="1" applyFill="1" applyBorder="1" applyAlignment="1">
      <alignment vertical="center"/>
    </xf>
    <xf numFmtId="0" fontId="28" fillId="5" borderId="8" xfId="431" applyFont="1" applyFill="1" applyBorder="1" applyAlignment="1">
      <alignment vertical="center" wrapText="1"/>
    </xf>
    <xf numFmtId="0" fontId="28" fillId="5" borderId="9" xfId="431" applyFont="1" applyFill="1" applyBorder="1" applyAlignment="1">
      <alignment vertical="center" wrapText="1"/>
    </xf>
    <xf numFmtId="0" fontId="28" fillId="5" borderId="10" xfId="431" applyFont="1" applyFill="1" applyBorder="1" applyAlignment="1">
      <alignment vertical="center" wrapText="1"/>
    </xf>
    <xf numFmtId="0" fontId="7" fillId="6" borderId="0" xfId="431" applyNumberFormat="1" applyFont="1" applyFill="1" applyBorder="1" applyAlignment="1">
      <alignment vertical="center"/>
    </xf>
    <xf numFmtId="10" fontId="3" fillId="5" borderId="21" xfId="36" applyNumberFormat="1" applyFont="1" applyFill="1" applyBorder="1" applyAlignment="1">
      <alignment horizontal="center" vertical="center"/>
    </xf>
    <xf numFmtId="0" fontId="82" fillId="0" borderId="0" xfId="23" applyFont="1"/>
    <xf numFmtId="0" fontId="31" fillId="0" borderId="0" xfId="23" applyFont="1" applyBorder="1"/>
    <xf numFmtId="0" fontId="14" fillId="0" borderId="1" xfId="23" applyFont="1" applyBorder="1" applyAlignment="1"/>
    <xf numFmtId="0" fontId="11" fillId="0" borderId="0" xfId="23" applyFont="1"/>
    <xf numFmtId="0" fontId="11" fillId="0" borderId="0" xfId="431" applyFont="1" applyFill="1" applyBorder="1" applyAlignment="1">
      <alignment vertical="center"/>
    </xf>
    <xf numFmtId="0" fontId="7" fillId="0" borderId="0" xfId="431" applyFont="1" applyFill="1" applyBorder="1" applyAlignment="1">
      <alignment vertical="center"/>
    </xf>
    <xf numFmtId="0" fontId="28" fillId="0" borderId="5" xfId="431" applyNumberFormat="1" applyFont="1" applyFill="1" applyBorder="1" applyAlignment="1">
      <alignment vertical="center"/>
    </xf>
    <xf numFmtId="0" fontId="28" fillId="0" borderId="7" xfId="431" applyNumberFormat="1" applyFont="1" applyFill="1" applyBorder="1" applyAlignment="1">
      <alignment vertical="center"/>
    </xf>
    <xf numFmtId="0" fontId="28" fillId="0" borderId="6" xfId="431" applyNumberFormat="1" applyFont="1" applyFill="1" applyBorder="1" applyAlignment="1">
      <alignment vertical="center"/>
    </xf>
    <xf numFmtId="4" fontId="11" fillId="0" borderId="0" xfId="23" applyNumberFormat="1" applyFont="1"/>
    <xf numFmtId="0" fontId="7" fillId="0" borderId="0" xfId="431"/>
    <xf numFmtId="0" fontId="15" fillId="0" borderId="0" xfId="431" applyFont="1" applyAlignment="1">
      <alignment vertical="center"/>
    </xf>
    <xf numFmtId="0" fontId="25" fillId="5" borderId="0" xfId="431" applyFont="1" applyFill="1" applyAlignment="1">
      <alignment horizontal="right" vertical="center"/>
    </xf>
    <xf numFmtId="0" fontId="15" fillId="3" borderId="5" xfId="431" applyFont="1" applyFill="1" applyBorder="1" applyAlignment="1">
      <alignment horizontal="center" vertical="center"/>
    </xf>
    <xf numFmtId="0" fontId="15" fillId="3" borderId="7" xfId="431" applyFont="1" applyFill="1" applyBorder="1" applyAlignment="1">
      <alignment horizontal="center" vertical="center"/>
    </xf>
    <xf numFmtId="0" fontId="15" fillId="3" borderId="7" xfId="431" applyFont="1" applyFill="1" applyBorder="1" applyAlignment="1">
      <alignment vertical="center" wrapText="1"/>
    </xf>
    <xf numFmtId="4" fontId="15" fillId="3" borderId="7" xfId="431" applyNumberFormat="1" applyFont="1" applyFill="1" applyBorder="1" applyAlignment="1">
      <alignment vertical="center"/>
    </xf>
    <xf numFmtId="4" fontId="15" fillId="3" borderId="6" xfId="431" applyNumberFormat="1" applyFont="1" applyFill="1" applyBorder="1" applyAlignment="1">
      <alignment vertical="center"/>
    </xf>
    <xf numFmtId="4" fontId="86" fillId="0" borderId="18" xfId="23" applyNumberFormat="1" applyFont="1" applyFill="1" applyBorder="1" applyAlignment="1">
      <alignment horizontal="left"/>
    </xf>
    <xf numFmtId="4" fontId="36" fillId="0" borderId="0" xfId="23" applyNumberFormat="1" applyFont="1" applyFill="1" applyBorder="1" applyAlignment="1">
      <alignment horizontal="left"/>
    </xf>
    <xf numFmtId="0" fontId="7" fillId="0" borderId="0" xfId="23" applyFont="1" applyBorder="1"/>
    <xf numFmtId="4" fontId="86" fillId="0" borderId="0" xfId="23" applyNumberFormat="1" applyFont="1" applyFill="1" applyBorder="1" applyAlignment="1">
      <alignment horizontal="left"/>
    </xf>
    <xf numFmtId="14" fontId="36" fillId="0" borderId="0" xfId="23" applyNumberFormat="1" applyFont="1" applyFill="1" applyBorder="1" applyAlignment="1">
      <alignment horizontal="left"/>
    </xf>
    <xf numFmtId="0" fontId="4" fillId="0" borderId="0" xfId="23" applyFont="1" applyBorder="1" applyAlignment="1"/>
    <xf numFmtId="0" fontId="86" fillId="0" borderId="0" xfId="23" applyFont="1" applyFill="1" applyBorder="1" applyAlignment="1"/>
    <xf numFmtId="49" fontId="4" fillId="0" borderId="0" xfId="23" applyNumberFormat="1" applyFont="1" applyFill="1" applyBorder="1" applyAlignment="1">
      <alignment horizontal="left"/>
    </xf>
    <xf numFmtId="0" fontId="11" fillId="0" borderId="0" xfId="431" applyNumberFormat="1" applyFont="1" applyFill="1" applyBorder="1" applyAlignment="1">
      <alignment vertical="center"/>
    </xf>
    <xf numFmtId="0" fontId="28" fillId="5" borderId="0" xfId="431" applyNumberFormat="1" applyFont="1" applyFill="1" applyBorder="1" applyAlignment="1">
      <alignment horizontal="right" vertical="center"/>
    </xf>
    <xf numFmtId="0" fontId="28" fillId="0" borderId="18" xfId="431" applyNumberFormat="1" applyFont="1" applyFill="1" applyBorder="1" applyAlignment="1">
      <alignment vertical="center"/>
    </xf>
    <xf numFmtId="0" fontId="28" fillId="0" borderId="0" xfId="431" applyNumberFormat="1" applyFont="1" applyFill="1" applyBorder="1" applyAlignment="1">
      <alignment vertical="center"/>
    </xf>
    <xf numFmtId="0" fontId="28" fillId="0" borderId="0" xfId="431" applyFont="1" applyFill="1" applyBorder="1" applyAlignment="1">
      <alignment vertical="center"/>
    </xf>
    <xf numFmtId="0" fontId="28" fillId="5" borderId="0" xfId="431" applyNumberFormat="1" applyFont="1" applyFill="1" applyBorder="1" applyAlignment="1">
      <alignment horizontal="center" vertical="center"/>
    </xf>
    <xf numFmtId="0" fontId="11" fillId="5" borderId="0" xfId="431" applyNumberFormat="1" applyFont="1" applyFill="1" applyBorder="1" applyAlignment="1">
      <alignment vertical="center"/>
    </xf>
    <xf numFmtId="0" fontId="11" fillId="0" borderId="19" xfId="431" applyNumberFormat="1" applyFont="1" applyFill="1" applyBorder="1" applyAlignment="1">
      <alignment vertical="center"/>
    </xf>
    <xf numFmtId="0" fontId="11" fillId="0" borderId="0" xfId="431" applyFont="1" applyBorder="1" applyAlignment="1">
      <alignment vertical="center"/>
    </xf>
    <xf numFmtId="0" fontId="28" fillId="5" borderId="0" xfId="431" applyFont="1" applyFill="1" applyBorder="1" applyAlignment="1">
      <alignment horizontal="right" vertical="center"/>
    </xf>
    <xf numFmtId="0" fontId="11" fillId="7" borderId="6" xfId="431" applyFont="1" applyFill="1" applyBorder="1" applyAlignment="1">
      <alignment horizontal="center" vertical="center"/>
    </xf>
    <xf numFmtId="0" fontId="11" fillId="0" borderId="0" xfId="431" applyFont="1" applyAlignment="1">
      <alignment vertical="center"/>
    </xf>
    <xf numFmtId="0" fontId="18" fillId="5" borderId="0" xfId="431" applyNumberFormat="1" applyFont="1" applyFill="1" applyBorder="1" applyAlignment="1">
      <alignment horizontal="right" vertical="center"/>
    </xf>
    <xf numFmtId="4" fontId="11" fillId="5" borderId="0" xfId="431" applyNumberFormat="1" applyFont="1" applyFill="1" applyAlignment="1">
      <alignment vertical="center"/>
    </xf>
    <xf numFmtId="4" fontId="28" fillId="5" borderId="0" xfId="431" applyNumberFormat="1" applyFont="1" applyFill="1" applyBorder="1" applyAlignment="1">
      <alignment horizontal="right" vertical="center"/>
    </xf>
    <xf numFmtId="0" fontId="28" fillId="5" borderId="0" xfId="431" applyFont="1" applyFill="1" applyBorder="1" applyAlignment="1">
      <alignment horizontal="center" vertical="center" wrapText="1"/>
    </xf>
    <xf numFmtId="4" fontId="11" fillId="5" borderId="0" xfId="431" applyNumberFormat="1" applyFont="1" applyFill="1" applyBorder="1" applyAlignment="1">
      <alignment vertical="center"/>
    </xf>
    <xf numFmtId="4" fontId="11" fillId="5" borderId="19" xfId="431" applyNumberFormat="1" applyFont="1" applyFill="1" applyBorder="1" applyAlignment="1">
      <alignment vertical="center"/>
    </xf>
    <xf numFmtId="0" fontId="86" fillId="0" borderId="1" xfId="23" applyFont="1" applyFill="1" applyBorder="1"/>
    <xf numFmtId="0" fontId="86" fillId="0" borderId="3" xfId="23" applyFont="1" applyFill="1" applyBorder="1" applyAlignment="1">
      <alignment horizontal="center"/>
    </xf>
    <xf numFmtId="0" fontId="86" fillId="0" borderId="1" xfId="23" applyFont="1" applyFill="1" applyBorder="1" applyAlignment="1">
      <alignment horizontal="center"/>
    </xf>
    <xf numFmtId="0" fontId="86" fillId="0" borderId="4" xfId="23" applyFont="1" applyFill="1" applyBorder="1" applyAlignment="1">
      <alignment horizontal="center"/>
    </xf>
    <xf numFmtId="0" fontId="11" fillId="0" borderId="0" xfId="431" applyFont="1"/>
    <xf numFmtId="4" fontId="87" fillId="4" borderId="22" xfId="23" applyNumberFormat="1" applyFont="1" applyFill="1" applyBorder="1" applyAlignment="1">
      <alignment wrapText="1"/>
    </xf>
    <xf numFmtId="165" fontId="88" fillId="4" borderId="23" xfId="50" applyFont="1" applyFill="1" applyBorder="1"/>
    <xf numFmtId="165" fontId="88" fillId="4" borderId="23" xfId="50" applyNumberFormat="1" applyFont="1" applyFill="1" applyBorder="1"/>
    <xf numFmtId="165" fontId="88" fillId="4" borderId="24" xfId="50" applyNumberFormat="1" applyFont="1" applyFill="1" applyBorder="1"/>
    <xf numFmtId="43" fontId="32" fillId="0" borderId="0" xfId="23" applyNumberFormat="1" applyFont="1" applyBorder="1"/>
    <xf numFmtId="0" fontId="29" fillId="8" borderId="5" xfId="23" applyNumberFormat="1" applyFont="1" applyFill="1" applyBorder="1" applyAlignment="1">
      <alignment vertical="center"/>
    </xf>
    <xf numFmtId="0" fontId="29" fillId="8" borderId="7" xfId="23" applyNumberFormat="1" applyFont="1" applyFill="1" applyBorder="1" applyAlignment="1">
      <alignment vertical="center"/>
    </xf>
    <xf numFmtId="0" fontId="29" fillId="8" borderId="6" xfId="23" applyNumberFormat="1" applyFont="1" applyFill="1" applyBorder="1" applyAlignment="1">
      <alignment vertical="center"/>
    </xf>
    <xf numFmtId="0" fontId="7" fillId="0" borderId="0" xfId="431" applyAlignment="1">
      <alignment horizontal="center" vertical="center"/>
    </xf>
    <xf numFmtId="43" fontId="32" fillId="0" borderId="0" xfId="23" applyNumberFormat="1" applyFont="1"/>
    <xf numFmtId="0" fontId="7" fillId="0" borderId="74" xfId="23" applyBorder="1"/>
    <xf numFmtId="0" fontId="89" fillId="0" borderId="0" xfId="23" applyFont="1"/>
    <xf numFmtId="0" fontId="7" fillId="0" borderId="75" xfId="23" applyBorder="1"/>
    <xf numFmtId="0" fontId="27" fillId="14" borderId="76" xfId="23" applyFont="1" applyFill="1" applyBorder="1" applyAlignment="1">
      <alignment horizontal="center" vertical="center"/>
    </xf>
    <xf numFmtId="0" fontId="27" fillId="14" borderId="77" xfId="23" applyFont="1" applyFill="1" applyBorder="1" applyAlignment="1">
      <alignment horizontal="center" vertical="center"/>
    </xf>
    <xf numFmtId="10" fontId="27" fillId="14" borderId="78" xfId="36" applyNumberFormat="1" applyFont="1" applyFill="1" applyBorder="1" applyAlignment="1">
      <alignment horizontal="center" vertical="center"/>
    </xf>
    <xf numFmtId="0" fontId="17" fillId="0" borderId="0" xfId="23" applyFont="1" applyFill="1" applyBorder="1" applyAlignment="1">
      <alignment horizontal="center" vertical="center"/>
    </xf>
    <xf numFmtId="0" fontId="90" fillId="0" borderId="0" xfId="23" applyFont="1" applyFill="1" applyBorder="1" applyAlignment="1">
      <alignment horizontal="center" vertical="center"/>
    </xf>
    <xf numFmtId="2" fontId="27" fillId="0" borderId="5" xfId="31" applyNumberFormat="1" applyFont="1" applyBorder="1" applyAlignment="1">
      <alignment horizontal="center" vertical="center"/>
    </xf>
    <xf numFmtId="2" fontId="91" fillId="0" borderId="6" xfId="31" applyNumberFormat="1" applyFont="1" applyBorder="1" applyAlignment="1">
      <alignment horizontal="center" vertical="center"/>
    </xf>
    <xf numFmtId="2" fontId="92" fillId="0" borderId="0" xfId="31" applyNumberFormat="1" applyFont="1" applyBorder="1" applyAlignment="1">
      <alignment horizontal="center" vertical="center"/>
    </xf>
    <xf numFmtId="2" fontId="27" fillId="0" borderId="0" xfId="31" applyNumberFormat="1" applyFont="1" applyBorder="1" applyAlignment="1">
      <alignment horizontal="center" vertical="center"/>
    </xf>
    <xf numFmtId="2" fontId="91" fillId="0" borderId="0" xfId="31" applyNumberFormat="1" applyFont="1" applyBorder="1" applyAlignment="1">
      <alignment horizontal="center" vertical="center"/>
    </xf>
    <xf numFmtId="0" fontId="38" fillId="0" borderId="0" xfId="31" applyFont="1" applyAlignment="1">
      <alignment horizontal="center" vertical="center"/>
    </xf>
    <xf numFmtId="0" fontId="93" fillId="0" borderId="0" xfId="31" applyFont="1" applyAlignment="1">
      <alignment horizontal="center" vertical="center"/>
    </xf>
    <xf numFmtId="10" fontId="7" fillId="0" borderId="0" xfId="36" applyNumberFormat="1"/>
    <xf numFmtId="10" fontId="0" fillId="0" borderId="0" xfId="36" applyNumberFormat="1" applyFont="1"/>
    <xf numFmtId="10" fontId="89" fillId="0" borderId="0" xfId="36" applyNumberFormat="1" applyFont="1"/>
    <xf numFmtId="0" fontId="89" fillId="0" borderId="0" xfId="23" applyFont="1" applyBorder="1"/>
    <xf numFmtId="0" fontId="7" fillId="0" borderId="18" xfId="23" applyBorder="1"/>
    <xf numFmtId="0" fontId="7" fillId="0" borderId="19" xfId="23" applyBorder="1"/>
    <xf numFmtId="0" fontId="73" fillId="0" borderId="0" xfId="23" applyFont="1" applyBorder="1" applyAlignment="1">
      <alignment horizontal="right" vertical="center"/>
    </xf>
    <xf numFmtId="40" fontId="7" fillId="0" borderId="0" xfId="23" applyNumberFormat="1" applyBorder="1" applyAlignment="1">
      <alignment horizontal="center" vertical="center"/>
    </xf>
    <xf numFmtId="0" fontId="11" fillId="0" borderId="19" xfId="23" applyFont="1" applyBorder="1"/>
    <xf numFmtId="0" fontId="11" fillId="0" borderId="18" xfId="23" applyFont="1" applyBorder="1"/>
    <xf numFmtId="0" fontId="7" fillId="0" borderId="8" xfId="23" applyBorder="1"/>
    <xf numFmtId="9" fontId="7" fillId="0" borderId="9" xfId="23" applyNumberFormat="1" applyBorder="1" applyAlignment="1">
      <alignment horizontal="center" vertical="center"/>
    </xf>
    <xf numFmtId="0" fontId="7" fillId="0" borderId="9" xfId="23" applyBorder="1" applyAlignment="1">
      <alignment horizontal="left" vertical="center"/>
    </xf>
    <xf numFmtId="0" fontId="18" fillId="0" borderId="18" xfId="1" applyFont="1" applyFill="1" applyBorder="1" applyAlignment="1">
      <alignment vertical="center" wrapText="1"/>
    </xf>
    <xf numFmtId="14" fontId="7" fillId="0" borderId="19" xfId="1" applyNumberFormat="1" applyFont="1" applyFill="1" applyBorder="1" applyAlignment="1">
      <alignment horizontal="right" vertical="center"/>
    </xf>
    <xf numFmtId="0" fontId="18" fillId="0" borderId="27" xfId="1" applyFont="1" applyFill="1" applyBorder="1" applyAlignment="1">
      <alignment vertical="center" wrapText="1"/>
    </xf>
    <xf numFmtId="10" fontId="7" fillId="0" borderId="29" xfId="36" applyNumberFormat="1" applyFont="1" applyFill="1" applyBorder="1" applyAlignment="1">
      <alignment horizontal="right" vertical="center" wrapText="1"/>
    </xf>
    <xf numFmtId="0" fontId="7" fillId="0" borderId="0" xfId="23" applyBorder="1" applyAlignment="1">
      <alignment horizontal="left" vertical="center"/>
    </xf>
    <xf numFmtId="0" fontId="11" fillId="0" borderId="9" xfId="23" applyFont="1" applyBorder="1"/>
    <xf numFmtId="0" fontId="7" fillId="0" borderId="9" xfId="1" applyFont="1" applyFill="1" applyBorder="1" applyAlignment="1">
      <alignment vertical="center"/>
    </xf>
    <xf numFmtId="0" fontId="7" fillId="0" borderId="14" xfId="23" applyBorder="1"/>
    <xf numFmtId="0" fontId="94" fillId="0" borderId="16" xfId="23" applyFont="1" applyBorder="1" applyAlignment="1">
      <alignment vertical="center" wrapText="1"/>
    </xf>
    <xf numFmtId="0" fontId="7" fillId="0" borderId="16" xfId="23" applyBorder="1"/>
    <xf numFmtId="0" fontId="7" fillId="0" borderId="15" xfId="23" applyBorder="1"/>
    <xf numFmtId="0" fontId="7" fillId="0" borderId="9" xfId="23" applyBorder="1"/>
    <xf numFmtId="0" fontId="7" fillId="0" borderId="10" xfId="23" applyBorder="1"/>
    <xf numFmtId="0" fontId="3" fillId="46" borderId="11" xfId="23" applyFont="1" applyFill="1" applyBorder="1" applyAlignment="1">
      <alignment horizontal="center"/>
    </xf>
    <xf numFmtId="0" fontId="4" fillId="0" borderId="11" xfId="23" applyFont="1" applyBorder="1" applyAlignment="1">
      <alignment horizontal="center"/>
    </xf>
    <xf numFmtId="0" fontId="4" fillId="0" borderId="30" xfId="23" applyFont="1" applyBorder="1" applyAlignment="1">
      <alignment horizontal="center"/>
    </xf>
    <xf numFmtId="0" fontId="3" fillId="46" borderId="32" xfId="23" applyFont="1" applyFill="1" applyBorder="1" applyAlignment="1">
      <alignment horizontal="center"/>
    </xf>
    <xf numFmtId="10" fontId="4" fillId="0" borderId="5" xfId="23" applyNumberFormat="1" applyFont="1" applyBorder="1" applyAlignment="1">
      <alignment horizontal="center" vertical="center"/>
    </xf>
    <xf numFmtId="0" fontId="4" fillId="0" borderId="0" xfId="23" applyFont="1" applyBorder="1"/>
    <xf numFmtId="0" fontId="4" fillId="0" borderId="0" xfId="23" applyFont="1" applyBorder="1" applyAlignment="1">
      <alignment horizontal="left"/>
    </xf>
    <xf numFmtId="9" fontId="4" fillId="0" borderId="5" xfId="23" applyNumberFormat="1" applyFont="1" applyBorder="1" applyAlignment="1">
      <alignment horizontal="center" vertical="center"/>
    </xf>
    <xf numFmtId="165" fontId="3" fillId="12" borderId="5" xfId="50" applyFont="1" applyFill="1" applyBorder="1" applyAlignment="1">
      <alignment horizontal="right" vertical="center"/>
    </xf>
    <xf numFmtId="164" fontId="3" fillId="12" borderId="6" xfId="8" applyFont="1" applyFill="1" applyBorder="1" applyAlignment="1">
      <alignment horizontal="right" vertical="center"/>
    </xf>
    <xf numFmtId="165" fontId="3" fillId="12" borderId="5" xfId="52" applyFont="1" applyFill="1" applyBorder="1" applyAlignment="1">
      <alignment horizontal="right" vertical="center"/>
    </xf>
    <xf numFmtId="0" fontId="11" fillId="3" borderId="7" xfId="23" applyFont="1" applyFill="1" applyBorder="1" applyAlignment="1">
      <alignment vertical="center" wrapText="1"/>
    </xf>
    <xf numFmtId="0" fontId="81" fillId="0" borderId="17" xfId="23" applyNumberFormat="1" applyFont="1" applyBorder="1" applyAlignment="1">
      <alignment vertical="center"/>
    </xf>
    <xf numFmtId="0" fontId="81" fillId="0" borderId="67" xfId="23" applyNumberFormat="1" applyFont="1" applyBorder="1" applyAlignment="1">
      <alignment vertical="center"/>
    </xf>
    <xf numFmtId="0" fontId="16" fillId="0" borderId="1" xfId="0" applyNumberFormat="1" applyFont="1" applyFill="1" applyBorder="1" applyAlignment="1">
      <alignment horizontal="center" vertical="center" wrapText="1"/>
    </xf>
    <xf numFmtId="0" fontId="7" fillId="0" borderId="1" xfId="0" applyNumberFormat="1" applyFont="1" applyBorder="1" applyAlignment="1">
      <alignment horizontal="center" vertical="center" wrapText="1"/>
    </xf>
    <xf numFmtId="0" fontId="12" fillId="0" borderId="1" xfId="0" applyFont="1" applyFill="1" applyBorder="1" applyAlignment="1">
      <alignment horizontal="center" vertical="center"/>
    </xf>
    <xf numFmtId="0" fontId="7" fillId="0" borderId="17" xfId="23" applyNumberFormat="1" applyFont="1" applyBorder="1" applyAlignment="1">
      <alignment vertical="center"/>
    </xf>
    <xf numFmtId="0" fontId="7" fillId="0" borderId="67" xfId="23" applyNumberFormat="1" applyFont="1" applyBorder="1" applyAlignment="1">
      <alignment vertical="center"/>
    </xf>
    <xf numFmtId="0" fontId="16" fillId="0" borderId="1" xfId="23" applyNumberFormat="1" applyFont="1" applyFill="1" applyBorder="1" applyAlignment="1">
      <alignment horizontal="center" vertical="center" wrapText="1"/>
    </xf>
    <xf numFmtId="10" fontId="12" fillId="0" borderId="1" xfId="36" applyNumberFormat="1" applyFont="1" applyFill="1" applyBorder="1" applyAlignment="1">
      <alignment horizontal="center" vertical="center" wrapText="1"/>
    </xf>
    <xf numFmtId="165" fontId="3" fillId="12" borderId="8" xfId="50" applyFont="1" applyFill="1" applyBorder="1" applyAlignment="1">
      <alignment horizontal="right" vertical="center"/>
    </xf>
    <xf numFmtId="164" fontId="3" fillId="12" borderId="10" xfId="8" applyFont="1" applyFill="1" applyBorder="1" applyAlignment="1">
      <alignment horizontal="right" vertical="center"/>
    </xf>
    <xf numFmtId="4" fontId="20" fillId="0" borderId="0" xfId="1" applyNumberFormat="1" applyFont="1" applyAlignment="1">
      <alignment vertical="center"/>
    </xf>
    <xf numFmtId="4" fontId="28" fillId="0" borderId="7" xfId="1" applyNumberFormat="1" applyFont="1" applyFill="1" applyBorder="1" applyAlignment="1">
      <alignment vertical="center"/>
    </xf>
    <xf numFmtId="4" fontId="28" fillId="5" borderId="9" xfId="1" applyNumberFormat="1" applyFont="1" applyFill="1" applyBorder="1" applyAlignment="1">
      <alignment vertical="center" wrapText="1"/>
    </xf>
    <xf numFmtId="0" fontId="30" fillId="0" borderId="1" xfId="0" applyFont="1" applyBorder="1" applyAlignment="1">
      <alignment horizontal="center" vertical="center"/>
    </xf>
    <xf numFmtId="0" fontId="4" fillId="0" borderId="0" xfId="23" applyFont="1" applyBorder="1" applyAlignment="1">
      <alignment horizontal="center"/>
    </xf>
    <xf numFmtId="0" fontId="28" fillId="5" borderId="0" xfId="431" applyFont="1" applyFill="1" applyBorder="1" applyAlignment="1">
      <alignment vertical="center" wrapText="1"/>
    </xf>
    <xf numFmtId="0" fontId="3" fillId="9" borderId="14" xfId="23" applyNumberFormat="1" applyFont="1" applyFill="1" applyBorder="1" applyAlignment="1">
      <alignment horizontal="center" vertical="center" wrapText="1"/>
    </xf>
    <xf numFmtId="4" fontId="4" fillId="2" borderId="16" xfId="23" applyNumberFormat="1" applyFont="1" applyFill="1" applyBorder="1" applyAlignment="1">
      <alignment horizontal="center" vertical="center" wrapText="1"/>
    </xf>
    <xf numFmtId="4" fontId="3" fillId="9" borderId="16" xfId="23" applyNumberFormat="1" applyFont="1" applyFill="1" applyBorder="1" applyAlignment="1">
      <alignment vertical="center" wrapText="1"/>
    </xf>
    <xf numFmtId="4" fontId="4" fillId="9" borderId="16" xfId="23" applyNumberFormat="1" applyFont="1" applyFill="1" applyBorder="1" applyAlignment="1">
      <alignment horizontal="center" vertical="center"/>
    </xf>
    <xf numFmtId="4" fontId="4" fillId="9" borderId="16" xfId="46" applyNumberFormat="1" applyFont="1" applyFill="1" applyBorder="1" applyAlignment="1">
      <alignment vertical="center"/>
    </xf>
    <xf numFmtId="4" fontId="4" fillId="9" borderId="16" xfId="23" applyNumberFormat="1" applyFont="1" applyFill="1" applyBorder="1" applyAlignment="1">
      <alignment vertical="center"/>
    </xf>
    <xf numFmtId="4" fontId="3" fillId="9" borderId="15" xfId="46" applyNumberFormat="1" applyFont="1" applyFill="1" applyBorder="1" applyAlignment="1">
      <alignment vertical="center"/>
    </xf>
    <xf numFmtId="0" fontId="4" fillId="0" borderId="11" xfId="1" applyFont="1" applyFill="1" applyBorder="1" applyAlignment="1">
      <alignment horizont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4" fontId="4" fillId="0" borderId="13" xfId="1" applyNumberFormat="1" applyFont="1" applyFill="1" applyBorder="1" applyAlignment="1">
      <alignment wrapText="1"/>
    </xf>
    <xf numFmtId="4" fontId="4" fillId="0" borderId="12" xfId="45" applyNumberFormat="1" applyFont="1" applyFill="1" applyBorder="1" applyAlignment="1"/>
    <xf numFmtId="0" fontId="4" fillId="0" borderId="13" xfId="0" applyFont="1" applyFill="1" applyBorder="1" applyAlignment="1">
      <alignment horizontal="center" wrapText="1"/>
    </xf>
    <xf numFmtId="0" fontId="4" fillId="0" borderId="30" xfId="1" applyFont="1" applyFill="1" applyBorder="1" applyAlignment="1">
      <alignment horizontal="center" wrapText="1"/>
    </xf>
    <xf numFmtId="0" fontId="4" fillId="0" borderId="21" xfId="0" applyFont="1" applyFill="1" applyBorder="1" applyAlignment="1">
      <alignment horizontal="center"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4" fontId="4" fillId="0" borderId="21" xfId="1" applyNumberFormat="1" applyFont="1" applyFill="1" applyBorder="1" applyAlignment="1">
      <alignment wrapText="1"/>
    </xf>
    <xf numFmtId="4" fontId="4" fillId="0" borderId="21" xfId="1" applyNumberFormat="1" applyFont="1" applyFill="1" applyBorder="1" applyAlignment="1">
      <alignment horizontal="right" wrapText="1"/>
    </xf>
    <xf numFmtId="4" fontId="4" fillId="0" borderId="31" xfId="45" applyNumberFormat="1" applyFont="1" applyFill="1" applyBorder="1" applyAlignment="1"/>
    <xf numFmtId="0" fontId="3" fillId="5" borderId="9" xfId="1" applyFont="1" applyFill="1" applyBorder="1" applyAlignment="1">
      <alignment vertical="center" wrapText="1"/>
    </xf>
    <xf numFmtId="4" fontId="3" fillId="5" borderId="9" xfId="1" applyNumberFormat="1" applyFont="1" applyFill="1" applyBorder="1" applyAlignment="1">
      <alignment vertical="center" wrapText="1"/>
    </xf>
    <xf numFmtId="0" fontId="3" fillId="9" borderId="5" xfId="23" applyNumberFormat="1" applyFont="1" applyFill="1" applyBorder="1" applyAlignment="1">
      <alignment horizontal="center" vertical="center" wrapText="1"/>
    </xf>
    <xf numFmtId="4" fontId="4" fillId="2" borderId="7" xfId="23" applyNumberFormat="1" applyFont="1" applyFill="1" applyBorder="1" applyAlignment="1">
      <alignment horizontal="center" vertical="center" wrapText="1"/>
    </xf>
    <xf numFmtId="4" fontId="3" fillId="9" borderId="7" xfId="23" applyNumberFormat="1" applyFont="1" applyFill="1" applyBorder="1" applyAlignment="1">
      <alignment vertical="center" wrapText="1"/>
    </xf>
    <xf numFmtId="4" fontId="4" fillId="9" borderId="7" xfId="23" applyNumberFormat="1" applyFont="1" applyFill="1" applyBorder="1" applyAlignment="1">
      <alignment horizontal="center" vertical="center"/>
    </xf>
    <xf numFmtId="4" fontId="4" fillId="9" borderId="7" xfId="46" applyNumberFormat="1" applyFont="1" applyFill="1" applyBorder="1" applyAlignment="1">
      <alignment vertical="center"/>
    </xf>
    <xf numFmtId="4" fontId="4" fillId="9" borderId="7" xfId="23" applyNumberFormat="1" applyFont="1" applyFill="1" applyBorder="1" applyAlignment="1">
      <alignment vertical="center"/>
    </xf>
    <xf numFmtId="4" fontId="3" fillId="9" borderId="6" xfId="46" applyNumberFormat="1" applyFont="1" applyFill="1" applyBorder="1" applyAlignment="1">
      <alignment vertical="center"/>
    </xf>
    <xf numFmtId="0" fontId="3" fillId="42" borderId="5" xfId="0" applyFont="1" applyFill="1" applyBorder="1" applyAlignment="1">
      <alignment horizontal="center" wrapText="1"/>
    </xf>
    <xf numFmtId="4" fontId="3" fillId="42" borderId="7" xfId="0" applyNumberFormat="1" applyFont="1" applyFill="1" applyBorder="1" applyAlignment="1">
      <alignment horizontal="center" wrapText="1"/>
    </xf>
    <xf numFmtId="0" fontId="3" fillId="42" borderId="7" xfId="98" applyFont="1" applyFill="1" applyBorder="1" applyAlignment="1">
      <alignment wrapText="1"/>
    </xf>
    <xf numFmtId="0" fontId="3" fillId="42" borderId="7" xfId="0" applyFont="1" applyFill="1" applyBorder="1" applyAlignment="1">
      <alignment horizontal="center" wrapText="1"/>
    </xf>
    <xf numFmtId="4" fontId="3" fillId="42" borderId="7" xfId="0" applyNumberFormat="1" applyFont="1" applyFill="1" applyBorder="1" applyAlignment="1">
      <alignment wrapText="1"/>
    </xf>
    <xf numFmtId="4" fontId="3" fillId="42" borderId="7" xfId="98" applyNumberFormat="1" applyFont="1" applyFill="1" applyBorder="1" applyAlignment="1">
      <alignment horizontal="right" wrapText="1"/>
    </xf>
    <xf numFmtId="4" fontId="3" fillId="42" borderId="6" xfId="46" applyNumberFormat="1" applyFont="1" applyFill="1" applyBorder="1" applyAlignment="1"/>
    <xf numFmtId="4" fontId="4" fillId="14" borderId="12" xfId="46" applyNumberFormat="1" applyFont="1" applyFill="1" applyBorder="1" applyAlignment="1"/>
    <xf numFmtId="0" fontId="4" fillId="0" borderId="82" xfId="1" applyFont="1" applyFill="1" applyBorder="1" applyAlignment="1">
      <alignment wrapText="1"/>
    </xf>
    <xf numFmtId="0" fontId="4" fillId="0" borderId="82" xfId="1" applyFont="1" applyFill="1" applyBorder="1" applyAlignment="1">
      <alignment horizontal="center" wrapText="1"/>
    </xf>
    <xf numFmtId="4" fontId="4" fillId="0" borderId="82" xfId="1" applyNumberFormat="1" applyFont="1" applyFill="1" applyBorder="1" applyAlignment="1">
      <alignment horizontal="right" wrapText="1"/>
    </xf>
    <xf numFmtId="4" fontId="4" fillId="14" borderId="31" xfId="46" applyNumberFormat="1" applyFont="1" applyFill="1" applyBorder="1" applyAlignment="1"/>
    <xf numFmtId="0" fontId="3" fillId="5" borderId="0" xfId="1" applyFont="1" applyFill="1" applyBorder="1" applyAlignment="1">
      <alignment vertical="center" wrapText="1"/>
    </xf>
    <xf numFmtId="4" fontId="3" fillId="5" borderId="0" xfId="1" applyNumberFormat="1" applyFont="1" applyFill="1" applyBorder="1" applyAlignment="1">
      <alignment vertical="center" wrapText="1"/>
    </xf>
    <xf numFmtId="0" fontId="3" fillId="9" borderId="71" xfId="23" applyNumberFormat="1" applyFont="1" applyFill="1" applyBorder="1" applyAlignment="1">
      <alignment horizontal="center" vertical="center" wrapText="1"/>
    </xf>
    <xf numFmtId="4" fontId="4" fillId="2" borderId="72" xfId="23" applyNumberFormat="1" applyFont="1" applyFill="1" applyBorder="1" applyAlignment="1">
      <alignment horizontal="center" vertical="center" wrapText="1"/>
    </xf>
    <xf numFmtId="4" fontId="3" fillId="9" borderId="72" xfId="23" applyNumberFormat="1" applyFont="1" applyFill="1" applyBorder="1" applyAlignment="1">
      <alignment vertical="center" wrapText="1"/>
    </xf>
    <xf numFmtId="4" fontId="4" fillId="9" borderId="72" xfId="23" applyNumberFormat="1" applyFont="1" applyFill="1" applyBorder="1" applyAlignment="1">
      <alignment horizontal="center" vertical="center"/>
    </xf>
    <xf numFmtId="4" fontId="4" fillId="9" borderId="72" xfId="46" applyNumberFormat="1" applyFont="1" applyFill="1" applyBorder="1" applyAlignment="1">
      <alignment vertical="center"/>
    </xf>
    <xf numFmtId="4" fontId="4" fillId="9" borderId="72" xfId="23" applyNumberFormat="1" applyFont="1" applyFill="1" applyBorder="1" applyAlignment="1">
      <alignment vertical="center"/>
    </xf>
    <xf numFmtId="0" fontId="4" fillId="14" borderId="86" xfId="0" applyFont="1" applyFill="1" applyBorder="1" applyAlignment="1">
      <alignment horizontal="center" wrapText="1"/>
    </xf>
    <xf numFmtId="0" fontId="4" fillId="14" borderId="82" xfId="0" applyFont="1" applyFill="1" applyBorder="1" applyAlignment="1">
      <alignment horizontal="center" wrapText="1"/>
    </xf>
    <xf numFmtId="4" fontId="4" fillId="14" borderId="82" xfId="0" applyNumberFormat="1" applyFont="1" applyFill="1" applyBorder="1" applyAlignment="1">
      <alignment wrapText="1"/>
    </xf>
    <xf numFmtId="4" fontId="4" fillId="14" borderId="87" xfId="46" applyNumberFormat="1" applyFont="1" applyFill="1" applyBorder="1" applyAlignment="1"/>
    <xf numFmtId="0" fontId="4" fillId="14" borderId="88" xfId="0" applyFont="1" applyFill="1" applyBorder="1" applyAlignment="1">
      <alignment horizontal="center" wrapText="1"/>
    </xf>
    <xf numFmtId="0" fontId="4" fillId="14" borderId="37" xfId="0" applyFont="1" applyFill="1" applyBorder="1" applyAlignment="1">
      <alignment horizontal="center" wrapText="1"/>
    </xf>
    <xf numFmtId="2" fontId="4" fillId="14" borderId="37" xfId="0" applyNumberFormat="1" applyFont="1" applyFill="1" applyBorder="1" applyAlignment="1">
      <alignment wrapText="1"/>
    </xf>
    <xf numFmtId="4" fontId="4" fillId="14" borderId="37" xfId="0" applyNumberFormat="1" applyFont="1" applyFill="1" applyBorder="1" applyAlignment="1">
      <alignment wrapText="1"/>
    </xf>
    <xf numFmtId="4" fontId="4" fillId="14" borderId="38" xfId="46" applyNumberFormat="1" applyFont="1" applyFill="1" applyBorder="1" applyAlignment="1"/>
    <xf numFmtId="0" fontId="3" fillId="42" borderId="7" xfId="98" applyFont="1" applyFill="1" applyBorder="1" applyAlignment="1">
      <alignment vertical="center" wrapText="1"/>
    </xf>
    <xf numFmtId="0" fontId="4" fillId="0" borderId="26" xfId="0" applyFont="1" applyFill="1" applyBorder="1" applyAlignment="1">
      <alignment horizontal="center" wrapText="1"/>
    </xf>
    <xf numFmtId="0" fontId="4" fillId="0" borderId="13" xfId="0" applyNumberFormat="1" applyFont="1" applyFill="1" applyBorder="1" applyAlignment="1">
      <alignment horizontal="center" wrapText="1"/>
    </xf>
    <xf numFmtId="4" fontId="3" fillId="9" borderId="16" xfId="0" applyNumberFormat="1" applyFont="1" applyFill="1" applyBorder="1" applyAlignment="1">
      <alignment vertical="center" wrapText="1"/>
    </xf>
    <xf numFmtId="4" fontId="4" fillId="0" borderId="12" xfId="46" applyNumberFormat="1" applyFont="1" applyFill="1" applyBorder="1" applyAlignment="1">
      <alignment vertical="center"/>
    </xf>
    <xf numFmtId="4" fontId="4" fillId="0" borderId="12" xfId="46" applyNumberFormat="1" applyFont="1" applyFill="1" applyBorder="1" applyAlignment="1"/>
    <xf numFmtId="4" fontId="4" fillId="9" borderId="16" xfId="23" applyNumberFormat="1" applyFont="1" applyFill="1" applyBorder="1" applyAlignment="1">
      <alignment horizontal="center" vertical="center" wrapText="1"/>
    </xf>
    <xf numFmtId="0" fontId="3" fillId="2" borderId="16" xfId="0" applyFont="1" applyFill="1" applyBorder="1" applyAlignment="1">
      <alignment vertical="center"/>
    </xf>
    <xf numFmtId="0" fontId="4" fillId="5" borderId="11" xfId="431" applyNumberFormat="1" applyFont="1" applyFill="1" applyBorder="1" applyAlignment="1">
      <alignment horizontal="center" vertical="center" wrapText="1"/>
    </xf>
    <xf numFmtId="4" fontId="4" fillId="5" borderId="42" xfId="431" applyNumberFormat="1" applyFont="1" applyFill="1" applyBorder="1" applyAlignment="1">
      <alignment horizontal="center" vertical="center" wrapText="1"/>
    </xf>
    <xf numFmtId="4" fontId="4" fillId="5" borderId="23" xfId="431" applyNumberFormat="1" applyFont="1" applyFill="1" applyBorder="1" applyAlignment="1">
      <alignment vertical="center"/>
    </xf>
    <xf numFmtId="4" fontId="4" fillId="5" borderId="23" xfId="431" applyNumberFormat="1" applyFont="1" applyFill="1" applyBorder="1" applyAlignment="1">
      <alignment horizontal="center" vertical="center"/>
    </xf>
    <xf numFmtId="10" fontId="4" fillId="5" borderId="42" xfId="36" applyNumberFormat="1" applyFont="1" applyFill="1" applyBorder="1" applyAlignment="1">
      <alignment horizontal="center" vertical="center"/>
    </xf>
    <xf numFmtId="4" fontId="4" fillId="5" borderId="42" xfId="431" applyNumberFormat="1" applyFont="1" applyFill="1" applyBorder="1" applyAlignment="1">
      <alignment vertical="center"/>
    </xf>
    <xf numFmtId="4" fontId="4" fillId="5" borderId="24" xfId="45" applyNumberFormat="1" applyFont="1" applyFill="1" applyBorder="1" applyAlignment="1">
      <alignment vertical="center"/>
    </xf>
    <xf numFmtId="0" fontId="4" fillId="0" borderId="0" xfId="431" applyFont="1" applyFill="1" applyAlignment="1">
      <alignment vertical="center"/>
    </xf>
    <xf numFmtId="0" fontId="3" fillId="6" borderId="22" xfId="431" applyNumberFormat="1" applyFont="1" applyFill="1" applyBorder="1" applyAlignment="1">
      <alignment vertical="center"/>
    </xf>
    <xf numFmtId="0" fontId="3" fillId="6" borderId="23" xfId="431" applyNumberFormat="1" applyFont="1" applyFill="1" applyBorder="1" applyAlignment="1">
      <alignment vertical="center"/>
    </xf>
    <xf numFmtId="0" fontId="3" fillId="6" borderId="24" xfId="431" applyNumberFormat="1" applyFont="1" applyFill="1" applyBorder="1" applyAlignment="1">
      <alignment vertical="center"/>
    </xf>
    <xf numFmtId="0" fontId="4" fillId="6" borderId="0" xfId="431" applyNumberFormat="1" applyFont="1" applyFill="1" applyBorder="1" applyAlignment="1">
      <alignment vertical="center"/>
    </xf>
    <xf numFmtId="4" fontId="4" fillId="0" borderId="0" xfId="431" applyNumberFormat="1" applyFont="1" applyFill="1" applyAlignment="1">
      <alignment vertical="center"/>
    </xf>
    <xf numFmtId="0" fontId="4" fillId="0" borderId="0" xfId="431" applyFont="1" applyAlignment="1">
      <alignment vertical="center"/>
    </xf>
    <xf numFmtId="4" fontId="4" fillId="0" borderId="0" xfId="431" applyNumberFormat="1" applyFont="1" applyAlignment="1">
      <alignment vertical="center"/>
    </xf>
    <xf numFmtId="3" fontId="4" fillId="0" borderId="0" xfId="431" applyNumberFormat="1" applyFont="1" applyFill="1" applyAlignment="1">
      <alignment vertical="center"/>
    </xf>
    <xf numFmtId="0" fontId="3" fillId="0" borderId="14" xfId="431" applyFont="1" applyFill="1" applyBorder="1" applyAlignment="1">
      <alignment vertical="center" wrapText="1"/>
    </xf>
    <xf numFmtId="0" fontId="4" fillId="0" borderId="0" xfId="431" applyFont="1" applyFill="1" applyBorder="1" applyAlignment="1">
      <alignment vertical="center"/>
    </xf>
    <xf numFmtId="0" fontId="3" fillId="0" borderId="16" xfId="431" applyFont="1" applyFill="1" applyBorder="1" applyAlignment="1">
      <alignment vertical="center"/>
    </xf>
    <xf numFmtId="0" fontId="3" fillId="0" borderId="16" xfId="431" applyNumberFormat="1" applyFont="1" applyBorder="1" applyAlignment="1">
      <alignment vertical="center"/>
    </xf>
    <xf numFmtId="0" fontId="3" fillId="0" borderId="16" xfId="431" applyNumberFormat="1" applyFont="1" applyBorder="1" applyAlignment="1">
      <alignment horizontal="center" vertical="center"/>
    </xf>
    <xf numFmtId="0" fontId="3" fillId="0" borderId="16" xfId="431" applyFont="1" applyFill="1" applyBorder="1" applyAlignment="1">
      <alignment horizontal="right" vertical="center" wrapText="1"/>
    </xf>
    <xf numFmtId="14" fontId="4" fillId="0" borderId="15" xfId="431" applyNumberFormat="1" applyFont="1" applyFill="1" applyBorder="1" applyAlignment="1">
      <alignment horizontal="right" vertical="center"/>
    </xf>
    <xf numFmtId="0" fontId="3" fillId="0" borderId="8" xfId="431" applyFont="1" applyFill="1" applyBorder="1" applyAlignment="1">
      <alignment vertical="center" wrapText="1"/>
    </xf>
    <xf numFmtId="0" fontId="4" fillId="0" borderId="9" xfId="431" applyFont="1" applyFill="1" applyBorder="1" applyAlignment="1">
      <alignment vertical="center"/>
    </xf>
    <xf numFmtId="0" fontId="3" fillId="0" borderId="9" xfId="431" applyNumberFormat="1" applyFont="1" applyBorder="1" applyAlignment="1">
      <alignment vertical="center" wrapText="1"/>
    </xf>
    <xf numFmtId="0" fontId="3" fillId="0" borderId="9" xfId="431" applyNumberFormat="1" applyFont="1" applyBorder="1" applyAlignment="1">
      <alignment vertical="center"/>
    </xf>
    <xf numFmtId="0" fontId="3" fillId="0" borderId="9" xfId="431" applyNumberFormat="1" applyFont="1" applyBorder="1" applyAlignment="1">
      <alignment horizontal="center" vertical="center"/>
    </xf>
    <xf numFmtId="0" fontId="3" fillId="0" borderId="9" xfId="431" applyFont="1" applyFill="1" applyBorder="1" applyAlignment="1">
      <alignment horizontal="right" vertical="center"/>
    </xf>
    <xf numFmtId="10" fontId="4" fillId="0" borderId="10" xfId="36" applyNumberFormat="1" applyFont="1" applyFill="1" applyBorder="1" applyAlignment="1">
      <alignment horizontal="right" vertical="center" wrapText="1"/>
    </xf>
    <xf numFmtId="0" fontId="3" fillId="6" borderId="83" xfId="1" applyNumberFormat="1" applyFont="1" applyFill="1" applyBorder="1" applyAlignment="1">
      <alignment horizontal="center" vertical="center" wrapText="1"/>
    </xf>
    <xf numFmtId="0" fontId="3" fillId="6" borderId="84" xfId="1" applyNumberFormat="1" applyFont="1" applyFill="1" applyBorder="1" applyAlignment="1">
      <alignment horizontal="center" vertical="center" wrapText="1"/>
    </xf>
    <xf numFmtId="4" fontId="3" fillId="6" borderId="84" xfId="1" applyNumberFormat="1" applyFont="1" applyFill="1" applyBorder="1" applyAlignment="1">
      <alignment horizontal="center" vertical="center" wrapText="1"/>
    </xf>
    <xf numFmtId="4" fontId="3" fillId="6" borderId="85" xfId="1" applyNumberFormat="1" applyFont="1" applyFill="1" applyBorder="1" applyAlignment="1">
      <alignment horizontal="center" vertical="center" wrapText="1"/>
    </xf>
    <xf numFmtId="0" fontId="3" fillId="5" borderId="32" xfId="431" applyFont="1" applyFill="1" applyBorder="1" applyAlignment="1">
      <alignment vertical="center" wrapText="1"/>
    </xf>
    <xf numFmtId="0" fontId="3" fillId="5" borderId="34" xfId="431" applyFont="1" applyFill="1" applyBorder="1" applyAlignment="1">
      <alignment vertical="center" wrapText="1"/>
    </xf>
    <xf numFmtId="0" fontId="3" fillId="5" borderId="33" xfId="431" applyFont="1" applyFill="1" applyBorder="1" applyAlignment="1">
      <alignment vertical="center" wrapText="1"/>
    </xf>
    <xf numFmtId="0" fontId="3" fillId="5" borderId="11" xfId="431" applyFont="1" applyFill="1" applyBorder="1" applyAlignment="1">
      <alignment vertical="center" wrapText="1"/>
    </xf>
    <xf numFmtId="0" fontId="3" fillId="5" borderId="13" xfId="431" applyFont="1" applyFill="1" applyBorder="1" applyAlignment="1">
      <alignment vertical="center" wrapText="1"/>
    </xf>
    <xf numFmtId="0" fontId="3" fillId="5" borderId="12" xfId="431" applyFont="1" applyFill="1" applyBorder="1" applyAlignment="1">
      <alignment vertical="center" wrapText="1"/>
    </xf>
    <xf numFmtId="0" fontId="3" fillId="5" borderId="30" xfId="431" applyFont="1" applyFill="1" applyBorder="1" applyAlignment="1">
      <alignment vertical="center" wrapText="1"/>
    </xf>
    <xf numFmtId="0" fontId="3" fillId="5" borderId="21" xfId="431" applyFont="1" applyFill="1" applyBorder="1" applyAlignment="1">
      <alignment vertical="center" wrapText="1"/>
    </xf>
    <xf numFmtId="0" fontId="3" fillId="5" borderId="31" xfId="431" applyFont="1" applyFill="1" applyBorder="1" applyAlignment="1">
      <alignment vertical="center" wrapText="1"/>
    </xf>
    <xf numFmtId="0" fontId="3" fillId="0" borderId="14" xfId="23" applyFont="1" applyFill="1" applyBorder="1" applyAlignment="1">
      <alignment vertical="center" wrapText="1"/>
    </xf>
    <xf numFmtId="0" fontId="4" fillId="0" borderId="16" xfId="23" applyFont="1" applyFill="1" applyBorder="1" applyAlignment="1">
      <alignment vertical="center"/>
    </xf>
    <xf numFmtId="0" fontId="3" fillId="0" borderId="16" xfId="23" applyFont="1" applyFill="1" applyBorder="1" applyAlignment="1">
      <alignment horizontal="right" vertical="center" wrapText="1"/>
    </xf>
    <xf numFmtId="14" fontId="4" fillId="0" borderId="15" xfId="23" applyNumberFormat="1" applyFont="1" applyFill="1" applyBorder="1" applyAlignment="1">
      <alignment horizontal="right" vertical="center"/>
    </xf>
    <xf numFmtId="0" fontId="3" fillId="0" borderId="18" xfId="23" applyFont="1" applyFill="1" applyBorder="1" applyAlignment="1">
      <alignment vertical="center" wrapText="1"/>
    </xf>
    <xf numFmtId="0" fontId="4" fillId="0" borderId="9" xfId="23" applyFont="1" applyFill="1" applyBorder="1" applyAlignment="1">
      <alignment vertical="center"/>
    </xf>
    <xf numFmtId="0" fontId="3" fillId="0" borderId="0" xfId="23" applyFont="1" applyFill="1" applyBorder="1" applyAlignment="1">
      <alignment horizontal="right" vertical="center"/>
    </xf>
    <xf numFmtId="10" fontId="4" fillId="0" borderId="19" xfId="36" applyNumberFormat="1" applyFont="1" applyFill="1" applyBorder="1" applyAlignment="1">
      <alignment horizontal="right" vertical="center" wrapText="1"/>
    </xf>
    <xf numFmtId="0" fontId="3" fillId="4" borderId="32" xfId="26" applyFont="1" applyFill="1" applyBorder="1" applyAlignment="1">
      <alignment horizontal="center" vertical="center"/>
    </xf>
    <xf numFmtId="0" fontId="3" fillId="4" borderId="80" xfId="23" applyFont="1" applyFill="1" applyBorder="1" applyAlignment="1">
      <alignment vertical="center" wrapText="1"/>
    </xf>
    <xf numFmtId="0" fontId="3" fillId="4" borderId="72" xfId="23" applyFont="1" applyFill="1" applyBorder="1" applyAlignment="1">
      <alignment vertical="center" wrapText="1"/>
    </xf>
    <xf numFmtId="0" fontId="3" fillId="4" borderId="81" xfId="23" applyFont="1" applyFill="1" applyBorder="1" applyAlignment="1">
      <alignment vertical="center" wrapText="1"/>
    </xf>
    <xf numFmtId="0" fontId="3" fillId="4" borderId="33" xfId="23" applyFont="1" applyFill="1" applyBorder="1" applyAlignment="1">
      <alignment horizontal="center" vertical="center" wrapText="1"/>
    </xf>
    <xf numFmtId="0" fontId="3" fillId="0" borderId="11" xfId="23" applyFont="1" applyFill="1" applyBorder="1" applyAlignment="1">
      <alignment horizontal="center" vertical="center" wrapText="1"/>
    </xf>
    <xf numFmtId="2" fontId="4" fillId="0" borderId="13" xfId="1" applyNumberFormat="1" applyFont="1" applyFill="1" applyBorder="1" applyAlignment="1">
      <alignment horizontal="right" wrapText="1"/>
    </xf>
    <xf numFmtId="165" fontId="4" fillId="0" borderId="12" xfId="50" applyFont="1" applyFill="1" applyBorder="1" applyAlignment="1">
      <alignment horizontal="left"/>
    </xf>
    <xf numFmtId="2" fontId="4" fillId="0" borderId="21" xfId="1" applyNumberFormat="1" applyFont="1" applyFill="1" applyBorder="1" applyAlignment="1">
      <alignment horizontal="right" wrapText="1"/>
    </xf>
    <xf numFmtId="165" fontId="4" fillId="0" borderId="31" xfId="50" applyFont="1" applyFill="1" applyBorder="1" applyAlignment="1">
      <alignment horizontal="left"/>
    </xf>
    <xf numFmtId="49" fontId="4" fillId="0" borderId="0" xfId="23" applyNumberFormat="1" applyFont="1" applyBorder="1" applyAlignment="1">
      <alignment horizontal="center"/>
    </xf>
    <xf numFmtId="165" fontId="4" fillId="0" borderId="12" xfId="52" applyFont="1" applyFill="1" applyBorder="1" applyAlignment="1">
      <alignment horizontal="left"/>
    </xf>
    <xf numFmtId="49" fontId="4" fillId="0" borderId="11" xfId="0" applyNumberFormat="1" applyFont="1" applyFill="1" applyBorder="1" applyAlignment="1">
      <alignment horizontal="center"/>
    </xf>
    <xf numFmtId="0" fontId="4" fillId="0" borderId="13" xfId="0" applyFont="1" applyFill="1" applyBorder="1" applyAlignment="1">
      <alignment horizontal="left" wrapText="1"/>
    </xf>
    <xf numFmtId="0" fontId="4" fillId="0" borderId="13" xfId="0" applyFont="1" applyFill="1" applyBorder="1" applyAlignment="1">
      <alignment horizontal="center"/>
    </xf>
    <xf numFmtId="2" fontId="4" fillId="5" borderId="13" xfId="0" applyNumberFormat="1" applyFont="1" applyFill="1" applyBorder="1" applyAlignment="1">
      <alignment horizontal="right"/>
    </xf>
    <xf numFmtId="165" fontId="4" fillId="0" borderId="31" xfId="52" applyFont="1" applyFill="1" applyBorder="1" applyAlignment="1">
      <alignment horizontal="left"/>
    </xf>
    <xf numFmtId="10" fontId="3" fillId="11" borderId="34" xfId="36" applyNumberFormat="1" applyFont="1" applyFill="1" applyBorder="1" applyAlignment="1">
      <alignment horizontal="center" vertical="center"/>
    </xf>
    <xf numFmtId="10" fontId="3" fillId="0" borderId="13" xfId="36" applyNumberFormat="1" applyFont="1" applyBorder="1" applyAlignment="1">
      <alignment horizontal="center" vertical="center"/>
    </xf>
    <xf numFmtId="10" fontId="2" fillId="0" borderId="13" xfId="36" applyNumberFormat="1" applyFont="1" applyBorder="1" applyAlignment="1">
      <alignment vertical="center"/>
    </xf>
    <xf numFmtId="4" fontId="2" fillId="0" borderId="13" xfId="0" applyNumberFormat="1" applyFont="1" applyFill="1" applyBorder="1" applyAlignment="1">
      <alignment horizontal="center" vertical="center"/>
    </xf>
    <xf numFmtId="10" fontId="3" fillId="11" borderId="21" xfId="36" applyNumberFormat="1" applyFont="1" applyFill="1" applyBorder="1" applyAlignment="1">
      <alignment vertical="center"/>
    </xf>
    <xf numFmtId="0" fontId="4" fillId="0" borderId="0" xfId="23" applyFont="1" applyAlignment="1">
      <alignment horizontal="center" vertical="center"/>
    </xf>
    <xf numFmtId="0" fontId="4" fillId="0" borderId="0" xfId="23" applyFont="1" applyAlignment="1">
      <alignment vertical="center" wrapText="1"/>
    </xf>
    <xf numFmtId="4" fontId="4" fillId="0" borderId="0" xfId="23" applyNumberFormat="1" applyFont="1" applyAlignment="1">
      <alignment horizontal="center" vertical="center"/>
    </xf>
    <xf numFmtId="10" fontId="3" fillId="0" borderId="0" xfId="36" applyNumberFormat="1" applyFont="1" applyAlignment="1">
      <alignment vertical="center"/>
    </xf>
    <xf numFmtId="4" fontId="4" fillId="0" borderId="0" xfId="23" applyNumberFormat="1" applyFont="1" applyAlignment="1">
      <alignment vertical="center"/>
    </xf>
    <xf numFmtId="0" fontId="4" fillId="0" borderId="0" xfId="0" applyFont="1" applyFill="1" applyBorder="1" applyAlignment="1">
      <alignment horizontal="center" vertical="center"/>
    </xf>
    <xf numFmtId="0" fontId="3" fillId="0" borderId="0" xfId="0" applyFont="1" applyFill="1" applyBorder="1" applyAlignment="1">
      <alignment horizontal="center" vertical="center"/>
    </xf>
    <xf numFmtId="4" fontId="3" fillId="0" borderId="0" xfId="0" applyNumberFormat="1" applyFont="1" applyFill="1" applyBorder="1" applyAlignment="1">
      <alignment vertical="center" wrapText="1"/>
    </xf>
    <xf numFmtId="4" fontId="4" fillId="0" borderId="0" xfId="0" applyNumberFormat="1" applyFont="1" applyFill="1" applyBorder="1" applyAlignment="1">
      <alignment horizontal="center" vertical="center"/>
    </xf>
    <xf numFmtId="10" fontId="3" fillId="0" borderId="0" xfId="36" applyNumberFormat="1" applyFont="1" applyFill="1" applyBorder="1" applyAlignment="1">
      <alignment vertical="center"/>
    </xf>
    <xf numFmtId="4" fontId="4" fillId="0" borderId="0" xfId="0" applyNumberFormat="1" applyFont="1" applyFill="1" applyBorder="1" applyAlignment="1">
      <alignment vertical="center"/>
    </xf>
    <xf numFmtId="0" fontId="2" fillId="0" borderId="11" xfId="50" applyNumberFormat="1" applyFont="1" applyFill="1" applyBorder="1" applyAlignment="1" applyProtection="1">
      <alignment horizontal="center"/>
    </xf>
    <xf numFmtId="0" fontId="4" fillId="5" borderId="11" xfId="0" applyNumberFormat="1" applyFont="1" applyFill="1" applyBorder="1" applyAlignment="1">
      <alignment horizontal="center"/>
    </xf>
    <xf numFmtId="49" fontId="2" fillId="0" borderId="11" xfId="50" applyNumberFormat="1" applyFont="1" applyFill="1" applyBorder="1" applyAlignment="1" applyProtection="1">
      <alignment horizontal="center"/>
    </xf>
    <xf numFmtId="0" fontId="4" fillId="0" borderId="0" xfId="23" applyFont="1" applyAlignment="1">
      <alignment vertical="center"/>
    </xf>
    <xf numFmtId="0" fontId="4" fillId="0" borderId="11" xfId="23" applyNumberFormat="1" applyFont="1" applyFill="1" applyBorder="1" applyAlignment="1">
      <alignment horizontal="center"/>
    </xf>
    <xf numFmtId="2" fontId="4" fillId="0" borderId="13" xfId="23" applyNumberFormat="1" applyFont="1" applyFill="1" applyBorder="1" applyAlignment="1">
      <alignment horizontal="right"/>
    </xf>
    <xf numFmtId="0" fontId="4" fillId="0" borderId="30" xfId="23" applyNumberFormat="1" applyFont="1" applyFill="1" applyBorder="1" applyAlignment="1">
      <alignment horizontal="center"/>
    </xf>
    <xf numFmtId="0" fontId="3" fillId="4" borderId="33" xfId="23" applyFont="1" applyFill="1" applyBorder="1" applyAlignment="1">
      <alignment horizontal="center" vertical="center"/>
    </xf>
    <xf numFmtId="165" fontId="4" fillId="0" borderId="0" xfId="50" applyFont="1" applyFill="1" applyBorder="1" applyAlignment="1">
      <alignment horizontal="center"/>
    </xf>
    <xf numFmtId="166" fontId="4" fillId="0" borderId="0" xfId="23" applyNumberFormat="1" applyFont="1" applyFill="1" applyBorder="1" applyAlignment="1">
      <alignment horizontal="right"/>
    </xf>
    <xf numFmtId="2" fontId="4" fillId="0" borderId="21" xfId="23" applyNumberFormat="1" applyFont="1" applyFill="1" applyBorder="1" applyAlignment="1">
      <alignment horizontal="right"/>
    </xf>
    <xf numFmtId="0" fontId="3" fillId="4" borderId="32" xfId="23" applyFont="1" applyFill="1" applyBorder="1" applyAlignment="1">
      <alignment horizontal="center" vertical="center"/>
    </xf>
    <xf numFmtId="0" fontId="4" fillId="0" borderId="0" xfId="0" applyFont="1" applyAlignment="1">
      <alignment horizontal="center" vertical="center"/>
    </xf>
    <xf numFmtId="0" fontId="4" fillId="0" borderId="0" xfId="0" applyFont="1" applyAlignment="1">
      <alignment vertical="center" wrapText="1"/>
    </xf>
    <xf numFmtId="4" fontId="4" fillId="0" borderId="0" xfId="0" applyNumberFormat="1" applyFont="1" applyAlignment="1">
      <alignment horizontal="center" vertical="center"/>
    </xf>
    <xf numFmtId="4" fontId="4" fillId="0" borderId="0" xfId="0" applyNumberFormat="1" applyFont="1" applyAlignment="1">
      <alignment vertical="center"/>
    </xf>
    <xf numFmtId="10" fontId="3" fillId="11" borderId="34" xfId="36" applyNumberFormat="1" applyFont="1" applyFill="1" applyBorder="1" applyAlignment="1">
      <alignment vertical="center"/>
    </xf>
    <xf numFmtId="4" fontId="4" fillId="11" borderId="33" xfId="0" applyNumberFormat="1" applyFont="1" applyFill="1" applyBorder="1" applyAlignment="1">
      <alignment vertical="center"/>
    </xf>
    <xf numFmtId="0" fontId="3" fillId="11" borderId="34" xfId="0" applyFont="1" applyFill="1" applyBorder="1" applyAlignment="1">
      <alignment horizontal="center" vertical="center"/>
    </xf>
    <xf numFmtId="2" fontId="3" fillId="11" borderId="21" xfId="0" applyNumberFormat="1" applyFont="1" applyFill="1" applyBorder="1" applyAlignment="1">
      <alignment vertical="center" wrapText="1"/>
    </xf>
    <xf numFmtId="0" fontId="4" fillId="0" borderId="11" xfId="0" applyFont="1" applyFill="1" applyBorder="1" applyAlignment="1">
      <alignment horizontal="center"/>
    </xf>
    <xf numFmtId="0" fontId="4" fillId="0" borderId="30" xfId="0" applyFont="1" applyFill="1" applyBorder="1" applyAlignment="1">
      <alignment horizontal="center"/>
    </xf>
    <xf numFmtId="166" fontId="4" fillId="0" borderId="21" xfId="0" applyNumberFormat="1" applyFont="1" applyFill="1" applyBorder="1" applyAlignment="1">
      <alignment horizontal="right"/>
    </xf>
    <xf numFmtId="10" fontId="4" fillId="0" borderId="13" xfId="36" applyNumberFormat="1" applyFont="1" applyBorder="1" applyAlignment="1">
      <alignment vertical="center"/>
    </xf>
    <xf numFmtId="2" fontId="3" fillId="0" borderId="0" xfId="0" applyNumberFormat="1" applyFont="1" applyFill="1" applyBorder="1" applyAlignment="1">
      <alignment vertical="center" wrapText="1"/>
    </xf>
    <xf numFmtId="0" fontId="3" fillId="0" borderId="11" xfId="26" applyFont="1" applyFill="1" applyBorder="1" applyAlignment="1">
      <alignment horizontal="center" vertical="center" wrapText="1"/>
    </xf>
    <xf numFmtId="2" fontId="4" fillId="0" borderId="13" xfId="0" applyNumberFormat="1" applyFont="1" applyFill="1" applyBorder="1" applyAlignment="1">
      <alignment horizontal="right"/>
    </xf>
    <xf numFmtId="2" fontId="4" fillId="14" borderId="21" xfId="0" applyNumberFormat="1" applyFont="1" applyFill="1" applyBorder="1" applyAlignment="1">
      <alignment horizontal="right"/>
    </xf>
    <xf numFmtId="0" fontId="4" fillId="0" borderId="13" xfId="23" applyFont="1" applyFill="1" applyBorder="1" applyAlignment="1">
      <alignment horizontal="left" wrapText="1"/>
    </xf>
    <xf numFmtId="0" fontId="4" fillId="0" borderId="13" xfId="32" applyFont="1" applyFill="1" applyBorder="1" applyAlignment="1">
      <alignment horizontal="center" wrapText="1"/>
    </xf>
    <xf numFmtId="0" fontId="4" fillId="5" borderId="13" xfId="23" applyFont="1" applyFill="1" applyBorder="1" applyAlignment="1">
      <alignment horizontal="left" wrapText="1"/>
    </xf>
    <xf numFmtId="0" fontId="3" fillId="0" borderId="0" xfId="23" applyFont="1" applyFill="1" applyBorder="1" applyAlignment="1">
      <alignment horizontal="right" vertical="center" wrapText="1"/>
    </xf>
    <xf numFmtId="14" fontId="4" fillId="0" borderId="19" xfId="23" applyNumberFormat="1" applyFont="1" applyFill="1" applyBorder="1" applyAlignment="1">
      <alignment horizontal="right" vertical="center"/>
    </xf>
    <xf numFmtId="0" fontId="3" fillId="0" borderId="0" xfId="23" applyNumberFormat="1" applyFont="1" applyBorder="1" applyAlignment="1">
      <alignment horizontal="center" vertical="center"/>
    </xf>
    <xf numFmtId="0" fontId="3" fillId="4" borderId="80" xfId="23" applyFont="1" applyFill="1" applyBorder="1" applyAlignment="1">
      <alignment horizontal="left" vertical="center"/>
    </xf>
    <xf numFmtId="0" fontId="3" fillId="4" borderId="72" xfId="23" applyFont="1" applyFill="1" applyBorder="1" applyAlignment="1">
      <alignment horizontal="left" vertical="center"/>
    </xf>
    <xf numFmtId="0" fontId="3" fillId="4" borderId="81" xfId="23" applyFont="1" applyFill="1" applyBorder="1" applyAlignment="1">
      <alignment horizontal="left" vertical="center"/>
    </xf>
    <xf numFmtId="0" fontId="4" fillId="0" borderId="13" xfId="1" applyFont="1" applyFill="1" applyBorder="1" applyAlignment="1">
      <alignment horizontal="right" wrapText="1"/>
    </xf>
    <xf numFmtId="0" fontId="4" fillId="0" borderId="21" xfId="1" applyFont="1" applyFill="1" applyBorder="1" applyAlignment="1">
      <alignment horizontal="right" wrapText="1"/>
    </xf>
    <xf numFmtId="0" fontId="3" fillId="5" borderId="13" xfId="33" applyFont="1" applyFill="1" applyBorder="1" applyAlignment="1">
      <alignment horizontal="center" vertical="center"/>
    </xf>
    <xf numFmtId="0" fontId="3" fillId="5" borderId="13" xfId="33" applyFont="1" applyFill="1" applyBorder="1" applyAlignment="1">
      <alignment horizontal="center" vertical="center" wrapText="1"/>
    </xf>
    <xf numFmtId="4" fontId="3" fillId="5" borderId="12" xfId="33" applyNumberFormat="1" applyFont="1" applyFill="1" applyBorder="1" applyAlignment="1">
      <alignment horizontal="center" vertical="center" wrapText="1"/>
    </xf>
    <xf numFmtId="0" fontId="4" fillId="0" borderId="11" xfId="33" applyNumberFormat="1" applyFont="1" applyFill="1" applyBorder="1" applyAlignment="1">
      <alignment horizontal="center"/>
    </xf>
    <xf numFmtId="0" fontId="4" fillId="0" borderId="13" xfId="33" applyFont="1" applyFill="1" applyBorder="1" applyAlignment="1">
      <alignment horizontal="center"/>
    </xf>
    <xf numFmtId="2" fontId="2" fillId="0" borderId="13" xfId="33" applyNumberFormat="1" applyFont="1" applyFill="1" applyBorder="1" applyAlignment="1">
      <alignment horizontal="right"/>
    </xf>
    <xf numFmtId="0" fontId="4" fillId="0" borderId="30" xfId="33" applyNumberFormat="1" applyFont="1" applyFill="1" applyBorder="1" applyAlignment="1">
      <alignment horizontal="center"/>
    </xf>
    <xf numFmtId="49" fontId="4" fillId="0" borderId="0" xfId="23" applyNumberFormat="1" applyFont="1" applyBorder="1" applyAlignment="1">
      <alignment vertical="top"/>
    </xf>
    <xf numFmtId="49" fontId="4" fillId="0" borderId="0" xfId="346" applyNumberFormat="1" applyFont="1" applyBorder="1" applyAlignment="1">
      <alignment vertical="top"/>
    </xf>
    <xf numFmtId="49" fontId="4" fillId="0" borderId="0" xfId="429" applyNumberFormat="1" applyFont="1" applyBorder="1" applyAlignment="1">
      <alignment vertical="top"/>
    </xf>
    <xf numFmtId="4" fontId="4" fillId="0" borderId="12" xfId="23" applyNumberFormat="1" applyFont="1" applyBorder="1" applyAlignment="1">
      <alignment horizontal="right"/>
    </xf>
    <xf numFmtId="4" fontId="4" fillId="0" borderId="31" xfId="23" applyNumberFormat="1" applyFont="1" applyBorder="1" applyAlignment="1">
      <alignment horizontal="right"/>
    </xf>
    <xf numFmtId="0" fontId="4" fillId="0" borderId="0" xfId="23" applyFont="1"/>
    <xf numFmtId="49" fontId="4" fillId="5" borderId="0" xfId="0" applyNumberFormat="1" applyFont="1" applyFill="1" applyBorder="1" applyAlignment="1">
      <alignment vertical="top"/>
    </xf>
    <xf numFmtId="0" fontId="3" fillId="11" borderId="34" xfId="127" applyFont="1" applyFill="1" applyBorder="1" applyAlignment="1">
      <alignment horizontal="center" vertical="center" wrapText="1"/>
    </xf>
    <xf numFmtId="0" fontId="3" fillId="0" borderId="11"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3" xfId="0" applyFont="1" applyFill="1" applyBorder="1" applyAlignment="1">
      <alignment horizontal="center" vertical="center" wrapText="1"/>
    </xf>
    <xf numFmtId="4" fontId="3" fillId="0" borderId="13" xfId="0" applyNumberFormat="1" applyFont="1" applyFill="1" applyBorder="1" applyAlignment="1">
      <alignment horizontal="center" vertical="center"/>
    </xf>
    <xf numFmtId="4" fontId="3" fillId="0" borderId="12" xfId="0" applyNumberFormat="1" applyFont="1" applyFill="1" applyBorder="1" applyAlignment="1">
      <alignment horizontal="center" vertical="center"/>
    </xf>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0" fontId="97" fillId="0" borderId="13" xfId="0" applyFont="1" applyFill="1" applyBorder="1" applyAlignment="1">
      <alignment horizontal="center" vertical="center" wrapText="1"/>
    </xf>
    <xf numFmtId="2" fontId="2" fillId="0" borderId="13" xfId="0" applyNumberFormat="1" applyFont="1" applyFill="1" applyBorder="1" applyAlignment="1">
      <alignment horizontal="right"/>
    </xf>
    <xf numFmtId="2" fontId="2" fillId="0" borderId="21" xfId="0" applyNumberFormat="1" applyFont="1" applyFill="1" applyBorder="1" applyAlignment="1">
      <alignment horizontal="right"/>
    </xf>
    <xf numFmtId="4" fontId="4" fillId="11" borderId="31" xfId="0" applyNumberFormat="1" applyFont="1" applyFill="1" applyBorder="1" applyAlignment="1">
      <alignment vertical="center" wrapText="1"/>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5" borderId="11" xfId="0" applyFont="1" applyFill="1" applyBorder="1" applyAlignment="1">
      <alignment horizontal="center" vertical="center"/>
    </xf>
    <xf numFmtId="4" fontId="3" fillId="5" borderId="13" xfId="0" applyNumberFormat="1" applyFont="1" applyFill="1" applyBorder="1" applyAlignment="1">
      <alignment horizontal="center" vertical="center"/>
    </xf>
    <xf numFmtId="4" fontId="3" fillId="5" borderId="12" xfId="0" applyNumberFormat="1" applyFont="1" applyFill="1" applyBorder="1" applyAlignment="1">
      <alignment horizontal="center" vertical="center"/>
    </xf>
    <xf numFmtId="0" fontId="3" fillId="11" borderId="32" xfId="127" applyFont="1" applyFill="1" applyBorder="1" applyAlignment="1">
      <alignment horizontal="center" vertical="center"/>
    </xf>
    <xf numFmtId="4" fontId="3" fillId="11" borderId="34" xfId="127" applyNumberFormat="1" applyFont="1" applyFill="1" applyBorder="1" applyAlignment="1">
      <alignment horizontal="center" vertical="center"/>
    </xf>
    <xf numFmtId="10" fontId="3" fillId="11" borderId="34" xfId="127" applyNumberFormat="1" applyFont="1" applyFill="1" applyBorder="1" applyAlignment="1">
      <alignment horizontal="center" vertical="center"/>
    </xf>
    <xf numFmtId="4" fontId="3" fillId="11" borderId="33" xfId="127" applyNumberFormat="1" applyFont="1" applyFill="1" applyBorder="1" applyAlignment="1">
      <alignment horizontal="center" vertical="center"/>
    </xf>
    <xf numFmtId="4" fontId="2" fillId="5" borderId="13" xfId="0" applyNumberFormat="1" applyFont="1" applyFill="1" applyBorder="1" applyAlignment="1">
      <alignment horizontal="center" vertical="center"/>
    </xf>
    <xf numFmtId="49" fontId="2" fillId="0" borderId="0" xfId="0" applyNumberFormat="1" applyFont="1" applyBorder="1" applyAlignment="1"/>
    <xf numFmtId="166" fontId="2" fillId="0" borderId="13" xfId="0" applyNumberFormat="1" applyFont="1" applyFill="1" applyBorder="1" applyAlignment="1">
      <alignment horizontal="right"/>
    </xf>
    <xf numFmtId="0" fontId="4" fillId="11" borderId="32" xfId="0" applyFont="1" applyFill="1" applyBorder="1" applyAlignment="1">
      <alignment horizontal="center" vertical="center"/>
    </xf>
    <xf numFmtId="0" fontId="4" fillId="11" borderId="34" xfId="0" applyFont="1" applyFill="1" applyBorder="1" applyAlignment="1">
      <alignment horizontal="center" vertical="center" wrapText="1"/>
    </xf>
    <xf numFmtId="4" fontId="4" fillId="11" borderId="34" xfId="0" applyNumberFormat="1" applyFont="1" applyFill="1" applyBorder="1" applyAlignment="1">
      <alignment horizontal="center" vertical="center"/>
    </xf>
    <xf numFmtId="4" fontId="4" fillId="11" borderId="33" xfId="0" applyNumberFormat="1" applyFont="1" applyFill="1" applyBorder="1" applyAlignment="1">
      <alignment horizontal="center" vertical="center"/>
    </xf>
    <xf numFmtId="0" fontId="4" fillId="0" borderId="37" xfId="0" applyFont="1" applyFill="1" applyBorder="1" applyAlignment="1">
      <alignment horizontal="center" vertical="center"/>
    </xf>
    <xf numFmtId="0" fontId="3" fillId="0" borderId="37" xfId="0" applyFont="1" applyFill="1" applyBorder="1" applyAlignment="1">
      <alignment horizontal="center" vertical="center"/>
    </xf>
    <xf numFmtId="4" fontId="3" fillId="0" borderId="37" xfId="0" applyNumberFormat="1" applyFont="1" applyFill="1" applyBorder="1" applyAlignment="1">
      <alignment vertical="center" wrapText="1"/>
    </xf>
    <xf numFmtId="4" fontId="4" fillId="0" borderId="37" xfId="0" applyNumberFormat="1" applyFont="1" applyFill="1" applyBorder="1" applyAlignment="1">
      <alignment horizontal="center" vertical="center"/>
    </xf>
    <xf numFmtId="4" fontId="4" fillId="0" borderId="37" xfId="0" applyNumberFormat="1" applyFont="1" applyFill="1" applyBorder="1" applyAlignment="1">
      <alignment vertical="center"/>
    </xf>
    <xf numFmtId="0" fontId="3" fillId="11" borderId="34" xfId="127" applyFont="1" applyFill="1" applyBorder="1" applyAlignment="1">
      <alignment horizontal="center" vertical="center"/>
    </xf>
    <xf numFmtId="4" fontId="99" fillId="11" borderId="21" xfId="0" applyNumberFormat="1" applyFont="1" applyFill="1" applyBorder="1" applyAlignment="1">
      <alignment vertical="center" wrapText="1"/>
    </xf>
    <xf numFmtId="0" fontId="3" fillId="11" borderId="30" xfId="0" applyFont="1" applyFill="1" applyBorder="1" applyAlignment="1">
      <alignment horizontal="center" vertical="center"/>
    </xf>
    <xf numFmtId="0" fontId="3" fillId="11" borderId="21" xfId="0" applyFont="1" applyFill="1" applyBorder="1" applyAlignment="1">
      <alignment horizontal="right" vertical="center"/>
    </xf>
    <xf numFmtId="0" fontId="3" fillId="11" borderId="31" xfId="0" applyFont="1" applyFill="1" applyBorder="1" applyAlignment="1">
      <alignment horizontal="center" vertical="center"/>
    </xf>
    <xf numFmtId="0" fontId="4" fillId="0" borderId="13" xfId="1" applyFont="1" applyFill="1" applyBorder="1" applyAlignment="1">
      <alignment vertical="center" wrapText="1"/>
    </xf>
    <xf numFmtId="0" fontId="4" fillId="0" borderId="21" xfId="1" applyFont="1" applyFill="1" applyBorder="1" applyAlignment="1">
      <alignment vertical="center" wrapText="1"/>
    </xf>
    <xf numFmtId="4" fontId="4" fillId="0" borderId="13" xfId="23" applyNumberFormat="1" applyFont="1" applyBorder="1" applyAlignment="1">
      <alignment horizontal="right"/>
    </xf>
    <xf numFmtId="4" fontId="3" fillId="0" borderId="14" xfId="23" applyNumberFormat="1" applyFont="1" applyBorder="1" applyAlignment="1"/>
    <xf numFmtId="4" fontId="3" fillId="0" borderId="18" xfId="23" applyNumberFormat="1" applyFont="1" applyBorder="1" applyAlignment="1"/>
    <xf numFmtId="4" fontId="4" fillId="0" borderId="0" xfId="23" applyNumberFormat="1" applyFont="1" applyBorder="1" applyAlignment="1"/>
    <xf numFmtId="4" fontId="3" fillId="0" borderId="8" xfId="23" applyNumberFormat="1" applyFont="1" applyBorder="1" applyAlignment="1"/>
    <xf numFmtId="14" fontId="4" fillId="0" borderId="9" xfId="23" applyNumberFormat="1" applyFont="1" applyBorder="1" applyAlignment="1">
      <alignment horizontal="left" wrapText="1"/>
    </xf>
    <xf numFmtId="14" fontId="3" fillId="0" borderId="9" xfId="23" applyNumberFormat="1" applyFont="1" applyBorder="1" applyAlignment="1">
      <alignment wrapText="1"/>
    </xf>
    <xf numFmtId="14" fontId="3" fillId="0" borderId="9" xfId="23" applyNumberFormat="1" applyFont="1" applyBorder="1" applyAlignment="1"/>
    <xf numFmtId="4" fontId="3" fillId="0" borderId="10" xfId="23" applyNumberFormat="1" applyFont="1" applyBorder="1" applyAlignment="1"/>
    <xf numFmtId="0" fontId="3" fillId="2" borderId="71" xfId="23" applyFont="1" applyFill="1" applyBorder="1" applyAlignment="1">
      <alignment horizontal="center"/>
    </xf>
    <xf numFmtId="1" fontId="3" fillId="2" borderId="72" xfId="23" applyNumberFormat="1" applyFont="1" applyFill="1" applyBorder="1" applyAlignment="1"/>
    <xf numFmtId="4" fontId="3" fillId="2" borderId="72" xfId="23" applyNumberFormat="1" applyFont="1" applyFill="1" applyBorder="1" applyAlignment="1">
      <alignment horizontal="right"/>
    </xf>
    <xf numFmtId="4" fontId="3" fillId="2" borderId="73" xfId="23" applyNumberFormat="1" applyFont="1" applyFill="1" applyBorder="1" applyAlignment="1">
      <alignment horizontal="right"/>
    </xf>
    <xf numFmtId="1" fontId="4" fillId="0" borderId="13" xfId="23" applyNumberFormat="1" applyFont="1" applyBorder="1" applyAlignment="1">
      <alignment wrapText="1"/>
    </xf>
    <xf numFmtId="1" fontId="4" fillId="0" borderId="13" xfId="23" applyNumberFormat="1" applyFont="1" applyFill="1" applyBorder="1" applyAlignment="1">
      <alignment horizontal="center" wrapText="1"/>
    </xf>
    <xf numFmtId="1" fontId="4" fillId="0" borderId="21" xfId="23" applyNumberFormat="1" applyFont="1" applyBorder="1" applyAlignment="1">
      <alignment wrapText="1"/>
    </xf>
    <xf numFmtId="1" fontId="4" fillId="0" borderId="21" xfId="23" applyNumberFormat="1" applyFont="1" applyFill="1" applyBorder="1" applyAlignment="1">
      <alignment horizontal="center" wrapText="1"/>
    </xf>
    <xf numFmtId="4" fontId="4" fillId="0" borderId="21" xfId="23" applyNumberFormat="1" applyFont="1" applyBorder="1" applyAlignment="1">
      <alignment horizontal="right"/>
    </xf>
    <xf numFmtId="1" fontId="4" fillId="0" borderId="0" xfId="23" applyNumberFormat="1" applyFont="1" applyBorder="1" applyAlignment="1">
      <alignment wrapText="1"/>
    </xf>
    <xf numFmtId="1" fontId="4" fillId="0" borderId="0" xfId="23" applyNumberFormat="1" applyFont="1" applyBorder="1" applyAlignment="1">
      <alignment horizontal="center" wrapText="1"/>
    </xf>
    <xf numFmtId="4" fontId="4" fillId="0" borderId="0" xfId="23" applyNumberFormat="1" applyFont="1" applyBorder="1" applyAlignment="1">
      <alignment horizontal="center"/>
    </xf>
    <xf numFmtId="0" fontId="4" fillId="0" borderId="9" xfId="23" applyFont="1" applyBorder="1" applyAlignment="1">
      <alignment horizontal="center"/>
    </xf>
    <xf numFmtId="1" fontId="4" fillId="0" borderId="9" xfId="23" applyNumberFormat="1" applyFont="1" applyBorder="1" applyAlignment="1"/>
    <xf numFmtId="4" fontId="4" fillId="0" borderId="9" xfId="23" applyNumberFormat="1" applyFont="1" applyBorder="1" applyAlignment="1"/>
    <xf numFmtId="4" fontId="4" fillId="0" borderId="9" xfId="23" applyNumberFormat="1" applyFont="1" applyBorder="1" applyAlignment="1">
      <alignment horizontal="center"/>
    </xf>
    <xf numFmtId="0" fontId="3" fillId="44" borderId="46" xfId="23" applyFont="1" applyFill="1" applyBorder="1" applyAlignment="1">
      <alignment horizontal="center"/>
    </xf>
    <xf numFmtId="4" fontId="3" fillId="44" borderId="70" xfId="23" applyNumberFormat="1" applyFont="1" applyFill="1" applyBorder="1" applyAlignment="1">
      <alignment horizontal="center"/>
    </xf>
    <xf numFmtId="4" fontId="48" fillId="5" borderId="26" xfId="23" applyNumberFormat="1" applyFont="1" applyFill="1" applyBorder="1" applyAlignment="1">
      <alignment wrapText="1"/>
    </xf>
    <xf numFmtId="165" fontId="102" fillId="45" borderId="37" xfId="50" applyFont="1" applyFill="1" applyBorder="1"/>
    <xf numFmtId="165" fontId="102" fillId="5" borderId="25" xfId="50" applyNumberFormat="1" applyFont="1" applyFill="1" applyBorder="1"/>
    <xf numFmtId="165" fontId="102" fillId="45" borderId="25" xfId="50" applyFont="1" applyFill="1" applyBorder="1"/>
    <xf numFmtId="165" fontId="102" fillId="45" borderId="20" xfId="50" applyFont="1" applyFill="1" applyBorder="1"/>
    <xf numFmtId="165" fontId="102" fillId="5" borderId="39" xfId="50" applyNumberFormat="1" applyFont="1" applyFill="1" applyBorder="1"/>
    <xf numFmtId="4" fontId="48" fillId="4" borderId="22" xfId="23" applyNumberFormat="1" applyFont="1" applyFill="1" applyBorder="1" applyAlignment="1">
      <alignment wrapText="1"/>
    </xf>
    <xf numFmtId="165" fontId="102" fillId="4" borderId="23" xfId="50" applyFont="1" applyFill="1" applyBorder="1"/>
    <xf numFmtId="165" fontId="102" fillId="4" borderId="23" xfId="50" applyNumberFormat="1" applyFont="1" applyFill="1" applyBorder="1"/>
    <xf numFmtId="165" fontId="102" fillId="4" borderId="24" xfId="50" applyNumberFormat="1" applyFont="1" applyFill="1" applyBorder="1"/>
    <xf numFmtId="0" fontId="86" fillId="4" borderId="32" xfId="23" applyFont="1" applyFill="1" applyBorder="1"/>
    <xf numFmtId="165" fontId="103" fillId="4" borderId="34" xfId="50" applyFont="1" applyFill="1" applyBorder="1"/>
    <xf numFmtId="165" fontId="103" fillId="4" borderId="34" xfId="50" applyNumberFormat="1" applyFont="1" applyFill="1" applyBorder="1"/>
    <xf numFmtId="165" fontId="103" fillId="4" borderId="33" xfId="50" applyNumberFormat="1" applyFont="1" applyFill="1" applyBorder="1"/>
    <xf numFmtId="0" fontId="86" fillId="4" borderId="30" xfId="23" applyFont="1" applyFill="1" applyBorder="1"/>
    <xf numFmtId="165" fontId="103" fillId="4" borderId="21" xfId="50" applyFont="1" applyFill="1" applyBorder="1"/>
    <xf numFmtId="165" fontId="103" fillId="4" borderId="21" xfId="50" applyNumberFormat="1" applyFont="1" applyFill="1" applyBorder="1"/>
    <xf numFmtId="165" fontId="103" fillId="4" borderId="31" xfId="50" applyNumberFormat="1" applyFont="1" applyFill="1" applyBorder="1"/>
    <xf numFmtId="165" fontId="3" fillId="12" borderId="86" xfId="50" applyFont="1" applyFill="1" applyBorder="1" applyAlignment="1">
      <alignment horizontal="right" vertical="center"/>
    </xf>
    <xf numFmtId="164" fontId="3" fillId="12" borderId="87" xfId="8" applyFont="1" applyFill="1" applyBorder="1" applyAlignment="1">
      <alignment horizontal="right" vertical="center"/>
    </xf>
    <xf numFmtId="0" fontId="3" fillId="42" borderId="14" xfId="0" applyFont="1" applyFill="1" applyBorder="1" applyAlignment="1">
      <alignment horizontal="center" wrapText="1"/>
    </xf>
    <xf numFmtId="4" fontId="3" fillId="42" borderId="16" xfId="0" applyNumberFormat="1" applyFont="1" applyFill="1" applyBorder="1" applyAlignment="1">
      <alignment horizontal="center" wrapText="1"/>
    </xf>
    <xf numFmtId="0" fontId="3" fillId="42" borderId="16" xfId="98" applyFont="1" applyFill="1" applyBorder="1" applyAlignment="1">
      <alignment vertical="center" wrapText="1"/>
    </xf>
    <xf numFmtId="0" fontId="3" fillId="42" borderId="16" xfId="0" applyFont="1" applyFill="1" applyBorder="1" applyAlignment="1">
      <alignment horizontal="center" wrapText="1"/>
    </xf>
    <xf numFmtId="4" fontId="3" fillId="42" borderId="16" xfId="0" applyNumberFormat="1" applyFont="1" applyFill="1" applyBorder="1" applyAlignment="1">
      <alignment wrapText="1"/>
    </xf>
    <xf numFmtId="4" fontId="3" fillId="42" borderId="16" xfId="98" applyNumberFormat="1" applyFont="1" applyFill="1" applyBorder="1" applyAlignment="1">
      <alignment horizontal="right" wrapText="1"/>
    </xf>
    <xf numFmtId="4" fontId="3" fillId="42" borderId="15" xfId="46" applyNumberFormat="1" applyFont="1" applyFill="1" applyBorder="1" applyAlignment="1"/>
    <xf numFmtId="166" fontId="4" fillId="0" borderId="13" xfId="1" applyNumberFormat="1" applyFont="1" applyFill="1" applyBorder="1" applyAlignment="1">
      <alignment horizontal="right" wrapText="1"/>
    </xf>
    <xf numFmtId="4" fontId="4" fillId="0" borderId="13" xfId="1" applyNumberFormat="1" applyFont="1" applyFill="1" applyBorder="1" applyAlignment="1">
      <alignment horizontal="center" wrapText="1"/>
    </xf>
    <xf numFmtId="0" fontId="3" fillId="5" borderId="8" xfId="1" applyFont="1" applyFill="1" applyBorder="1" applyAlignment="1">
      <alignment vertical="center" wrapText="1"/>
    </xf>
    <xf numFmtId="0" fontId="3" fillId="5" borderId="10" xfId="1" applyFont="1" applyFill="1" applyBorder="1" applyAlignment="1">
      <alignment vertical="center" wrapText="1"/>
    </xf>
    <xf numFmtId="166" fontId="4" fillId="0" borderId="21" xfId="1" applyNumberFormat="1" applyFont="1" applyFill="1" applyBorder="1" applyAlignment="1">
      <alignment horizontal="right" wrapText="1"/>
    </xf>
    <xf numFmtId="165" fontId="3" fillId="12" borderId="86" xfId="637" applyFont="1" applyFill="1" applyBorder="1" applyAlignment="1">
      <alignment horizontal="right" vertical="center"/>
    </xf>
    <xf numFmtId="0" fontId="3" fillId="4" borderId="33" xfId="636" applyFont="1" applyFill="1" applyBorder="1" applyAlignment="1">
      <alignment horizontal="center" vertical="center" wrapText="1"/>
    </xf>
    <xf numFmtId="0" fontId="2" fillId="0" borderId="11" xfId="637" applyNumberFormat="1" applyFont="1" applyFill="1" applyBorder="1" applyAlignment="1" applyProtection="1">
      <alignment horizontal="center"/>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4" fontId="4" fillId="0" borderId="12" xfId="640" applyNumberFormat="1" applyFont="1" applyBorder="1" applyAlignment="1">
      <alignment horizontal="right"/>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165" fontId="3" fillId="12" borderId="86" xfId="641" applyFont="1" applyFill="1" applyBorder="1" applyAlignment="1">
      <alignment horizontal="right" vertical="center"/>
    </xf>
    <xf numFmtId="165" fontId="3" fillId="5" borderId="0" xfId="643" applyFont="1" applyFill="1" applyBorder="1" applyAlignment="1">
      <alignment horizontal="right" vertical="center"/>
    </xf>
    <xf numFmtId="164" fontId="3" fillId="5" borderId="0" xfId="644" applyFont="1" applyFill="1" applyBorder="1" applyAlignment="1">
      <alignment horizontal="right" vertical="center"/>
    </xf>
    <xf numFmtId="0" fontId="3" fillId="11" borderId="13" xfId="0" applyFont="1" applyFill="1" applyBorder="1" applyAlignment="1">
      <alignment horizontal="center" vertical="center"/>
    </xf>
    <xf numFmtId="0" fontId="3" fillId="11" borderId="13" xfId="127" applyFont="1" applyFill="1" applyBorder="1" applyAlignment="1">
      <alignment horizontal="center" vertical="center" wrapText="1"/>
    </xf>
    <xf numFmtId="10" fontId="3" fillId="0" borderId="13" xfId="645" applyNumberFormat="1" applyFont="1" applyFill="1" applyBorder="1" applyAlignment="1">
      <alignment horizontal="center" vertical="center"/>
    </xf>
    <xf numFmtId="10" fontId="3" fillId="11" borderId="21" xfId="645" applyNumberFormat="1" applyFont="1" applyFill="1" applyBorder="1" applyAlignment="1">
      <alignment vertical="center"/>
    </xf>
    <xf numFmtId="49" fontId="3" fillId="0" borderId="0" xfId="640" applyNumberFormat="1" applyFont="1" applyFill="1" applyBorder="1" applyAlignment="1">
      <alignment vertical="center" wrapText="1"/>
    </xf>
    <xf numFmtId="0" fontId="4" fillId="0" borderId="0" xfId="640" applyFont="1" applyFill="1" applyBorder="1" applyAlignment="1">
      <alignment vertical="center" wrapText="1"/>
    </xf>
    <xf numFmtId="165" fontId="3" fillId="12" borderId="2" xfId="641" applyFont="1" applyFill="1" applyBorder="1" applyAlignment="1">
      <alignment horizontal="right" vertical="center"/>
    </xf>
    <xf numFmtId="0" fontId="4" fillId="5" borderId="0" xfId="0" applyFont="1" applyFill="1" applyAlignment="1">
      <alignment vertical="center"/>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0" fontId="57" fillId="7" borderId="83" xfId="0" applyFont="1" applyFill="1" applyBorder="1" applyAlignment="1">
      <alignment horizontal="center"/>
    </xf>
    <xf numFmtId="0" fontId="57" fillId="7" borderId="84" xfId="0" applyFont="1" applyFill="1" applyBorder="1" applyAlignment="1">
      <alignment horizontal="center" wrapText="1"/>
    </xf>
    <xf numFmtId="0" fontId="30" fillId="7" borderId="84" xfId="0" applyFont="1" applyFill="1" applyBorder="1" applyAlignment="1">
      <alignment horizontal="center" vertical="center"/>
    </xf>
    <xf numFmtId="0" fontId="30" fillId="7" borderId="85" xfId="0" applyFont="1" applyFill="1" applyBorder="1" applyAlignment="1">
      <alignment horizontal="center" vertical="center"/>
    </xf>
    <xf numFmtId="4" fontId="4" fillId="0" borderId="13" xfId="0" applyNumberFormat="1" applyFont="1" applyFill="1" applyBorder="1" applyAlignment="1">
      <alignment horizontal="center"/>
    </xf>
    <xf numFmtId="4" fontId="3" fillId="4" borderId="33" xfId="640" applyNumberFormat="1" applyFont="1" applyFill="1" applyBorder="1" applyAlignment="1">
      <alignment horizontal="center" vertical="center" wrapText="1"/>
    </xf>
    <xf numFmtId="4" fontId="4" fillId="5" borderId="13" xfId="23" applyNumberFormat="1" applyFont="1" applyFill="1" applyBorder="1" applyAlignment="1">
      <alignment horizont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3" fillId="0" borderId="12" xfId="0" applyNumberFormat="1" applyFont="1" applyBorder="1" applyAlignment="1">
      <alignment horizontal="center" vertical="center"/>
    </xf>
    <xf numFmtId="14" fontId="2" fillId="0" borderId="11" xfId="0" applyNumberFormat="1" applyFont="1" applyBorder="1" applyAlignment="1">
      <alignment horizontal="center" vertical="center"/>
    </xf>
    <xf numFmtId="0" fontId="2" fillId="0" borderId="13" xfId="0" applyFont="1" applyBorder="1" applyAlignment="1">
      <alignment horizontal="center" vertical="center"/>
    </xf>
    <xf numFmtId="4" fontId="2" fillId="0" borderId="13" xfId="0" applyNumberFormat="1" applyFont="1" applyBorder="1" applyAlignment="1">
      <alignment vertical="center" wrapText="1"/>
    </xf>
    <xf numFmtId="0" fontId="97" fillId="0" borderId="13" xfId="0" applyFont="1" applyBorder="1" applyAlignment="1">
      <alignment horizontal="center" vertical="center" wrapText="1"/>
    </xf>
    <xf numFmtId="4" fontId="2" fillId="0" borderId="12" xfId="0" applyNumberFormat="1" applyFont="1" applyBorder="1" applyAlignment="1">
      <alignment vertical="center"/>
    </xf>
    <xf numFmtId="4" fontId="2" fillId="0" borderId="13" xfId="0" applyNumberFormat="1" applyFont="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4" fontId="2" fillId="0" borderId="12" xfId="0" applyNumberFormat="1" applyFont="1" applyBorder="1" applyAlignment="1">
      <alignment vertical="center" wrapText="1"/>
    </xf>
    <xf numFmtId="167" fontId="4" fillId="14" borderId="13" xfId="0" applyNumberFormat="1" applyFont="1" applyFill="1" applyBorder="1" applyAlignment="1">
      <alignment horizontal="right"/>
    </xf>
    <xf numFmtId="167" fontId="4" fillId="14" borderId="21" xfId="0" applyNumberFormat="1" applyFont="1" applyFill="1" applyBorder="1" applyAlignment="1">
      <alignment horizontal="right"/>
    </xf>
    <xf numFmtId="166" fontId="4" fillId="0" borderId="13" xfId="0" applyNumberFormat="1" applyFont="1" applyFill="1" applyBorder="1" applyAlignment="1">
      <alignment horizontal="right"/>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0" fontId="4" fillId="0" borderId="30" xfId="0" applyNumberFormat="1" applyFont="1" applyFill="1" applyBorder="1" applyAlignment="1">
      <alignment horizontal="center"/>
    </xf>
    <xf numFmtId="168" fontId="4" fillId="14" borderId="13" xfId="0" applyNumberFormat="1" applyFont="1" applyFill="1" applyBorder="1" applyAlignment="1">
      <alignment horizontal="right"/>
    </xf>
    <xf numFmtId="0" fontId="0" fillId="0" borderId="0" xfId="0"/>
    <xf numFmtId="0" fontId="0" fillId="0" borderId="0" xfId="0" applyAlignment="1">
      <alignment horizontal="center"/>
    </xf>
    <xf numFmtId="2" fontId="4" fillId="14" borderId="13" xfId="0" applyNumberFormat="1" applyFont="1" applyFill="1" applyBorder="1" applyAlignment="1">
      <alignment horizontal="right"/>
    </xf>
    <xf numFmtId="0" fontId="4" fillId="0" borderId="0" xfId="23" applyNumberFormat="1" applyFont="1" applyBorder="1" applyAlignment="1">
      <alignment vertical="center"/>
    </xf>
    <xf numFmtId="0" fontId="3" fillId="0" borderId="0" xfId="23" applyFont="1" applyAlignment="1">
      <alignment vertical="center"/>
    </xf>
    <xf numFmtId="0" fontId="3" fillId="0" borderId="42" xfId="23" applyFont="1" applyBorder="1" applyAlignment="1">
      <alignment vertical="center"/>
    </xf>
    <xf numFmtId="0" fontId="3" fillId="0" borderId="28" xfId="23" applyFont="1" applyBorder="1" applyAlignment="1">
      <alignment vertical="center"/>
    </xf>
    <xf numFmtId="2" fontId="2" fillId="5" borderId="13" xfId="0" applyNumberFormat="1" applyFont="1" applyFill="1" applyBorder="1" applyAlignment="1">
      <alignment horizontal="right"/>
    </xf>
    <xf numFmtId="2" fontId="2" fillId="5" borderId="21" xfId="0" applyNumberFormat="1" applyFont="1" applyFill="1" applyBorder="1" applyAlignment="1">
      <alignment horizontal="right"/>
    </xf>
    <xf numFmtId="166" fontId="2" fillId="5" borderId="13" xfId="0" applyNumberFormat="1" applyFont="1" applyFill="1" applyBorder="1" applyAlignment="1">
      <alignment horizontal="right"/>
    </xf>
    <xf numFmtId="4" fontId="2" fillId="0" borderId="31" xfId="0" applyNumberFormat="1" applyFont="1" applyFill="1" applyBorder="1" applyAlignment="1">
      <alignment horizontal="right"/>
    </xf>
    <xf numFmtId="166" fontId="2" fillId="5" borderId="21" xfId="0" applyNumberFormat="1" applyFont="1" applyFill="1" applyBorder="1" applyAlignment="1">
      <alignment horizontal="right"/>
    </xf>
    <xf numFmtId="167" fontId="2" fillId="0" borderId="13" xfId="0" applyNumberFormat="1" applyFont="1" applyFill="1" applyBorder="1" applyAlignment="1">
      <alignment horizontal="right"/>
    </xf>
    <xf numFmtId="0" fontId="2" fillId="0" borderId="13" xfId="0" applyFont="1" applyFill="1" applyBorder="1" applyAlignment="1">
      <alignment horizontal="left" wrapText="1"/>
    </xf>
    <xf numFmtId="0" fontId="2" fillId="0" borderId="13" xfId="0" applyFont="1" applyFill="1" applyBorder="1" applyAlignment="1">
      <alignment horizontal="center"/>
    </xf>
    <xf numFmtId="2" fontId="2" fillId="0" borderId="13" xfId="0" applyNumberFormat="1" applyFont="1" applyBorder="1" applyAlignment="1">
      <alignment vertical="center" wrapText="1"/>
    </xf>
    <xf numFmtId="0" fontId="5" fillId="0" borderId="0" xfId="23" applyFont="1" applyAlignment="1">
      <alignment horizontal="center" vertical="center"/>
    </xf>
    <xf numFmtId="0" fontId="5" fillId="0" borderId="0" xfId="23" applyFont="1" applyAlignment="1">
      <alignment vertical="center" wrapText="1"/>
    </xf>
    <xf numFmtId="4" fontId="5" fillId="0" borderId="0" xfId="23" applyNumberFormat="1" applyFont="1" applyAlignment="1">
      <alignment horizontal="center" vertical="center"/>
    </xf>
    <xf numFmtId="4" fontId="5" fillId="0" borderId="0" xfId="23" applyNumberFormat="1" applyFont="1" applyAlignment="1">
      <alignment vertical="center"/>
    </xf>
    <xf numFmtId="0" fontId="2" fillId="0" borderId="0" xfId="0" applyFont="1"/>
    <xf numFmtId="0" fontId="2" fillId="0" borderId="0" xfId="0" applyFont="1" applyAlignment="1">
      <alignment wrapText="1"/>
    </xf>
    <xf numFmtId="10" fontId="12" fillId="0" borderId="5" xfId="36" applyNumberFormat="1" applyFont="1" applyFill="1" applyBorder="1" applyAlignment="1">
      <alignment vertical="center" wrapText="1"/>
    </xf>
    <xf numFmtId="0" fontId="4" fillId="0" borderId="0" xfId="23" applyFont="1" applyBorder="1" applyAlignment="1">
      <alignment vertical="center"/>
    </xf>
    <xf numFmtId="14" fontId="2" fillId="0" borderId="13" xfId="0" applyNumberFormat="1" applyFont="1" applyFill="1" applyBorder="1" applyAlignment="1">
      <alignment horizontal="center" vertical="center"/>
    </xf>
    <xf numFmtId="10" fontId="2" fillId="0" borderId="13" xfId="645" applyNumberFormat="1" applyFont="1" applyFill="1" applyBorder="1" applyAlignment="1">
      <alignment horizontal="center" vertical="center"/>
    </xf>
    <xf numFmtId="4" fontId="2" fillId="0" borderId="13" xfId="0" applyNumberFormat="1" applyFont="1" applyFill="1" applyBorder="1" applyAlignment="1">
      <alignment vertical="center"/>
    </xf>
    <xf numFmtId="4" fontId="4" fillId="0" borderId="0" xfId="640" applyNumberFormat="1" applyFont="1" applyFill="1" applyAlignment="1">
      <alignment vertical="center"/>
    </xf>
    <xf numFmtId="0" fontId="4" fillId="0" borderId="13" xfId="0" applyFont="1" applyBorder="1" applyAlignment="1">
      <alignment horizontal="center" vertical="center" wrapText="1"/>
    </xf>
    <xf numFmtId="0" fontId="4" fillId="0" borderId="0" xfId="23" applyFont="1" applyFill="1" applyAlignment="1">
      <alignment vertical="center"/>
    </xf>
    <xf numFmtId="0" fontId="4" fillId="0" borderId="41" xfId="23" applyFont="1" applyBorder="1" applyAlignment="1">
      <alignment vertical="center"/>
    </xf>
    <xf numFmtId="0" fontId="4" fillId="0" borderId="13" xfId="23" applyFont="1" applyBorder="1" applyAlignment="1">
      <alignment vertical="center"/>
    </xf>
    <xf numFmtId="0" fontId="4" fillId="0" borderId="28" xfId="23" applyFont="1" applyBorder="1" applyAlignment="1">
      <alignment vertical="center"/>
    </xf>
    <xf numFmtId="0" fontId="4" fillId="0" borderId="0" xfId="0" applyFont="1" applyAlignment="1">
      <alignment vertical="center"/>
    </xf>
    <xf numFmtId="0" fontId="4" fillId="7" borderId="0" xfId="0" applyFont="1" applyFill="1" applyAlignment="1">
      <alignment vertical="center"/>
    </xf>
    <xf numFmtId="14" fontId="2" fillId="0" borderId="13" xfId="0" applyNumberFormat="1" applyFont="1" applyBorder="1" applyAlignment="1">
      <alignment vertical="center"/>
    </xf>
    <xf numFmtId="168" fontId="2" fillId="0" borderId="13" xfId="33" applyNumberFormat="1" applyFont="1" applyFill="1" applyBorder="1" applyAlignment="1">
      <alignment horizontal="right"/>
    </xf>
    <xf numFmtId="0" fontId="2" fillId="0" borderId="13" xfId="33" applyFont="1" applyFill="1" applyBorder="1" applyAlignment="1">
      <alignment horizontal="left" wrapText="1"/>
    </xf>
    <xf numFmtId="166" fontId="2" fillId="0" borderId="13" xfId="33" applyNumberFormat="1" applyFont="1" applyFill="1" applyBorder="1" applyAlignment="1">
      <alignment horizontal="right"/>
    </xf>
    <xf numFmtId="166" fontId="2" fillId="0" borderId="21" xfId="33" applyNumberFormat="1" applyFont="1" applyFill="1" applyBorder="1" applyAlignment="1">
      <alignment horizontal="right"/>
    </xf>
    <xf numFmtId="0" fontId="2" fillId="0" borderId="0" xfId="33" applyFont="1" applyBorder="1" applyAlignment="1">
      <alignment horizontal="left"/>
    </xf>
    <xf numFmtId="0" fontId="2" fillId="0" borderId="0" xfId="33" applyFont="1" applyBorder="1" applyAlignment="1">
      <alignment horizontal="center"/>
    </xf>
    <xf numFmtId="0" fontId="2" fillId="0" borderId="0" xfId="33" applyFont="1" applyBorder="1" applyAlignment="1">
      <alignment horizontal="right"/>
    </xf>
    <xf numFmtId="167" fontId="2" fillId="0" borderId="13" xfId="33" applyNumberFormat="1" applyFont="1" applyFill="1" applyBorder="1" applyAlignment="1">
      <alignment horizontal="right"/>
    </xf>
    <xf numFmtId="0" fontId="4" fillId="0" borderId="0" xfId="33" applyFont="1" applyAlignment="1">
      <alignment vertical="center"/>
    </xf>
    <xf numFmtId="10" fontId="2" fillId="0" borderId="13" xfId="645" applyNumberFormat="1" applyFont="1" applyFill="1" applyBorder="1" applyAlignment="1">
      <alignment vertical="center"/>
    </xf>
    <xf numFmtId="0" fontId="97" fillId="0" borderId="0" xfId="0" applyFont="1" applyFill="1"/>
    <xf numFmtId="4" fontId="4" fillId="0" borderId="0" xfId="640" applyNumberFormat="1" applyFont="1" applyAlignment="1">
      <alignment horizontal="center" vertical="center"/>
    </xf>
    <xf numFmtId="0" fontId="0" fillId="0" borderId="13" xfId="0" applyBorder="1" applyAlignment="1">
      <alignment horizontal="left" wrapText="1"/>
    </xf>
    <xf numFmtId="0" fontId="0" fillId="0" borderId="0" xfId="0" applyAlignment="1">
      <alignment horizontal="center"/>
    </xf>
    <xf numFmtId="0" fontId="0" fillId="0" borderId="0" xfId="0" applyAlignment="1">
      <alignment wrapText="1"/>
    </xf>
    <xf numFmtId="2" fontId="0" fillId="0" borderId="0" xfId="0" applyNumberFormat="1"/>
    <xf numFmtId="0" fontId="0" fillId="10" borderId="0" xfId="0" applyFill="1" applyAlignment="1">
      <alignment horizontal="center"/>
    </xf>
    <xf numFmtId="0" fontId="0" fillId="10" borderId="0" xfId="0" applyFill="1" applyAlignment="1">
      <alignment wrapText="1"/>
    </xf>
    <xf numFmtId="2" fontId="0" fillId="10" borderId="0" xfId="0" applyNumberFormat="1" applyFill="1"/>
    <xf numFmtId="0" fontId="4" fillId="0" borderId="0" xfId="640" applyFont="1" applyBorder="1"/>
    <xf numFmtId="0" fontId="4" fillId="0" borderId="0" xfId="640" applyFont="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4" fillId="0" borderId="11" xfId="1" applyFont="1" applyFill="1" applyBorder="1" applyAlignment="1">
      <alignment horizontal="center" vertical="center" wrapText="1"/>
    </xf>
    <xf numFmtId="165" fontId="2" fillId="0" borderId="13" xfId="781" applyFont="1" applyFill="1" applyBorder="1" applyAlignment="1" applyProtection="1">
      <alignment horizontal="right" vertical="center"/>
    </xf>
    <xf numFmtId="0" fontId="4" fillId="0" borderId="0" xfId="640" applyFont="1" applyAlignment="1">
      <alignment vertical="center"/>
    </xf>
    <xf numFmtId="49" fontId="4" fillId="0" borderId="0" xfId="640" applyNumberFormat="1" applyFont="1" applyBorder="1" applyAlignment="1"/>
    <xf numFmtId="165" fontId="3" fillId="12" borderId="5" xfId="641" applyFont="1" applyFill="1" applyBorder="1" applyAlignment="1">
      <alignment horizontal="right" vertical="center"/>
    </xf>
    <xf numFmtId="164" fontId="3" fillId="12" borderId="6" xfId="642" applyFont="1" applyFill="1" applyBorder="1" applyAlignment="1">
      <alignment horizontal="right" vertical="center"/>
    </xf>
    <xf numFmtId="49" fontId="4" fillId="0" borderId="0" xfId="640" applyNumberFormat="1" applyFont="1" applyBorder="1" applyAlignment="1">
      <alignment vertical="center"/>
    </xf>
    <xf numFmtId="0" fontId="5" fillId="0" borderId="0" xfId="640" applyBorder="1"/>
    <xf numFmtId="0" fontId="5" fillId="0" borderId="0" xfId="640"/>
    <xf numFmtId="0" fontId="35" fillId="13" borderId="0" xfId="640" applyFont="1" applyFill="1"/>
    <xf numFmtId="0" fontId="4" fillId="0" borderId="30" xfId="1" applyFont="1" applyFill="1" applyBorder="1" applyAlignment="1">
      <alignment horizontal="center" vertical="center" wrapText="1"/>
    </xf>
    <xf numFmtId="165" fontId="3" fillId="0" borderId="0" xfId="641" applyFont="1" applyFill="1" applyBorder="1" applyAlignment="1">
      <alignment horizontal="right" vertical="center"/>
    </xf>
    <xf numFmtId="164" fontId="3" fillId="0" borderId="0" xfId="642" applyFont="1" applyFill="1" applyBorder="1" applyAlignment="1">
      <alignment horizontal="right" vertical="center"/>
    </xf>
    <xf numFmtId="165" fontId="2" fillId="0" borderId="13" xfId="781" applyNumberFormat="1" applyFont="1" applyFill="1" applyBorder="1" applyAlignment="1" applyProtection="1">
      <alignment horizontal="right" vertical="center"/>
    </xf>
    <xf numFmtId="0" fontId="4" fillId="0" borderId="0" xfId="640" applyFont="1" applyFill="1" applyAlignment="1">
      <alignment vertical="center"/>
    </xf>
    <xf numFmtId="165" fontId="2" fillId="0" borderId="13" xfId="781" applyFont="1" applyFill="1" applyBorder="1" applyAlignment="1" applyProtection="1">
      <alignment horizontal="center" vertical="center"/>
    </xf>
    <xf numFmtId="184" fontId="2" fillId="0" borderId="13" xfId="781" applyNumberFormat="1" applyFont="1" applyFill="1" applyBorder="1" applyAlignment="1" applyProtection="1">
      <alignment horizontal="center" vertical="center"/>
    </xf>
    <xf numFmtId="165" fontId="2" fillId="0" borderId="13" xfId="781" applyNumberFormat="1" applyFont="1" applyFill="1" applyBorder="1" applyAlignment="1" applyProtection="1">
      <alignment horizontal="center" vertical="center"/>
    </xf>
    <xf numFmtId="165" fontId="3" fillId="12" borderId="8" xfId="641" applyFont="1" applyFill="1" applyBorder="1" applyAlignment="1">
      <alignment horizontal="right" vertical="center"/>
    </xf>
    <xf numFmtId="164" fontId="3" fillId="12" borderId="10" xfId="642" applyFont="1" applyFill="1" applyBorder="1" applyAlignment="1">
      <alignment horizontal="right" vertical="center"/>
    </xf>
    <xf numFmtId="2" fontId="0" fillId="0" borderId="13" xfId="0" applyNumberFormat="1" applyBorder="1"/>
    <xf numFmtId="0" fontId="5" fillId="0" borderId="0" xfId="640" applyFont="1" applyAlignment="1">
      <alignment vertical="center"/>
    </xf>
    <xf numFmtId="49" fontId="18" fillId="5" borderId="0" xfId="640" applyNumberFormat="1" applyFont="1" applyFill="1" applyBorder="1" applyAlignment="1">
      <alignment horizontal="center" wrapText="1"/>
    </xf>
    <xf numFmtId="0" fontId="33" fillId="0" borderId="0" xfId="640" applyFont="1" applyBorder="1" applyAlignment="1">
      <alignment vertical="center" wrapText="1"/>
    </xf>
    <xf numFmtId="164" fontId="18" fillId="5" borderId="0" xfId="644" applyFont="1" applyFill="1" applyBorder="1" applyAlignment="1">
      <alignment horizontal="right"/>
    </xf>
    <xf numFmtId="164" fontId="18" fillId="5" borderId="0" xfId="784" applyFont="1" applyFill="1" applyBorder="1" applyAlignment="1">
      <alignment horizontal="right" wrapText="1"/>
    </xf>
    <xf numFmtId="8" fontId="18" fillId="5" borderId="0" xfId="644" applyNumberFormat="1" applyFont="1" applyFill="1" applyBorder="1" applyAlignment="1">
      <alignment horizontal="right"/>
    </xf>
    <xf numFmtId="0" fontId="4" fillId="0" borderId="0" xfId="640" applyNumberFormat="1" applyFont="1" applyBorder="1" applyAlignment="1">
      <alignment vertical="center"/>
    </xf>
    <xf numFmtId="0" fontId="11" fillId="3" borderId="5" xfId="640" applyFont="1" applyFill="1" applyBorder="1" applyAlignment="1">
      <alignment horizontal="center" vertical="center"/>
    </xf>
    <xf numFmtId="0" fontId="11" fillId="3" borderId="7" xfId="640" applyFont="1" applyFill="1" applyBorder="1" applyAlignment="1">
      <alignment vertical="center" wrapText="1"/>
    </xf>
    <xf numFmtId="0" fontId="11" fillId="3" borderId="7" xfId="640" applyFont="1" applyFill="1" applyBorder="1" applyAlignment="1">
      <alignment horizontal="center" vertical="center"/>
    </xf>
    <xf numFmtId="4" fontId="11" fillId="3" borderId="7" xfId="640" applyNumberFormat="1" applyFont="1" applyFill="1" applyBorder="1" applyAlignment="1">
      <alignment vertical="center"/>
    </xf>
    <xf numFmtId="4" fontId="11" fillId="3" borderId="6" xfId="640" applyNumberFormat="1" applyFont="1" applyFill="1" applyBorder="1" applyAlignment="1">
      <alignment vertical="center"/>
    </xf>
    <xf numFmtId="0" fontId="11" fillId="0" borderId="0" xfId="640" applyNumberFormat="1" applyFont="1" applyBorder="1" applyAlignment="1">
      <alignment vertical="center"/>
    </xf>
    <xf numFmtId="0" fontId="31" fillId="0" borderId="0" xfId="640" applyNumberFormat="1" applyFont="1" applyBorder="1" applyAlignment="1">
      <alignment vertical="center"/>
    </xf>
    <xf numFmtId="0" fontId="5" fillId="0" borderId="17" xfId="640" applyNumberFormat="1" applyFont="1" applyBorder="1" applyAlignment="1">
      <alignment vertical="center"/>
    </xf>
    <xf numFmtId="0" fontId="16" fillId="0" borderId="1" xfId="640" applyNumberFormat="1" applyFont="1" applyFill="1" applyBorder="1" applyAlignment="1">
      <alignment horizontal="center" vertical="center" wrapText="1"/>
    </xf>
    <xf numFmtId="0" fontId="5" fillId="0" borderId="0" xfId="640" applyNumberFormat="1" applyFont="1" applyBorder="1" applyAlignment="1">
      <alignment vertical="center"/>
    </xf>
    <xf numFmtId="0" fontId="5" fillId="0" borderId="67" xfId="640" applyNumberFormat="1" applyFont="1" applyBorder="1" applyAlignment="1">
      <alignment vertical="center"/>
    </xf>
    <xf numFmtId="0" fontId="5" fillId="0" borderId="1" xfId="0" applyNumberFormat="1" applyFont="1" applyBorder="1" applyAlignment="1">
      <alignment horizontal="center" vertical="center" wrapText="1"/>
    </xf>
    <xf numFmtId="10" fontId="12" fillId="0" borderId="1" xfId="645" applyNumberFormat="1" applyFont="1" applyFill="1" applyBorder="1" applyAlignment="1">
      <alignment horizontal="center" vertical="center" wrapText="1"/>
    </xf>
    <xf numFmtId="0" fontId="13" fillId="0" borderId="0" xfId="640" applyNumberFormat="1" applyFont="1" applyBorder="1" applyAlignment="1">
      <alignment vertical="center"/>
    </xf>
    <xf numFmtId="0" fontId="5" fillId="0" borderId="0" xfId="640" applyNumberFormat="1" applyFont="1" applyFill="1" applyBorder="1" applyAlignment="1">
      <alignment vertical="center"/>
    </xf>
    <xf numFmtId="0" fontId="3" fillId="0" borderId="14" xfId="640" applyFont="1" applyFill="1" applyBorder="1" applyAlignment="1">
      <alignment vertical="center" wrapText="1"/>
    </xf>
    <xf numFmtId="0" fontId="3" fillId="0" borderId="16" xfId="640" applyFont="1" applyFill="1" applyBorder="1" applyAlignment="1">
      <alignment horizontal="right" vertical="center" wrapText="1"/>
    </xf>
    <xf numFmtId="14" fontId="4" fillId="0" borderId="15" xfId="640" applyNumberFormat="1" applyFont="1" applyFill="1" applyBorder="1" applyAlignment="1">
      <alignment horizontal="right" vertical="center"/>
    </xf>
    <xf numFmtId="0" fontId="5" fillId="0" borderId="0" xfId="640" applyFont="1" applyFill="1" applyAlignment="1">
      <alignment vertical="center"/>
    </xf>
    <xf numFmtId="0" fontId="3" fillId="0" borderId="8" xfId="640" applyFont="1" applyFill="1" applyBorder="1" applyAlignment="1">
      <alignment vertical="center" wrapText="1"/>
    </xf>
    <xf numFmtId="0" fontId="4" fillId="0" borderId="9" xfId="640" applyFont="1" applyFill="1" applyBorder="1" applyAlignment="1">
      <alignment vertical="center"/>
    </xf>
    <xf numFmtId="0" fontId="3" fillId="0" borderId="9" xfId="640" applyNumberFormat="1" applyFont="1" applyBorder="1" applyAlignment="1">
      <alignment vertical="center"/>
    </xf>
    <xf numFmtId="0" fontId="3" fillId="0" borderId="9" xfId="640" applyNumberFormat="1" applyFont="1" applyBorder="1" applyAlignment="1">
      <alignment horizontal="center" vertical="center"/>
    </xf>
    <xf numFmtId="0" fontId="3" fillId="0" borderId="9" xfId="640" applyFont="1" applyFill="1" applyBorder="1" applyAlignment="1">
      <alignment horizontal="right" vertical="center"/>
    </xf>
    <xf numFmtId="10" fontId="4" fillId="0" borderId="10" xfId="645" applyNumberFormat="1" applyFont="1" applyFill="1" applyBorder="1" applyAlignment="1">
      <alignment horizontal="right" vertical="center" wrapText="1"/>
    </xf>
    <xf numFmtId="0" fontId="11" fillId="0" borderId="0" xfId="640" applyFont="1" applyFill="1" applyAlignment="1">
      <alignment vertical="center"/>
    </xf>
    <xf numFmtId="0" fontId="11" fillId="7" borderId="8" xfId="640" applyFont="1" applyFill="1" applyBorder="1" applyAlignment="1">
      <alignment horizontal="center" vertical="center"/>
    </xf>
    <xf numFmtId="0" fontId="11" fillId="7" borderId="9" xfId="640" applyFont="1" applyFill="1" applyBorder="1" applyAlignment="1">
      <alignment vertical="center" wrapText="1"/>
    </xf>
    <xf numFmtId="0" fontId="11" fillId="7" borderId="9" xfId="640" applyFont="1" applyFill="1" applyBorder="1" applyAlignment="1">
      <alignment horizontal="center" vertical="center"/>
    </xf>
    <xf numFmtId="4" fontId="11" fillId="7" borderId="9" xfId="640" applyNumberFormat="1" applyFont="1" applyFill="1" applyBorder="1" applyAlignment="1">
      <alignment vertical="center"/>
    </xf>
    <xf numFmtId="4" fontId="11" fillId="7" borderId="10" xfId="640" applyNumberFormat="1" applyFont="1" applyFill="1" applyBorder="1" applyAlignment="1">
      <alignment vertical="center"/>
    </xf>
    <xf numFmtId="0" fontId="11" fillId="7" borderId="5" xfId="640" applyFont="1" applyFill="1" applyBorder="1" applyAlignment="1">
      <alignment horizontal="center" vertical="center"/>
    </xf>
    <xf numFmtId="0" fontId="11" fillId="7" borderId="7" xfId="640" applyFont="1" applyFill="1" applyBorder="1" applyAlignment="1">
      <alignment vertical="center" wrapText="1"/>
    </xf>
    <xf numFmtId="0" fontId="11" fillId="7" borderId="7" xfId="640" applyFont="1" applyFill="1" applyBorder="1" applyAlignment="1">
      <alignment horizontal="center" vertical="center"/>
    </xf>
    <xf numFmtId="4" fontId="11" fillId="7" borderId="7" xfId="640" applyNumberFormat="1" applyFont="1" applyFill="1" applyBorder="1" applyAlignment="1">
      <alignment vertical="center"/>
    </xf>
    <xf numFmtId="4" fontId="11" fillId="7" borderId="6" xfId="640" applyNumberFormat="1" applyFont="1" applyFill="1" applyBorder="1" applyAlignment="1">
      <alignment vertical="center"/>
    </xf>
    <xf numFmtId="49" fontId="34" fillId="5" borderId="0" xfId="640" applyNumberFormat="1" applyFont="1" applyFill="1" applyBorder="1" applyAlignment="1">
      <alignment vertical="center" wrapText="1"/>
    </xf>
    <xf numFmtId="0" fontId="5" fillId="5" borderId="0" xfId="640" applyFill="1" applyBorder="1" applyAlignment="1">
      <alignment vertical="center" wrapText="1"/>
    </xf>
    <xf numFmtId="2" fontId="4" fillId="0" borderId="13" xfId="772" applyNumberFormat="1" applyFont="1" applyFill="1" applyBorder="1" applyAlignment="1">
      <alignment horizontal="right" vertical="center"/>
    </xf>
    <xf numFmtId="166" fontId="4" fillId="0" borderId="13" xfId="772" applyNumberFormat="1" applyFont="1" applyFill="1" applyBorder="1" applyAlignment="1">
      <alignment horizontal="right" vertical="center"/>
    </xf>
    <xf numFmtId="49" fontId="4" fillId="0" borderId="0" xfId="772" applyNumberFormat="1" applyFont="1" applyBorder="1" applyAlignment="1">
      <alignment vertical="center"/>
    </xf>
    <xf numFmtId="0" fontId="2" fillId="13" borderId="0" xfId="640" applyFont="1" applyFill="1"/>
    <xf numFmtId="0" fontId="4" fillId="0" borderId="13" xfId="0" applyFont="1" applyFill="1" applyBorder="1"/>
    <xf numFmtId="0" fontId="2" fillId="0" borderId="0" xfId="0" applyFont="1" applyAlignment="1">
      <alignment horizontal="center"/>
    </xf>
    <xf numFmtId="0" fontId="5" fillId="0" borderId="14" xfId="1" applyNumberFormat="1" applyFont="1" applyBorder="1" applyAlignment="1">
      <alignment vertical="center"/>
    </xf>
    <xf numFmtId="0" fontId="5" fillId="5" borderId="0" xfId="1" applyNumberFormat="1" applyFont="1" applyFill="1" applyBorder="1" applyAlignment="1">
      <alignment vertical="center"/>
    </xf>
    <xf numFmtId="0" fontId="5" fillId="0" borderId="0" xfId="1" applyNumberFormat="1" applyFont="1" applyBorder="1" applyAlignment="1">
      <alignment vertical="center"/>
    </xf>
    <xf numFmtId="0" fontId="5" fillId="0" borderId="1" xfId="1" applyNumberFormat="1" applyFont="1" applyBorder="1" applyAlignment="1">
      <alignment horizontal="center" vertical="center" wrapText="1"/>
    </xf>
    <xf numFmtId="10" fontId="12" fillId="0" borderId="5" xfId="1" applyNumberFormat="1" applyFont="1" applyFill="1" applyBorder="1" applyAlignment="1">
      <alignment horizontal="center" vertical="center"/>
    </xf>
    <xf numFmtId="14" fontId="5" fillId="5" borderId="0" xfId="1" applyNumberFormat="1" applyFont="1" applyFill="1" applyBorder="1" applyAlignment="1">
      <alignment horizontal="right" vertical="center"/>
    </xf>
    <xf numFmtId="10" fontId="5" fillId="5" borderId="0" xfId="645" applyNumberFormat="1" applyFont="1" applyFill="1" applyBorder="1" applyAlignment="1">
      <alignment horizontal="right" vertical="center" wrapText="1"/>
    </xf>
    <xf numFmtId="0" fontId="4" fillId="0" borderId="11" xfId="772" applyNumberFormat="1" applyFont="1" applyFill="1" applyBorder="1" applyAlignment="1">
      <alignment horizontal="center" vertical="center"/>
    </xf>
    <xf numFmtId="0" fontId="4" fillId="0" borderId="86" xfId="640" applyNumberFormat="1" applyFont="1" applyBorder="1" applyAlignment="1">
      <alignment horizontal="center" vertical="center"/>
    </xf>
    <xf numFmtId="0" fontId="3" fillId="4" borderId="32" xfId="635" applyFont="1" applyFill="1" applyBorder="1" applyAlignment="1">
      <alignment horizontal="center" vertical="center"/>
    </xf>
    <xf numFmtId="165" fontId="4" fillId="0" borderId="31" xfId="641" applyFont="1" applyFill="1" applyBorder="1" applyAlignment="1">
      <alignment horizontal="left"/>
    </xf>
    <xf numFmtId="0" fontId="4" fillId="0" borderId="0" xfId="640" applyFont="1" applyAlignment="1">
      <alignment vertical="center" wrapText="1"/>
    </xf>
    <xf numFmtId="10" fontId="3" fillId="0" borderId="0" xfId="645" applyNumberFormat="1" applyFont="1" applyAlignment="1">
      <alignment vertical="center"/>
    </xf>
    <xf numFmtId="4" fontId="4" fillId="0" borderId="0" xfId="640" applyNumberFormat="1" applyFont="1" applyAlignment="1">
      <alignment vertical="center"/>
    </xf>
    <xf numFmtId="165" fontId="4" fillId="0" borderId="12" xfId="641" applyFont="1" applyFill="1" applyBorder="1" applyAlignment="1">
      <alignment horizontal="left"/>
    </xf>
    <xf numFmtId="165" fontId="4" fillId="0" borderId="0" xfId="641" applyFont="1" applyFill="1" applyBorder="1" applyAlignment="1">
      <alignment horizontal="center"/>
    </xf>
    <xf numFmtId="166" fontId="4" fillId="0" borderId="0" xfId="640" applyNumberFormat="1" applyFont="1" applyFill="1" applyBorder="1" applyAlignment="1">
      <alignment horizontal="right"/>
    </xf>
    <xf numFmtId="2" fontId="4" fillId="0" borderId="13" xfId="640" applyNumberFormat="1" applyFont="1" applyFill="1" applyBorder="1" applyAlignment="1">
      <alignment horizontal="right"/>
    </xf>
    <xf numFmtId="0" fontId="0" fillId="0" borderId="13" xfId="0" applyBorder="1" applyAlignment="1">
      <alignment horizontal="left"/>
    </xf>
    <xf numFmtId="49" fontId="4" fillId="5" borderId="0" xfId="0" applyNumberFormat="1" applyFont="1" applyFill="1" applyBorder="1" applyAlignment="1">
      <alignment horizontal="left" vertical="top" wrapText="1"/>
    </xf>
    <xf numFmtId="0" fontId="3" fillId="0" borderId="47" xfId="640" applyFont="1" applyFill="1" applyBorder="1" applyAlignment="1">
      <alignment vertical="center" wrapText="1"/>
    </xf>
    <xf numFmtId="14" fontId="4" fillId="0" borderId="48" xfId="640" applyNumberFormat="1" applyFont="1" applyFill="1" applyBorder="1" applyAlignment="1">
      <alignment horizontal="right" vertical="center"/>
    </xf>
    <xf numFmtId="0" fontId="3" fillId="0" borderId="43" xfId="640" applyFont="1" applyFill="1" applyBorder="1" applyAlignment="1">
      <alignment vertical="center" wrapText="1"/>
    </xf>
    <xf numFmtId="0" fontId="4" fillId="0" borderId="28" xfId="640" applyFont="1" applyFill="1" applyBorder="1" applyAlignment="1">
      <alignment vertical="center"/>
    </xf>
    <xf numFmtId="0" fontId="3" fillId="0" borderId="28" xfId="640" applyFont="1" applyFill="1" applyBorder="1" applyAlignment="1">
      <alignment horizontal="right" vertical="center"/>
    </xf>
    <xf numFmtId="10" fontId="4" fillId="0" borderId="44" xfId="645" applyNumberFormat="1" applyFont="1" applyFill="1" applyBorder="1" applyAlignment="1">
      <alignment horizontal="right" vertical="center" wrapText="1"/>
    </xf>
    <xf numFmtId="0" fontId="11" fillId="7" borderId="45" xfId="640" applyFont="1" applyFill="1" applyBorder="1" applyAlignment="1">
      <alignment horizontal="center" vertical="center"/>
    </xf>
    <xf numFmtId="4" fontId="11" fillId="7" borderId="49" xfId="640" applyNumberFormat="1" applyFont="1" applyFill="1" applyBorder="1" applyAlignment="1">
      <alignment vertical="center"/>
    </xf>
    <xf numFmtId="0" fontId="11" fillId="7" borderId="35" xfId="640" applyFont="1" applyFill="1" applyBorder="1" applyAlignment="1">
      <alignment horizontal="center" vertical="center"/>
    </xf>
    <xf numFmtId="4" fontId="11" fillId="7" borderId="36" xfId="640" applyNumberFormat="1" applyFont="1" applyFill="1" applyBorder="1" applyAlignment="1">
      <alignment vertical="center"/>
    </xf>
    <xf numFmtId="49" fontId="34" fillId="5" borderId="40" xfId="640" applyNumberFormat="1" applyFont="1" applyFill="1" applyBorder="1" applyAlignment="1">
      <alignment vertical="center" wrapText="1"/>
    </xf>
    <xf numFmtId="0" fontId="5" fillId="5" borderId="50" xfId="640" applyFill="1" applyBorder="1" applyAlignment="1">
      <alignment vertical="center" wrapText="1"/>
    </xf>
    <xf numFmtId="0" fontId="4" fillId="0" borderId="11" xfId="640" applyNumberFormat="1" applyFont="1" applyFill="1" applyBorder="1" applyAlignment="1">
      <alignment horizontal="center" vertical="center"/>
    </xf>
    <xf numFmtId="2" fontId="4" fillId="5" borderId="13" xfId="640" applyNumberFormat="1" applyFont="1" applyFill="1" applyBorder="1" applyAlignment="1">
      <alignment horizontal="right"/>
    </xf>
    <xf numFmtId="164" fontId="3" fillId="12" borderId="4" xfId="642" applyFont="1" applyFill="1" applyBorder="1" applyAlignment="1">
      <alignment horizontal="right" vertical="center"/>
    </xf>
    <xf numFmtId="49" fontId="4" fillId="0" borderId="0" xfId="640" applyNumberFormat="1" applyFont="1" applyBorder="1" applyAlignment="1">
      <alignment vertical="top"/>
    </xf>
    <xf numFmtId="2" fontId="4" fillId="0" borderId="12" xfId="640" applyNumberFormat="1" applyFont="1" applyBorder="1" applyAlignment="1">
      <alignment horizontal="right" wrapText="1"/>
    </xf>
    <xf numFmtId="0" fontId="4" fillId="0" borderId="0" xfId="640" applyFont="1" applyBorder="1" applyAlignment="1">
      <alignment horizontal="right" wrapText="1"/>
    </xf>
    <xf numFmtId="0" fontId="4" fillId="0" borderId="31" xfId="640" applyFont="1" applyBorder="1" applyAlignment="1">
      <alignment horizontal="right" wrapText="1"/>
    </xf>
    <xf numFmtId="49" fontId="4" fillId="5" borderId="0" xfId="640" applyNumberFormat="1" applyFont="1" applyFill="1" applyBorder="1" applyAlignment="1">
      <alignment horizontal="left" vertical="top" wrapText="1"/>
    </xf>
    <xf numFmtId="0" fontId="4" fillId="0" borderId="66" xfId="640" applyNumberFormat="1" applyFont="1" applyBorder="1" applyAlignment="1">
      <alignment horizontal="center"/>
    </xf>
    <xf numFmtId="0" fontId="4" fillId="0" borderId="25" xfId="1" applyFont="1" applyFill="1" applyBorder="1" applyAlignment="1">
      <alignment wrapText="1"/>
    </xf>
    <xf numFmtId="0" fontId="4" fillId="0" borderId="25" xfId="1" applyFont="1" applyFill="1" applyBorder="1" applyAlignment="1">
      <alignment horizontal="center" wrapText="1"/>
    </xf>
    <xf numFmtId="2" fontId="4" fillId="0" borderId="25" xfId="640" applyNumberFormat="1" applyFont="1" applyBorder="1" applyAlignment="1">
      <alignment horizontal="right"/>
    </xf>
    <xf numFmtId="2" fontId="4" fillId="0" borderId="25" xfId="1" applyNumberFormat="1" applyFont="1" applyFill="1" applyBorder="1" applyAlignment="1">
      <alignment horizontal="right" wrapText="1"/>
    </xf>
    <xf numFmtId="4" fontId="4" fillId="0" borderId="65" xfId="640" applyNumberFormat="1" applyFont="1" applyBorder="1" applyAlignment="1">
      <alignment horizontal="right"/>
    </xf>
    <xf numFmtId="49" fontId="4" fillId="0" borderId="0" xfId="640" applyNumberFormat="1" applyFont="1" applyBorder="1" applyAlignment="1">
      <alignment vertical="top" wrapText="1"/>
    </xf>
    <xf numFmtId="165" fontId="3" fillId="12" borderId="43" xfId="641" applyFont="1" applyFill="1" applyBorder="1" applyAlignment="1">
      <alignment horizontal="right" vertical="center"/>
    </xf>
    <xf numFmtId="165" fontId="3" fillId="5" borderId="0" xfId="641" applyFont="1" applyFill="1" applyBorder="1" applyAlignment="1">
      <alignment horizontal="right" vertical="center"/>
    </xf>
    <xf numFmtId="164" fontId="3" fillId="5" borderId="0" xfId="642" applyFont="1" applyFill="1" applyBorder="1" applyAlignment="1">
      <alignment horizontal="right" vertical="center"/>
    </xf>
    <xf numFmtId="0" fontId="4" fillId="0" borderId="11" xfId="640" applyNumberFormat="1" applyFont="1" applyFill="1" applyBorder="1" applyAlignment="1">
      <alignment horizontal="center"/>
    </xf>
    <xf numFmtId="4" fontId="4" fillId="0" borderId="12" xfId="640" applyNumberFormat="1" applyFont="1" applyFill="1" applyBorder="1" applyAlignment="1">
      <alignment horizontal="right"/>
    </xf>
    <xf numFmtId="49" fontId="4" fillId="5" borderId="0" xfId="640" applyNumberFormat="1" applyFont="1" applyFill="1" applyBorder="1" applyAlignment="1">
      <alignment vertical="top"/>
    </xf>
    <xf numFmtId="10" fontId="3" fillId="5" borderId="13" xfId="645" applyNumberFormat="1" applyFont="1" applyFill="1" applyBorder="1" applyAlignment="1">
      <alignment horizontal="center" vertical="center"/>
    </xf>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4" fontId="4" fillId="11" borderId="13" xfId="0" applyNumberFormat="1" applyFont="1" applyFill="1" applyBorder="1" applyAlignment="1">
      <alignment vertical="center"/>
    </xf>
    <xf numFmtId="14" fontId="36" fillId="0" borderId="13" xfId="0" applyNumberFormat="1" applyFont="1" applyFill="1" applyBorder="1" applyAlignment="1">
      <alignment horizontal="center" vertical="center"/>
    </xf>
    <xf numFmtId="0" fontId="36" fillId="0" borderId="13" xfId="0" applyFont="1" applyFill="1" applyBorder="1" applyAlignment="1">
      <alignment horizontal="center" vertical="center"/>
    </xf>
    <xf numFmtId="4" fontId="36" fillId="0" borderId="13" xfId="0" applyNumberFormat="1" applyFont="1" applyFill="1" applyBorder="1" applyAlignment="1">
      <alignment vertical="center" wrapText="1"/>
    </xf>
    <xf numFmtId="0" fontId="3" fillId="0" borderId="40" xfId="640" applyFont="1" applyFill="1" applyBorder="1" applyAlignment="1">
      <alignment vertical="center" wrapText="1"/>
    </xf>
    <xf numFmtId="0" fontId="3" fillId="0" borderId="0" xfId="640" applyFont="1" applyFill="1" applyBorder="1" applyAlignment="1">
      <alignment horizontal="right" vertical="center" wrapText="1"/>
    </xf>
    <xf numFmtId="14" fontId="4" fillId="0" borderId="50" xfId="640" applyNumberFormat="1" applyFont="1" applyFill="1" applyBorder="1" applyAlignment="1">
      <alignment horizontal="right" vertical="center"/>
    </xf>
    <xf numFmtId="10" fontId="4" fillId="11" borderId="34" xfId="645" applyNumberFormat="1" applyFont="1" applyFill="1" applyBorder="1" applyAlignment="1">
      <alignment horizontal="center" vertical="center"/>
    </xf>
    <xf numFmtId="10" fontId="3" fillId="0" borderId="0" xfId="645" applyNumberFormat="1" applyFont="1" applyFill="1" applyBorder="1" applyAlignment="1">
      <alignment vertical="center"/>
    </xf>
    <xf numFmtId="0" fontId="4" fillId="0" borderId="0" xfId="640" applyFont="1" applyFill="1" applyBorder="1"/>
    <xf numFmtId="10" fontId="3" fillId="0" borderId="37" xfId="645" applyNumberFormat="1" applyFont="1" applyFill="1" applyBorder="1" applyAlignment="1">
      <alignment vertical="center"/>
    </xf>
    <xf numFmtId="164" fontId="4" fillId="0" borderId="0" xfId="640" applyNumberFormat="1" applyFont="1" applyBorder="1"/>
    <xf numFmtId="0" fontId="0" fillId="0" borderId="0" xfId="0"/>
    <xf numFmtId="0" fontId="0" fillId="0" borderId="0" xfId="0"/>
    <xf numFmtId="4" fontId="4" fillId="0" borderId="13" xfId="1" applyNumberFormat="1" applyFont="1" applyFill="1" applyBorder="1" applyAlignment="1">
      <alignment horizontal="right" wrapText="1"/>
    </xf>
    <xf numFmtId="0" fontId="4" fillId="0" borderId="20" xfId="1" applyFont="1" applyFill="1" applyBorder="1" applyAlignment="1">
      <alignment wrapText="1"/>
    </xf>
    <xf numFmtId="0" fontId="4" fillId="0" borderId="20" xfId="1" applyFont="1" applyFill="1" applyBorder="1" applyAlignment="1">
      <alignment horizontal="center" wrapText="1"/>
    </xf>
    <xf numFmtId="4" fontId="4" fillId="0" borderId="20" xfId="1" applyNumberFormat="1" applyFont="1" applyFill="1" applyBorder="1" applyAlignment="1">
      <alignment horizontal="right" wrapText="1"/>
    </xf>
    <xf numFmtId="0" fontId="4" fillId="0" borderId="11" xfId="0" applyFont="1" applyFill="1" applyBorder="1" applyAlignment="1">
      <alignment horizontal="center" wrapText="1"/>
    </xf>
    <xf numFmtId="4" fontId="4" fillId="0" borderId="13" xfId="0" applyNumberFormat="1" applyFont="1" applyFill="1" applyBorder="1" applyAlignment="1">
      <alignment wrapText="1"/>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13" xfId="645" applyNumberFormat="1" applyFont="1" applyFill="1" applyBorder="1" applyAlignment="1">
      <alignment horizontal="center" vertical="center"/>
    </xf>
    <xf numFmtId="0" fontId="4" fillId="0" borderId="21" xfId="1" applyFont="1" applyFill="1" applyBorder="1" applyAlignment="1">
      <alignment vertical="center" wrapText="1"/>
    </xf>
    <xf numFmtId="0" fontId="4" fillId="0" borderId="0" xfId="640" applyFont="1" applyBorder="1"/>
    <xf numFmtId="0" fontId="3" fillId="0" borderId="0" xfId="640" applyFont="1" applyAlignment="1">
      <alignment vertical="center"/>
    </xf>
    <xf numFmtId="165" fontId="3" fillId="12" borderId="5" xfId="641" applyFont="1" applyFill="1" applyBorder="1" applyAlignment="1">
      <alignment horizontal="right" vertical="center"/>
    </xf>
    <xf numFmtId="164" fontId="3" fillId="12" borderId="6" xfId="642" applyFont="1" applyFill="1" applyBorder="1" applyAlignment="1">
      <alignment horizontal="right" vertical="center"/>
    </xf>
    <xf numFmtId="0" fontId="4" fillId="0" borderId="21" xfId="1" applyFont="1" applyFill="1" applyBorder="1" applyAlignment="1">
      <alignment horizontal="center" vertical="center" wrapText="1"/>
    </xf>
    <xf numFmtId="2" fontId="4" fillId="0" borderId="21" xfId="640" applyNumberFormat="1" applyFont="1" applyBorder="1" applyAlignment="1">
      <alignment horizontal="right" vertical="center"/>
    </xf>
    <xf numFmtId="2" fontId="4" fillId="0" borderId="21" xfId="1" applyNumberFormat="1" applyFont="1" applyFill="1" applyBorder="1" applyAlignment="1">
      <alignment horizontal="right" vertical="center" wrapText="1"/>
    </xf>
    <xf numFmtId="4" fontId="4" fillId="0" borderId="31" xfId="640" applyNumberFormat="1" applyFont="1" applyBorder="1" applyAlignment="1">
      <alignment horizontal="right" vertical="center"/>
    </xf>
    <xf numFmtId="0" fontId="4" fillId="0" borderId="30" xfId="640" applyNumberFormat="1" applyFont="1" applyBorder="1" applyAlignment="1">
      <alignment horizontal="center" vertical="center"/>
    </xf>
    <xf numFmtId="0" fontId="0" fillId="0" borderId="0" xfId="0"/>
    <xf numFmtId="0" fontId="3" fillId="5" borderId="13" xfId="640" applyFont="1" applyFill="1" applyBorder="1" applyAlignment="1">
      <alignment horizontal="center" vertical="center"/>
    </xf>
    <xf numFmtId="14" fontId="2" fillId="0" borderId="13" xfId="0" applyNumberFormat="1" applyFont="1" applyFill="1" applyBorder="1" applyAlignment="1">
      <alignment horizontal="center" vertical="center"/>
    </xf>
    <xf numFmtId="0" fontId="3" fillId="2" borderId="32" xfId="640" applyFont="1" applyFill="1" applyBorder="1" applyAlignment="1">
      <alignment horizontal="center" vertical="center"/>
    </xf>
    <xf numFmtId="4" fontId="3" fillId="2" borderId="33" xfId="640" applyNumberFormat="1" applyFont="1" applyFill="1" applyBorder="1" applyAlignment="1">
      <alignment horizontal="center" vertical="center"/>
    </xf>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4" fillId="0" borderId="13" xfId="1" applyFont="1" applyFill="1" applyBorder="1" applyAlignment="1">
      <alignment horizontal="center" vertical="center" wrapText="1"/>
    </xf>
    <xf numFmtId="2" fontId="4" fillId="0" borderId="13" xfId="1" applyNumberFormat="1" applyFont="1" applyFill="1" applyBorder="1" applyAlignment="1">
      <alignment horizontal="right" vertical="center" wrapText="1"/>
    </xf>
    <xf numFmtId="4" fontId="4" fillId="0" borderId="12" xfId="640" applyNumberFormat="1" applyFont="1" applyBorder="1" applyAlignment="1">
      <alignment horizontal="right" vertical="center"/>
    </xf>
    <xf numFmtId="2" fontId="4" fillId="0" borderId="13" xfId="640" applyNumberFormat="1" applyFont="1" applyBorder="1" applyAlignment="1">
      <alignment horizontal="right" vertical="center"/>
    </xf>
    <xf numFmtId="0" fontId="4" fillId="0" borderId="0" xfId="640" applyFont="1" applyAlignment="1">
      <alignment vertical="center"/>
    </xf>
    <xf numFmtId="166" fontId="4" fillId="0" borderId="13" xfId="640" applyNumberFormat="1" applyFont="1" applyBorder="1" applyAlignment="1">
      <alignment horizontal="right" vertical="center"/>
    </xf>
    <xf numFmtId="4" fontId="4" fillId="0" borderId="13" xfId="1" applyNumberFormat="1" applyFont="1" applyFill="1" applyBorder="1" applyAlignment="1">
      <alignment horizontal="center" vertical="center" wrapText="1"/>
    </xf>
    <xf numFmtId="0" fontId="4" fillId="0" borderId="11" xfId="640" applyNumberFormat="1" applyFont="1" applyBorder="1" applyAlignment="1">
      <alignment horizontal="center" vertical="center"/>
    </xf>
    <xf numFmtId="2" fontId="2" fillId="0" borderId="13" xfId="781" applyNumberFormat="1" applyFont="1" applyFill="1" applyBorder="1" applyAlignment="1" applyProtection="1">
      <alignment horizontal="right" vertical="center"/>
    </xf>
    <xf numFmtId="166" fontId="2" fillId="0" borderId="13" xfId="781" applyNumberFormat="1" applyFont="1" applyFill="1" applyBorder="1" applyAlignment="1" applyProtection="1">
      <alignment horizontal="right" vertical="center"/>
    </xf>
    <xf numFmtId="0" fontId="0" fillId="0" borderId="13" xfId="0" applyBorder="1" applyAlignment="1">
      <alignment horizontal="center"/>
    </xf>
    <xf numFmtId="0" fontId="0" fillId="0" borderId="13" xfId="0" applyBorder="1" applyAlignment="1">
      <alignment wrapText="1"/>
    </xf>
    <xf numFmtId="0" fontId="0" fillId="0" borderId="13" xfId="0" applyBorder="1"/>
    <xf numFmtId="4" fontId="0" fillId="0" borderId="13" xfId="0" applyNumberFormat="1" applyBorder="1" applyAlignment="1">
      <alignment horizontal="center"/>
    </xf>
    <xf numFmtId="4" fontId="0" fillId="0" borderId="13" xfId="0" applyNumberFormat="1" applyBorder="1"/>
    <xf numFmtId="0" fontId="0" fillId="0" borderId="0" xfId="0"/>
    <xf numFmtId="0" fontId="0" fillId="0" borderId="13" xfId="0" applyBorder="1" applyAlignment="1">
      <alignment horizontal="center"/>
    </xf>
    <xf numFmtId="0" fontId="0" fillId="0" borderId="20" xfId="0" applyBorder="1" applyAlignment="1">
      <alignment horizontal="center"/>
    </xf>
    <xf numFmtId="0" fontId="4" fillId="0" borderId="13" xfId="1" applyFont="1" applyFill="1" applyBorder="1" applyAlignment="1">
      <alignment horizontal="center" wrapText="1"/>
    </xf>
    <xf numFmtId="0" fontId="4" fillId="0" borderId="13" xfId="1" applyFont="1" applyFill="1" applyBorder="1" applyAlignment="1">
      <alignmen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2" fontId="4" fillId="0" borderId="13"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49" fontId="4" fillId="0" borderId="11" xfId="0" applyNumberFormat="1" applyFont="1" applyFill="1" applyBorder="1" applyAlignment="1">
      <alignment horizontal="center"/>
    </xf>
    <xf numFmtId="0" fontId="4" fillId="0" borderId="13" xfId="0" applyFont="1" applyFill="1" applyBorder="1" applyAlignment="1">
      <alignment horizontal="left" wrapText="1"/>
    </xf>
    <xf numFmtId="0" fontId="4" fillId="0" borderId="13" xfId="0" applyFont="1" applyFill="1" applyBorder="1" applyAlignment="1">
      <alignment horizontal="center"/>
    </xf>
    <xf numFmtId="0" fontId="3" fillId="11" borderId="34" xfId="127" applyFont="1" applyFill="1" applyBorder="1" applyAlignment="1">
      <alignment horizontal="center" vertical="center" wrapText="1"/>
    </xf>
    <xf numFmtId="0" fontId="3" fillId="0" borderId="11"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3" xfId="0" applyFont="1" applyFill="1" applyBorder="1" applyAlignment="1">
      <alignment horizontal="center" vertical="center" wrapText="1"/>
    </xf>
    <xf numFmtId="4" fontId="3" fillId="0" borderId="13" xfId="0" applyNumberFormat="1" applyFont="1" applyFill="1" applyBorder="1" applyAlignment="1">
      <alignment horizontal="center" vertical="center"/>
    </xf>
    <xf numFmtId="4" fontId="3" fillId="0" borderId="12" xfId="0" applyNumberFormat="1" applyFont="1" applyFill="1" applyBorder="1" applyAlignment="1">
      <alignment horizontal="center" vertical="center"/>
    </xf>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0" fontId="97" fillId="0" borderId="13" xfId="0" applyFont="1" applyFill="1" applyBorder="1" applyAlignment="1">
      <alignment horizontal="center" vertical="center"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0" fontId="97" fillId="5" borderId="13" xfId="0" applyFont="1" applyFill="1" applyBorder="1" applyAlignment="1">
      <alignment horizontal="center" vertical="center" wrapText="1"/>
    </xf>
    <xf numFmtId="0" fontId="4" fillId="0" borderId="13" xfId="1" applyFont="1" applyFill="1" applyBorder="1" applyAlignment="1">
      <alignment vertical="center" wrapText="1"/>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4" fontId="4" fillId="0" borderId="12" xfId="640" applyNumberFormat="1" applyFont="1" applyBorder="1" applyAlignment="1">
      <alignment horizontal="right"/>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165" fontId="3" fillId="12" borderId="86" xfId="641" applyFont="1" applyFill="1" applyBorder="1" applyAlignment="1">
      <alignment horizontal="right" vertical="center"/>
    </xf>
    <xf numFmtId="164" fontId="3" fillId="12" borderId="87" xfId="642" applyFont="1" applyFill="1" applyBorder="1" applyAlignment="1">
      <alignment horizontal="right" vertical="center"/>
    </xf>
    <xf numFmtId="165" fontId="3" fillId="5" borderId="0" xfId="643" applyFont="1" applyFill="1" applyBorder="1" applyAlignment="1">
      <alignment horizontal="right" vertical="center"/>
    </xf>
    <xf numFmtId="164" fontId="3" fillId="5" borderId="0" xfId="644" applyFont="1" applyFill="1" applyBorder="1" applyAlignment="1">
      <alignment horizontal="right" vertical="center"/>
    </xf>
    <xf numFmtId="10" fontId="3" fillId="0" borderId="13" xfId="645" applyNumberFormat="1" applyFont="1" applyFill="1" applyBorder="1" applyAlignment="1">
      <alignment horizontal="center" vertical="center"/>
    </xf>
    <xf numFmtId="10" fontId="3" fillId="11" borderId="21" xfId="645" applyNumberFormat="1" applyFont="1" applyFill="1" applyBorder="1" applyAlignment="1">
      <alignment vertical="center"/>
    </xf>
    <xf numFmtId="49" fontId="3" fillId="0" borderId="0" xfId="640" applyNumberFormat="1" applyFont="1" applyFill="1" applyBorder="1" applyAlignment="1">
      <alignment vertical="center" wrapText="1"/>
    </xf>
    <xf numFmtId="0" fontId="4" fillId="0" borderId="0" xfId="640" applyFont="1" applyFill="1" applyBorder="1" applyAlignment="1">
      <alignment vertical="center" wrapText="1"/>
    </xf>
    <xf numFmtId="165" fontId="3" fillId="12" borderId="2" xfId="641" applyFont="1" applyFill="1" applyBorder="1" applyAlignment="1">
      <alignment horizontal="right" vertical="center"/>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4" fontId="2" fillId="0" borderId="31" xfId="0" applyNumberFormat="1" applyFont="1" applyFill="1" applyBorder="1" applyAlignment="1">
      <alignment horizontal="right"/>
    </xf>
    <xf numFmtId="4" fontId="2" fillId="0" borderId="13" xfId="0" applyNumberFormat="1" applyFont="1" applyFill="1" applyBorder="1" applyAlignment="1">
      <alignment vertical="center"/>
    </xf>
    <xf numFmtId="14" fontId="2" fillId="5" borderId="13"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4" fontId="2" fillId="5" borderId="13" xfId="0" applyNumberFormat="1" applyFont="1" applyFill="1" applyBorder="1" applyAlignment="1">
      <alignment vertical="center"/>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Fill="1" applyAlignment="1">
      <alignment vertical="center"/>
    </xf>
    <xf numFmtId="164" fontId="3" fillId="12" borderId="4" xfId="642" applyFont="1" applyFill="1" applyBorder="1" applyAlignment="1">
      <alignment horizontal="right" vertical="center"/>
    </xf>
    <xf numFmtId="165" fontId="3" fillId="5" borderId="0" xfId="641" applyFont="1" applyFill="1" applyBorder="1" applyAlignment="1">
      <alignment horizontal="right" vertical="center"/>
    </xf>
    <xf numFmtId="164" fontId="3" fillId="5" borderId="0" xfId="642" applyFont="1" applyFill="1" applyBorder="1" applyAlignment="1">
      <alignment horizontal="right" vertical="center"/>
    </xf>
    <xf numFmtId="164" fontId="4" fillId="0" borderId="0" xfId="640" applyNumberFormat="1" applyFont="1" applyBorder="1"/>
    <xf numFmtId="0" fontId="4" fillId="0" borderId="34" xfId="1" applyFont="1" applyFill="1" applyBorder="1" applyAlignment="1">
      <alignment wrapText="1"/>
    </xf>
    <xf numFmtId="0" fontId="4" fillId="0" borderId="34" xfId="1" applyFont="1" applyFill="1" applyBorder="1" applyAlignment="1">
      <alignment horizontal="center" wrapText="1"/>
    </xf>
    <xf numFmtId="0" fontId="4" fillId="0" borderId="0" xfId="640" applyFont="1" applyAlignment="1">
      <alignment horizontal="center" vertical="center"/>
    </xf>
    <xf numFmtId="164" fontId="3" fillId="12" borderId="44" xfId="642" applyFont="1" applyFill="1" applyBorder="1" applyAlignment="1">
      <alignment horizontal="right" vertical="center"/>
    </xf>
    <xf numFmtId="10" fontId="2" fillId="5" borderId="13" xfId="645" applyNumberFormat="1" applyFont="1" applyFill="1" applyBorder="1" applyAlignment="1">
      <alignment horizontal="center" vertical="center"/>
    </xf>
    <xf numFmtId="4" fontId="2" fillId="0" borderId="13" xfId="0" applyNumberFormat="1" applyFont="1" applyFill="1" applyBorder="1" applyAlignment="1">
      <alignment horizontal="center" vertical="center" wrapText="1"/>
    </xf>
    <xf numFmtId="0" fontId="98" fillId="5" borderId="0" xfId="1" applyFont="1" applyFill="1" applyAlignment="1">
      <alignment horizontal="right" vertical="center" wrapText="1"/>
    </xf>
    <xf numFmtId="4" fontId="98" fillId="5" borderId="0" xfId="45" applyNumberFormat="1" applyFont="1" applyFill="1" applyBorder="1" applyAlignment="1">
      <alignment horizontal="left" vertical="center"/>
    </xf>
    <xf numFmtId="0" fontId="4" fillId="5" borderId="0" xfId="1" applyFont="1" applyFill="1" applyAlignment="1">
      <alignment vertical="center" wrapText="1"/>
    </xf>
    <xf numFmtId="0" fontId="4" fillId="0" borderId="0" xfId="1" applyFont="1" applyBorder="1" applyAlignment="1">
      <alignment vertical="center"/>
    </xf>
    <xf numFmtId="0" fontId="4" fillId="0" borderId="0" xfId="1" applyFont="1" applyAlignment="1">
      <alignment vertical="center"/>
    </xf>
    <xf numFmtId="0" fontId="3" fillId="5" borderId="0" xfId="1" applyFont="1" applyFill="1" applyAlignment="1">
      <alignment horizontal="right" vertical="center"/>
    </xf>
    <xf numFmtId="0" fontId="3" fillId="5" borderId="0" xfId="1" applyFont="1" applyFill="1" applyAlignment="1">
      <alignment vertical="center"/>
    </xf>
    <xf numFmtId="2" fontId="4" fillId="5" borderId="0" xfId="1" applyNumberFormat="1" applyFont="1" applyFill="1" applyBorder="1" applyAlignment="1">
      <alignment vertical="center"/>
    </xf>
    <xf numFmtId="0" fontId="4" fillId="5" borderId="0" xfId="1" applyFont="1" applyFill="1" applyBorder="1" applyAlignment="1">
      <alignment vertical="center"/>
    </xf>
    <xf numFmtId="0" fontId="4" fillId="5" borderId="0" xfId="1" applyFont="1" applyFill="1" applyAlignment="1">
      <alignment vertical="center"/>
    </xf>
    <xf numFmtId="4" fontId="3" fillId="5" borderId="0" xfId="1" applyNumberFormat="1" applyFont="1" applyFill="1" applyBorder="1" applyAlignment="1">
      <alignment horizontal="right" vertical="center"/>
    </xf>
    <xf numFmtId="0" fontId="3" fillId="5" borderId="0" xfId="1" applyFont="1" applyFill="1" applyBorder="1" applyAlignment="1">
      <alignment horizontal="center" vertical="center" wrapText="1"/>
    </xf>
    <xf numFmtId="4" fontId="4" fillId="5" borderId="0" xfId="1" applyNumberFormat="1" applyFont="1" applyFill="1" applyAlignment="1">
      <alignment vertical="center"/>
    </xf>
    <xf numFmtId="4" fontId="4" fillId="5" borderId="0" xfId="1" applyNumberFormat="1" applyFont="1" applyFill="1" applyBorder="1" applyAlignment="1">
      <alignment vertical="center"/>
    </xf>
    <xf numFmtId="0" fontId="4" fillId="0" borderId="42" xfId="1" applyFont="1" applyBorder="1" applyAlignment="1">
      <alignment vertical="center"/>
    </xf>
    <xf numFmtId="0" fontId="98" fillId="5" borderId="23" xfId="1" applyFont="1" applyFill="1" applyBorder="1" applyAlignment="1">
      <alignment horizontal="right" vertical="center" wrapText="1"/>
    </xf>
    <xf numFmtId="4" fontId="98" fillId="5" borderId="23" xfId="45" applyNumberFormat="1" applyFont="1" applyFill="1" applyBorder="1" applyAlignment="1">
      <alignment horizontal="left" vertical="center"/>
    </xf>
    <xf numFmtId="0" fontId="4" fillId="5" borderId="23" xfId="1" applyFont="1" applyFill="1" applyBorder="1" applyAlignment="1">
      <alignment vertical="center" wrapText="1"/>
    </xf>
    <xf numFmtId="0" fontId="4" fillId="0" borderId="23" xfId="1" applyFont="1" applyBorder="1" applyAlignment="1">
      <alignment vertical="center"/>
    </xf>
    <xf numFmtId="0" fontId="3" fillId="0" borderId="0" xfId="1" applyFont="1" applyFill="1" applyAlignment="1">
      <alignment horizontal="right" vertical="center"/>
    </xf>
    <xf numFmtId="4" fontId="98" fillId="0" borderId="0" xfId="45" applyNumberFormat="1" applyFont="1" applyFill="1" applyBorder="1" applyAlignment="1">
      <alignment horizontal="left" vertical="center"/>
    </xf>
    <xf numFmtId="0" fontId="3" fillId="0" borderId="0" xfId="1" applyFont="1" applyFill="1" applyAlignment="1">
      <alignment vertical="center"/>
    </xf>
    <xf numFmtId="2" fontId="4" fillId="0" borderId="0" xfId="1" applyNumberFormat="1" applyFont="1" applyFill="1" applyBorder="1" applyAlignment="1">
      <alignment vertical="center"/>
    </xf>
    <xf numFmtId="0" fontId="4" fillId="0" borderId="0" xfId="1" applyFont="1" applyFill="1" applyBorder="1" applyAlignment="1">
      <alignment vertical="center"/>
    </xf>
    <xf numFmtId="0" fontId="4" fillId="0" borderId="0" xfId="1" applyFont="1" applyFill="1" applyAlignment="1">
      <alignment vertical="center"/>
    </xf>
    <xf numFmtId="0" fontId="3" fillId="5" borderId="0" xfId="0" applyFont="1" applyFill="1" applyAlignment="1">
      <alignment horizontal="right" vertical="center"/>
    </xf>
    <xf numFmtId="4" fontId="4" fillId="5" borderId="0" xfId="0" applyNumberFormat="1" applyFont="1" applyFill="1" applyAlignment="1">
      <alignment vertical="center"/>
    </xf>
    <xf numFmtId="0" fontId="99" fillId="5" borderId="0" xfId="1" applyFont="1" applyFill="1" applyAlignment="1">
      <alignment horizontal="right" vertical="center" wrapText="1"/>
    </xf>
    <xf numFmtId="0" fontId="98" fillId="5" borderId="0" xfId="634" applyNumberFormat="1" applyFont="1" applyFill="1" applyBorder="1" applyAlignment="1">
      <alignment horizontal="left" vertical="center"/>
    </xf>
    <xf numFmtId="0" fontId="3" fillId="14" borderId="0" xfId="0" applyFont="1" applyFill="1" applyAlignment="1">
      <alignment horizontal="right" vertical="center"/>
    </xf>
    <xf numFmtId="0" fontId="4" fillId="14" borderId="5" xfId="0" applyFont="1" applyFill="1" applyBorder="1" applyAlignment="1">
      <alignment horizontal="center" vertical="center"/>
    </xf>
    <xf numFmtId="0" fontId="3" fillId="14" borderId="7" xfId="0" applyFont="1" applyFill="1" applyBorder="1" applyAlignment="1">
      <alignment vertical="center" wrapText="1"/>
    </xf>
    <xf numFmtId="4" fontId="4" fillId="14" borderId="0" xfId="0" applyNumberFormat="1" applyFont="1" applyFill="1" applyAlignment="1">
      <alignment vertical="center"/>
    </xf>
    <xf numFmtId="0" fontId="4" fillId="14" borderId="0" xfId="0" applyFont="1" applyFill="1" applyAlignment="1">
      <alignment vertical="center"/>
    </xf>
    <xf numFmtId="0" fontId="4" fillId="0" borderId="0" xfId="1" applyFont="1" applyAlignment="1">
      <alignment horizontal="center" vertical="center"/>
    </xf>
    <xf numFmtId="0" fontId="4" fillId="0" borderId="0" xfId="1" applyFont="1" applyAlignment="1">
      <alignment vertical="center" wrapText="1"/>
    </xf>
    <xf numFmtId="4" fontId="4" fillId="0" borderId="0" xfId="1" applyNumberFormat="1" applyFont="1" applyAlignment="1">
      <alignment vertical="center"/>
    </xf>
    <xf numFmtId="0" fontId="3" fillId="4" borderId="80" xfId="640" applyFont="1" applyFill="1" applyBorder="1" applyAlignment="1">
      <alignment vertical="center" wrapText="1"/>
    </xf>
    <xf numFmtId="0" fontId="3" fillId="4" borderId="72" xfId="640" applyFont="1" applyFill="1" applyBorder="1" applyAlignment="1">
      <alignment vertical="center" wrapText="1"/>
    </xf>
    <xf numFmtId="0" fontId="3" fillId="4" borderId="81" xfId="640" applyFont="1" applyFill="1" applyBorder="1" applyAlignment="1">
      <alignment vertical="center" wrapText="1"/>
    </xf>
    <xf numFmtId="0" fontId="0" fillId="0" borderId="0" xfId="0"/>
    <xf numFmtId="0" fontId="0" fillId="0" borderId="13" xfId="0" applyBorder="1" applyAlignment="1">
      <alignment horizontal="center"/>
    </xf>
    <xf numFmtId="0" fontId="0" fillId="0" borderId="13" xfId="0" applyBorder="1" applyAlignment="1">
      <alignment wrapText="1"/>
    </xf>
    <xf numFmtId="0" fontId="0" fillId="0" borderId="13" xfId="0" applyBorder="1"/>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10" fontId="2" fillId="0" borderId="13" xfId="645" applyNumberFormat="1" applyFont="1" applyFill="1" applyBorder="1" applyAlignment="1">
      <alignment vertical="center"/>
    </xf>
    <xf numFmtId="0" fontId="3" fillId="0" borderId="0" xfId="640" applyFont="1" applyAlignment="1">
      <alignment vertical="center"/>
    </xf>
    <xf numFmtId="0" fontId="4" fillId="0" borderId="0" xfId="640" applyFont="1" applyAlignment="1">
      <alignment vertical="center"/>
    </xf>
    <xf numFmtId="165" fontId="3" fillId="12" borderId="8" xfId="641" applyFont="1" applyFill="1" applyBorder="1" applyAlignment="1">
      <alignment horizontal="right" vertical="center"/>
    </xf>
    <xf numFmtId="164" fontId="3" fillId="12" borderId="10" xfId="642" applyFont="1" applyFill="1" applyBorder="1" applyAlignment="1">
      <alignment horizontal="right" vertical="center"/>
    </xf>
    <xf numFmtId="4" fontId="3" fillId="5" borderId="0" xfId="1" applyNumberFormat="1" applyFont="1" applyFill="1" applyBorder="1" applyAlignment="1">
      <alignment horizontal="right" vertical="center"/>
    </xf>
    <xf numFmtId="0" fontId="3" fillId="5" borderId="0" xfId="1" applyFont="1" applyFill="1" applyBorder="1" applyAlignment="1">
      <alignment horizontal="center" vertical="center" wrapText="1"/>
    </xf>
    <xf numFmtId="4" fontId="4" fillId="5" borderId="0" xfId="1" applyNumberFormat="1" applyFont="1" applyFill="1" applyAlignment="1">
      <alignment vertical="center"/>
    </xf>
    <xf numFmtId="4" fontId="4" fillId="5" borderId="0" xfId="1" applyNumberFormat="1" applyFont="1" applyFill="1" applyBorder="1" applyAlignment="1">
      <alignment vertical="center"/>
    </xf>
    <xf numFmtId="4" fontId="0" fillId="0" borderId="13" xfId="0" applyNumberFormat="1" applyBorder="1" applyAlignment="1">
      <alignment horizontal="center"/>
    </xf>
    <xf numFmtId="0" fontId="3" fillId="9" borderId="18" xfId="23" applyNumberFormat="1" applyFont="1" applyFill="1" applyBorder="1" applyAlignment="1">
      <alignment horizontal="center" vertical="center" wrapText="1"/>
    </xf>
    <xf numFmtId="4" fontId="4" fillId="2" borderId="0" xfId="23" applyNumberFormat="1" applyFont="1" applyFill="1" applyBorder="1" applyAlignment="1">
      <alignment horizontal="center" vertical="center" wrapText="1"/>
    </xf>
    <xf numFmtId="4" fontId="3" fillId="9" borderId="0" xfId="23" applyNumberFormat="1" applyFont="1" applyFill="1" applyBorder="1" applyAlignment="1">
      <alignment vertical="center" wrapText="1"/>
    </xf>
    <xf numFmtId="4" fontId="4" fillId="9" borderId="0" xfId="23" applyNumberFormat="1" applyFont="1" applyFill="1" applyBorder="1" applyAlignment="1">
      <alignment horizontal="center" vertical="center"/>
    </xf>
    <xf numFmtId="4" fontId="4" fillId="9" borderId="0" xfId="46" applyNumberFormat="1" applyFont="1" applyFill="1" applyBorder="1" applyAlignment="1">
      <alignment vertical="center"/>
    </xf>
    <xf numFmtId="4" fontId="4" fillId="9" borderId="0" xfId="23" applyNumberFormat="1" applyFont="1" applyFill="1" applyBorder="1" applyAlignment="1">
      <alignment vertical="center"/>
    </xf>
    <xf numFmtId="4" fontId="3" fillId="9" borderId="19" xfId="46" applyNumberFormat="1" applyFont="1" applyFill="1" applyBorder="1" applyAlignment="1">
      <alignment vertical="center"/>
    </xf>
    <xf numFmtId="0" fontId="4" fillId="0" borderId="0" xfId="640" applyFont="1" applyAlignment="1">
      <alignment horizontal="center" vertical="center"/>
    </xf>
    <xf numFmtId="0" fontId="3" fillId="0" borderId="18" xfId="1" applyFont="1" applyFill="1" applyBorder="1" applyAlignment="1">
      <alignment vertical="center" wrapText="1"/>
    </xf>
    <xf numFmtId="0" fontId="4" fillId="0" borderId="16" xfId="1" applyFont="1" applyFill="1" applyBorder="1" applyAlignment="1">
      <alignment vertical="center"/>
    </xf>
    <xf numFmtId="0" fontId="4" fillId="0" borderId="16" xfId="1" applyFont="1" applyFill="1" applyBorder="1" applyAlignment="1">
      <alignment vertical="center" wrapText="1"/>
    </xf>
    <xf numFmtId="4" fontId="4" fillId="0" borderId="16" xfId="1" applyNumberFormat="1" applyFont="1" applyFill="1" applyBorder="1" applyAlignment="1">
      <alignment vertical="center" wrapText="1"/>
    </xf>
    <xf numFmtId="0" fontId="3" fillId="0" borderId="0" xfId="1" applyFont="1" applyFill="1" applyBorder="1" applyAlignment="1">
      <alignment horizontal="right" vertical="center" wrapText="1"/>
    </xf>
    <xf numFmtId="14" fontId="4" fillId="0" borderId="19" xfId="1" applyNumberFormat="1" applyFont="1" applyFill="1" applyBorder="1" applyAlignment="1">
      <alignment horizontal="right" vertical="center"/>
    </xf>
    <xf numFmtId="0" fontId="4" fillId="0" borderId="9" xfId="1" applyFont="1" applyFill="1" applyBorder="1" applyAlignment="1">
      <alignment vertical="center"/>
    </xf>
    <xf numFmtId="0" fontId="109" fillId="5" borderId="13" xfId="0" applyFont="1" applyFill="1" applyBorder="1" applyAlignment="1">
      <alignment horizontal="center" vertical="center"/>
    </xf>
    <xf numFmtId="4" fontId="109" fillId="5" borderId="13" xfId="0" applyNumberFormat="1" applyFont="1" applyFill="1" applyBorder="1" applyAlignment="1">
      <alignment vertical="center" wrapText="1"/>
    </xf>
    <xf numFmtId="10" fontId="109" fillId="5" borderId="13" xfId="645" applyNumberFormat="1" applyFont="1" applyFill="1" applyBorder="1" applyAlignment="1">
      <alignment vertical="center"/>
    </xf>
    <xf numFmtId="4" fontId="109" fillId="5" borderId="13" xfId="0" applyNumberFormat="1" applyFont="1" applyFill="1" applyBorder="1" applyAlignment="1">
      <alignment vertical="center"/>
    </xf>
    <xf numFmtId="14" fontId="109" fillId="5" borderId="13" xfId="0" applyNumberFormat="1" applyFont="1" applyFill="1" applyBorder="1" applyAlignment="1">
      <alignment horizontal="center" vertical="center"/>
    </xf>
    <xf numFmtId="0" fontId="4" fillId="7" borderId="0" xfId="640" applyFont="1" applyFill="1" applyBorder="1"/>
    <xf numFmtId="4" fontId="109" fillId="5" borderId="13" xfId="0" applyNumberFormat="1" applyFont="1" applyFill="1" applyBorder="1" applyAlignment="1">
      <alignment horizontal="center" vertical="center"/>
    </xf>
    <xf numFmtId="0" fontId="5" fillId="7" borderId="0" xfId="640" applyFill="1" applyBorder="1"/>
    <xf numFmtId="0" fontId="5" fillId="7" borderId="0" xfId="640" applyFill="1"/>
    <xf numFmtId="0" fontId="0" fillId="0" borderId="0" xfId="0"/>
    <xf numFmtId="0" fontId="0" fillId="0" borderId="0" xfId="0" applyAlignment="1">
      <alignment horizontal="center"/>
    </xf>
    <xf numFmtId="0" fontId="0" fillId="0" borderId="0" xfId="0" applyAlignment="1">
      <alignment wrapText="1"/>
    </xf>
    <xf numFmtId="0" fontId="0" fillId="0" borderId="13" xfId="0" applyBorder="1" applyAlignment="1">
      <alignment horizontal="center"/>
    </xf>
    <xf numFmtId="0" fontId="0" fillId="0" borderId="13" xfId="0" applyBorder="1" applyAlignment="1">
      <alignment wrapText="1"/>
    </xf>
    <xf numFmtId="0" fontId="0" fillId="0" borderId="13" xfId="0" applyBorder="1"/>
    <xf numFmtId="0" fontId="3" fillId="0" borderId="11"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0" xfId="640" applyFont="1" applyBorder="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165" fontId="3" fillId="12" borderId="8" xfId="641" applyFont="1" applyFill="1" applyBorder="1" applyAlignment="1">
      <alignment horizontal="right" vertical="center"/>
    </xf>
    <xf numFmtId="164" fontId="3" fillId="12" borderId="10" xfId="642" applyFont="1" applyFill="1" applyBorder="1" applyAlignment="1">
      <alignment horizontal="right" vertical="center"/>
    </xf>
    <xf numFmtId="0" fontId="3" fillId="2" borderId="32" xfId="640" applyFont="1" applyFill="1" applyBorder="1" applyAlignment="1">
      <alignment horizontal="center" vertical="center"/>
    </xf>
    <xf numFmtId="4" fontId="3" fillId="2" borderId="33" xfId="640" applyNumberFormat="1" applyFont="1" applyFill="1" applyBorder="1" applyAlignment="1">
      <alignment horizontal="center" vertical="center"/>
    </xf>
    <xf numFmtId="2" fontId="4" fillId="0" borderId="13" xfId="1" applyNumberFormat="1" applyFont="1" applyFill="1" applyBorder="1" applyAlignment="1">
      <alignment horizontal="right" vertical="center" wrapText="1"/>
    </xf>
    <xf numFmtId="4" fontId="4" fillId="0" borderId="12" xfId="640" applyNumberFormat="1" applyFont="1" applyBorder="1" applyAlignment="1">
      <alignment horizontal="right" vertical="center"/>
    </xf>
    <xf numFmtId="4" fontId="0" fillId="0" borderId="13" xfId="0" applyNumberFormat="1" applyBorder="1" applyAlignment="1">
      <alignment horizontal="center"/>
    </xf>
    <xf numFmtId="0" fontId="4" fillId="0" borderId="11" xfId="640" applyNumberFormat="1" applyFont="1" applyBorder="1" applyAlignment="1">
      <alignment horizontal="center" vertical="center"/>
    </xf>
    <xf numFmtId="0" fontId="4" fillId="0" borderId="13" xfId="640" applyNumberFormat="1" applyFont="1" applyBorder="1" applyAlignment="1">
      <alignment horizontal="center" vertical="center"/>
    </xf>
    <xf numFmtId="2" fontId="4" fillId="0" borderId="13" xfId="640" applyNumberFormat="1" applyFont="1" applyBorder="1" applyAlignment="1">
      <alignment horizontal="right" vertical="center"/>
    </xf>
    <xf numFmtId="0" fontId="4" fillId="0" borderId="13" xfId="1" applyFont="1" applyFill="1" applyBorder="1" applyAlignment="1">
      <alignment vertical="center" wrapText="1"/>
    </xf>
    <xf numFmtId="0" fontId="4" fillId="0" borderId="13" xfId="1" applyFont="1" applyFill="1" applyBorder="1" applyAlignment="1">
      <alignment horizontal="center" vertical="center" wrapText="1"/>
    </xf>
    <xf numFmtId="2" fontId="2" fillId="0" borderId="13" xfId="781" applyNumberFormat="1" applyFont="1" applyFill="1" applyBorder="1" applyAlignment="1" applyProtection="1">
      <alignment horizontal="right" vertical="center"/>
    </xf>
    <xf numFmtId="4" fontId="3" fillId="5" borderId="0" xfId="1" applyNumberFormat="1" applyFont="1" applyFill="1" applyBorder="1" applyAlignment="1">
      <alignment horizontal="right" vertical="center"/>
    </xf>
    <xf numFmtId="0" fontId="3" fillId="5" borderId="0" xfId="1" applyFont="1" applyFill="1" applyBorder="1" applyAlignment="1">
      <alignment horizontal="center" vertical="center" wrapText="1"/>
    </xf>
    <xf numFmtId="4" fontId="4" fillId="5" borderId="0" xfId="1" applyNumberFormat="1" applyFont="1" applyFill="1" applyAlignment="1">
      <alignment vertical="center"/>
    </xf>
    <xf numFmtId="4" fontId="4" fillId="5" borderId="0" xfId="1" applyNumberFormat="1" applyFont="1" applyFill="1" applyBorder="1" applyAlignment="1">
      <alignment vertical="center"/>
    </xf>
    <xf numFmtId="4" fontId="4" fillId="0" borderId="33" xfId="23" applyNumberFormat="1" applyFont="1" applyBorder="1" applyAlignment="1">
      <alignment horizontal="right"/>
    </xf>
    <xf numFmtId="167" fontId="4" fillId="0" borderId="13" xfId="23" applyNumberFormat="1" applyFont="1" applyFill="1" applyBorder="1" applyAlignment="1">
      <alignment horizontal="right"/>
    </xf>
    <xf numFmtId="0" fontId="0" fillId="10" borderId="0" xfId="0" quotePrefix="1" applyFill="1" applyAlignment="1">
      <alignment wrapText="1"/>
    </xf>
    <xf numFmtId="0" fontId="4" fillId="0" borderId="34" xfId="0" applyFont="1" applyFill="1" applyBorder="1" applyAlignment="1">
      <alignment horizontal="center" wrapText="1"/>
    </xf>
    <xf numFmtId="4" fontId="4" fillId="0" borderId="34" xfId="1" applyNumberFormat="1" applyFont="1" applyFill="1" applyBorder="1" applyAlignment="1">
      <alignment wrapText="1"/>
    </xf>
    <xf numFmtId="4" fontId="4" fillId="0" borderId="34" xfId="1" applyNumberFormat="1" applyFont="1" applyFill="1" applyBorder="1" applyAlignment="1">
      <alignment horizontal="right" wrapText="1"/>
    </xf>
    <xf numFmtId="0" fontId="4" fillId="43" borderId="18" xfId="0" applyNumberFormat="1" applyFont="1" applyFill="1" applyBorder="1" applyAlignment="1">
      <alignment horizontal="center" vertical="center" wrapText="1"/>
    </xf>
    <xf numFmtId="4" fontId="4" fillId="43" borderId="0" xfId="0" applyNumberFormat="1" applyFont="1" applyFill="1" applyBorder="1" applyAlignment="1">
      <alignment horizontal="center" vertical="center" wrapText="1"/>
    </xf>
    <xf numFmtId="4" fontId="3" fillId="43" borderId="0" xfId="0" applyNumberFormat="1" applyFont="1" applyFill="1" applyBorder="1" applyAlignment="1">
      <alignment vertical="center" wrapText="1"/>
    </xf>
    <xf numFmtId="4" fontId="4" fillId="43" borderId="0" xfId="0" applyNumberFormat="1" applyFont="1" applyFill="1" applyBorder="1" applyAlignment="1">
      <alignment horizontal="center" vertical="center"/>
    </xf>
    <xf numFmtId="4" fontId="4" fillId="43" borderId="0" xfId="46" applyNumberFormat="1" applyFont="1" applyFill="1" applyBorder="1" applyAlignment="1">
      <alignment vertical="center"/>
    </xf>
    <xf numFmtId="4" fontId="4" fillId="43" borderId="0" xfId="0" applyNumberFormat="1" applyFont="1" applyFill="1" applyBorder="1" applyAlignment="1">
      <alignment vertical="center"/>
    </xf>
    <xf numFmtId="4" fontId="4" fillId="43" borderId="19" xfId="46" applyNumberFormat="1" applyFont="1" applyFill="1" applyBorder="1" applyAlignment="1">
      <alignment vertical="center"/>
    </xf>
    <xf numFmtId="4" fontId="4" fillId="0" borderId="33" xfId="45" applyNumberFormat="1" applyFont="1" applyFill="1" applyBorder="1" applyAlignment="1"/>
    <xf numFmtId="0" fontId="13" fillId="0" borderId="0" xfId="1" applyFont="1" applyAlignment="1">
      <alignment vertical="center"/>
    </xf>
    <xf numFmtId="4" fontId="23" fillId="0" borderId="0" xfId="1" applyNumberFormat="1" applyFont="1" applyAlignment="1">
      <alignment vertical="center" wrapText="1"/>
    </xf>
    <xf numFmtId="4" fontId="13" fillId="5" borderId="92" xfId="1" applyNumberFormat="1" applyFont="1" applyFill="1" applyBorder="1" applyAlignment="1">
      <alignment vertical="center"/>
    </xf>
    <xf numFmtId="4" fontId="13" fillId="5" borderId="93" xfId="1" applyNumberFormat="1" applyFont="1" applyFill="1" applyBorder="1" applyAlignment="1">
      <alignment vertical="center"/>
    </xf>
    <xf numFmtId="4" fontId="13" fillId="5" borderId="94" xfId="1" applyNumberFormat="1" applyFont="1" applyFill="1" applyBorder="1" applyAlignment="1">
      <alignment vertical="center"/>
    </xf>
    <xf numFmtId="14" fontId="4" fillId="0" borderId="13" xfId="0" applyNumberFormat="1" applyFont="1" applyFill="1" applyBorder="1" applyAlignment="1">
      <alignment horizontal="center" wrapText="1"/>
    </xf>
    <xf numFmtId="0" fontId="4" fillId="0" borderId="32" xfId="1" applyFont="1" applyFill="1" applyBorder="1" applyAlignment="1">
      <alignment horizontal="center" wrapText="1"/>
    </xf>
    <xf numFmtId="0" fontId="3" fillId="42" borderId="18" xfId="0" applyFont="1" applyFill="1" applyBorder="1" applyAlignment="1">
      <alignment horizontal="center" wrapText="1"/>
    </xf>
    <xf numFmtId="4" fontId="3" fillId="42" borderId="0" xfId="0" applyNumberFormat="1" applyFont="1" applyFill="1" applyBorder="1" applyAlignment="1">
      <alignment horizontal="center" wrapText="1"/>
    </xf>
    <xf numFmtId="0" fontId="3" fillId="42" borderId="0" xfId="98" applyFont="1" applyFill="1" applyBorder="1" applyAlignment="1">
      <alignment vertical="center" wrapText="1"/>
    </xf>
    <xf numFmtId="0" fontId="3" fillId="42" borderId="0" xfId="0" applyFont="1" applyFill="1" applyBorder="1" applyAlignment="1">
      <alignment horizontal="center" wrapText="1"/>
    </xf>
    <xf numFmtId="4" fontId="3" fillId="42" borderId="0" xfId="0" applyNumberFormat="1" applyFont="1" applyFill="1" applyBorder="1" applyAlignment="1">
      <alignment wrapText="1"/>
    </xf>
    <xf numFmtId="4" fontId="3" fillId="42" borderId="0" xfId="98" applyNumberFormat="1" applyFont="1" applyFill="1" applyBorder="1" applyAlignment="1">
      <alignment horizontal="right" wrapText="1"/>
    </xf>
    <xf numFmtId="4" fontId="3" fillId="42" borderId="19" xfId="46" applyNumberFormat="1" applyFont="1" applyFill="1" applyBorder="1" applyAlignment="1"/>
    <xf numFmtId="0" fontId="3" fillId="42" borderId="8" xfId="0" applyFont="1" applyFill="1" applyBorder="1" applyAlignment="1">
      <alignment horizontal="center" wrapText="1"/>
    </xf>
    <xf numFmtId="4" fontId="3" fillId="42" borderId="9" xfId="0" applyNumberFormat="1" applyFont="1" applyFill="1" applyBorder="1" applyAlignment="1">
      <alignment horizontal="center" wrapText="1"/>
    </xf>
    <xf numFmtId="0" fontId="3" fillId="42" borderId="9" xfId="98" applyFont="1" applyFill="1" applyBorder="1" applyAlignment="1">
      <alignment vertical="center" wrapText="1"/>
    </xf>
    <xf numFmtId="0" fontId="3" fillId="42" borderId="9" xfId="0" applyFont="1" applyFill="1" applyBorder="1" applyAlignment="1">
      <alignment horizontal="center" wrapText="1"/>
    </xf>
    <xf numFmtId="4" fontId="3" fillId="42" borderId="9" xfId="0" applyNumberFormat="1" applyFont="1" applyFill="1" applyBorder="1" applyAlignment="1">
      <alignment wrapText="1"/>
    </xf>
    <xf numFmtId="4" fontId="3" fillId="42" borderId="9" xfId="98" applyNumberFormat="1" applyFont="1" applyFill="1" applyBorder="1" applyAlignment="1">
      <alignment horizontal="right" wrapText="1"/>
    </xf>
    <xf numFmtId="4" fontId="3" fillId="42" borderId="10" xfId="46" applyNumberFormat="1" applyFont="1" applyFill="1" applyBorder="1" applyAlignment="1"/>
    <xf numFmtId="0" fontId="131" fillId="0" borderId="13" xfId="124" applyFont="1" applyBorder="1" applyAlignment="1">
      <alignment horizontal="left" vertical="center" wrapText="1"/>
    </xf>
    <xf numFmtId="49" fontId="4" fillId="0" borderId="0" xfId="772" applyNumberFormat="1" applyFont="1" applyBorder="1" applyAlignment="1">
      <alignment vertical="center"/>
    </xf>
    <xf numFmtId="10" fontId="106" fillId="47" borderId="101" xfId="0" applyNumberFormat="1" applyFont="1" applyFill="1" applyBorder="1" applyAlignment="1">
      <alignment horizontal="center" vertical="center" wrapText="1"/>
    </xf>
    <xf numFmtId="0" fontId="4" fillId="0" borderId="3" xfId="1" applyFont="1" applyFill="1" applyBorder="1" applyAlignment="1">
      <alignment wrapText="1"/>
    </xf>
    <xf numFmtId="0" fontId="4" fillId="0" borderId="32" xfId="0" applyFont="1" applyFill="1" applyBorder="1" applyAlignment="1">
      <alignment horizontal="center" vertical="center" wrapText="1"/>
    </xf>
    <xf numFmtId="4" fontId="3" fillId="43" borderId="16" xfId="0" applyNumberFormat="1" applyFont="1" applyFill="1" applyBorder="1" applyAlignment="1">
      <alignment vertical="center" wrapText="1"/>
    </xf>
    <xf numFmtId="10" fontId="106" fillId="47" borderId="100" xfId="0" applyNumberFormat="1" applyFont="1" applyFill="1" applyBorder="1" applyAlignment="1">
      <alignment horizontal="center" vertical="center" wrapText="1"/>
    </xf>
    <xf numFmtId="10" fontId="101" fillId="49" borderId="98" xfId="924" applyNumberFormat="1" applyFont="1" applyFill="1" applyBorder="1" applyAlignment="1">
      <alignment horizontal="center" vertical="center" wrapText="1"/>
    </xf>
    <xf numFmtId="0" fontId="4" fillId="0" borderId="3" xfId="1" applyFont="1" applyFill="1" applyBorder="1" applyAlignment="1">
      <alignment horizontal="center" wrapText="1"/>
    </xf>
    <xf numFmtId="4" fontId="4" fillId="14" borderId="33" xfId="46" applyNumberFormat="1" applyFont="1" applyFill="1" applyBorder="1" applyAlignment="1"/>
    <xf numFmtId="1" fontId="4" fillId="0" borderId="3" xfId="23" applyNumberFormat="1" applyFont="1" applyFill="1" applyBorder="1" applyAlignment="1">
      <alignment horizontal="center" wrapText="1"/>
    </xf>
    <xf numFmtId="0" fontId="3" fillId="42" borderId="16" xfId="98" applyFont="1" applyFill="1" applyBorder="1" applyAlignment="1">
      <alignment wrapText="1"/>
    </xf>
    <xf numFmtId="4" fontId="4" fillId="0" borderId="31" xfId="46" applyNumberFormat="1" applyFont="1" applyFill="1" applyBorder="1" applyAlignment="1">
      <alignment vertical="center"/>
    </xf>
    <xf numFmtId="0" fontId="4" fillId="0" borderId="2" xfId="23" applyFont="1" applyBorder="1" applyAlignment="1">
      <alignment horizontal="center"/>
    </xf>
    <xf numFmtId="4" fontId="11" fillId="3" borderId="16" xfId="431" applyNumberFormat="1" applyFont="1" applyFill="1" applyBorder="1" applyAlignment="1">
      <alignment vertical="center"/>
    </xf>
    <xf numFmtId="10" fontId="105" fillId="49" borderId="98" xfId="924" applyNumberFormat="1" applyFont="1" applyFill="1" applyBorder="1" applyAlignment="1">
      <alignment horizontal="center" vertical="center" wrapText="1"/>
    </xf>
    <xf numFmtId="4" fontId="4" fillId="43" borderId="16" xfId="0" applyNumberFormat="1" applyFont="1" applyFill="1" applyBorder="1" applyAlignment="1">
      <alignment vertical="center"/>
    </xf>
    <xf numFmtId="4" fontId="4" fillId="0" borderId="34" xfId="23" applyNumberFormat="1" applyFont="1" applyBorder="1" applyAlignment="1">
      <alignment horizontal="right"/>
    </xf>
    <xf numFmtId="4" fontId="0" fillId="0" borderId="0" xfId="0" applyNumberFormat="1" applyAlignment="1">
      <alignment horizontal="center"/>
    </xf>
    <xf numFmtId="4" fontId="3" fillId="2" borderId="15" xfId="23" applyNumberFormat="1" applyFont="1" applyFill="1" applyBorder="1" applyAlignment="1">
      <alignment horizontal="right"/>
    </xf>
    <xf numFmtId="4" fontId="4" fillId="0" borderId="4" xfId="23" applyNumberFormat="1" applyFont="1" applyBorder="1" applyAlignment="1">
      <alignment horizontal="right"/>
    </xf>
    <xf numFmtId="0" fontId="11" fillId="3" borderId="14" xfId="431" applyFont="1" applyFill="1" applyBorder="1" applyAlignment="1">
      <alignment horizontal="center" vertical="center"/>
    </xf>
    <xf numFmtId="0" fontId="3" fillId="42" borderId="16" xfId="988" applyFont="1" applyFill="1" applyBorder="1" applyAlignment="1">
      <alignment vertical="center" wrapText="1"/>
    </xf>
    <xf numFmtId="0" fontId="3" fillId="2" borderId="14" xfId="23" applyFont="1" applyFill="1" applyBorder="1" applyAlignment="1">
      <alignment horizontal="center"/>
    </xf>
    <xf numFmtId="4" fontId="4" fillId="0" borderId="21" xfId="1" applyNumberFormat="1" applyFont="1" applyFill="1" applyBorder="1" applyAlignment="1">
      <alignment horizontal="right" vertical="center" wrapText="1"/>
    </xf>
    <xf numFmtId="0" fontId="4" fillId="0" borderId="32" xfId="23" applyFont="1" applyBorder="1" applyAlignment="1">
      <alignment horizontal="center"/>
    </xf>
    <xf numFmtId="1" fontId="3" fillId="0" borderId="13" xfId="23" applyNumberFormat="1" applyFont="1" applyBorder="1" applyAlignment="1">
      <alignment wrapText="1"/>
    </xf>
    <xf numFmtId="4" fontId="4" fillId="0" borderId="21" xfId="0" applyNumberFormat="1" applyFont="1" applyFill="1" applyBorder="1" applyAlignment="1">
      <alignment vertical="center" wrapText="1"/>
    </xf>
    <xf numFmtId="1" fontId="4" fillId="0" borderId="3" xfId="23" applyNumberFormat="1" applyFont="1" applyBorder="1" applyAlignment="1">
      <alignment wrapText="1"/>
    </xf>
    <xf numFmtId="4" fontId="4" fillId="43" borderId="16" xfId="0" applyNumberFormat="1" applyFont="1" applyFill="1" applyBorder="1" applyAlignment="1">
      <alignment horizontal="center" vertical="center" wrapText="1"/>
    </xf>
    <xf numFmtId="4" fontId="4" fillId="0" borderId="4" xfId="45" applyNumberFormat="1" applyFont="1" applyFill="1" applyBorder="1" applyAlignment="1"/>
    <xf numFmtId="4" fontId="4" fillId="0" borderId="34" xfId="1" applyNumberFormat="1" applyFont="1" applyFill="1" applyBorder="1" applyAlignment="1">
      <alignment vertical="center" wrapText="1"/>
    </xf>
    <xf numFmtId="4" fontId="4" fillId="0" borderId="34" xfId="1" applyNumberFormat="1" applyFont="1" applyFill="1" applyBorder="1" applyAlignment="1">
      <alignment horizontal="right" vertical="center" wrapText="1"/>
    </xf>
    <xf numFmtId="4" fontId="4" fillId="0" borderId="3" xfId="23" applyNumberFormat="1" applyFont="1" applyBorder="1" applyAlignment="1">
      <alignment horizontal="right"/>
    </xf>
    <xf numFmtId="0" fontId="4" fillId="0" borderId="30" xfId="0" applyFont="1" applyFill="1" applyBorder="1" applyAlignment="1">
      <alignment horizontal="center" vertical="center" wrapText="1"/>
    </xf>
    <xf numFmtId="0" fontId="105" fillId="0" borderId="97" xfId="0" applyFont="1" applyBorder="1" applyAlignment="1">
      <alignment horizontal="center" vertical="center"/>
    </xf>
    <xf numFmtId="4" fontId="4" fillId="0" borderId="21" xfId="1" applyNumberFormat="1" applyFont="1" applyFill="1" applyBorder="1" applyAlignment="1">
      <alignment vertical="center" wrapText="1"/>
    </xf>
    <xf numFmtId="2" fontId="4" fillId="14" borderId="34" xfId="0" applyNumberFormat="1" applyFont="1" applyFill="1" applyBorder="1" applyAlignment="1">
      <alignment wrapText="1"/>
    </xf>
    <xf numFmtId="4" fontId="4" fillId="14" borderId="34" xfId="0" applyNumberFormat="1" applyFont="1" applyFill="1" applyBorder="1" applyAlignment="1">
      <alignment wrapText="1"/>
    </xf>
    <xf numFmtId="0" fontId="3" fillId="42" borderId="16" xfId="988" applyFont="1" applyFill="1" applyBorder="1" applyAlignment="1">
      <alignment wrapText="1"/>
    </xf>
    <xf numFmtId="4" fontId="3" fillId="2" borderId="16" xfId="23" applyNumberFormat="1" applyFont="1" applyFill="1" applyBorder="1" applyAlignment="1">
      <alignment horizontal="right"/>
    </xf>
    <xf numFmtId="4" fontId="4" fillId="43" borderId="15" xfId="46" applyNumberFormat="1" applyFont="1" applyFill="1" applyBorder="1" applyAlignment="1">
      <alignment vertical="center"/>
    </xf>
    <xf numFmtId="0" fontId="4" fillId="0" borderId="21" xfId="0" applyNumberFormat="1" applyFont="1" applyFill="1" applyBorder="1" applyAlignment="1">
      <alignment horizontal="center" vertical="center" wrapText="1"/>
    </xf>
    <xf numFmtId="0" fontId="4" fillId="0" borderId="34" xfId="1" applyFont="1" applyFill="1" applyBorder="1" applyAlignment="1">
      <alignment horizontal="center" vertical="center" wrapText="1"/>
    </xf>
    <xf numFmtId="1" fontId="4" fillId="0" borderId="34" xfId="23" applyNumberFormat="1" applyFont="1" applyBorder="1" applyAlignment="1">
      <alignment wrapText="1"/>
    </xf>
    <xf numFmtId="1" fontId="3" fillId="2" borderId="16" xfId="23" applyNumberFormat="1" applyFont="1" applyFill="1" applyBorder="1" applyAlignment="1"/>
    <xf numFmtId="0" fontId="11" fillId="3" borderId="16" xfId="431" applyFont="1" applyFill="1" applyBorder="1" applyAlignment="1">
      <alignment vertical="center" wrapText="1"/>
    </xf>
    <xf numFmtId="0" fontId="4" fillId="43" borderId="14" xfId="0" applyNumberFormat="1" applyFont="1" applyFill="1" applyBorder="1" applyAlignment="1">
      <alignment horizontal="center" vertical="center" wrapText="1"/>
    </xf>
    <xf numFmtId="0" fontId="4" fillId="14" borderId="34" xfId="0" applyFont="1" applyFill="1" applyBorder="1" applyAlignment="1">
      <alignment horizontal="center" wrapText="1"/>
    </xf>
    <xf numFmtId="10" fontId="101" fillId="49" borderId="98" xfId="924" applyNumberFormat="1" applyFont="1" applyFill="1" applyBorder="1" applyAlignment="1">
      <alignment horizontal="center" vertical="center"/>
    </xf>
    <xf numFmtId="4" fontId="4" fillId="0" borderId="3" xfId="1" applyNumberFormat="1" applyFont="1" applyFill="1" applyBorder="1" applyAlignment="1">
      <alignment wrapText="1"/>
    </xf>
    <xf numFmtId="4" fontId="4" fillId="43" borderId="16" xfId="0" applyNumberFormat="1" applyFont="1" applyFill="1" applyBorder="1" applyAlignment="1">
      <alignment horizontal="center" vertical="center"/>
    </xf>
    <xf numFmtId="0" fontId="101" fillId="0" borderId="97" xfId="0" applyFont="1" applyBorder="1" applyAlignment="1">
      <alignment horizontal="center" vertical="center"/>
    </xf>
    <xf numFmtId="0" fontId="101" fillId="0" borderId="97" xfId="0" applyFont="1" applyBorder="1" applyAlignment="1">
      <alignment horizontal="center" vertical="center" wrapText="1"/>
    </xf>
    <xf numFmtId="0" fontId="11" fillId="3" borderId="16" xfId="431" applyFont="1" applyFill="1" applyBorder="1" applyAlignment="1">
      <alignment horizontal="center" vertical="center"/>
    </xf>
    <xf numFmtId="0" fontId="3" fillId="42" borderId="0" xfId="98" applyFont="1" applyFill="1" applyBorder="1" applyAlignment="1">
      <alignment wrapText="1"/>
    </xf>
    <xf numFmtId="10" fontId="101" fillId="0" borderId="98" xfId="924" applyNumberFormat="1" applyFont="1" applyBorder="1" applyAlignment="1">
      <alignment horizontal="center" vertical="center"/>
    </xf>
    <xf numFmtId="0" fontId="101" fillId="49" borderId="97" xfId="0" applyFont="1" applyFill="1" applyBorder="1" applyAlignment="1">
      <alignment horizontal="center" vertical="center" wrapText="1"/>
    </xf>
    <xf numFmtId="0" fontId="105" fillId="0" borderId="98" xfId="0" applyFont="1" applyBorder="1" applyAlignment="1">
      <alignment horizontal="center" vertical="center" wrapText="1"/>
    </xf>
    <xf numFmtId="0" fontId="4" fillId="14" borderId="32" xfId="0" applyFont="1" applyFill="1" applyBorder="1" applyAlignment="1">
      <alignment horizontal="center" wrapText="1"/>
    </xf>
    <xf numFmtId="0" fontId="4" fillId="14" borderId="34" xfId="0" applyNumberFormat="1" applyFont="1" applyFill="1" applyBorder="1" applyAlignment="1">
      <alignment horizontal="center" wrapText="1"/>
    </xf>
    <xf numFmtId="4" fontId="4" fillId="0" borderId="3" xfId="1" applyNumberFormat="1" applyFont="1" applyFill="1" applyBorder="1" applyAlignment="1">
      <alignment horizontal="right" wrapText="1"/>
    </xf>
    <xf numFmtId="0" fontId="101" fillId="49" borderId="97" xfId="0" applyFont="1" applyFill="1" applyBorder="1" applyAlignment="1">
      <alignment horizontal="center" vertical="center"/>
    </xf>
    <xf numFmtId="4" fontId="4" fillId="14" borderId="21" xfId="641" applyNumberFormat="1" applyFont="1" applyFill="1" applyBorder="1" applyAlignment="1">
      <alignment wrapText="1"/>
    </xf>
    <xf numFmtId="10" fontId="105" fillId="0" borderId="98" xfId="924" applyNumberFormat="1" applyFont="1" applyBorder="1" applyAlignment="1">
      <alignment horizontal="center" vertical="center" wrapText="1"/>
    </xf>
    <xf numFmtId="0" fontId="4" fillId="0" borderId="34" xfId="0" applyFont="1" applyFill="1" applyBorder="1" applyAlignment="1">
      <alignment horizontal="center" vertical="center" wrapText="1"/>
    </xf>
    <xf numFmtId="4" fontId="4" fillId="43" borderId="16" xfId="46" applyNumberFormat="1" applyFont="1" applyFill="1" applyBorder="1" applyAlignment="1">
      <alignment vertical="center"/>
    </xf>
    <xf numFmtId="0" fontId="105" fillId="49" borderId="97" xfId="0" applyFont="1" applyFill="1" applyBorder="1" applyAlignment="1">
      <alignment horizontal="center" vertical="center"/>
    </xf>
    <xf numFmtId="4" fontId="11" fillId="3" borderId="15" xfId="431" applyNumberFormat="1" applyFont="1" applyFill="1" applyBorder="1" applyAlignment="1">
      <alignment vertical="center"/>
    </xf>
    <xf numFmtId="10" fontId="101" fillId="0" borderId="98" xfId="924" applyNumberFormat="1" applyFont="1" applyBorder="1" applyAlignment="1">
      <alignment horizontal="center" vertical="center" wrapText="1"/>
    </xf>
    <xf numFmtId="1" fontId="3" fillId="0" borderId="34" xfId="23" applyNumberFormat="1" applyFont="1" applyBorder="1" applyAlignment="1">
      <alignment wrapText="1"/>
    </xf>
    <xf numFmtId="4" fontId="4" fillId="0" borderId="34" xfId="0" applyNumberFormat="1" applyFont="1" applyFill="1" applyBorder="1" applyAlignment="1">
      <alignment horizontal="right" vertic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4" fontId="4" fillId="0" borderId="21" xfId="1" applyNumberFormat="1" applyFont="1" applyFill="1" applyBorder="1" applyAlignment="1">
      <alignment horizontal="right" wrapText="1"/>
    </xf>
    <xf numFmtId="0" fontId="4" fillId="14" borderId="11" xfId="0" applyFont="1" applyFill="1" applyBorder="1" applyAlignment="1">
      <alignment horizontal="center" wrapText="1"/>
    </xf>
    <xf numFmtId="0" fontId="4" fillId="14" borderId="13" xfId="0" applyFont="1" applyFill="1" applyBorder="1" applyAlignment="1">
      <alignment horizontal="center" wrapText="1"/>
    </xf>
    <xf numFmtId="4" fontId="4" fillId="14" borderId="13" xfId="0" applyNumberFormat="1" applyFont="1" applyFill="1" applyBorder="1" applyAlignment="1">
      <alignment wrapText="1"/>
    </xf>
    <xf numFmtId="0" fontId="4" fillId="14" borderId="13" xfId="640" applyFont="1" applyFill="1" applyBorder="1" applyAlignment="1">
      <alignment horizontal="center" wrapText="1"/>
    </xf>
    <xf numFmtId="0" fontId="4" fillId="14" borderId="30" xfId="0" applyFont="1" applyFill="1" applyBorder="1" applyAlignment="1">
      <alignment horizontal="center" wrapText="1"/>
    </xf>
    <xf numFmtId="0" fontId="4" fillId="14" borderId="21" xfId="0" applyFont="1" applyFill="1" applyBorder="1" applyAlignment="1">
      <alignment horizontal="center" wrapText="1"/>
    </xf>
    <xf numFmtId="4" fontId="4" fillId="14" borderId="21" xfId="0" applyNumberFormat="1" applyFont="1" applyFill="1" applyBorder="1" applyAlignment="1">
      <alignment wrapText="1"/>
    </xf>
    <xf numFmtId="4" fontId="4" fillId="0" borderId="13" xfId="1" applyNumberFormat="1" applyFont="1" applyFill="1" applyBorder="1" applyAlignment="1">
      <alignment horizontal="right" wrapText="1"/>
    </xf>
    <xf numFmtId="0" fontId="2" fillId="14" borderId="13" xfId="0" applyFont="1" applyFill="1" applyBorder="1" applyAlignment="1">
      <alignment horizontal="center" wrapText="1"/>
    </xf>
    <xf numFmtId="0" fontId="98" fillId="5" borderId="0" xfId="1" applyFont="1" applyFill="1" applyAlignment="1">
      <alignment horizontal="right" vertical="center" wrapText="1"/>
    </xf>
    <xf numFmtId="0" fontId="4" fillId="5" borderId="0" xfId="1" applyFont="1" applyFill="1" applyAlignment="1">
      <alignment vertical="center" wrapText="1"/>
    </xf>
    <xf numFmtId="0" fontId="4" fillId="0" borderId="0" xfId="1" applyFont="1" applyBorder="1" applyAlignment="1">
      <alignment vertical="center"/>
    </xf>
    <xf numFmtId="0" fontId="4" fillId="0" borderId="0" xfId="1" applyFont="1" applyAlignment="1">
      <alignment vertical="center"/>
    </xf>
    <xf numFmtId="0" fontId="4" fillId="0" borderId="13" xfId="1" applyFont="1" applyFill="1" applyBorder="1" applyAlignment="1">
      <alignment horizontal="center" wrapText="1"/>
    </xf>
    <xf numFmtId="0" fontId="4" fillId="0" borderId="13" xfId="1" applyFont="1" applyFill="1" applyBorder="1" applyAlignment="1">
      <alignmen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4" fontId="4" fillId="0" borderId="21" xfId="1" applyNumberFormat="1" applyFont="1" applyFill="1" applyBorder="1" applyAlignment="1">
      <alignment horizontal="right" wrapText="1"/>
    </xf>
    <xf numFmtId="0" fontId="4" fillId="14" borderId="11" xfId="0" applyFont="1" applyFill="1" applyBorder="1" applyAlignment="1">
      <alignment horizontal="center" wrapText="1"/>
    </xf>
    <xf numFmtId="0" fontId="4" fillId="14" borderId="13" xfId="0" applyFont="1" applyFill="1" applyBorder="1" applyAlignment="1">
      <alignment horizontal="center" wrapText="1"/>
    </xf>
    <xf numFmtId="4" fontId="4" fillId="14" borderId="13" xfId="0" applyNumberFormat="1" applyFont="1" applyFill="1" applyBorder="1" applyAlignment="1">
      <alignment wrapText="1"/>
    </xf>
    <xf numFmtId="0" fontId="4" fillId="14" borderId="30" xfId="0" applyFont="1" applyFill="1" applyBorder="1" applyAlignment="1">
      <alignment horizontal="center" wrapText="1"/>
    </xf>
    <xf numFmtId="0" fontId="4" fillId="14" borderId="21" xfId="0" applyFont="1" applyFill="1" applyBorder="1" applyAlignment="1">
      <alignment horizontal="center" wrapText="1"/>
    </xf>
    <xf numFmtId="4" fontId="4" fillId="14" borderId="21" xfId="0" applyNumberFormat="1" applyFont="1" applyFill="1" applyBorder="1" applyAlignment="1">
      <alignment wrapText="1"/>
    </xf>
    <xf numFmtId="4" fontId="4" fillId="0" borderId="13" xfId="1" applyNumberFormat="1" applyFont="1" applyFill="1" applyBorder="1" applyAlignment="1">
      <alignment horizontal="right" wrapText="1"/>
    </xf>
    <xf numFmtId="0" fontId="2" fillId="14" borderId="13" xfId="0" applyFont="1" applyFill="1" applyBorder="1" applyAlignment="1">
      <alignment horizontal="center" wrapText="1"/>
    </xf>
    <xf numFmtId="0" fontId="4" fillId="0" borderId="11" xfId="1" applyFont="1" applyFill="1" applyBorder="1" applyAlignment="1">
      <alignment horizontal="center" wrapText="1"/>
    </xf>
    <xf numFmtId="4" fontId="4" fillId="0" borderId="13" xfId="1" applyNumberFormat="1" applyFont="1" applyFill="1" applyBorder="1" applyAlignment="1">
      <alignment wrapText="1"/>
    </xf>
    <xf numFmtId="0" fontId="4" fillId="0" borderId="30" xfId="1" applyFont="1" applyFill="1" applyBorder="1" applyAlignment="1">
      <alignment horizontal="center" wrapText="1"/>
    </xf>
    <xf numFmtId="0" fontId="4" fillId="0" borderId="21" xfId="0" applyFont="1" applyFill="1" applyBorder="1" applyAlignment="1">
      <alignment horizontal="center" wrapText="1"/>
    </xf>
    <xf numFmtId="4" fontId="4" fillId="0" borderId="21" xfId="1" applyNumberFormat="1" applyFont="1" applyFill="1" applyBorder="1" applyAlignment="1">
      <alignment wrapText="1"/>
    </xf>
    <xf numFmtId="4" fontId="4" fillId="0" borderId="21" xfId="1" applyNumberFormat="1" applyFont="1" applyFill="1" applyBorder="1" applyAlignment="1">
      <alignment horizontal="right" wrapText="1"/>
    </xf>
    <xf numFmtId="0" fontId="3" fillId="42" borderId="5" xfId="0" applyFont="1" applyFill="1" applyBorder="1" applyAlignment="1">
      <alignment horizontal="center" wrapText="1"/>
    </xf>
    <xf numFmtId="4" fontId="3" fillId="42" borderId="7" xfId="0" applyNumberFormat="1" applyFont="1" applyFill="1" applyBorder="1" applyAlignment="1">
      <alignment horizontal="center" wrapText="1"/>
    </xf>
    <xf numFmtId="0" fontId="3" fillId="42" borderId="7" xfId="988" applyFont="1" applyFill="1" applyBorder="1" applyAlignment="1">
      <alignment wrapText="1"/>
    </xf>
    <xf numFmtId="0" fontId="3" fillId="42" borderId="7" xfId="0" applyFont="1" applyFill="1" applyBorder="1" applyAlignment="1">
      <alignment horizontal="center" wrapText="1"/>
    </xf>
    <xf numFmtId="4" fontId="3" fillId="42" borderId="7" xfId="0" applyNumberFormat="1" applyFont="1" applyFill="1" applyBorder="1" applyAlignment="1">
      <alignment wrapText="1"/>
    </xf>
    <xf numFmtId="4" fontId="4" fillId="14" borderId="82" xfId="0" applyNumberFormat="1" applyFont="1" applyFill="1" applyBorder="1" applyAlignment="1">
      <alignment wrapText="1"/>
    </xf>
    <xf numFmtId="4" fontId="4" fillId="0" borderId="13" xfId="1" applyNumberFormat="1" applyFont="1" applyFill="1" applyBorder="1" applyAlignment="1">
      <alignment horizontal="right" wrapText="1"/>
    </xf>
    <xf numFmtId="0" fontId="3" fillId="5" borderId="0" xfId="1" applyFont="1" applyFill="1" applyAlignment="1">
      <alignment horizontal="right" vertical="center"/>
    </xf>
    <xf numFmtId="0" fontId="3" fillId="5" borderId="0" xfId="1" applyFont="1" applyFill="1" applyAlignment="1">
      <alignment vertical="center"/>
    </xf>
    <xf numFmtId="2" fontId="4" fillId="5" borderId="0" xfId="1" applyNumberFormat="1" applyFont="1" applyFill="1" applyBorder="1" applyAlignment="1">
      <alignment vertical="center"/>
    </xf>
    <xf numFmtId="0" fontId="4" fillId="5" borderId="0" xfId="1" applyFont="1" applyFill="1" applyBorder="1" applyAlignment="1">
      <alignment vertical="center"/>
    </xf>
    <xf numFmtId="0" fontId="4" fillId="5" borderId="0" xfId="1" applyFont="1" applyFill="1" applyAlignment="1">
      <alignment vertical="center"/>
    </xf>
    <xf numFmtId="0" fontId="4" fillId="0" borderId="2" xfId="1" applyFont="1" applyFill="1" applyBorder="1" applyAlignment="1">
      <alignment horizontal="center" wrapText="1"/>
    </xf>
    <xf numFmtId="1" fontId="4" fillId="0" borderId="34" xfId="23" applyNumberFormat="1" applyFont="1" applyFill="1" applyBorder="1" applyAlignment="1">
      <alignment horizontal="center" wrapText="1"/>
    </xf>
    <xf numFmtId="4" fontId="4" fillId="0" borderId="33" xfId="46" applyNumberFormat="1" applyFont="1" applyFill="1" applyBorder="1" applyAlignment="1">
      <alignment vertical="center"/>
    </xf>
    <xf numFmtId="4" fontId="4" fillId="0" borderId="34" xfId="0" applyNumberFormat="1" applyFont="1" applyFill="1" applyBorder="1" applyAlignment="1">
      <alignment vertical="center" wrapText="1"/>
    </xf>
    <xf numFmtId="0" fontId="4" fillId="0" borderId="13" xfId="1" applyFont="1" applyFill="1" applyBorder="1" applyAlignment="1">
      <alignment vertical="center" wrapText="1"/>
    </xf>
    <xf numFmtId="0" fontId="3" fillId="0" borderId="11"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0" xfId="640" applyFont="1" applyBorder="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5" fillId="0" borderId="0" xfId="640" applyBorder="1"/>
    <xf numFmtId="0" fontId="5" fillId="0" borderId="0" xfId="640"/>
    <xf numFmtId="165" fontId="3" fillId="12" borderId="8" xfId="641" applyFont="1" applyFill="1" applyBorder="1" applyAlignment="1">
      <alignment horizontal="right" vertical="center"/>
    </xf>
    <xf numFmtId="164" fontId="3" fillId="12" borderId="10" xfId="642" applyFont="1" applyFill="1" applyBorder="1" applyAlignment="1">
      <alignment horizontal="right" vertical="center"/>
    </xf>
    <xf numFmtId="0" fontId="3" fillId="2" borderId="32" xfId="640" applyFont="1" applyFill="1" applyBorder="1" applyAlignment="1">
      <alignment horizontal="center" vertical="center"/>
    </xf>
    <xf numFmtId="4" fontId="3" fillId="2" borderId="33" xfId="640" applyNumberFormat="1" applyFont="1" applyFill="1" applyBorder="1" applyAlignment="1">
      <alignment horizontal="center" vertical="center"/>
    </xf>
    <xf numFmtId="0" fontId="4" fillId="0" borderId="13" xfId="1" applyFont="1" applyFill="1" applyBorder="1" applyAlignment="1">
      <alignment horizontal="center" vertical="center" wrapText="1"/>
    </xf>
    <xf numFmtId="2" fontId="4" fillId="0" borderId="13" xfId="1" applyNumberFormat="1" applyFont="1" applyFill="1" applyBorder="1" applyAlignment="1">
      <alignment horizontal="right" vertical="center" wrapText="1"/>
    </xf>
    <xf numFmtId="4" fontId="4" fillId="0" borderId="12" xfId="640" applyNumberFormat="1" applyFont="1" applyBorder="1" applyAlignment="1">
      <alignment horizontal="right" vertical="center"/>
    </xf>
    <xf numFmtId="0" fontId="3" fillId="0" borderId="0" xfId="640" applyFont="1" applyAlignment="1">
      <alignment vertical="center"/>
    </xf>
    <xf numFmtId="0" fontId="4" fillId="0" borderId="11" xfId="640" applyNumberFormat="1" applyFont="1" applyBorder="1" applyAlignment="1">
      <alignment horizontal="center" vertical="center"/>
    </xf>
    <xf numFmtId="2" fontId="2" fillId="0" borderId="13" xfId="781" applyNumberFormat="1" applyFont="1" applyFill="1" applyBorder="1" applyAlignment="1" applyProtection="1">
      <alignment horizontal="right" vertical="center"/>
    </xf>
    <xf numFmtId="166" fontId="2" fillId="0" borderId="13" xfId="781" applyNumberFormat="1" applyFont="1" applyFill="1" applyBorder="1" applyAlignment="1" applyProtection="1">
      <alignment horizontal="right" vertical="center"/>
    </xf>
    <xf numFmtId="0" fontId="4" fillId="0" borderId="13" xfId="640" applyNumberFormat="1" applyFont="1" applyBorder="1" applyAlignment="1">
      <alignment horizontal="center" vertical="center"/>
    </xf>
    <xf numFmtId="2" fontId="4" fillId="0" borderId="13" xfId="640" applyNumberFormat="1" applyFont="1" applyBorder="1" applyAlignment="1">
      <alignment horizontal="right" vertical="center"/>
    </xf>
    <xf numFmtId="0" fontId="4" fillId="5" borderId="0" xfId="0" applyFont="1" applyFill="1" applyAlignment="1">
      <alignment vertical="center"/>
    </xf>
    <xf numFmtId="0" fontId="4" fillId="0" borderId="0" xfId="0" applyFont="1" applyAlignment="1">
      <alignment vertical="center"/>
    </xf>
    <xf numFmtId="0" fontId="3" fillId="5" borderId="0" xfId="0" applyFont="1" applyFill="1" applyAlignment="1">
      <alignment horizontal="right" vertical="center"/>
    </xf>
    <xf numFmtId="4" fontId="4" fillId="5" borderId="0" xfId="0" applyNumberFormat="1" applyFont="1" applyFill="1" applyAlignment="1">
      <alignment vertical="center"/>
    </xf>
    <xf numFmtId="0" fontId="4" fillId="5" borderId="0" xfId="0" applyFont="1" applyFill="1" applyAlignment="1">
      <alignment vertical="center"/>
    </xf>
    <xf numFmtId="0" fontId="4" fillId="0" borderId="0" xfId="0" applyFont="1" applyAlignment="1">
      <alignment vertical="center"/>
    </xf>
    <xf numFmtId="0" fontId="3" fillId="5" borderId="0" xfId="0" applyFont="1" applyFill="1" applyAlignment="1">
      <alignment horizontal="right" vertical="center"/>
    </xf>
    <xf numFmtId="4" fontId="4" fillId="5" borderId="0" xfId="0" applyNumberFormat="1" applyFont="1" applyFill="1" applyAlignment="1">
      <alignment vertical="center"/>
    </xf>
    <xf numFmtId="0" fontId="5" fillId="0" borderId="0" xfId="1" applyFont="1" applyAlignment="1">
      <alignment vertical="center"/>
    </xf>
    <xf numFmtId="0" fontId="5" fillId="0" borderId="9" xfId="1" applyFont="1" applyFill="1" applyBorder="1" applyAlignment="1">
      <alignment vertical="center"/>
    </xf>
    <xf numFmtId="0" fontId="5" fillId="0" borderId="16" xfId="1" applyFont="1" applyFill="1" applyBorder="1" applyAlignment="1">
      <alignment vertic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0" fontId="4" fillId="0" borderId="13" xfId="0" applyFont="1" applyFill="1" applyBorder="1" applyAlignment="1">
      <alignment horizontal="center"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0" fontId="3" fillId="5" borderId="0" xfId="1" applyFont="1" applyFill="1" applyBorder="1" applyAlignment="1">
      <alignment vertical="center" wrapText="1"/>
    </xf>
    <xf numFmtId="4" fontId="3" fillId="5" borderId="0" xfId="1" applyNumberFormat="1" applyFont="1" applyFill="1" applyBorder="1" applyAlignment="1">
      <alignment vertical="center" wrapText="1"/>
    </xf>
    <xf numFmtId="0" fontId="4" fillId="0" borderId="13" xfId="0" applyNumberFormat="1" applyFont="1" applyFill="1" applyBorder="1" applyAlignment="1">
      <alignment horizontal="center" vertical="center" wrapText="1"/>
    </xf>
    <xf numFmtId="0" fontId="4" fillId="5" borderId="0" xfId="0" applyFont="1" applyFill="1" applyAlignment="1">
      <alignment vertical="center"/>
    </xf>
    <xf numFmtId="0" fontId="4" fillId="0" borderId="0" xfId="0" applyFont="1" applyAlignment="1">
      <alignment vertical="center"/>
    </xf>
    <xf numFmtId="0" fontId="5" fillId="0" borderId="16" xfId="1" applyFont="1" applyFill="1" applyBorder="1" applyAlignment="1">
      <alignment vertical="center"/>
    </xf>
    <xf numFmtId="0" fontId="4" fillId="0" borderId="0" xfId="640" applyFont="1" applyBorder="1"/>
    <xf numFmtId="0" fontId="18" fillId="0" borderId="14" xfId="1" applyFont="1" applyFill="1" applyBorder="1" applyAlignment="1">
      <alignment vertical="center" wrapText="1"/>
    </xf>
    <xf numFmtId="44" fontId="18" fillId="0" borderId="16" xfId="839" applyFont="1" applyFill="1" applyBorder="1" applyAlignment="1">
      <alignment horizontal="right" vertical="center" wrapText="1"/>
    </xf>
    <xf numFmtId="14" fontId="5" fillId="0" borderId="15" xfId="839" applyNumberFormat="1" applyFont="1" applyFill="1" applyBorder="1" applyAlignment="1">
      <alignment vertical="center" wrapText="1"/>
    </xf>
    <xf numFmtId="0" fontId="18" fillId="0" borderId="8" xfId="1" applyFont="1" applyFill="1" applyBorder="1" applyAlignment="1">
      <alignment vertical="center" wrapText="1"/>
    </xf>
    <xf numFmtId="44" fontId="18" fillId="0" borderId="9" xfId="839" applyFont="1" applyFill="1" applyBorder="1" applyAlignment="1">
      <alignment horizontal="right" vertical="center"/>
    </xf>
    <xf numFmtId="10" fontId="18" fillId="0" borderId="10" xfId="924" applyNumberFormat="1" applyFont="1" applyFill="1" applyBorder="1" applyAlignment="1">
      <alignment vertical="center"/>
    </xf>
    <xf numFmtId="0" fontId="105" fillId="0" borderId="90" xfId="0" applyFont="1" applyBorder="1" applyAlignment="1">
      <alignment horizontal="center" vertical="center" wrapText="1"/>
    </xf>
    <xf numFmtId="0" fontId="101" fillId="0" borderId="90" xfId="0" applyFont="1" applyBorder="1" applyAlignment="1">
      <alignment horizontal="left" vertical="center"/>
    </xf>
    <xf numFmtId="10" fontId="101" fillId="0" borderId="90" xfId="924" applyNumberFormat="1" applyFont="1" applyBorder="1" applyAlignment="1">
      <alignment horizontal="center" vertical="center" wrapText="1"/>
    </xf>
    <xf numFmtId="0" fontId="101" fillId="49" borderId="90" xfId="0" applyFont="1" applyFill="1" applyBorder="1" applyAlignment="1">
      <alignment horizontal="left" vertical="center" wrapText="1"/>
    </xf>
    <xf numFmtId="10" fontId="101" fillId="49" borderId="90" xfId="924" applyNumberFormat="1" applyFont="1" applyFill="1" applyBorder="1" applyAlignment="1">
      <alignment horizontal="center" vertical="center" wrapText="1"/>
    </xf>
    <xf numFmtId="0" fontId="101" fillId="0" borderId="90" xfId="0" applyFont="1" applyBorder="1" applyAlignment="1">
      <alignment horizontal="left" vertical="center" wrapText="1"/>
    </xf>
    <xf numFmtId="0" fontId="101" fillId="49" borderId="90" xfId="0" applyFont="1" applyFill="1" applyBorder="1" applyAlignment="1">
      <alignment horizontal="left" vertical="center"/>
    </xf>
    <xf numFmtId="10" fontId="101" fillId="0" borderId="90" xfId="924" applyNumberFormat="1" applyFont="1" applyBorder="1" applyAlignment="1">
      <alignment horizontal="center" vertical="center"/>
    </xf>
    <xf numFmtId="10" fontId="101" fillId="49" borderId="90" xfId="924" applyNumberFormat="1" applyFont="1" applyFill="1" applyBorder="1" applyAlignment="1">
      <alignment horizontal="center" vertical="center"/>
    </xf>
    <xf numFmtId="0" fontId="105" fillId="49" borderId="90" xfId="0" applyFont="1" applyFill="1" applyBorder="1" applyAlignment="1">
      <alignment horizontal="center" vertical="center" wrapText="1"/>
    </xf>
    <xf numFmtId="10" fontId="105" fillId="49" borderId="90" xfId="924" applyNumberFormat="1" applyFont="1" applyFill="1" applyBorder="1" applyAlignment="1">
      <alignment horizontal="center" vertical="center" wrapText="1"/>
    </xf>
    <xf numFmtId="10" fontId="105" fillId="0" borderId="90" xfId="924" applyNumberFormat="1" applyFont="1" applyBorder="1" applyAlignment="1">
      <alignment horizontal="center" vertical="center" wrapText="1"/>
    </xf>
    <xf numFmtId="0" fontId="4" fillId="0" borderId="34" xfId="1" applyFont="1" applyFill="1" applyBorder="1" applyAlignment="1">
      <alignment wrapText="1"/>
    </xf>
    <xf numFmtId="0" fontId="4" fillId="0" borderId="34" xfId="1" applyFont="1" applyFill="1" applyBorder="1" applyAlignment="1">
      <alignment horizontal="center" wrapText="1"/>
    </xf>
    <xf numFmtId="0" fontId="98" fillId="5" borderId="0" xfId="1" applyFont="1" applyFill="1" applyAlignment="1">
      <alignment horizontal="right" vertical="center" wrapText="1"/>
    </xf>
    <xf numFmtId="0" fontId="4" fillId="5" borderId="0" xfId="1" applyFont="1" applyFill="1" applyAlignment="1">
      <alignment vertical="center" wrapText="1"/>
    </xf>
    <xf numFmtId="0" fontId="4" fillId="0" borderId="0" xfId="1" applyFont="1" applyBorder="1" applyAlignment="1">
      <alignment vertical="center"/>
    </xf>
    <xf numFmtId="0" fontId="4" fillId="0" borderId="0" xfId="1" applyFont="1" applyAlignment="1">
      <alignment vertical="center"/>
    </xf>
    <xf numFmtId="4" fontId="3" fillId="5" borderId="0" xfId="1" applyNumberFormat="1" applyFont="1" applyFill="1" applyBorder="1" applyAlignment="1">
      <alignment horizontal="right" vertical="center"/>
    </xf>
    <xf numFmtId="0" fontId="3" fillId="5" borderId="0" xfId="1" applyFont="1" applyFill="1" applyBorder="1" applyAlignment="1">
      <alignment horizontal="center" vertical="center" wrapText="1"/>
    </xf>
    <xf numFmtId="4" fontId="4" fillId="5" borderId="0" xfId="1" applyNumberFormat="1" applyFont="1" applyFill="1" applyAlignment="1">
      <alignment vertical="center"/>
    </xf>
    <xf numFmtId="4" fontId="4" fillId="5" borderId="0" xfId="1" applyNumberFormat="1" applyFont="1" applyFill="1" applyBorder="1" applyAlignment="1">
      <alignment vertical="center"/>
    </xf>
    <xf numFmtId="0" fontId="3" fillId="5" borderId="0" xfId="0" applyFont="1" applyFill="1" applyAlignment="1">
      <alignment horizontal="right" vertical="center"/>
    </xf>
    <xf numFmtId="4" fontId="4" fillId="5" borderId="0" xfId="0" applyNumberFormat="1" applyFont="1" applyFill="1" applyAlignment="1">
      <alignment vertical="center"/>
    </xf>
    <xf numFmtId="0" fontId="4" fillId="0" borderId="0" xfId="23" applyFont="1" applyBorder="1" applyAlignment="1">
      <alignment horizontal="center"/>
    </xf>
    <xf numFmtId="0" fontId="133" fillId="11" borderId="13" xfId="127" applyFont="1" applyFill="1" applyBorder="1" applyAlignment="1">
      <alignment horizontal="center" vertical="center" wrapText="1"/>
    </xf>
    <xf numFmtId="0" fontId="4" fillId="0" borderId="21" xfId="1" quotePrefix="1" applyFont="1" applyFill="1" applyBorder="1" applyAlignment="1">
      <alignment horizontal="center" wrapText="1"/>
    </xf>
    <xf numFmtId="0" fontId="36" fillId="0" borderId="13" xfId="0" applyFont="1" applyBorder="1" applyAlignment="1">
      <alignment horizontal="center" vertical="center"/>
    </xf>
    <xf numFmtId="4" fontId="36" fillId="0" borderId="13" xfId="0" applyNumberFormat="1" applyFont="1" applyBorder="1" applyAlignment="1">
      <alignment horizontal="right" vertical="center" wrapText="1"/>
    </xf>
    <xf numFmtId="0" fontId="136" fillId="11" borderId="34" xfId="127" applyFont="1" applyFill="1" applyBorder="1" applyAlignment="1">
      <alignment horizontal="center" vertical="center" wrapText="1"/>
    </xf>
    <xf numFmtId="0" fontId="4" fillId="0" borderId="13" xfId="1" quotePrefix="1" applyFont="1" applyFill="1" applyBorder="1" applyAlignment="1">
      <alignment horizontal="center" wrapText="1"/>
    </xf>
    <xf numFmtId="0" fontId="3" fillId="2" borderId="42" xfId="0" applyFont="1" applyFill="1" applyBorder="1" applyAlignment="1">
      <alignment horizontal="center" vertical="center"/>
    </xf>
    <xf numFmtId="0" fontId="134" fillId="11" borderId="13" xfId="127" applyFont="1" applyFill="1" applyBorder="1" applyAlignment="1">
      <alignment horizontal="center" vertical="center" wrapText="1"/>
    </xf>
    <xf numFmtId="4" fontId="36" fillId="0" borderId="13" xfId="0" applyNumberFormat="1" applyFont="1" applyBorder="1" applyAlignment="1">
      <alignment vertical="center"/>
    </xf>
    <xf numFmtId="0" fontId="0" fillId="0" borderId="0" xfId="0" applyBorder="1" applyAlignment="1">
      <alignment horizontal="center"/>
    </xf>
    <xf numFmtId="10" fontId="36" fillId="0" borderId="13" xfId="645" applyNumberFormat="1" applyFont="1" applyBorder="1" applyAlignment="1">
      <alignment vertical="center"/>
    </xf>
    <xf numFmtId="0" fontId="0" fillId="0" borderId="0" xfId="0" applyBorder="1"/>
    <xf numFmtId="4" fontId="36" fillId="0" borderId="13" xfId="0" applyNumberFormat="1" applyFont="1" applyBorder="1" applyAlignment="1">
      <alignment vertical="center" wrapText="1"/>
    </xf>
    <xf numFmtId="0" fontId="132" fillId="0" borderId="13" xfId="0" applyFont="1" applyBorder="1" applyAlignment="1">
      <alignment horizontal="center" vertical="center" wrapText="1"/>
    </xf>
    <xf numFmtId="0" fontId="4" fillId="2" borderId="0" xfId="640" applyFont="1" applyFill="1" applyAlignment="1">
      <alignment horizontal="center" vertical="center"/>
    </xf>
    <xf numFmtId="0" fontId="3" fillId="2" borderId="23" xfId="0" applyFont="1" applyFill="1" applyBorder="1" applyAlignment="1">
      <alignment vertical="center"/>
    </xf>
    <xf numFmtId="14" fontId="36" fillId="0" borderId="13" xfId="0" applyNumberFormat="1" applyFont="1" applyBorder="1" applyAlignment="1">
      <alignment horizontal="center" vertical="center"/>
    </xf>
    <xf numFmtId="0" fontId="0" fillId="0" borderId="0" xfId="0" applyBorder="1" applyAlignment="1">
      <alignment wrapText="1"/>
    </xf>
    <xf numFmtId="190" fontId="36" fillId="0" borderId="13" xfId="0" applyNumberFormat="1" applyFont="1" applyBorder="1" applyAlignment="1">
      <alignment vertical="center" wrapText="1"/>
    </xf>
    <xf numFmtId="0" fontId="4" fillId="0" borderId="13" xfId="1" applyFont="1" applyFill="1" applyBorder="1" applyAlignment="1">
      <alignment horizontal="center" wrapText="1"/>
    </xf>
    <xf numFmtId="0" fontId="4" fillId="0" borderId="21" xfId="1" applyFont="1" applyFill="1" applyBorder="1" applyAlignment="1">
      <alignment horizontal="center" wrapText="1"/>
    </xf>
    <xf numFmtId="2" fontId="4" fillId="0" borderId="13"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0" fontId="4" fillId="0" borderId="13" xfId="1" applyFont="1" applyFill="1" applyBorder="1" applyAlignment="1">
      <alignment vertical="center" wrapText="1"/>
    </xf>
    <xf numFmtId="0" fontId="4" fillId="0" borderId="21" xfId="1" applyFont="1" applyFill="1" applyBorder="1" applyAlignment="1">
      <alignment vertical="center" wrapText="1"/>
    </xf>
    <xf numFmtId="4" fontId="4" fillId="0" borderId="13" xfId="1" applyNumberFormat="1" applyFont="1" applyFill="1" applyBorder="1" applyAlignment="1">
      <alignment horizontal="center" wrapText="1"/>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2" fontId="4" fillId="0" borderId="13" xfId="640" applyNumberFormat="1" applyFont="1" applyBorder="1" applyAlignment="1">
      <alignment horizontal="right"/>
    </xf>
    <xf numFmtId="4" fontId="4" fillId="0" borderId="12" xfId="640" applyNumberFormat="1" applyFont="1" applyBorder="1" applyAlignment="1">
      <alignment horizontal="right"/>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165" fontId="3" fillId="12" borderId="86" xfId="641" applyFont="1" applyFill="1" applyBorder="1" applyAlignment="1">
      <alignment horizontal="right" vertical="center"/>
    </xf>
    <xf numFmtId="164" fontId="3" fillId="12" borderId="87" xfId="642" applyFont="1" applyFill="1" applyBorder="1" applyAlignment="1">
      <alignment horizontal="right" vertical="center"/>
    </xf>
    <xf numFmtId="10" fontId="3" fillId="11" borderId="21" xfId="645" applyNumberFormat="1" applyFont="1" applyFill="1" applyBorder="1" applyAlignment="1">
      <alignment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0" fontId="4" fillId="0" borderId="0" xfId="640" applyFont="1" applyBorder="1"/>
    <xf numFmtId="0" fontId="4" fillId="0" borderId="0" xfId="640" applyFont="1"/>
    <xf numFmtId="0" fontId="3" fillId="0" borderId="0" xfId="640" applyFont="1" applyAlignment="1">
      <alignment vertical="center"/>
    </xf>
    <xf numFmtId="0" fontId="5" fillId="0" borderId="0" xfId="640" applyBorder="1"/>
    <xf numFmtId="0" fontId="5" fillId="0" borderId="0" xfId="640"/>
    <xf numFmtId="164" fontId="5" fillId="0" borderId="0" xfId="640" applyNumberFormat="1" applyBorder="1"/>
    <xf numFmtId="0" fontId="3" fillId="11" borderId="34" xfId="127" applyFont="1" applyFill="1" applyBorder="1" applyAlignment="1">
      <alignment horizontal="center" vertical="center" wrapText="1"/>
    </xf>
    <xf numFmtId="0" fontId="3" fillId="0" borderId="11"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3" xfId="0" applyFont="1" applyFill="1" applyBorder="1" applyAlignment="1">
      <alignment horizontal="center" vertical="center" wrapText="1"/>
    </xf>
    <xf numFmtId="4" fontId="3" fillId="0" borderId="13" xfId="0" applyNumberFormat="1" applyFont="1" applyFill="1" applyBorder="1" applyAlignment="1">
      <alignment horizontal="center" vertical="center"/>
    </xf>
    <xf numFmtId="4" fontId="3" fillId="0" borderId="12" xfId="0" applyNumberFormat="1" applyFont="1" applyFill="1" applyBorder="1" applyAlignment="1">
      <alignment horizontal="center" vertical="center"/>
    </xf>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0" fontId="97" fillId="0" borderId="13" xfId="0" applyFont="1" applyFill="1" applyBorder="1" applyAlignment="1">
      <alignment horizontal="center" vertical="center" wrapText="1"/>
    </xf>
    <xf numFmtId="4" fontId="2" fillId="0" borderId="12" xfId="0" applyNumberFormat="1" applyFont="1" applyFill="1" applyBorder="1" applyAlignment="1">
      <alignment vertical="center"/>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2" xfId="0" applyNumberFormat="1" applyFont="1" applyFill="1" applyBorder="1" applyAlignment="1">
      <alignment vertical="center"/>
    </xf>
    <xf numFmtId="14" fontId="2" fillId="5" borderId="11" xfId="0" applyNumberFormat="1" applyFont="1" applyFill="1" applyBorder="1" applyAlignment="1">
      <alignment horizontal="center" vertical="center"/>
    </xf>
    <xf numFmtId="10" fontId="3" fillId="0" borderId="13" xfId="645" applyNumberFormat="1" applyFont="1" applyFill="1" applyBorder="1" applyAlignment="1">
      <alignment horizontal="center" vertical="center"/>
    </xf>
    <xf numFmtId="10" fontId="3" fillId="11" borderId="34" xfId="645" applyNumberFormat="1" applyFont="1" applyFill="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14" fontId="2" fillId="0" borderId="13"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10" fontId="2" fillId="0" borderId="13" xfId="645" applyNumberFormat="1" applyFont="1" applyFill="1" applyBorder="1" applyAlignment="1">
      <alignment vertical="center"/>
    </xf>
    <xf numFmtId="0" fontId="97" fillId="5" borderId="13" xfId="0" applyFont="1" applyFill="1" applyBorder="1" applyAlignment="1">
      <alignment horizontal="center" vertical="center" wrapText="1"/>
    </xf>
    <xf numFmtId="4" fontId="2" fillId="5" borderId="13" xfId="0" applyNumberFormat="1" applyFont="1" applyFill="1" applyBorder="1" applyAlignment="1">
      <alignment vertical="center"/>
    </xf>
    <xf numFmtId="0" fontId="97" fillId="5" borderId="0" xfId="0" applyFont="1" applyFill="1" applyAlignment="1">
      <alignment vertical="center" wrapText="1"/>
    </xf>
    <xf numFmtId="0" fontId="4" fillId="0" borderId="30" xfId="640" applyNumberFormat="1" applyFont="1" applyBorder="1" applyAlignment="1">
      <alignment horizontal="center"/>
    </xf>
    <xf numFmtId="165" fontId="3" fillId="12" borderId="86" xfId="641" applyFont="1" applyFill="1" applyBorder="1" applyAlignment="1">
      <alignment horizontal="right" vertical="center"/>
    </xf>
    <xf numFmtId="164" fontId="3" fillId="12" borderId="87" xfId="642" applyFont="1" applyFill="1" applyBorder="1" applyAlignment="1">
      <alignment horizontal="right" vertical="center"/>
    </xf>
    <xf numFmtId="10" fontId="3" fillId="11" borderId="21" xfId="645" applyNumberFormat="1" applyFont="1" applyFill="1" applyBorder="1" applyAlignment="1">
      <alignment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0" fontId="4" fillId="0" borderId="0" xfId="640" applyFont="1" applyBorder="1"/>
    <xf numFmtId="0" fontId="4" fillId="0" borderId="0" xfId="640" applyFont="1"/>
    <xf numFmtId="0" fontId="3" fillId="0" borderId="0" xfId="640" applyFont="1" applyAlignment="1">
      <alignment vertical="center"/>
    </xf>
    <xf numFmtId="0" fontId="5" fillId="0" borderId="0" xfId="640" applyBorder="1"/>
    <xf numFmtId="0" fontId="5" fillId="0" borderId="0" xfId="640"/>
    <xf numFmtId="0" fontId="4" fillId="0" borderId="66" xfId="640" applyNumberFormat="1" applyFont="1" applyBorder="1" applyAlignment="1">
      <alignment horizontal="center"/>
    </xf>
    <xf numFmtId="164" fontId="5" fillId="0" borderId="0" xfId="640" applyNumberFormat="1" applyBorder="1"/>
    <xf numFmtId="0" fontId="3" fillId="11" borderId="34" xfId="127" applyFont="1" applyFill="1" applyBorder="1" applyAlignment="1">
      <alignment horizontal="center" vertical="center" wrapText="1"/>
    </xf>
    <xf numFmtId="0" fontId="3" fillId="0" borderId="11"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3" xfId="0" applyFont="1" applyFill="1" applyBorder="1" applyAlignment="1">
      <alignment horizontal="center" vertical="center" wrapText="1"/>
    </xf>
    <xf numFmtId="4" fontId="3" fillId="0" borderId="13" xfId="0" applyNumberFormat="1" applyFont="1" applyFill="1" applyBorder="1" applyAlignment="1">
      <alignment horizontal="center" vertical="center"/>
    </xf>
    <xf numFmtId="4" fontId="3" fillId="0" borderId="12" xfId="0" applyNumberFormat="1" applyFont="1" applyFill="1" applyBorder="1" applyAlignment="1">
      <alignment horizontal="center" vertical="center"/>
    </xf>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0" fontId="97" fillId="0" borderId="13" xfId="0" applyFont="1" applyFill="1" applyBorder="1" applyAlignment="1">
      <alignment horizontal="center" vertical="center" wrapText="1"/>
    </xf>
    <xf numFmtId="4" fontId="2" fillId="0" borderId="12" xfId="0" applyNumberFormat="1" applyFont="1" applyFill="1" applyBorder="1" applyAlignment="1">
      <alignment vertical="center"/>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2" xfId="0" applyNumberFormat="1" applyFont="1" applyFill="1" applyBorder="1" applyAlignment="1">
      <alignment vertical="center"/>
    </xf>
    <xf numFmtId="14" fontId="2" fillId="5" borderId="11" xfId="0" applyNumberFormat="1" applyFont="1" applyFill="1" applyBorder="1" applyAlignment="1">
      <alignment horizontal="center" vertical="center"/>
    </xf>
    <xf numFmtId="10" fontId="3" fillId="0" borderId="13" xfId="645" applyNumberFormat="1" applyFont="1" applyFill="1" applyBorder="1" applyAlignment="1">
      <alignment horizontal="center" vertical="center"/>
    </xf>
    <xf numFmtId="10" fontId="3" fillId="11" borderId="34" xfId="645" applyNumberFormat="1" applyFont="1" applyFill="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14" fontId="2" fillId="0" borderId="13"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10" fontId="2" fillId="0" borderId="13" xfId="645" applyNumberFormat="1" applyFont="1" applyFill="1" applyBorder="1" applyAlignment="1">
      <alignment vertical="center"/>
    </xf>
    <xf numFmtId="0" fontId="97" fillId="5" borderId="13" xfId="0" applyFont="1" applyFill="1" applyBorder="1" applyAlignment="1">
      <alignment horizontal="center" vertical="center" wrapText="1"/>
    </xf>
    <xf numFmtId="4" fontId="2" fillId="5" borderId="13" xfId="0" applyNumberFormat="1" applyFont="1" applyFill="1" applyBorder="1" applyAlignment="1">
      <alignment vertical="center"/>
    </xf>
    <xf numFmtId="0" fontId="97" fillId="5" borderId="0" xfId="0" applyFont="1" applyFill="1" applyAlignment="1">
      <alignment vertical="center" wrapText="1"/>
    </xf>
    <xf numFmtId="165" fontId="3" fillId="12" borderId="86" xfId="641" applyFont="1" applyFill="1" applyBorder="1" applyAlignment="1">
      <alignment horizontal="right" vertical="center"/>
    </xf>
    <xf numFmtId="164" fontId="3" fillId="12" borderId="87" xfId="642" applyFont="1" applyFill="1" applyBorder="1" applyAlignment="1">
      <alignment horizontal="right" vertical="center"/>
    </xf>
    <xf numFmtId="10" fontId="3" fillId="11" borderId="21" xfId="645" applyNumberFormat="1" applyFont="1" applyFill="1" applyBorder="1" applyAlignment="1">
      <alignment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0" fontId="4" fillId="0" borderId="0" xfId="640" applyFont="1" applyBorder="1"/>
    <xf numFmtId="0" fontId="4" fillId="0" borderId="0" xfId="640" applyFont="1"/>
    <xf numFmtId="0" fontId="3" fillId="0" borderId="0" xfId="640" applyFont="1" applyAlignment="1">
      <alignment vertical="center"/>
    </xf>
    <xf numFmtId="0" fontId="5" fillId="0" borderId="0" xfId="640" applyBorder="1"/>
    <xf numFmtId="0" fontId="5" fillId="0" borderId="0" xfId="640"/>
    <xf numFmtId="164" fontId="5" fillId="0" borderId="0" xfId="640" applyNumberFormat="1" applyBorder="1"/>
    <xf numFmtId="0" fontId="3" fillId="11" borderId="34" xfId="127" applyFont="1" applyFill="1" applyBorder="1" applyAlignment="1">
      <alignment horizontal="center" vertical="center" wrapText="1"/>
    </xf>
    <xf numFmtId="0" fontId="3" fillId="0" borderId="11"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3" xfId="0" applyFont="1" applyFill="1" applyBorder="1" applyAlignment="1">
      <alignment horizontal="center" vertical="center" wrapText="1"/>
    </xf>
    <xf numFmtId="4" fontId="3" fillId="0" borderId="13" xfId="0" applyNumberFormat="1" applyFont="1" applyFill="1" applyBorder="1" applyAlignment="1">
      <alignment horizontal="center" vertical="center"/>
    </xf>
    <xf numFmtId="4" fontId="3" fillId="0" borderId="12" xfId="0" applyNumberFormat="1" applyFont="1" applyFill="1" applyBorder="1" applyAlignment="1">
      <alignment horizontal="center" vertical="center"/>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2" fillId="5" borderId="12" xfId="0" applyNumberFormat="1" applyFont="1" applyFill="1" applyBorder="1" applyAlignment="1">
      <alignment vertical="center"/>
    </xf>
    <xf numFmtId="14" fontId="2" fillId="5" borderId="11" xfId="0" applyNumberFormat="1" applyFont="1" applyFill="1" applyBorder="1" applyAlignment="1">
      <alignment horizontal="center" vertical="center"/>
    </xf>
    <xf numFmtId="10" fontId="3" fillId="0" borderId="13" xfId="645" applyNumberFormat="1" applyFont="1" applyFill="1" applyBorder="1" applyAlignment="1">
      <alignment horizontal="center" vertical="center"/>
    </xf>
    <xf numFmtId="10" fontId="3" fillId="11" borderId="34" xfId="645" applyNumberFormat="1" applyFont="1" applyFill="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14" fontId="2" fillId="0" borderId="13"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0" fontId="3" fillId="0" borderId="0" xfId="640" applyFont="1" applyAlignment="1">
      <alignment vertical="center"/>
    </xf>
    <xf numFmtId="0" fontId="5" fillId="0" borderId="0" xfId="640" applyBorder="1"/>
    <xf numFmtId="0" fontId="5" fillId="0" borderId="0" xfId="640"/>
    <xf numFmtId="0" fontId="97" fillId="5" borderId="13" xfId="0" applyFont="1" applyFill="1" applyBorder="1" applyAlignment="1">
      <alignment horizontal="center" vertical="center" wrapText="1"/>
    </xf>
    <xf numFmtId="4" fontId="2" fillId="5" borderId="13" xfId="0" applyNumberFormat="1" applyFont="1" applyFill="1" applyBorder="1" applyAlignment="1">
      <alignment vertical="center"/>
    </xf>
    <xf numFmtId="0" fontId="3" fillId="0" borderId="0" xfId="640" applyFont="1" applyAlignment="1">
      <alignment vertical="center"/>
    </xf>
    <xf numFmtId="0" fontId="5" fillId="0" borderId="0" xfId="640" applyBorder="1"/>
    <xf numFmtId="0" fontId="5" fillId="0" borderId="0" xfId="640"/>
    <xf numFmtId="0" fontId="0" fillId="0" borderId="0" xfId="0"/>
    <xf numFmtId="0" fontId="0" fillId="0" borderId="13" xfId="0" applyBorder="1" applyAlignment="1">
      <alignment horizontal="center"/>
    </xf>
    <xf numFmtId="0" fontId="0" fillId="0" borderId="13" xfId="0" applyBorder="1" applyAlignment="1">
      <alignment wrapText="1"/>
    </xf>
    <xf numFmtId="0" fontId="0" fillId="0" borderId="13" xfId="0" applyBorder="1"/>
    <xf numFmtId="0" fontId="4" fillId="0" borderId="13" xfId="1" applyFont="1" applyFill="1" applyBorder="1" applyAlignment="1">
      <alignment horizontal="center" wrapText="1"/>
    </xf>
    <xf numFmtId="0" fontId="4" fillId="0" borderId="21" xfId="1" applyFont="1" applyFill="1" applyBorder="1" applyAlignment="1">
      <alignment horizontal="center" wrapText="1"/>
    </xf>
    <xf numFmtId="2" fontId="4" fillId="0" borderId="13"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0" fontId="4" fillId="0" borderId="13" xfId="1" applyFont="1" applyFill="1" applyBorder="1" applyAlignment="1">
      <alignment vertical="center" wrapText="1"/>
    </xf>
    <xf numFmtId="0" fontId="4" fillId="0" borderId="21" xfId="1" applyFont="1" applyFill="1" applyBorder="1" applyAlignment="1">
      <alignment vertical="center" wrapText="1"/>
    </xf>
    <xf numFmtId="4" fontId="4" fillId="0" borderId="13" xfId="1" applyNumberFormat="1" applyFont="1" applyFill="1" applyBorder="1" applyAlignment="1">
      <alignment horizontal="center" wrapText="1"/>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4" fontId="4" fillId="0" borderId="12" xfId="640" applyNumberFormat="1" applyFont="1" applyBorder="1" applyAlignment="1">
      <alignment horizontal="right"/>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0" fontId="5" fillId="0" borderId="1" xfId="0" applyNumberFormat="1" applyFont="1" applyBorder="1" applyAlignment="1">
      <alignment horizontal="center" vertical="center" wrapText="1"/>
    </xf>
    <xf numFmtId="0" fontId="12" fillId="0" borderId="1" xfId="0" applyFont="1" applyFill="1" applyBorder="1" applyAlignment="1">
      <alignment horizontal="center" vertical="center"/>
    </xf>
    <xf numFmtId="0" fontId="4" fillId="0" borderId="11" xfId="1" applyFont="1" applyFill="1" applyBorder="1" applyAlignment="1">
      <alignment horizont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4" fontId="4" fillId="0" borderId="13" xfId="1" applyNumberFormat="1" applyFont="1" applyFill="1" applyBorder="1" applyAlignment="1">
      <alignment wrapText="1"/>
    </xf>
    <xf numFmtId="0" fontId="4" fillId="0" borderId="13" xfId="0" applyFont="1" applyFill="1" applyBorder="1" applyAlignment="1">
      <alignment horizontal="center" wrapText="1"/>
    </xf>
    <xf numFmtId="0" fontId="4" fillId="0" borderId="30" xfId="1" applyFont="1" applyFill="1" applyBorder="1" applyAlignment="1">
      <alignment horizontal="center"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4" fontId="4" fillId="0" borderId="21" xfId="1" applyNumberFormat="1" applyFont="1" applyFill="1" applyBorder="1" applyAlignment="1">
      <alignment wrapText="1"/>
    </xf>
    <xf numFmtId="4" fontId="4" fillId="0" borderId="21" xfId="1" applyNumberFormat="1" applyFont="1" applyFill="1" applyBorder="1" applyAlignment="1">
      <alignment horizontal="right" wrapText="1"/>
    </xf>
    <xf numFmtId="0" fontId="3" fillId="5" borderId="9" xfId="1" applyFont="1" applyFill="1" applyBorder="1" applyAlignment="1">
      <alignment vertical="center" wrapText="1"/>
    </xf>
    <xf numFmtId="4" fontId="3" fillId="5" borderId="9" xfId="1" applyNumberFormat="1" applyFont="1" applyFill="1" applyBorder="1" applyAlignment="1">
      <alignment vertical="center"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0" fontId="3" fillId="11" borderId="34" xfId="127" applyFont="1" applyFill="1" applyBorder="1" applyAlignment="1">
      <alignment horizontal="center" vertical="center" wrapText="1"/>
    </xf>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4" fontId="3" fillId="5" borderId="13" xfId="0" applyNumberFormat="1" applyFont="1" applyFill="1" applyBorder="1" applyAlignment="1">
      <alignment horizontal="center" vertical="center"/>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4" fillId="0" borderId="13" xfId="1" applyNumberFormat="1" applyFont="1" applyFill="1" applyBorder="1" applyAlignment="1">
      <alignment horizontal="center" wrapText="1"/>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0" borderId="11"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13" xfId="645" applyNumberFormat="1" applyFont="1" applyFill="1" applyBorder="1" applyAlignment="1">
      <alignment horizontal="center" vertical="center"/>
    </xf>
    <xf numFmtId="165" fontId="3" fillId="12" borderId="2" xfId="641" applyFont="1" applyFill="1" applyBorder="1" applyAlignment="1">
      <alignment horizontal="right" vertical="center"/>
    </xf>
    <xf numFmtId="0" fontId="4" fillId="5" borderId="0" xfId="0" applyFont="1" applyFill="1" applyAlignment="1">
      <alignment vertical="center"/>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4" fontId="4" fillId="0" borderId="13" xfId="0" applyNumberFormat="1" applyFont="1" applyFill="1" applyBorder="1" applyAlignment="1">
      <alignment horizont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0" fontId="2" fillId="0" borderId="13" xfId="0" applyFont="1" applyBorder="1" applyAlignment="1">
      <alignment horizontal="center" vertical="center"/>
    </xf>
    <xf numFmtId="4" fontId="2" fillId="0" borderId="13" xfId="0" applyNumberFormat="1" applyFont="1" applyBorder="1" applyAlignment="1">
      <alignment vertical="center" wrapText="1"/>
    </xf>
    <xf numFmtId="0" fontId="97" fillId="0" borderId="13" xfId="0" applyFont="1" applyBorder="1" applyAlignment="1">
      <alignment horizontal="center" vertical="center" wrapText="1"/>
    </xf>
    <xf numFmtId="4" fontId="2" fillId="0" borderId="13" xfId="0" applyNumberFormat="1" applyFont="1" applyBorder="1" applyAlignment="1">
      <alignment horizontal="center"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14" fontId="2" fillId="0" borderId="13" xfId="0" applyNumberFormat="1" applyFont="1" applyFill="1" applyBorder="1" applyAlignment="1">
      <alignment horizontal="center" vertical="center"/>
    </xf>
    <xf numFmtId="4" fontId="2" fillId="0" borderId="13" xfId="0" applyNumberFormat="1" applyFont="1" applyFill="1" applyBorder="1" applyAlignment="1">
      <alignment vertical="center"/>
    </xf>
    <xf numFmtId="10" fontId="2" fillId="0" borderId="13" xfId="645" applyNumberFormat="1" applyFont="1" applyBorder="1" applyAlignment="1">
      <alignment vertical="center"/>
    </xf>
    <xf numFmtId="14" fontId="2" fillId="0" borderId="13" xfId="0" applyNumberFormat="1" applyFont="1" applyBorder="1" applyAlignment="1">
      <alignment horizontal="center" vertical="center"/>
    </xf>
    <xf numFmtId="4" fontId="2" fillId="0" borderId="13" xfId="0" applyNumberFormat="1" applyFont="1" applyBorder="1" applyAlignment="1">
      <alignment vertical="center"/>
    </xf>
    <xf numFmtId="0" fontId="4" fillId="0" borderId="0" xfId="0" applyFont="1" applyAlignment="1">
      <alignment vertical="center"/>
    </xf>
    <xf numFmtId="10" fontId="2" fillId="5" borderId="13" xfId="645" applyNumberFormat="1" applyFont="1" applyFill="1" applyBorder="1" applyAlignment="1">
      <alignment vertical="center"/>
    </xf>
    <xf numFmtId="10" fontId="2" fillId="0" borderId="13" xfId="645" applyNumberFormat="1" applyFont="1" applyFill="1" applyBorder="1" applyAlignment="1">
      <alignment vertical="center"/>
    </xf>
    <xf numFmtId="0" fontId="97" fillId="0" borderId="0" xfId="0" applyFont="1" applyFill="1"/>
    <xf numFmtId="4" fontId="4" fillId="0" borderId="0" xfId="640" applyNumberFormat="1" applyFont="1" applyAlignment="1">
      <alignment horizontal="center" vertical="center"/>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0" fontId="4" fillId="0" borderId="0" xfId="640" applyNumberFormat="1" applyFont="1" applyBorder="1" applyAlignment="1">
      <alignment vertical="center"/>
    </xf>
    <xf numFmtId="0" fontId="11" fillId="3" borderId="5" xfId="640" applyFont="1" applyFill="1" applyBorder="1" applyAlignment="1">
      <alignment horizontal="center" vertical="center"/>
    </xf>
    <xf numFmtId="0" fontId="11" fillId="3" borderId="7" xfId="640" applyFont="1" applyFill="1" applyBorder="1" applyAlignment="1">
      <alignment vertical="center" wrapText="1"/>
    </xf>
    <xf numFmtId="0" fontId="11" fillId="3" borderId="7" xfId="640" applyFont="1" applyFill="1" applyBorder="1" applyAlignment="1">
      <alignment horizontal="center" vertical="center"/>
    </xf>
    <xf numFmtId="4" fontId="11" fillId="3" borderId="7" xfId="640" applyNumberFormat="1" applyFont="1" applyFill="1" applyBorder="1" applyAlignment="1">
      <alignment vertical="center"/>
    </xf>
    <xf numFmtId="4" fontId="11" fillId="3" borderId="6" xfId="640" applyNumberFormat="1" applyFont="1" applyFill="1" applyBorder="1" applyAlignment="1">
      <alignment vertical="center"/>
    </xf>
    <xf numFmtId="0" fontId="11" fillId="0" borderId="0" xfId="640" applyNumberFormat="1" applyFont="1" applyBorder="1" applyAlignment="1">
      <alignment vertical="center"/>
    </xf>
    <xf numFmtId="0" fontId="31" fillId="0" borderId="0" xfId="640" applyNumberFormat="1" applyFont="1" applyBorder="1" applyAlignment="1">
      <alignment vertical="center"/>
    </xf>
    <xf numFmtId="0" fontId="16" fillId="0" borderId="1" xfId="640" applyNumberFormat="1" applyFont="1" applyFill="1" applyBorder="1" applyAlignment="1">
      <alignment horizontal="center" vertical="center" wrapText="1"/>
    </xf>
    <xf numFmtId="0" fontId="5" fillId="0" borderId="0" xfId="640" applyNumberFormat="1" applyFont="1" applyBorder="1" applyAlignment="1">
      <alignment vertical="center"/>
    </xf>
    <xf numFmtId="10" fontId="12" fillId="0" borderId="1" xfId="645" applyNumberFormat="1" applyFont="1" applyFill="1" applyBorder="1" applyAlignment="1">
      <alignment horizontal="center" vertical="center" wrapText="1"/>
    </xf>
    <xf numFmtId="0" fontId="13" fillId="0" borderId="0" xfId="640" applyNumberFormat="1" applyFont="1" applyBorder="1" applyAlignment="1">
      <alignment vertical="center"/>
    </xf>
    <xf numFmtId="0" fontId="5" fillId="0" borderId="0" xfId="640" applyNumberFormat="1" applyFont="1" applyFill="1" applyBorder="1" applyAlignment="1">
      <alignment vertical="center"/>
    </xf>
    <xf numFmtId="0" fontId="4" fillId="0" borderId="16" xfId="640" applyFont="1" applyFill="1" applyBorder="1" applyAlignment="1">
      <alignment vertical="center"/>
    </xf>
    <xf numFmtId="0" fontId="5" fillId="0" borderId="0" xfId="640" applyFont="1" applyFill="1" applyAlignment="1">
      <alignment vertical="center"/>
    </xf>
    <xf numFmtId="0" fontId="4" fillId="0" borderId="9" xfId="640" applyFont="1" applyFill="1" applyBorder="1" applyAlignment="1">
      <alignment vertical="center"/>
    </xf>
    <xf numFmtId="0" fontId="11" fillId="0" borderId="0" xfId="640" applyFont="1" applyFill="1" applyAlignment="1">
      <alignment vertical="center"/>
    </xf>
    <xf numFmtId="0" fontId="11" fillId="7" borderId="7" xfId="640" applyFont="1" applyFill="1" applyBorder="1" applyAlignment="1">
      <alignment vertical="center" wrapText="1"/>
    </xf>
    <xf numFmtId="0" fontId="11" fillId="7" borderId="7" xfId="640" applyFont="1" applyFill="1" applyBorder="1" applyAlignment="1">
      <alignment horizontal="center" vertical="center"/>
    </xf>
    <xf numFmtId="4" fontId="11" fillId="7" borderId="7" xfId="640" applyNumberFormat="1" applyFont="1" applyFill="1" applyBorder="1" applyAlignment="1">
      <alignment vertical="center"/>
    </xf>
    <xf numFmtId="0" fontId="4" fillId="0" borderId="0" xfId="640" applyFont="1" applyAlignment="1">
      <alignment horizontal="center" vertical="center"/>
    </xf>
    <xf numFmtId="0" fontId="4" fillId="0" borderId="0" xfId="640" applyFont="1" applyAlignment="1">
      <alignment vertical="center" wrapText="1"/>
    </xf>
    <xf numFmtId="10" fontId="3" fillId="0" borderId="0" xfId="645" applyNumberFormat="1" applyFont="1" applyAlignment="1">
      <alignment vertical="center"/>
    </xf>
    <xf numFmtId="4" fontId="4" fillId="0" borderId="0" xfId="640" applyNumberFormat="1" applyFont="1" applyAlignment="1">
      <alignment vertical="center"/>
    </xf>
    <xf numFmtId="0" fontId="3" fillId="0" borderId="43" xfId="640" applyFont="1" applyFill="1" applyBorder="1" applyAlignment="1">
      <alignment vertical="center" wrapText="1"/>
    </xf>
    <xf numFmtId="0" fontId="3" fillId="0" borderId="28" xfId="640" applyFont="1" applyFill="1" applyBorder="1" applyAlignment="1">
      <alignment horizontal="right" vertical="center"/>
    </xf>
    <xf numFmtId="10" fontId="4" fillId="0" borderId="44" xfId="645" applyNumberFormat="1" applyFont="1" applyFill="1" applyBorder="1" applyAlignment="1">
      <alignment horizontal="right" vertical="center" wrapText="1"/>
    </xf>
    <xf numFmtId="0" fontId="11" fillId="7" borderId="35" xfId="640" applyFont="1" applyFill="1" applyBorder="1" applyAlignment="1">
      <alignment horizontal="center" vertical="center"/>
    </xf>
    <xf numFmtId="4" fontId="11" fillId="7" borderId="36" xfId="640" applyNumberFormat="1" applyFont="1" applyFill="1" applyBorder="1" applyAlignment="1">
      <alignment vertical="center"/>
    </xf>
    <xf numFmtId="164" fontId="3" fillId="12" borderId="4" xfId="642" applyFont="1" applyFill="1" applyBorder="1" applyAlignment="1">
      <alignment horizontal="right" vertical="center"/>
    </xf>
    <xf numFmtId="10" fontId="3" fillId="5" borderId="13" xfId="645" applyNumberFormat="1" applyFont="1" applyFill="1" applyBorder="1" applyAlignment="1">
      <alignment horizontal="center" vertical="center"/>
    </xf>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4" fontId="4" fillId="11" borderId="13" xfId="0" applyNumberFormat="1" applyFont="1" applyFill="1" applyBorder="1" applyAlignment="1">
      <alignment vertical="center"/>
    </xf>
    <xf numFmtId="166" fontId="4" fillId="0" borderId="13" xfId="640" applyNumberFormat="1" applyFont="1" applyBorder="1" applyAlignment="1">
      <alignment horizontal="right"/>
    </xf>
    <xf numFmtId="14" fontId="36" fillId="0" borderId="13" xfId="0" applyNumberFormat="1" applyFont="1" applyFill="1" applyBorder="1" applyAlignment="1">
      <alignment horizontal="center" vertical="center"/>
    </xf>
    <xf numFmtId="0" fontId="3" fillId="0" borderId="40" xfId="640" applyFont="1" applyFill="1" applyBorder="1" applyAlignment="1">
      <alignment vertical="center" wrapText="1"/>
    </xf>
    <xf numFmtId="0" fontId="3" fillId="0" borderId="0" xfId="640" applyFont="1" applyFill="1" applyBorder="1" applyAlignment="1">
      <alignment horizontal="right" vertical="center" wrapText="1"/>
    </xf>
    <xf numFmtId="14" fontId="4" fillId="0" borderId="50" xfId="640" applyNumberFormat="1" applyFont="1" applyFill="1" applyBorder="1" applyAlignment="1">
      <alignment horizontal="right" vertical="center"/>
    </xf>
    <xf numFmtId="4" fontId="4" fillId="0" borderId="13" xfId="640" applyNumberFormat="1" applyFont="1" applyBorder="1" applyAlignment="1">
      <alignment horizontal="right"/>
    </xf>
    <xf numFmtId="164" fontId="4" fillId="0" borderId="0" xfId="640" applyNumberFormat="1" applyFont="1" applyBorder="1"/>
    <xf numFmtId="4" fontId="4" fillId="0" borderId="13" xfId="1" applyNumberFormat="1" applyFont="1" applyFill="1" applyBorder="1" applyAlignment="1">
      <alignment horizontal="right" wrapText="1"/>
    </xf>
    <xf numFmtId="4" fontId="2" fillId="5" borderId="13" xfId="0" applyNumberFormat="1" applyFont="1" applyFill="1" applyBorder="1" applyAlignment="1">
      <alignment vertical="center"/>
    </xf>
    <xf numFmtId="0" fontId="4" fillId="0" borderId="34" xfId="1" applyFont="1" applyFill="1" applyBorder="1" applyAlignment="1">
      <alignment wrapText="1"/>
    </xf>
    <xf numFmtId="0" fontId="4" fillId="0" borderId="34" xfId="1" applyFont="1" applyFill="1" applyBorder="1" applyAlignment="1">
      <alignment horizontal="center" wrapText="1"/>
    </xf>
    <xf numFmtId="0" fontId="4" fillId="0" borderId="13" xfId="640" applyNumberFormat="1" applyFont="1" applyBorder="1" applyAlignment="1">
      <alignment horizontal="center"/>
    </xf>
    <xf numFmtId="4" fontId="36" fillId="0" borderId="13" xfId="0" applyNumberFormat="1" applyFont="1" applyBorder="1" applyAlignment="1">
      <alignment horizontal="center" vertical="center"/>
    </xf>
    <xf numFmtId="0" fontId="4" fillId="0" borderId="0" xfId="1" applyFont="1" applyAlignment="1">
      <alignment vertical="center"/>
    </xf>
    <xf numFmtId="0" fontId="3" fillId="5" borderId="0" xfId="1" applyFont="1" applyFill="1" applyAlignment="1">
      <alignment horizontal="right" vertical="center"/>
    </xf>
    <xf numFmtId="0" fontId="4" fillId="5" borderId="0" xfId="1" applyFont="1" applyFill="1" applyAlignment="1">
      <alignment vertical="center"/>
    </xf>
    <xf numFmtId="4" fontId="3" fillId="5" borderId="0" xfId="1" applyNumberFormat="1" applyFont="1" applyFill="1" applyBorder="1" applyAlignment="1">
      <alignment horizontal="right" vertical="center"/>
    </xf>
    <xf numFmtId="0" fontId="3" fillId="5" borderId="0" xfId="1" applyFont="1" applyFill="1" applyBorder="1" applyAlignment="1">
      <alignment horizontal="center" vertical="center" wrapText="1"/>
    </xf>
    <xf numFmtId="4" fontId="4" fillId="5" borderId="0" xfId="1" applyNumberFormat="1" applyFont="1" applyFill="1" applyAlignment="1">
      <alignment vertical="center"/>
    </xf>
    <xf numFmtId="4" fontId="4" fillId="5" borderId="0" xfId="1" applyNumberFormat="1" applyFont="1" applyFill="1" applyBorder="1" applyAlignment="1">
      <alignment vertical="center"/>
    </xf>
    <xf numFmtId="0" fontId="3" fillId="5" borderId="0" xfId="0" applyFont="1" applyFill="1" applyAlignment="1">
      <alignment horizontal="right" vertical="center"/>
    </xf>
    <xf numFmtId="4" fontId="4" fillId="5" borderId="0" xfId="0" applyNumberFormat="1" applyFont="1" applyFill="1" applyAlignment="1">
      <alignment vertical="center"/>
    </xf>
    <xf numFmtId="0" fontId="4" fillId="0" borderId="34" xfId="0" applyFont="1" applyFill="1" applyBorder="1" applyAlignment="1">
      <alignment horizontal="center" wrapText="1"/>
    </xf>
    <xf numFmtId="4" fontId="4" fillId="0" borderId="34" xfId="1" applyNumberFormat="1" applyFont="1" applyFill="1" applyBorder="1" applyAlignment="1">
      <alignment wrapText="1"/>
    </xf>
    <xf numFmtId="4" fontId="4" fillId="0" borderId="34" xfId="1" applyNumberFormat="1" applyFont="1" applyFill="1" applyBorder="1" applyAlignment="1">
      <alignment horizontal="right" wrapText="1"/>
    </xf>
    <xf numFmtId="0" fontId="4" fillId="0" borderId="32" xfId="1" applyFont="1" applyFill="1" applyBorder="1" applyAlignment="1">
      <alignment horizontal="center" wrapText="1"/>
    </xf>
    <xf numFmtId="0" fontId="4" fillId="0" borderId="13" xfId="0" applyFont="1" applyFill="1" applyBorder="1" applyAlignment="1">
      <alignment horizontal="center" wrapText="1"/>
    </xf>
    <xf numFmtId="0" fontId="3" fillId="5" borderId="9" xfId="1" applyFont="1" applyFill="1" applyBorder="1" applyAlignment="1">
      <alignment vertical="center" wrapText="1"/>
    </xf>
    <xf numFmtId="4" fontId="3" fillId="42" borderId="16" xfId="0" applyNumberFormat="1" applyFont="1" applyFill="1" applyBorder="1" applyAlignment="1">
      <alignment horizontal="center" wrapText="1"/>
    </xf>
    <xf numFmtId="0" fontId="4" fillId="0" borderId="34" xfId="0" applyFont="1" applyFill="1" applyBorder="1" applyAlignment="1">
      <alignment horizontal="center" wrapText="1"/>
    </xf>
    <xf numFmtId="0" fontId="4" fillId="5" borderId="0" xfId="0" applyFont="1" applyFill="1" applyAlignment="1">
      <alignment vertical="center"/>
    </xf>
    <xf numFmtId="0" fontId="4" fillId="0" borderId="0" xfId="0" applyFont="1" applyAlignment="1">
      <alignment vertical="center"/>
    </xf>
    <xf numFmtId="0" fontId="4" fillId="0" borderId="0" xfId="1" applyFont="1" applyAlignment="1">
      <alignment vertical="center"/>
    </xf>
    <xf numFmtId="0" fontId="3" fillId="5" borderId="0" xfId="1" applyFont="1" applyFill="1" applyAlignment="1">
      <alignment horizontal="right" vertical="center"/>
    </xf>
    <xf numFmtId="0" fontId="4" fillId="5" borderId="0" xfId="1" applyFont="1" applyFill="1" applyAlignment="1">
      <alignment vertical="center"/>
    </xf>
    <xf numFmtId="4" fontId="4" fillId="5" borderId="0" xfId="1" applyNumberFormat="1" applyFont="1" applyFill="1" applyAlignment="1">
      <alignment vertical="center"/>
    </xf>
    <xf numFmtId="4" fontId="4" fillId="5" borderId="0" xfId="0" applyNumberFormat="1" applyFont="1" applyFill="1" applyAlignment="1">
      <alignment vertical="center"/>
    </xf>
    <xf numFmtId="0" fontId="0" fillId="0" borderId="20" xfId="0" applyBorder="1" applyAlignment="1">
      <alignment horizontal="center"/>
    </xf>
    <xf numFmtId="0" fontId="4" fillId="0" borderId="13" xfId="1" applyFont="1" applyFill="1" applyBorder="1" applyAlignment="1">
      <alignment wrapText="1"/>
    </xf>
    <xf numFmtId="0" fontId="4" fillId="0" borderId="21" xfId="1" applyFont="1" applyFill="1" applyBorder="1" applyAlignment="1">
      <alignment wrapText="1"/>
    </xf>
    <xf numFmtId="2" fontId="4" fillId="0" borderId="13"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4" fontId="4" fillId="0" borderId="13" xfId="1" applyNumberFormat="1" applyFont="1" applyFill="1" applyBorder="1" applyAlignment="1">
      <alignment horizontal="center" wrapText="1"/>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0" borderId="11"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4" fontId="4" fillId="0" borderId="12" xfId="640" applyNumberFormat="1" applyFont="1" applyBorder="1" applyAlignment="1">
      <alignment horizontal="right"/>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165" fontId="3" fillId="12" borderId="86" xfId="641" applyFont="1" applyFill="1" applyBorder="1" applyAlignment="1">
      <alignment horizontal="right" vertical="center"/>
    </xf>
    <xf numFmtId="164" fontId="3" fillId="12" borderId="87" xfId="642" applyFont="1" applyFill="1" applyBorder="1" applyAlignment="1">
      <alignment horizontal="right" vertical="center"/>
    </xf>
    <xf numFmtId="0" fontId="3" fillId="11" borderId="13" xfId="0" applyFont="1" applyFill="1" applyBorder="1" applyAlignment="1">
      <alignment horizontal="center"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4" fontId="4" fillId="11" borderId="13" xfId="0" applyNumberFormat="1" applyFont="1" applyFill="1" applyBorder="1" applyAlignment="1">
      <alignment vertical="center"/>
    </xf>
    <xf numFmtId="166" fontId="4" fillId="0" borderId="13" xfId="640" applyNumberFormat="1" applyFont="1" applyBorder="1" applyAlignment="1">
      <alignment horizontal="right"/>
    </xf>
    <xf numFmtId="166" fontId="4" fillId="0" borderId="21" xfId="640" applyNumberFormat="1" applyFont="1" applyBorder="1" applyAlignment="1">
      <alignment horizontal="right"/>
    </xf>
    <xf numFmtId="164" fontId="4" fillId="0" borderId="0" xfId="640" applyNumberFormat="1" applyFont="1" applyBorder="1"/>
    <xf numFmtId="0" fontId="0" fillId="0" borderId="0" xfId="0"/>
    <xf numFmtId="0" fontId="0" fillId="0" borderId="13" xfId="0" applyBorder="1" applyAlignment="1">
      <alignment horizontal="center"/>
    </xf>
    <xf numFmtId="0" fontId="0" fillId="0" borderId="13" xfId="0" applyBorder="1"/>
    <xf numFmtId="0" fontId="0" fillId="0" borderId="20" xfId="0" applyBorder="1" applyAlignment="1">
      <alignment horizontal="center"/>
    </xf>
    <xf numFmtId="0" fontId="0" fillId="0" borderId="20" xfId="0" applyBorder="1" applyAlignment="1">
      <alignment wrapText="1"/>
    </xf>
    <xf numFmtId="0" fontId="4" fillId="0" borderId="13" xfId="1" applyFont="1" applyFill="1" applyBorder="1" applyAlignment="1">
      <alignment wrapText="1"/>
    </xf>
    <xf numFmtId="0" fontId="4" fillId="0" borderId="21" xfId="1" applyFont="1" applyFill="1" applyBorder="1" applyAlignment="1">
      <alignment wrapText="1"/>
    </xf>
    <xf numFmtId="0" fontId="3" fillId="5" borderId="9" xfId="1" applyFont="1" applyFill="1" applyBorder="1" applyAlignment="1">
      <alignment vertical="center" wrapText="1"/>
    </xf>
    <xf numFmtId="2" fontId="4" fillId="0" borderId="13"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0" fontId="4" fillId="0" borderId="13" xfId="0" applyFont="1" applyFill="1" applyBorder="1" applyAlignment="1">
      <alignment horizontal="left" wrapText="1"/>
    </xf>
    <xf numFmtId="0" fontId="3" fillId="11" borderId="34" xfId="127" applyFont="1" applyFill="1" applyBorder="1" applyAlignment="1">
      <alignment horizontal="center" vertical="center"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4" fontId="3" fillId="42" borderId="16" xfId="0" applyNumberFormat="1" applyFont="1" applyFill="1" applyBorder="1" applyAlignment="1">
      <alignment wrapText="1"/>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0" borderId="11"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4" fontId="4" fillId="0" borderId="12" xfId="640" applyNumberFormat="1" applyFont="1" applyBorder="1" applyAlignment="1">
      <alignment horizontal="right"/>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4" fontId="4" fillId="0" borderId="13" xfId="0" applyNumberFormat="1" applyFont="1" applyFill="1" applyBorder="1" applyAlignment="1">
      <alignment horizont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0" fontId="2" fillId="0" borderId="13" xfId="0" applyFont="1" applyBorder="1" applyAlignment="1">
      <alignment horizontal="center" vertical="center"/>
    </xf>
    <xf numFmtId="4" fontId="2" fillId="0" borderId="13" xfId="0" applyNumberFormat="1" applyFont="1" applyBorder="1" applyAlignment="1">
      <alignment vertical="center" wrapText="1"/>
    </xf>
    <xf numFmtId="4" fontId="2" fillId="0" borderId="13" xfId="0" applyNumberFormat="1" applyFont="1" applyBorder="1" applyAlignment="1">
      <alignment horizontal="center"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10" fontId="2" fillId="0" borderId="13" xfId="645" applyNumberFormat="1" applyFont="1" applyBorder="1" applyAlignment="1">
      <alignment vertical="center"/>
    </xf>
    <xf numFmtId="14" fontId="2" fillId="0" borderId="13" xfId="0" applyNumberFormat="1" applyFont="1" applyBorder="1" applyAlignment="1">
      <alignment horizontal="center" vertical="center"/>
    </xf>
    <xf numFmtId="4" fontId="2" fillId="0" borderId="13" xfId="0" applyNumberFormat="1" applyFont="1" applyBorder="1" applyAlignment="1">
      <alignment vertical="center"/>
    </xf>
    <xf numFmtId="0" fontId="4" fillId="5" borderId="0" xfId="0" applyFont="1" applyFill="1" applyAlignment="1">
      <alignment vertical="center"/>
    </xf>
    <xf numFmtId="0" fontId="4" fillId="0" borderId="0" xfId="0" applyFont="1" applyAlignment="1">
      <alignment vertical="center"/>
    </xf>
    <xf numFmtId="0" fontId="4" fillId="0" borderId="0" xfId="1" applyFont="1" applyAlignment="1">
      <alignment vertical="center"/>
    </xf>
    <xf numFmtId="0" fontId="3" fillId="5" borderId="0" xfId="1" applyFont="1" applyFill="1" applyAlignment="1">
      <alignment horizontal="right" vertical="center"/>
    </xf>
    <xf numFmtId="0" fontId="4" fillId="5" borderId="0" xfId="1" applyFont="1" applyFill="1" applyAlignment="1">
      <alignment vertical="center"/>
    </xf>
    <xf numFmtId="4" fontId="4" fillId="5" borderId="0" xfId="1" applyNumberFormat="1" applyFont="1" applyFill="1" applyAlignment="1">
      <alignment vertical="center"/>
    </xf>
    <xf numFmtId="4" fontId="4" fillId="5" borderId="0" xfId="0" applyNumberFormat="1" applyFont="1" applyFill="1" applyAlignment="1">
      <alignment vertical="center"/>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0" borderId="11" xfId="640" applyFont="1" applyFill="1" applyBorder="1" applyAlignment="1">
      <alignment horizontal="center" vertical="center" wrapText="1"/>
    </xf>
    <xf numFmtId="0" fontId="3" fillId="5" borderId="13" xfId="640" applyFont="1" applyFill="1" applyBorder="1" applyAlignment="1">
      <alignment horizontal="center" vertical="center"/>
    </xf>
    <xf numFmtId="0" fontId="3" fillId="11" borderId="13" xfId="0" applyFont="1" applyFill="1" applyBorder="1" applyAlignment="1">
      <alignment horizontal="center" vertical="center"/>
    </xf>
    <xf numFmtId="165" fontId="3" fillId="12" borderId="2" xfId="641" applyFont="1" applyFill="1" applyBorder="1" applyAlignment="1">
      <alignment horizontal="right"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4" fillId="0" borderId="0" xfId="640" applyFont="1"/>
    <xf numFmtId="0" fontId="3" fillId="0" borderId="0" xfId="640" applyFont="1" applyAlignment="1">
      <alignment vertical="center"/>
    </xf>
    <xf numFmtId="0" fontId="5" fillId="0" borderId="0" xfId="640" applyBorder="1"/>
    <xf numFmtId="0" fontId="5" fillId="0" borderId="0" xfId="640"/>
    <xf numFmtId="164" fontId="3" fillId="12" borderId="4" xfId="642" applyFont="1" applyFill="1" applyBorder="1" applyAlignment="1">
      <alignment horizontal="right" vertical="center"/>
    </xf>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4" fontId="4" fillId="11" borderId="13" xfId="0" applyNumberFormat="1" applyFont="1" applyFill="1" applyBorder="1" applyAlignment="1">
      <alignment vertical="center"/>
    </xf>
    <xf numFmtId="166" fontId="4" fillId="0" borderId="13" xfId="640" applyNumberFormat="1" applyFont="1" applyBorder="1" applyAlignment="1">
      <alignment horizontal="right"/>
    </xf>
    <xf numFmtId="4" fontId="4" fillId="0" borderId="13" xfId="640" applyNumberFormat="1" applyFont="1" applyBorder="1" applyAlignment="1">
      <alignment horizontal="right"/>
    </xf>
    <xf numFmtId="164" fontId="4" fillId="0" borderId="0" xfId="640" applyNumberFormat="1" applyFont="1" applyBorder="1"/>
    <xf numFmtId="0" fontId="4" fillId="0" borderId="13" xfId="640" applyNumberFormat="1" applyFont="1" applyBorder="1" applyAlignment="1">
      <alignment horizontal="center"/>
    </xf>
    <xf numFmtId="0" fontId="0" fillId="0" borderId="0" xfId="0"/>
    <xf numFmtId="0" fontId="0" fillId="0" borderId="13" xfId="0" applyBorder="1" applyAlignment="1">
      <alignment horizontal="center"/>
    </xf>
    <xf numFmtId="0" fontId="0" fillId="0" borderId="13" xfId="0" applyBorder="1"/>
    <xf numFmtId="0" fontId="0" fillId="0" borderId="20" xfId="0" applyBorder="1" applyAlignment="1">
      <alignment horizontal="center"/>
    </xf>
    <xf numFmtId="0" fontId="0" fillId="0" borderId="20" xfId="0" applyBorder="1" applyAlignment="1">
      <alignment wrapText="1"/>
    </xf>
    <xf numFmtId="0" fontId="4" fillId="0" borderId="13" xfId="1" applyFont="1" applyFill="1" applyBorder="1" applyAlignment="1">
      <alignment wrapText="1"/>
    </xf>
    <xf numFmtId="0" fontId="4" fillId="0" borderId="21" xfId="1" applyFont="1" applyFill="1" applyBorder="1" applyAlignment="1">
      <alignment wrapText="1"/>
    </xf>
    <xf numFmtId="2" fontId="4" fillId="0" borderId="13"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0" borderId="11"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4" fontId="4" fillId="0" borderId="12" xfId="640" applyNumberFormat="1" applyFont="1" applyBorder="1" applyAlignment="1">
      <alignment horizontal="right"/>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165" fontId="3" fillId="12" borderId="86" xfId="641" applyFont="1" applyFill="1" applyBorder="1" applyAlignment="1">
      <alignment horizontal="right" vertical="center"/>
    </xf>
    <xf numFmtId="164" fontId="3" fillId="12" borderId="87" xfId="642" applyFont="1" applyFill="1" applyBorder="1" applyAlignment="1">
      <alignment horizontal="right" vertical="center"/>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13"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4" fontId="4" fillId="0" borderId="13" xfId="0" applyNumberFormat="1" applyFont="1" applyFill="1" applyBorder="1" applyAlignment="1">
      <alignment horizont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0" fontId="2" fillId="0" borderId="13" xfId="0" applyFont="1" applyBorder="1" applyAlignment="1">
      <alignment horizontal="center" vertical="center"/>
    </xf>
    <xf numFmtId="4" fontId="2" fillId="0" borderId="13" xfId="0" applyNumberFormat="1" applyFont="1" applyBorder="1" applyAlignment="1">
      <alignment vertical="center" wrapText="1"/>
    </xf>
    <xf numFmtId="4" fontId="2" fillId="0" borderId="13" xfId="0" applyNumberFormat="1" applyFont="1" applyBorder="1" applyAlignment="1">
      <alignment horizontal="center"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10" fontId="2" fillId="0" borderId="13" xfId="645" applyNumberFormat="1" applyFont="1" applyBorder="1" applyAlignment="1">
      <alignment vertical="center"/>
    </xf>
    <xf numFmtId="14" fontId="2" fillId="0" borderId="13" xfId="0" applyNumberFormat="1" applyFont="1" applyBorder="1" applyAlignment="1">
      <alignment horizontal="center" vertical="center"/>
    </xf>
    <xf numFmtId="4" fontId="2" fillId="0" borderId="13" xfId="0" applyNumberFormat="1" applyFont="1" applyBorder="1" applyAlignment="1">
      <alignment vertical="center"/>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4" fontId="4" fillId="11" borderId="13" xfId="0" applyNumberFormat="1" applyFont="1" applyFill="1" applyBorder="1" applyAlignment="1">
      <alignment vertical="center"/>
    </xf>
    <xf numFmtId="164" fontId="4" fillId="0" borderId="0" xfId="640" applyNumberFormat="1" applyFont="1" applyBorder="1"/>
    <xf numFmtId="0" fontId="0" fillId="0" borderId="0" xfId="0"/>
    <xf numFmtId="0" fontId="0" fillId="0" borderId="13" xfId="0" applyBorder="1" applyAlignment="1">
      <alignment horizontal="center"/>
    </xf>
    <xf numFmtId="0" fontId="0" fillId="0" borderId="13" xfId="0" applyBorder="1"/>
    <xf numFmtId="0" fontId="0" fillId="0" borderId="20" xfId="0" applyBorder="1" applyAlignment="1">
      <alignment horizontal="center"/>
    </xf>
    <xf numFmtId="0" fontId="0" fillId="0" borderId="20" xfId="0" applyBorder="1" applyAlignment="1">
      <alignment wrapText="1"/>
    </xf>
    <xf numFmtId="0" fontId="3" fillId="11" borderId="34" xfId="127" applyFont="1" applyFill="1" applyBorder="1" applyAlignment="1">
      <alignment horizontal="center" vertical="center" wrapText="1"/>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0" fontId="2" fillId="0" borderId="13" xfId="0" applyFont="1" applyBorder="1" applyAlignment="1">
      <alignment horizontal="center" vertical="center"/>
    </xf>
    <xf numFmtId="4" fontId="2" fillId="0" borderId="13" xfId="0" applyNumberFormat="1" applyFont="1" applyBorder="1" applyAlignment="1">
      <alignment vertical="center" wrapText="1"/>
    </xf>
    <xf numFmtId="4" fontId="2" fillId="0" borderId="13" xfId="0" applyNumberFormat="1" applyFont="1" applyBorder="1" applyAlignment="1">
      <alignment horizontal="center" vertical="center"/>
    </xf>
    <xf numFmtId="10" fontId="2" fillId="0" borderId="13" xfId="645" applyNumberFormat="1" applyFont="1" applyBorder="1" applyAlignment="1">
      <alignment vertical="center"/>
    </xf>
    <xf numFmtId="14" fontId="2" fillId="0" borderId="13" xfId="0" applyNumberFormat="1" applyFont="1" applyBorder="1" applyAlignment="1">
      <alignment horizontal="center" vertical="center"/>
    </xf>
    <xf numFmtId="4" fontId="2" fillId="0" borderId="13" xfId="0" applyNumberFormat="1" applyFont="1" applyBorder="1" applyAlignment="1">
      <alignment vertical="center"/>
    </xf>
    <xf numFmtId="0" fontId="26" fillId="9" borderId="7" xfId="0" applyFont="1" applyFill="1" applyBorder="1" applyAlignment="1">
      <alignment horizontal="right" vertical="center"/>
    </xf>
    <xf numFmtId="0" fontId="3" fillId="2" borderId="32" xfId="23" applyFont="1" applyFill="1" applyBorder="1" applyAlignment="1">
      <alignment horizontal="center"/>
    </xf>
    <xf numFmtId="1" fontId="3" fillId="2" borderId="34" xfId="23" applyNumberFormat="1" applyFont="1" applyFill="1" applyBorder="1" applyAlignment="1"/>
    <xf numFmtId="4" fontId="3" fillId="2" borderId="34" xfId="23" applyNumberFormat="1" applyFont="1" applyFill="1" applyBorder="1" applyAlignment="1">
      <alignment horizontal="right"/>
    </xf>
    <xf numFmtId="0" fontId="4" fillId="5" borderId="21" xfId="0" applyFont="1" applyFill="1" applyBorder="1" applyAlignment="1">
      <alignment horizontal="center" vertical="center"/>
    </xf>
    <xf numFmtId="0" fontId="138" fillId="5" borderId="0" xfId="3023" applyFont="1" applyFill="1" applyAlignment="1"/>
    <xf numFmtId="0" fontId="5" fillId="0" borderId="0" xfId="640" applyBorder="1"/>
    <xf numFmtId="0" fontId="5" fillId="0" borderId="0" xfId="640"/>
    <xf numFmtId="0" fontId="138" fillId="5" borderId="13" xfId="3023" applyFont="1" applyFill="1" applyBorder="1" applyAlignment="1"/>
    <xf numFmtId="0" fontId="26" fillId="9" borderId="5" xfId="0" applyFont="1" applyFill="1" applyBorder="1" applyAlignment="1">
      <alignment horizontal="right" vertical="center"/>
    </xf>
    <xf numFmtId="10" fontId="4" fillId="0" borderId="13" xfId="1" applyNumberFormat="1" applyFont="1" applyFill="1" applyBorder="1" applyAlignment="1">
      <alignment horizontal="center" wrapText="1"/>
    </xf>
    <xf numFmtId="2" fontId="4" fillId="5" borderId="34" xfId="0" applyNumberFormat="1" applyFont="1" applyFill="1" applyBorder="1" applyAlignment="1">
      <alignment wrapText="1"/>
    </xf>
    <xf numFmtId="2" fontId="4" fillId="5" borderId="21" xfId="0" applyNumberFormat="1" applyFont="1" applyFill="1" applyBorder="1" applyAlignment="1">
      <alignment wrapText="1"/>
    </xf>
    <xf numFmtId="4" fontId="4" fillId="0" borderId="31" xfId="46" applyNumberFormat="1" applyFont="1" applyFill="1" applyBorder="1" applyAlignment="1"/>
    <xf numFmtId="2" fontId="36" fillId="14" borderId="34" xfId="0" applyNumberFormat="1" applyFont="1" applyFill="1" applyBorder="1" applyAlignment="1">
      <alignment wrapText="1"/>
    </xf>
    <xf numFmtId="0" fontId="4" fillId="14" borderId="34" xfId="0" applyFont="1" applyFill="1" applyBorder="1" applyAlignment="1">
      <alignment horizontal="center" vertical="center" wrapText="1"/>
    </xf>
    <xf numFmtId="0" fontId="5" fillId="5" borderId="0" xfId="640" applyFill="1" applyBorder="1" applyAlignment="1">
      <alignment vertical="center" wrapText="1"/>
    </xf>
    <xf numFmtId="0" fontId="35" fillId="13" borderId="0" xfId="640" applyFont="1" applyFill="1"/>
    <xf numFmtId="0" fontId="5" fillId="0" borderId="1" xfId="0" applyNumberFormat="1" applyFont="1" applyBorder="1" applyAlignment="1">
      <alignment horizontal="center" vertical="center" wrapText="1"/>
    </xf>
    <xf numFmtId="0" fontId="12" fillId="0" borderId="1" xfId="0" applyFont="1" applyFill="1" applyBorder="1" applyAlignment="1">
      <alignment horizontal="center" vertical="center"/>
    </xf>
    <xf numFmtId="0" fontId="4" fillId="0" borderId="13" xfId="1" applyFont="1" applyFill="1" applyBorder="1" applyAlignment="1">
      <alignment horizontal="center" wrapText="1"/>
    </xf>
    <xf numFmtId="0" fontId="4" fillId="0" borderId="13" xfId="1" applyFont="1" applyFill="1" applyBorder="1" applyAlignment="1">
      <alignmen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4" fontId="4" fillId="0" borderId="21" xfId="1" applyNumberFormat="1" applyFont="1" applyFill="1" applyBorder="1" applyAlignment="1">
      <alignment horizontal="right" wrapText="1"/>
    </xf>
    <xf numFmtId="2" fontId="4" fillId="0" borderId="13"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2" fontId="4" fillId="0" borderId="13" xfId="640" applyNumberFormat="1" applyFont="1" applyBorder="1" applyAlignment="1">
      <alignment horizontal="right"/>
    </xf>
    <xf numFmtId="4" fontId="4" fillId="0" borderId="12" xfId="640" applyNumberFormat="1" applyFont="1" applyBorder="1" applyAlignment="1">
      <alignment horizontal="right"/>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165" fontId="3" fillId="12" borderId="2" xfId="641" applyFont="1" applyFill="1" applyBorder="1" applyAlignment="1">
      <alignment horizontal="right" vertical="center"/>
    </xf>
    <xf numFmtId="0" fontId="4" fillId="0" borderId="0" xfId="640" applyFont="1" applyBorder="1"/>
    <xf numFmtId="0" fontId="4" fillId="0" borderId="0" xfId="640" applyFont="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4" fillId="0" borderId="0" xfId="640" applyFont="1" applyAlignment="1">
      <alignment vertical="center"/>
    </xf>
    <xf numFmtId="49" fontId="4" fillId="0" borderId="0" xfId="640" applyNumberFormat="1" applyFont="1" applyBorder="1" applyAlignment="1"/>
    <xf numFmtId="165" fontId="3" fillId="0" borderId="0" xfId="641" applyFont="1" applyFill="1" applyBorder="1" applyAlignment="1">
      <alignment horizontal="right" vertical="center"/>
    </xf>
    <xf numFmtId="164" fontId="3" fillId="0" borderId="0" xfId="642" applyFont="1" applyFill="1" applyBorder="1" applyAlignment="1">
      <alignment horizontal="right" vertical="center"/>
    </xf>
    <xf numFmtId="0" fontId="4" fillId="0" borderId="0" xfId="640" applyNumberFormat="1" applyFont="1" applyBorder="1" applyAlignment="1">
      <alignment vertical="center"/>
    </xf>
    <xf numFmtId="0" fontId="11" fillId="3" borderId="5" xfId="640" applyFont="1" applyFill="1" applyBorder="1" applyAlignment="1">
      <alignment horizontal="center" vertical="center"/>
    </xf>
    <xf numFmtId="0" fontId="11" fillId="3" borderId="7" xfId="640" applyFont="1" applyFill="1" applyBorder="1" applyAlignment="1">
      <alignment vertical="center" wrapText="1"/>
    </xf>
    <xf numFmtId="0" fontId="11" fillId="3" borderId="7" xfId="640" applyFont="1" applyFill="1" applyBorder="1" applyAlignment="1">
      <alignment horizontal="center" vertical="center"/>
    </xf>
    <xf numFmtId="4" fontId="11" fillId="3" borderId="7" xfId="640" applyNumberFormat="1" applyFont="1" applyFill="1" applyBorder="1" applyAlignment="1">
      <alignment vertical="center"/>
    </xf>
    <xf numFmtId="4" fontId="11" fillId="3" borderId="6" xfId="640" applyNumberFormat="1" applyFont="1" applyFill="1" applyBorder="1" applyAlignment="1">
      <alignment vertical="center"/>
    </xf>
    <xf numFmtId="0" fontId="11" fillId="0" borderId="0" xfId="640" applyNumberFormat="1" applyFont="1" applyBorder="1" applyAlignment="1">
      <alignment vertical="center"/>
    </xf>
    <xf numFmtId="0" fontId="5" fillId="0" borderId="17" xfId="640" applyNumberFormat="1" applyFont="1" applyBorder="1" applyAlignment="1">
      <alignment vertical="center"/>
    </xf>
    <xf numFmtId="0" fontId="16" fillId="0" borderId="1" xfId="640" applyNumberFormat="1" applyFont="1" applyFill="1" applyBorder="1" applyAlignment="1">
      <alignment horizontal="center" vertical="center" wrapText="1"/>
    </xf>
    <xf numFmtId="0" fontId="5" fillId="0" borderId="0" xfId="640" applyNumberFormat="1" applyFont="1" applyBorder="1" applyAlignment="1">
      <alignment vertical="center"/>
    </xf>
    <xf numFmtId="0" fontId="5" fillId="0" borderId="67" xfId="640" applyNumberFormat="1" applyFont="1" applyBorder="1" applyAlignment="1">
      <alignment vertical="center"/>
    </xf>
    <xf numFmtId="10" fontId="12" fillId="0" borderId="1" xfId="645" applyNumberFormat="1" applyFont="1" applyFill="1" applyBorder="1" applyAlignment="1">
      <alignment horizontal="center" vertical="center" wrapText="1"/>
    </xf>
    <xf numFmtId="0" fontId="13" fillId="0" borderId="0" xfId="640" applyNumberFormat="1" applyFont="1" applyBorder="1" applyAlignment="1">
      <alignment vertical="center"/>
    </xf>
    <xf numFmtId="0" fontId="5" fillId="0" borderId="0" xfId="640" applyNumberFormat="1" applyFont="1" applyFill="1" applyBorder="1" applyAlignment="1">
      <alignment vertical="center"/>
    </xf>
    <xf numFmtId="0" fontId="3" fillId="0" borderId="16" xfId="640" applyFont="1" applyFill="1" applyBorder="1" applyAlignment="1">
      <alignment horizontal="right" vertical="center" wrapText="1"/>
    </xf>
    <xf numFmtId="0" fontId="5" fillId="0" borderId="0" xfId="640" applyFont="1" applyFill="1" applyAlignment="1">
      <alignment vertical="center"/>
    </xf>
    <xf numFmtId="0" fontId="11" fillId="0" borderId="0" xfId="640" applyFont="1" applyFill="1" applyAlignment="1">
      <alignment vertical="center"/>
    </xf>
    <xf numFmtId="0" fontId="11" fillId="7" borderId="9" xfId="640" applyFont="1" applyFill="1" applyBorder="1" applyAlignment="1">
      <alignment vertical="center" wrapText="1"/>
    </xf>
    <xf numFmtId="0" fontId="11" fillId="7" borderId="9" xfId="640" applyFont="1" applyFill="1" applyBorder="1" applyAlignment="1">
      <alignment horizontal="center" vertical="center"/>
    </xf>
    <xf numFmtId="4" fontId="11" fillId="7" borderId="9" xfId="640" applyNumberFormat="1" applyFont="1" applyFill="1" applyBorder="1" applyAlignment="1">
      <alignment vertical="center"/>
    </xf>
    <xf numFmtId="0" fontId="11" fillId="7" borderId="7" xfId="640" applyFont="1" applyFill="1" applyBorder="1" applyAlignment="1">
      <alignment vertical="center" wrapText="1"/>
    </xf>
    <xf numFmtId="0" fontId="11" fillId="7" borderId="7" xfId="640" applyFont="1" applyFill="1" applyBorder="1" applyAlignment="1">
      <alignment horizontal="center" vertical="center"/>
    </xf>
    <xf numFmtId="4" fontId="11" fillId="7" borderId="7" xfId="640" applyNumberFormat="1" applyFont="1" applyFill="1" applyBorder="1" applyAlignment="1">
      <alignment vertical="center"/>
    </xf>
    <xf numFmtId="0" fontId="3" fillId="0" borderId="47" xfId="640" applyFont="1" applyFill="1" applyBorder="1" applyAlignment="1">
      <alignment vertical="center" wrapText="1"/>
    </xf>
    <xf numFmtId="14" fontId="4" fillId="0" borderId="48" xfId="640" applyNumberFormat="1" applyFont="1" applyFill="1" applyBorder="1" applyAlignment="1">
      <alignment horizontal="right" vertical="center"/>
    </xf>
    <xf numFmtId="0" fontId="3" fillId="0" borderId="43" xfId="640" applyFont="1" applyFill="1" applyBorder="1" applyAlignment="1">
      <alignment vertical="center" wrapText="1"/>
    </xf>
    <xf numFmtId="0" fontId="4" fillId="0" borderId="28" xfId="640" applyFont="1" applyFill="1" applyBorder="1" applyAlignment="1">
      <alignment vertical="center"/>
    </xf>
    <xf numFmtId="0" fontId="3" fillId="0" borderId="28" xfId="640" applyFont="1" applyFill="1" applyBorder="1" applyAlignment="1">
      <alignment horizontal="right" vertical="center"/>
    </xf>
    <xf numFmtId="10" fontId="4" fillId="0" borderId="44" xfId="645" applyNumberFormat="1" applyFont="1" applyFill="1" applyBorder="1" applyAlignment="1">
      <alignment horizontal="right" vertical="center" wrapText="1"/>
    </xf>
    <xf numFmtId="0" fontId="11" fillId="7" borderId="45" xfId="640" applyFont="1" applyFill="1" applyBorder="1" applyAlignment="1">
      <alignment horizontal="center" vertical="center"/>
    </xf>
    <xf numFmtId="4" fontId="11" fillId="7" borderId="49" xfId="640" applyNumberFormat="1" applyFont="1" applyFill="1" applyBorder="1" applyAlignment="1">
      <alignment vertical="center"/>
    </xf>
    <xf numFmtId="0" fontId="11" fillId="7" borderId="35" xfId="640" applyFont="1" applyFill="1" applyBorder="1" applyAlignment="1">
      <alignment horizontal="center" vertical="center"/>
    </xf>
    <xf numFmtId="4" fontId="11" fillId="7" borderId="36" xfId="640" applyNumberFormat="1" applyFont="1" applyFill="1" applyBorder="1" applyAlignment="1">
      <alignment vertical="center"/>
    </xf>
    <xf numFmtId="49" fontId="34" fillId="5" borderId="40" xfId="640" applyNumberFormat="1" applyFont="1" applyFill="1" applyBorder="1" applyAlignment="1">
      <alignment vertical="center" wrapText="1"/>
    </xf>
    <xf numFmtId="0" fontId="5" fillId="5" borderId="50" xfId="640" applyFill="1" applyBorder="1" applyAlignment="1">
      <alignment vertical="center" wrapText="1"/>
    </xf>
    <xf numFmtId="0" fontId="4" fillId="0" borderId="11" xfId="640" applyNumberFormat="1" applyFont="1" applyFill="1" applyBorder="1" applyAlignment="1">
      <alignment horizontal="center" vertical="center"/>
    </xf>
    <xf numFmtId="2" fontId="4" fillId="5" borderId="13" xfId="640" applyNumberFormat="1" applyFont="1" applyFill="1" applyBorder="1" applyAlignment="1">
      <alignment horizontal="right"/>
    </xf>
    <xf numFmtId="164" fontId="3" fillId="12" borderId="4" xfId="642" applyFont="1" applyFill="1" applyBorder="1" applyAlignment="1">
      <alignment horizontal="right" vertical="center"/>
    </xf>
    <xf numFmtId="49" fontId="4" fillId="0" borderId="0" xfId="640" applyNumberFormat="1" applyFont="1" applyBorder="1" applyAlignment="1">
      <alignment vertical="top"/>
    </xf>
    <xf numFmtId="164" fontId="4" fillId="0" borderId="0" xfId="640" applyNumberFormat="1" applyFont="1" applyBorder="1"/>
    <xf numFmtId="0" fontId="36" fillId="14" borderId="13" xfId="0" applyFont="1" applyFill="1" applyBorder="1" applyAlignment="1">
      <alignment horizontal="center" vertical="center" wrapText="1"/>
    </xf>
    <xf numFmtId="0" fontId="4" fillId="0" borderId="21" xfId="0" applyFont="1" applyFill="1" applyBorder="1" applyAlignment="1">
      <alignment horizontal="center" vertical="center" wrapText="1"/>
    </xf>
    <xf numFmtId="2" fontId="36" fillId="14" borderId="13" xfId="0" applyNumberFormat="1" applyFont="1" applyFill="1" applyBorder="1" applyAlignment="1">
      <alignment wrapText="1"/>
    </xf>
    <xf numFmtId="2" fontId="4" fillId="0" borderId="13" xfId="0" applyNumberFormat="1" applyFont="1" applyFill="1" applyBorder="1" applyAlignment="1">
      <alignment wrapText="1"/>
    </xf>
    <xf numFmtId="2" fontId="4" fillId="0" borderId="21" xfId="0" applyNumberFormat="1" applyFont="1" applyFill="1" applyBorder="1" applyAlignment="1">
      <alignment wrapText="1"/>
    </xf>
    <xf numFmtId="2" fontId="4" fillId="0" borderId="34" xfId="0" applyNumberFormat="1" applyFont="1" applyFill="1" applyBorder="1" applyAlignment="1">
      <alignment wrapText="1"/>
    </xf>
    <xf numFmtId="4" fontId="4" fillId="0" borderId="13" xfId="1" applyNumberFormat="1" applyFont="1" applyFill="1" applyBorder="1" applyAlignment="1">
      <alignment horizontal="right" wrapText="1"/>
    </xf>
    <xf numFmtId="2" fontId="4" fillId="14" borderId="13" xfId="0" applyNumberFormat="1" applyFont="1" applyFill="1" applyBorder="1" applyAlignment="1">
      <alignment wrapText="1"/>
    </xf>
    <xf numFmtId="0" fontId="4" fillId="0" borderId="11" xfId="0" applyFont="1" applyFill="1" applyBorder="1" applyAlignment="1">
      <alignment horizontal="center" wrapText="1"/>
    </xf>
    <xf numFmtId="4" fontId="4" fillId="0" borderId="13" xfId="0" applyNumberFormat="1" applyFont="1" applyFill="1" applyBorder="1" applyAlignment="1">
      <alignment wrapText="1"/>
    </xf>
    <xf numFmtId="0" fontId="4" fillId="14" borderId="13"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13" xfId="2535" applyFont="1" applyFill="1" applyBorder="1" applyAlignment="1">
      <alignment horizontal="center" wrapText="1"/>
    </xf>
    <xf numFmtId="0" fontId="4" fillId="0" borderId="34" xfId="1" applyFont="1" applyFill="1" applyBorder="1" applyAlignment="1">
      <alignment wrapText="1"/>
    </xf>
    <xf numFmtId="0" fontId="4" fillId="0" borderId="34" xfId="1" applyFont="1" applyFill="1" applyBorder="1" applyAlignment="1">
      <alignment horizontal="center" wrapText="1"/>
    </xf>
    <xf numFmtId="0" fontId="4" fillId="0" borderId="0" xfId="1" applyFont="1" applyAlignment="1">
      <alignment vertical="center"/>
    </xf>
    <xf numFmtId="0" fontId="3" fillId="5" borderId="0" xfId="1" applyFont="1" applyFill="1" applyAlignment="1">
      <alignment horizontal="right" vertical="center"/>
    </xf>
    <xf numFmtId="0" fontId="4" fillId="5" borderId="0" xfId="1" applyFont="1" applyFill="1" applyAlignment="1">
      <alignment vertical="center"/>
    </xf>
    <xf numFmtId="4" fontId="4" fillId="5" borderId="0" xfId="1" applyNumberFormat="1" applyFont="1" applyFill="1" applyAlignment="1">
      <alignment vertical="center"/>
    </xf>
    <xf numFmtId="4" fontId="4" fillId="0" borderId="34" xfId="1" applyNumberFormat="1" applyFont="1" applyFill="1" applyBorder="1" applyAlignment="1">
      <alignment horizontal="right" wrapText="1"/>
    </xf>
    <xf numFmtId="4" fontId="4" fillId="0" borderId="34" xfId="0" applyNumberFormat="1" applyFont="1" applyFill="1" applyBorder="1" applyAlignment="1">
      <alignment wrapText="1"/>
    </xf>
    <xf numFmtId="4" fontId="4" fillId="0" borderId="21" xfId="0" applyNumberFormat="1" applyFont="1" applyFill="1" applyBorder="1" applyAlignment="1">
      <alignment wrapText="1"/>
    </xf>
    <xf numFmtId="0" fontId="4" fillId="43" borderId="18" xfId="0" applyNumberFormat="1" applyFont="1" applyFill="1" applyBorder="1" applyAlignment="1">
      <alignment horizontal="center" vertical="center" wrapText="1"/>
    </xf>
    <xf numFmtId="4" fontId="4" fillId="43" borderId="0" xfId="0" applyNumberFormat="1" applyFont="1" applyFill="1" applyBorder="1" applyAlignment="1">
      <alignment horizontal="center" vertical="center" wrapText="1"/>
    </xf>
    <xf numFmtId="4" fontId="3" fillId="43" borderId="0" xfId="0" applyNumberFormat="1" applyFont="1" applyFill="1" applyBorder="1" applyAlignment="1">
      <alignment vertical="center" wrapText="1"/>
    </xf>
    <xf numFmtId="4" fontId="4" fillId="43" borderId="0" xfId="0" applyNumberFormat="1" applyFont="1" applyFill="1" applyBorder="1" applyAlignment="1">
      <alignment horizontal="center" vertical="center"/>
    </xf>
    <xf numFmtId="4" fontId="4" fillId="43" borderId="0" xfId="2095" applyNumberFormat="1" applyFont="1" applyFill="1" applyBorder="1" applyAlignment="1">
      <alignment vertical="center"/>
    </xf>
    <xf numFmtId="4" fontId="4" fillId="43" borderId="0" xfId="0" applyNumberFormat="1" applyFont="1" applyFill="1" applyBorder="1" applyAlignment="1">
      <alignment vertical="center"/>
    </xf>
    <xf numFmtId="0" fontId="4" fillId="0" borderId="32" xfId="0" applyFont="1" applyFill="1" applyBorder="1" applyAlignment="1">
      <alignment horizontal="center" wrapText="1"/>
    </xf>
    <xf numFmtId="0" fontId="4" fillId="0" borderId="30" xfId="0" applyFont="1" applyFill="1" applyBorder="1" applyAlignment="1">
      <alignment horizontal="center" wrapText="1"/>
    </xf>
    <xf numFmtId="0" fontId="4" fillId="5" borderId="13" xfId="0" applyFont="1" applyFill="1" applyBorder="1" applyAlignment="1">
      <alignment horizontal="center" vertical="center" wrapText="1"/>
    </xf>
    <xf numFmtId="2" fontId="4" fillId="5" borderId="13" xfId="0" applyNumberFormat="1" applyFont="1" applyFill="1" applyBorder="1" applyAlignment="1">
      <alignment wrapText="1"/>
    </xf>
    <xf numFmtId="4" fontId="4" fillId="5" borderId="21" xfId="3032" applyNumberFormat="1" applyFont="1" applyFill="1" applyBorder="1" applyAlignment="1">
      <alignment wrapText="1"/>
    </xf>
    <xf numFmtId="0" fontId="5" fillId="0" borderId="0" xfId="23" applyFont="1"/>
    <xf numFmtId="4" fontId="3" fillId="2" borderId="33" xfId="23" applyNumberFormat="1" applyFont="1" applyFill="1" applyBorder="1" applyAlignment="1">
      <alignment horizontal="right"/>
    </xf>
    <xf numFmtId="0" fontId="135" fillId="11" borderId="16" xfId="640" applyFont="1" applyFill="1" applyBorder="1" applyAlignment="1">
      <alignment horizontal="center" vertical="center" wrapText="1"/>
    </xf>
    <xf numFmtId="0" fontId="135" fillId="11" borderId="16" xfId="640" applyFont="1" applyFill="1" applyBorder="1" applyAlignment="1">
      <alignment vertical="center" wrapText="1"/>
    </xf>
    <xf numFmtId="4" fontId="4" fillId="5" borderId="34" xfId="3032" applyNumberFormat="1" applyFont="1" applyFill="1" applyBorder="1" applyAlignment="1">
      <alignment wrapText="1"/>
    </xf>
    <xf numFmtId="0" fontId="100" fillId="11" borderId="13" xfId="409" applyFont="1" applyFill="1" applyBorder="1" applyAlignment="1" applyProtection="1">
      <alignment horizontal="center" vertical="center" wrapText="1"/>
    </xf>
    <xf numFmtId="4" fontId="4" fillId="5" borderId="13" xfId="3032" applyNumberFormat="1" applyFont="1" applyFill="1" applyBorder="1" applyAlignment="1">
      <alignment wrapText="1"/>
    </xf>
    <xf numFmtId="0" fontId="135" fillId="11" borderId="13" xfId="640" applyFont="1" applyFill="1" applyBorder="1" applyAlignment="1">
      <alignment horizontal="center" vertical="center" wrapText="1"/>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10" fontId="3" fillId="11" borderId="21" xfId="645" applyNumberFormat="1" applyFont="1" applyFill="1" applyBorder="1" applyAlignment="1">
      <alignment vertical="center"/>
    </xf>
    <xf numFmtId="0" fontId="3" fillId="11" borderId="34" xfId="127" applyFont="1" applyFill="1" applyBorder="1" applyAlignment="1">
      <alignment horizontal="center" vertical="center" wrapText="1"/>
    </xf>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0" fontId="97" fillId="0" borderId="13" xfId="0" applyFont="1" applyFill="1" applyBorder="1" applyAlignment="1">
      <alignment horizontal="center" vertical="center" wrapText="1"/>
    </xf>
    <xf numFmtId="10" fontId="3" fillId="11" borderId="33" xfId="645" applyNumberFormat="1" applyFont="1" applyFill="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3" fillId="0" borderId="12" xfId="0" applyNumberFormat="1" applyFont="1" applyBorder="1" applyAlignment="1">
      <alignment horizontal="center" vertical="center"/>
    </xf>
    <xf numFmtId="14" fontId="2" fillId="0" borderId="11" xfId="0" applyNumberFormat="1" applyFont="1" applyBorder="1" applyAlignment="1">
      <alignment horizontal="center" vertical="center"/>
    </xf>
    <xf numFmtId="0" fontId="2" fillId="0" borderId="13" xfId="0" applyFont="1" applyBorder="1" applyAlignment="1">
      <alignment horizontal="center" vertical="center"/>
    </xf>
    <xf numFmtId="4" fontId="2" fillId="0" borderId="13" xfId="0" applyNumberFormat="1" applyFont="1" applyBorder="1" applyAlignment="1">
      <alignment vertical="center" wrapText="1"/>
    </xf>
    <xf numFmtId="0" fontId="97" fillId="0" borderId="13" xfId="0" applyFont="1" applyBorder="1" applyAlignment="1">
      <alignment horizontal="center" vertical="center" wrapText="1"/>
    </xf>
    <xf numFmtId="4" fontId="2" fillId="0" borderId="12" xfId="0" applyNumberFormat="1" applyFont="1" applyBorder="1" applyAlignment="1">
      <alignment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10" fontId="2" fillId="0" borderId="13" xfId="639" applyNumberFormat="1" applyFont="1" applyBorder="1" applyAlignment="1">
      <alignment vertical="center"/>
    </xf>
    <xf numFmtId="14" fontId="2" fillId="0" borderId="13" xfId="0" applyNumberFormat="1" applyFont="1" applyFill="1" applyBorder="1" applyAlignment="1">
      <alignment horizontal="center" vertical="center"/>
    </xf>
    <xf numFmtId="4" fontId="2" fillId="0" borderId="13" xfId="0" applyNumberFormat="1" applyFont="1" applyFill="1" applyBorder="1" applyAlignment="1">
      <alignment vertical="center"/>
    </xf>
    <xf numFmtId="10" fontId="2" fillId="0" borderId="13" xfId="645" applyNumberFormat="1" applyFont="1" applyFill="1" applyBorder="1" applyAlignment="1">
      <alignment vertical="center"/>
    </xf>
    <xf numFmtId="0" fontId="4" fillId="0" borderId="11" xfId="640" applyNumberFormat="1" applyFont="1" applyBorder="1" applyAlignment="1">
      <alignment horizontal="center"/>
    </xf>
    <xf numFmtId="0" fontId="4" fillId="0" borderId="30" xfId="640" applyNumberFormat="1" applyFont="1" applyBorder="1" applyAlignment="1">
      <alignment horizontal="center"/>
    </xf>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49" fontId="4" fillId="5" borderId="0" xfId="0" applyNumberFormat="1" applyFont="1" applyFill="1" applyBorder="1" applyAlignment="1">
      <alignment vertical="top"/>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2" fontId="4" fillId="0" borderId="13" xfId="640" applyNumberFormat="1" applyFont="1" applyBorder="1" applyAlignment="1">
      <alignment horizontal="right"/>
    </xf>
    <xf numFmtId="4" fontId="4" fillId="0" borderId="12" xfId="640" applyNumberFormat="1" applyFont="1" applyBorder="1" applyAlignment="1">
      <alignment horizontal="right"/>
    </xf>
    <xf numFmtId="165" fontId="3" fillId="12" borderId="2" xfId="641" applyFont="1" applyFill="1" applyBorder="1" applyAlignment="1">
      <alignment horizontal="right" vertical="center"/>
    </xf>
    <xf numFmtId="0" fontId="4" fillId="0" borderId="0" xfId="640" applyFont="1" applyBorder="1"/>
    <xf numFmtId="0" fontId="4" fillId="0" borderId="0" xfId="640" applyFont="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4" fillId="0" borderId="0" xfId="640" applyFont="1" applyAlignment="1">
      <alignment vertical="center"/>
    </xf>
    <xf numFmtId="49" fontId="4" fillId="0" borderId="0" xfId="640" applyNumberFormat="1" applyFont="1" applyBorder="1" applyAlignment="1"/>
    <xf numFmtId="165" fontId="3" fillId="0" borderId="0" xfId="641" applyFont="1" applyFill="1" applyBorder="1" applyAlignment="1">
      <alignment horizontal="right" vertical="center"/>
    </xf>
    <xf numFmtId="164" fontId="3" fillId="0" borderId="0" xfId="642" applyFont="1" applyFill="1" applyBorder="1" applyAlignment="1">
      <alignment horizontal="right" vertical="center"/>
    </xf>
    <xf numFmtId="2" fontId="4" fillId="5" borderId="13" xfId="640" applyNumberFormat="1" applyFont="1" applyFill="1" applyBorder="1" applyAlignment="1">
      <alignment horizontal="right"/>
    </xf>
    <xf numFmtId="164" fontId="3" fillId="12" borderId="4" xfId="642" applyFont="1" applyFill="1" applyBorder="1" applyAlignment="1">
      <alignment horizontal="right" vertical="center"/>
    </xf>
    <xf numFmtId="49" fontId="4" fillId="0" borderId="0" xfId="640" applyNumberFormat="1" applyFont="1" applyBorder="1" applyAlignment="1">
      <alignment vertical="top"/>
    </xf>
    <xf numFmtId="164" fontId="4" fillId="0" borderId="0" xfId="640" applyNumberFormat="1" applyFont="1" applyBorder="1"/>
    <xf numFmtId="0" fontId="4" fillId="0" borderId="11" xfId="840" applyNumberFormat="1" applyFont="1" applyFill="1" applyBorder="1" applyAlignment="1">
      <alignment horizontal="center" vertical="center"/>
    </xf>
    <xf numFmtId="49" fontId="4" fillId="5" borderId="0" xfId="0" applyNumberFormat="1" applyFont="1" applyFill="1" applyBorder="1" applyAlignment="1">
      <alignment vertical="top"/>
    </xf>
    <xf numFmtId="0" fontId="4" fillId="0" borderId="30" xfId="640" applyFont="1" applyBorder="1" applyAlignment="1">
      <alignment horizontal="center"/>
    </xf>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2" fontId="4" fillId="0" borderId="13" xfId="640" applyNumberFormat="1" applyFont="1" applyBorder="1" applyAlignment="1">
      <alignment horizontal="right"/>
    </xf>
    <xf numFmtId="4" fontId="4" fillId="0" borderId="12" xfId="640" applyNumberFormat="1" applyFont="1" applyBorder="1" applyAlignment="1">
      <alignment horizontal="right"/>
    </xf>
    <xf numFmtId="165" fontId="3" fillId="12" borderId="2" xfId="641" applyFont="1" applyFill="1" applyBorder="1" applyAlignment="1">
      <alignment horizontal="right" vertical="center"/>
    </xf>
    <xf numFmtId="0" fontId="4" fillId="0" borderId="0" xfId="640" applyFont="1" applyBorder="1"/>
    <xf numFmtId="0" fontId="4" fillId="0" borderId="0" xfId="640" applyFont="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5" fillId="0" borderId="0" xfId="640" applyBorder="1"/>
    <xf numFmtId="0" fontId="5" fillId="0" borderId="0" xfId="640"/>
    <xf numFmtId="2" fontId="4" fillId="5" borderId="13" xfId="640" applyNumberFormat="1" applyFont="1" applyFill="1" applyBorder="1" applyAlignment="1">
      <alignment horizontal="right"/>
    </xf>
    <xf numFmtId="164" fontId="3" fillId="12" borderId="4" xfId="642" applyFont="1" applyFill="1" applyBorder="1" applyAlignment="1">
      <alignment horizontal="right" vertical="center"/>
    </xf>
    <xf numFmtId="164" fontId="4" fillId="0" borderId="0" xfId="640" applyNumberFormat="1" applyFont="1" applyBorder="1"/>
    <xf numFmtId="0" fontId="4" fillId="0" borderId="30" xfId="640" applyFont="1" applyBorder="1" applyAlignment="1">
      <alignment horizontal="center"/>
    </xf>
    <xf numFmtId="0" fontId="4" fillId="0" borderId="11" xfId="840" applyNumberFormat="1" applyFont="1" applyFill="1" applyBorder="1" applyAlignment="1">
      <alignment horizontal="center" vertical="center"/>
    </xf>
    <xf numFmtId="0" fontId="4" fillId="0" borderId="13" xfId="1" applyFont="1" applyFill="1" applyBorder="1" applyAlignment="1">
      <alignment horizontal="center" wrapText="1"/>
    </xf>
    <xf numFmtId="0" fontId="4" fillId="0" borderId="13" xfId="1" applyFont="1" applyFill="1" applyBorder="1" applyAlignment="1">
      <alignment wrapText="1"/>
    </xf>
    <xf numFmtId="0" fontId="4" fillId="0" borderId="13" xfId="0" applyFont="1" applyFill="1" applyBorder="1" applyAlignment="1">
      <alignment horizontal="center" wrapText="1"/>
    </xf>
    <xf numFmtId="0" fontId="4" fillId="0" borderId="21" xfId="0" applyFont="1" applyFill="1" applyBorder="1" applyAlignment="1">
      <alignment horizontal="center"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4" fontId="4" fillId="0" borderId="21" xfId="1" applyNumberFormat="1" applyFont="1" applyFill="1" applyBorder="1" applyAlignment="1">
      <alignment horizontal="right" wrapText="1"/>
    </xf>
    <xf numFmtId="0" fontId="4" fillId="14" borderId="11" xfId="0" applyFont="1" applyFill="1" applyBorder="1" applyAlignment="1">
      <alignment horizontal="center" wrapText="1"/>
    </xf>
    <xf numFmtId="0" fontId="4" fillId="14" borderId="13" xfId="0" applyFont="1" applyFill="1" applyBorder="1" applyAlignment="1">
      <alignment horizontal="center" wrapText="1"/>
    </xf>
    <xf numFmtId="4" fontId="4" fillId="14" borderId="13" xfId="0" applyNumberFormat="1" applyFont="1" applyFill="1" applyBorder="1" applyAlignment="1">
      <alignment wrapText="1"/>
    </xf>
    <xf numFmtId="4" fontId="4" fillId="14" borderId="13" xfId="641" applyNumberFormat="1" applyFont="1" applyFill="1" applyBorder="1" applyAlignment="1">
      <alignment wrapText="1"/>
    </xf>
    <xf numFmtId="0" fontId="4" fillId="14" borderId="30" xfId="0" applyFont="1" applyFill="1" applyBorder="1" applyAlignment="1">
      <alignment horizontal="center" wrapText="1"/>
    </xf>
    <xf numFmtId="0" fontId="4" fillId="14" borderId="21" xfId="0" applyFont="1" applyFill="1" applyBorder="1" applyAlignment="1">
      <alignment horizontal="center" wrapText="1"/>
    </xf>
    <xf numFmtId="0" fontId="4" fillId="0" borderId="82" xfId="1" applyFont="1" applyFill="1" applyBorder="1" applyAlignment="1">
      <alignment wrapText="1"/>
    </xf>
    <xf numFmtId="0" fontId="4" fillId="0" borderId="82" xfId="1" applyFont="1" applyFill="1" applyBorder="1" applyAlignment="1">
      <alignment horizontal="center" wrapText="1"/>
    </xf>
    <xf numFmtId="4" fontId="4" fillId="14" borderId="21" xfId="0" applyNumberFormat="1" applyFont="1" applyFill="1" applyBorder="1" applyAlignment="1">
      <alignment wrapText="1"/>
    </xf>
    <xf numFmtId="4" fontId="4" fillId="0" borderId="82" xfId="1" applyNumberFormat="1" applyFont="1" applyFill="1" applyBorder="1" applyAlignment="1">
      <alignment horizontal="right" wrapText="1"/>
    </xf>
    <xf numFmtId="0" fontId="4" fillId="0" borderId="11" xfId="0" applyFont="1" applyFill="1" applyBorder="1" applyAlignment="1">
      <alignment horizontal="center" vertical="center" wrapText="1"/>
    </xf>
    <xf numFmtId="49" fontId="4" fillId="0" borderId="13" xfId="640" applyNumberFormat="1" applyFont="1" applyBorder="1" applyAlignment="1">
      <alignment horizontal="center" vertical="center"/>
    </xf>
    <xf numFmtId="2" fontId="4" fillId="0" borderId="13"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4" fillId="0" borderId="13" xfId="1" applyFont="1" applyFill="1" applyBorder="1" applyAlignment="1">
      <alignment vertical="center" wrapText="1"/>
    </xf>
    <xf numFmtId="0" fontId="4" fillId="0" borderId="21" xfId="1" applyFont="1" applyFill="1" applyBorder="1" applyAlignment="1">
      <alignment vertical="center" wrapText="1"/>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0" borderId="11"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30" xfId="640" applyNumberFormat="1" applyFont="1" applyBorder="1" applyAlignment="1">
      <alignment horizontal="center"/>
    </xf>
    <xf numFmtId="4" fontId="4" fillId="0" borderId="31" xfId="640" applyNumberFormat="1" applyFont="1" applyBorder="1" applyAlignment="1">
      <alignment horizontal="right"/>
    </xf>
    <xf numFmtId="165" fontId="3" fillId="12" borderId="86" xfId="641" applyFont="1" applyFill="1" applyBorder="1" applyAlignment="1">
      <alignment horizontal="right" vertical="center"/>
    </xf>
    <xf numFmtId="164" fontId="3" fillId="12" borderId="87" xfId="642" applyFont="1" applyFill="1" applyBorder="1" applyAlignment="1">
      <alignment horizontal="right" vertical="center"/>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13" xfId="645" applyNumberFormat="1" applyFont="1" applyFill="1" applyBorder="1" applyAlignment="1">
      <alignment horizontal="center"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4" fontId="4" fillId="11" borderId="13" xfId="0" applyNumberFormat="1" applyFont="1" applyFill="1" applyBorder="1" applyAlignment="1">
      <alignment vertical="center"/>
    </xf>
    <xf numFmtId="166" fontId="4" fillId="0" borderId="21" xfId="640" applyNumberFormat="1" applyFont="1" applyBorder="1" applyAlignment="1">
      <alignment horizontal="right"/>
    </xf>
    <xf numFmtId="164" fontId="4" fillId="0" borderId="0" xfId="640" applyNumberFormat="1" applyFont="1" applyBorder="1"/>
    <xf numFmtId="0" fontId="4" fillId="0" borderId="21" xfId="0" applyFont="1" applyFill="1" applyBorder="1" applyAlignment="1">
      <alignment horizontal="center" vertical="center" wrapText="1"/>
    </xf>
    <xf numFmtId="2" fontId="4" fillId="0" borderId="13" xfId="0" applyNumberFormat="1" applyFont="1" applyFill="1" applyBorder="1" applyAlignment="1">
      <alignment wrapText="1"/>
    </xf>
    <xf numFmtId="2" fontId="4" fillId="0" borderId="21" xfId="0" applyNumberFormat="1" applyFont="1" applyFill="1" applyBorder="1" applyAlignment="1">
      <alignment wrapText="1"/>
    </xf>
    <xf numFmtId="4" fontId="4" fillId="0" borderId="13" xfId="1" applyNumberFormat="1" applyFont="1" applyFill="1" applyBorder="1" applyAlignment="1">
      <alignment horizontal="right" wrapText="1"/>
    </xf>
    <xf numFmtId="0" fontId="4" fillId="0" borderId="20" xfId="1" applyFont="1" applyFill="1" applyBorder="1" applyAlignment="1">
      <alignment wrapText="1"/>
    </xf>
    <xf numFmtId="0" fontId="4" fillId="0" borderId="20" xfId="1" applyFont="1" applyFill="1" applyBorder="1" applyAlignment="1">
      <alignment horizontal="center" wrapText="1"/>
    </xf>
    <xf numFmtId="4" fontId="4" fillId="0" borderId="20" xfId="1" applyNumberFormat="1" applyFont="1" applyFill="1" applyBorder="1" applyAlignment="1">
      <alignment horizontal="right" wrapText="1"/>
    </xf>
    <xf numFmtId="2" fontId="4" fillId="14" borderId="13" xfId="0" applyNumberFormat="1" applyFont="1" applyFill="1" applyBorder="1" applyAlignment="1">
      <alignment wrapText="1"/>
    </xf>
    <xf numFmtId="0" fontId="4" fillId="0" borderId="11" xfId="0" applyFont="1" applyFill="1" applyBorder="1" applyAlignment="1">
      <alignment horizontal="center" wrapText="1"/>
    </xf>
    <xf numFmtId="4" fontId="4" fillId="0" borderId="13" xfId="0" applyNumberFormat="1" applyFont="1" applyFill="1" applyBorder="1" applyAlignment="1">
      <alignment wrapText="1"/>
    </xf>
    <xf numFmtId="0" fontId="4" fillId="14" borderId="13" xfId="0" applyFont="1" applyFill="1" applyBorder="1" applyAlignment="1">
      <alignment horizontal="center" vertical="center" wrapText="1"/>
    </xf>
    <xf numFmtId="4" fontId="4" fillId="0" borderId="13" xfId="0" applyNumberFormat="1" applyFont="1" applyFill="1" applyBorder="1" applyAlignment="1">
      <alignment horizontal="right" vertical="center" wrapText="1"/>
    </xf>
    <xf numFmtId="0" fontId="4" fillId="0" borderId="21" xfId="1" applyFont="1" applyFill="1" applyBorder="1" applyAlignment="1">
      <alignment horizontal="center" vertical="center" wrapText="1"/>
    </xf>
    <xf numFmtId="0" fontId="4" fillId="0" borderId="13" xfId="1" applyFont="1" applyFill="1" applyBorder="1" applyAlignment="1">
      <alignment horizontal="center" vertical="center" wrapText="1"/>
    </xf>
    <xf numFmtId="4" fontId="4" fillId="0" borderId="13" xfId="0" applyNumberFormat="1" applyFont="1" applyFill="1" applyBorder="1" applyAlignment="1">
      <alignment vertical="center" wrapText="1"/>
    </xf>
    <xf numFmtId="4" fontId="4" fillId="0" borderId="13" xfId="1" applyNumberFormat="1" applyFont="1" applyFill="1" applyBorder="1" applyAlignment="1">
      <alignment horizontal="right" vertical="center" wrapText="1"/>
    </xf>
    <xf numFmtId="0" fontId="4" fillId="0" borderId="13" xfId="0" applyFont="1" applyFill="1" applyBorder="1" applyAlignment="1">
      <alignment horizontal="center" vertical="center" wrapText="1"/>
    </xf>
    <xf numFmtId="4" fontId="4" fillId="0" borderId="13" xfId="1" applyNumberFormat="1" applyFont="1" applyFill="1" applyBorder="1" applyAlignment="1">
      <alignment vertical="center" wrapText="1"/>
    </xf>
    <xf numFmtId="0" fontId="4" fillId="0" borderId="13" xfId="2535" applyFont="1" applyFill="1" applyBorder="1" applyAlignment="1">
      <alignment horizontal="center" wrapText="1"/>
    </xf>
    <xf numFmtId="0" fontId="2" fillId="14" borderId="13" xfId="0" applyFont="1" applyFill="1" applyBorder="1" applyAlignment="1">
      <alignment horizontal="center" wrapText="1"/>
    </xf>
    <xf numFmtId="0" fontId="4" fillId="0" borderId="34" xfId="1" applyFont="1" applyFill="1" applyBorder="1" applyAlignment="1">
      <alignment wrapText="1"/>
    </xf>
    <xf numFmtId="0" fontId="4" fillId="0" borderId="34" xfId="1" applyFont="1" applyFill="1" applyBorder="1" applyAlignment="1">
      <alignment horizontal="center" wrapText="1"/>
    </xf>
    <xf numFmtId="0" fontId="4" fillId="0" borderId="13" xfId="640" applyNumberFormat="1" applyFont="1" applyBorder="1" applyAlignment="1">
      <alignment horizontal="center" vertical="center"/>
    </xf>
    <xf numFmtId="0" fontId="4" fillId="0" borderId="34" xfId="1" applyFont="1" applyFill="1" applyBorder="1" applyAlignment="1">
      <alignment vertical="center" wrapText="1"/>
    </xf>
    <xf numFmtId="0" fontId="4" fillId="0" borderId="34" xfId="0" applyFont="1" applyFill="1" applyBorder="1" applyAlignment="1">
      <alignment horizontal="center" wrapText="1"/>
    </xf>
    <xf numFmtId="4" fontId="4" fillId="0" borderId="34" xfId="1" applyNumberFormat="1" applyFont="1" applyFill="1" applyBorder="1" applyAlignment="1">
      <alignment horizontal="right" wrapText="1"/>
    </xf>
    <xf numFmtId="4" fontId="4" fillId="0" borderId="34" xfId="0" applyNumberFormat="1" applyFont="1" applyFill="1" applyBorder="1" applyAlignment="1">
      <alignment wrapText="1"/>
    </xf>
    <xf numFmtId="4" fontId="4" fillId="0" borderId="21" xfId="0" applyNumberFormat="1" applyFont="1" applyFill="1" applyBorder="1" applyAlignment="1">
      <alignment wrapText="1"/>
    </xf>
    <xf numFmtId="0" fontId="4" fillId="0" borderId="32" xfId="0" applyFont="1" applyFill="1" applyBorder="1" applyAlignment="1">
      <alignment horizontal="center" wrapText="1"/>
    </xf>
    <xf numFmtId="0" fontId="4" fillId="0" borderId="30" xfId="0" applyFont="1" applyFill="1" applyBorder="1" applyAlignment="1">
      <alignment horizontal="center" wrapText="1"/>
    </xf>
    <xf numFmtId="0" fontId="4" fillId="5" borderId="13" xfId="0" applyFont="1" applyFill="1" applyBorder="1" applyAlignment="1">
      <alignment horizontal="center" wrapText="1"/>
    </xf>
    <xf numFmtId="0" fontId="3" fillId="11" borderId="34" xfId="127" applyFont="1" applyFill="1" applyBorder="1" applyAlignment="1">
      <alignment horizontal="center" vertical="center" wrapText="1"/>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3" fillId="0" borderId="12" xfId="0" applyNumberFormat="1" applyFont="1" applyBorder="1" applyAlignment="1">
      <alignment horizontal="center" vertical="center"/>
    </xf>
    <xf numFmtId="14" fontId="2" fillId="0" borderId="11" xfId="0" applyNumberFormat="1" applyFont="1" applyBorder="1" applyAlignment="1">
      <alignment horizontal="center" vertical="center"/>
    </xf>
    <xf numFmtId="0" fontId="2" fillId="0" borderId="13" xfId="0" applyFont="1" applyBorder="1" applyAlignment="1">
      <alignment horizontal="center" vertical="center"/>
    </xf>
    <xf numFmtId="4" fontId="2" fillId="0" borderId="13" xfId="0" applyNumberFormat="1" applyFont="1" applyBorder="1" applyAlignment="1">
      <alignment vertical="center" wrapText="1"/>
    </xf>
    <xf numFmtId="0" fontId="97" fillId="0" borderId="13" xfId="0" applyFont="1" applyBorder="1" applyAlignment="1">
      <alignment horizontal="center" vertical="center" wrapText="1"/>
    </xf>
    <xf numFmtId="4" fontId="2" fillId="0" borderId="12" xfId="0" applyNumberFormat="1" applyFont="1" applyBorder="1" applyAlignment="1">
      <alignment vertical="center"/>
    </xf>
    <xf numFmtId="4" fontId="2" fillId="0" borderId="13" xfId="0" applyNumberFormat="1" applyFont="1" applyBorder="1" applyAlignment="1">
      <alignment horizontal="center" vertical="center"/>
    </xf>
    <xf numFmtId="10" fontId="2" fillId="0" borderId="13" xfId="639" applyNumberFormat="1" applyFont="1" applyBorder="1" applyAlignment="1">
      <alignment vertical="center"/>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13" xfId="645" applyNumberFormat="1" applyFont="1" applyFill="1" applyBorder="1" applyAlignment="1">
      <alignment horizontal="center" vertical="center"/>
    </xf>
    <xf numFmtId="10" fontId="3" fillId="11" borderId="21" xfId="645" applyNumberFormat="1" applyFont="1" applyFill="1" applyBorder="1" applyAlignment="1">
      <alignment vertical="center"/>
    </xf>
    <xf numFmtId="10" fontId="3" fillId="11" borderId="34" xfId="645" applyNumberFormat="1" applyFont="1" applyFill="1" applyBorder="1" applyAlignment="1">
      <alignment horizontal="center" vertical="center"/>
    </xf>
    <xf numFmtId="10" fontId="3" fillId="11" borderId="33"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3" fillId="0" borderId="12" xfId="0" applyNumberFormat="1" applyFont="1" applyBorder="1" applyAlignment="1">
      <alignment horizontal="center" vertical="center"/>
    </xf>
    <xf numFmtId="14" fontId="2" fillId="0" borderId="11" xfId="0" applyNumberFormat="1" applyFont="1" applyBorder="1" applyAlignment="1">
      <alignment horizontal="center" vertical="center"/>
    </xf>
    <xf numFmtId="0" fontId="2" fillId="0" borderId="13" xfId="0" applyFont="1" applyBorder="1" applyAlignment="1">
      <alignment horizontal="center" vertical="center"/>
    </xf>
    <xf numFmtId="4" fontId="2" fillId="0" borderId="13" xfId="0" applyNumberFormat="1" applyFont="1" applyBorder="1" applyAlignment="1">
      <alignment vertical="center" wrapText="1"/>
    </xf>
    <xf numFmtId="4" fontId="2" fillId="0" borderId="12" xfId="0" applyNumberFormat="1" applyFont="1" applyBorder="1" applyAlignment="1">
      <alignment vertical="center"/>
    </xf>
    <xf numFmtId="4" fontId="2" fillId="0" borderId="13" xfId="0" applyNumberFormat="1" applyFont="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4" fontId="2" fillId="0" borderId="12" xfId="0" applyNumberFormat="1" applyFont="1" applyBorder="1" applyAlignment="1">
      <alignment vertical="center" wrapText="1"/>
    </xf>
    <xf numFmtId="10" fontId="2" fillId="0" borderId="13" xfId="645" applyNumberFormat="1" applyFont="1" applyBorder="1" applyAlignment="1">
      <alignment vertical="center"/>
    </xf>
    <xf numFmtId="14" fontId="2" fillId="0" borderId="13" xfId="0" applyNumberFormat="1" applyFont="1" applyBorder="1" applyAlignment="1">
      <alignment horizontal="center" vertical="center"/>
    </xf>
    <xf numFmtId="4" fontId="2" fillId="0" borderId="13" xfId="0" applyNumberFormat="1" applyFont="1" applyBorder="1" applyAlignment="1">
      <alignment vertical="center"/>
    </xf>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4" fontId="4" fillId="11" borderId="13" xfId="0" applyNumberFormat="1" applyFont="1" applyFill="1" applyBorder="1" applyAlignment="1">
      <alignment vertical="center"/>
    </xf>
    <xf numFmtId="2" fontId="4" fillId="5" borderId="13" xfId="0" applyNumberFormat="1" applyFont="1" applyFill="1" applyBorder="1" applyAlignment="1">
      <alignment vertical="center"/>
    </xf>
    <xf numFmtId="2" fontId="4" fillId="0" borderId="13" xfId="1" applyNumberFormat="1" applyFont="1" applyFill="1" applyBorder="1" applyAlignment="1">
      <alignment vertical="center" wrapText="1"/>
    </xf>
    <xf numFmtId="0" fontId="4" fillId="0" borderId="0" xfId="640" applyFont="1" applyAlignment="1">
      <alignment horizontal="center" vertical="center"/>
    </xf>
    <xf numFmtId="1" fontId="4" fillId="0" borderId="3" xfId="23" applyNumberFormat="1" applyFont="1" applyFill="1" applyBorder="1" applyAlignment="1">
      <alignment horizontal="center" vertical="center" wrapText="1"/>
    </xf>
    <xf numFmtId="0" fontId="137" fillId="0" borderId="0" xfId="3028"/>
    <xf numFmtId="0" fontId="18" fillId="0" borderId="14" xfId="3028" applyFont="1" applyBorder="1" applyAlignment="1">
      <alignment horizontal="left" vertical="center"/>
    </xf>
    <xf numFmtId="0" fontId="5" fillId="0" borderId="0" xfId="3028" applyFont="1"/>
    <xf numFmtId="0" fontId="27" fillId="0" borderId="0" xfId="3028" applyFont="1"/>
    <xf numFmtId="0" fontId="18" fillId="0" borderId="18" xfId="3028" applyFont="1" applyBorder="1" applyAlignment="1">
      <alignment horizontal="left" vertical="center"/>
    </xf>
    <xf numFmtId="0" fontId="5" fillId="0" borderId="0" xfId="3028" applyFont="1" applyBorder="1" applyAlignment="1"/>
    <xf numFmtId="0" fontId="137" fillId="0" borderId="0" xfId="3028" applyBorder="1"/>
    <xf numFmtId="0" fontId="137" fillId="0" borderId="19" xfId="3028" applyBorder="1"/>
    <xf numFmtId="0" fontId="5" fillId="0" borderId="0" xfId="3028" applyFont="1" applyFill="1"/>
    <xf numFmtId="191" fontId="37" fillId="0" borderId="0" xfId="3028" applyNumberFormat="1" applyFont="1" applyFill="1"/>
    <xf numFmtId="14" fontId="18" fillId="0" borderId="18" xfId="3028" applyNumberFormat="1" applyFont="1" applyBorder="1" applyAlignment="1">
      <alignment horizontal="left" vertical="center"/>
    </xf>
    <xf numFmtId="14" fontId="5" fillId="0" borderId="0" xfId="3028" applyNumberFormat="1" applyFont="1" applyBorder="1" applyAlignment="1">
      <alignment horizontal="left"/>
    </xf>
    <xf numFmtId="165" fontId="5" fillId="0" borderId="0" xfId="2095" applyFont="1"/>
    <xf numFmtId="0" fontId="5" fillId="0" borderId="71" xfId="3028" applyFont="1" applyBorder="1" applyAlignment="1">
      <alignment horizontal="center"/>
    </xf>
    <xf numFmtId="0" fontId="5" fillId="0" borderId="34" xfId="3028" applyFont="1" applyBorder="1" applyAlignment="1">
      <alignment horizontal="center"/>
    </xf>
    <xf numFmtId="0" fontId="5" fillId="0" borderId="73" xfId="3028" applyFont="1" applyBorder="1" applyAlignment="1">
      <alignment horizontal="center"/>
    </xf>
    <xf numFmtId="192" fontId="18" fillId="43" borderId="88" xfId="3028" applyNumberFormat="1" applyFont="1" applyFill="1" applyBorder="1" applyAlignment="1">
      <alignment horizontal="center"/>
    </xf>
    <xf numFmtId="192" fontId="18" fillId="50" borderId="37" xfId="3028" applyNumberFormat="1" applyFont="1" applyFill="1" applyBorder="1" applyAlignment="1">
      <alignment horizontal="center" vertical="center"/>
    </xf>
    <xf numFmtId="192" fontId="18" fillId="51" borderId="38" xfId="3028" applyNumberFormat="1" applyFont="1" applyFill="1" applyBorder="1" applyAlignment="1">
      <alignment horizontal="center"/>
    </xf>
    <xf numFmtId="0" fontId="5" fillId="0" borderId="2" xfId="3028" applyFont="1" applyBorder="1" applyAlignment="1">
      <alignment horizontal="center"/>
    </xf>
    <xf numFmtId="192" fontId="5" fillId="0" borderId="3" xfId="3028" applyNumberFormat="1" applyFont="1" applyBorder="1" applyAlignment="1">
      <alignment horizontal="left"/>
    </xf>
    <xf numFmtId="192" fontId="5" fillId="0" borderId="4" xfId="3028" applyNumberFormat="1" applyFont="1" applyBorder="1" applyAlignment="1">
      <alignment horizontal="left"/>
    </xf>
    <xf numFmtId="192" fontId="139" fillId="0" borderId="0" xfId="3028" applyNumberFormat="1" applyFont="1" applyAlignment="1">
      <alignment horizontal="left"/>
    </xf>
    <xf numFmtId="193" fontId="139" fillId="0" borderId="0" xfId="645" applyNumberFormat="1" applyFont="1" applyFill="1"/>
    <xf numFmtId="191" fontId="140" fillId="0" borderId="0" xfId="3028" applyNumberFormat="1" applyFont="1" applyFill="1"/>
    <xf numFmtId="194" fontId="139" fillId="0" borderId="13" xfId="3028" applyNumberFormat="1" applyFont="1" applyBorder="1" applyAlignment="1">
      <alignment horizontal="right"/>
    </xf>
    <xf numFmtId="194" fontId="139" fillId="0" borderId="13" xfId="2095" applyNumberFormat="1" applyFont="1" applyBorder="1" applyAlignment="1">
      <alignment horizontal="right"/>
    </xf>
    <xf numFmtId="194" fontId="139" fillId="0" borderId="0" xfId="3028" applyNumberFormat="1" applyFont="1"/>
    <xf numFmtId="0" fontId="139" fillId="0" borderId="0" xfId="3028" applyFont="1"/>
    <xf numFmtId="192" fontId="5" fillId="0" borderId="13" xfId="3028" applyNumberFormat="1" applyFont="1" applyBorder="1"/>
    <xf numFmtId="194" fontId="137" fillId="0" borderId="0" xfId="3028" applyNumberFormat="1" applyAlignment="1">
      <alignment horizontal="left"/>
    </xf>
    <xf numFmtId="0" fontId="139" fillId="0" borderId="32" xfId="3028" applyFont="1" applyBorder="1" applyAlignment="1">
      <alignment horizontal="center"/>
    </xf>
    <xf numFmtId="4" fontId="139" fillId="0" borderId="34" xfId="3028" applyNumberFormat="1" applyFont="1" applyBorder="1"/>
    <xf numFmtId="4" fontId="139" fillId="0" borderId="33" xfId="3028" applyNumberFormat="1" applyFont="1" applyBorder="1"/>
    <xf numFmtId="0" fontId="11" fillId="0" borderId="88" xfId="3028" applyFont="1" applyBorder="1" applyAlignment="1">
      <alignment horizontal="center"/>
    </xf>
    <xf numFmtId="4" fontId="11" fillId="0" borderId="37" xfId="3028" applyNumberFormat="1" applyFont="1" applyBorder="1" applyAlignment="1">
      <alignment horizontal="left"/>
    </xf>
    <xf numFmtId="192" fontId="11" fillId="0" borderId="37" xfId="3028" applyNumberFormat="1" applyFont="1" applyBorder="1" applyAlignment="1">
      <alignment horizontal="left"/>
    </xf>
    <xf numFmtId="192" fontId="11" fillId="0" borderId="38" xfId="3028" applyNumberFormat="1" applyFont="1" applyBorder="1" applyAlignment="1">
      <alignment horizontal="left"/>
    </xf>
    <xf numFmtId="192" fontId="141" fillId="0" borderId="0" xfId="3028" applyNumberFormat="1" applyFont="1" applyAlignment="1">
      <alignment horizontal="left"/>
    </xf>
    <xf numFmtId="193" fontId="141" fillId="0" borderId="0" xfId="645" applyNumberFormat="1" applyFont="1" applyFill="1"/>
    <xf numFmtId="191" fontId="141" fillId="0" borderId="0" xfId="3028" applyNumberFormat="1" applyFont="1" applyFill="1"/>
    <xf numFmtId="194" fontId="141" fillId="0" borderId="13" xfId="3028" applyNumberFormat="1" applyFont="1" applyBorder="1" applyAlignment="1">
      <alignment horizontal="right"/>
    </xf>
    <xf numFmtId="194" fontId="141" fillId="0" borderId="13" xfId="2095" applyNumberFormat="1" applyFont="1" applyBorder="1" applyAlignment="1">
      <alignment horizontal="right"/>
    </xf>
    <xf numFmtId="194" fontId="141" fillId="0" borderId="0" xfId="3028" applyNumberFormat="1" applyFont="1"/>
    <xf numFmtId="0" fontId="141" fillId="0" borderId="0" xfId="3028" applyFont="1"/>
    <xf numFmtId="192" fontId="11" fillId="0" borderId="13" xfId="3028" applyNumberFormat="1" applyFont="1" applyBorder="1"/>
    <xf numFmtId="194" fontId="11" fillId="0" borderId="0" xfId="3028" applyNumberFormat="1" applyFont="1" applyAlignment="1">
      <alignment horizontal="left"/>
    </xf>
    <xf numFmtId="0" fontId="141" fillId="0" borderId="26" xfId="3028" applyFont="1" applyBorder="1" applyAlignment="1">
      <alignment horizontal="center"/>
    </xf>
    <xf numFmtId="4" fontId="141" fillId="0" borderId="20" xfId="3028" applyNumberFormat="1" applyFont="1" applyBorder="1"/>
    <xf numFmtId="4" fontId="141" fillId="0" borderId="39" xfId="3028" applyNumberFormat="1" applyFont="1" applyBorder="1"/>
    <xf numFmtId="4" fontId="5" fillId="0" borderId="3" xfId="3028" applyNumberFormat="1" applyFont="1" applyBorder="1" applyAlignment="1">
      <alignment horizontal="left" wrapText="1"/>
    </xf>
    <xf numFmtId="0" fontId="27" fillId="0" borderId="2" xfId="3028" applyFont="1" applyBorder="1" applyAlignment="1">
      <alignment horizontal="center"/>
    </xf>
    <xf numFmtId="0" fontId="3" fillId="0" borderId="35" xfId="3028" applyFont="1" applyBorder="1" applyAlignment="1">
      <alignment vertical="center"/>
    </xf>
    <xf numFmtId="192" fontId="3" fillId="0" borderId="3" xfId="3028" applyNumberFormat="1" applyFont="1" applyBorder="1" applyAlignment="1">
      <alignment horizontal="center" vertical="center"/>
    </xf>
    <xf numFmtId="192" fontId="3" fillId="0" borderId="4" xfId="3028" applyNumberFormat="1" applyFont="1" applyBorder="1" applyAlignment="1">
      <alignment horizontal="center" vertical="center"/>
    </xf>
    <xf numFmtId="4" fontId="137" fillId="0" borderId="0" xfId="3028" applyNumberFormat="1"/>
    <xf numFmtId="4" fontId="21" fillId="0" borderId="0" xfId="3028" applyNumberFormat="1" applyFont="1" applyAlignment="1">
      <alignment horizontal="left"/>
    </xf>
    <xf numFmtId="4" fontId="21" fillId="0" borderId="0" xfId="3028" applyNumberFormat="1" applyFont="1"/>
    <xf numFmtId="4" fontId="17" fillId="0" borderId="1" xfId="3028" applyNumberFormat="1" applyFont="1" applyBorder="1"/>
    <xf numFmtId="192" fontId="5" fillId="0" borderId="42" xfId="3028" applyNumberFormat="1" applyFont="1" applyBorder="1"/>
    <xf numFmtId="2" fontId="137" fillId="0" borderId="0" xfId="3028" applyNumberFormat="1"/>
    <xf numFmtId="0" fontId="3" fillId="7" borderId="0" xfId="640" applyFont="1" applyFill="1" applyAlignment="1">
      <alignment vertical="center"/>
    </xf>
    <xf numFmtId="0" fontId="3" fillId="4" borderId="32" xfId="3017" applyFont="1" applyFill="1" applyBorder="1" applyAlignment="1">
      <alignment horizontal="center" vertical="center"/>
    </xf>
    <xf numFmtId="0" fontId="3" fillId="4" borderId="33" xfId="640" applyFont="1" applyFill="1" applyBorder="1" applyAlignment="1">
      <alignment horizontal="center" vertical="center"/>
    </xf>
    <xf numFmtId="164" fontId="4" fillId="7" borderId="0" xfId="640" applyNumberFormat="1" applyFont="1" applyFill="1" applyAlignment="1">
      <alignment vertical="center"/>
    </xf>
    <xf numFmtId="0" fontId="4" fillId="7" borderId="0" xfId="640" applyFont="1" applyFill="1" applyAlignment="1">
      <alignment vertical="center"/>
    </xf>
    <xf numFmtId="0" fontId="2" fillId="0" borderId="11" xfId="641" applyNumberFormat="1" applyFont="1" applyFill="1" applyBorder="1" applyAlignment="1" applyProtection="1">
      <alignment horizontal="center"/>
    </xf>
    <xf numFmtId="49" fontId="4" fillId="5" borderId="13" xfId="1781" applyNumberFormat="1" applyFont="1" applyFill="1" applyBorder="1" applyAlignment="1">
      <alignment horizontal="left" vertical="center" wrapText="1"/>
    </xf>
    <xf numFmtId="0" fontId="4" fillId="5" borderId="11" xfId="0" applyFont="1" applyFill="1" applyBorder="1" applyAlignment="1">
      <alignment horizontal="center"/>
    </xf>
    <xf numFmtId="165" fontId="3" fillId="12" borderId="86" xfId="2180" applyFont="1" applyFill="1" applyBorder="1" applyAlignment="1">
      <alignment horizontal="right" vertical="center"/>
    </xf>
    <xf numFmtId="164" fontId="3" fillId="12" borderId="87" xfId="1108" applyFont="1" applyFill="1" applyBorder="1" applyAlignment="1">
      <alignment horizontal="right" vertical="center"/>
    </xf>
    <xf numFmtId="14" fontId="2" fillId="0" borderId="41" xfId="0" applyNumberFormat="1" applyFont="1" applyBorder="1" applyAlignment="1">
      <alignment vertical="center"/>
    </xf>
    <xf numFmtId="4" fontId="4" fillId="0" borderId="20" xfId="1" applyNumberFormat="1" applyFont="1" applyFill="1" applyBorder="1" applyAlignment="1">
      <alignment wrapText="1"/>
    </xf>
    <xf numFmtId="4" fontId="4" fillId="0" borderId="39" xfId="45" applyNumberFormat="1" applyFont="1" applyFill="1" applyBorder="1" applyAlignment="1"/>
    <xf numFmtId="1" fontId="4" fillId="0" borderId="20" xfId="23" applyNumberFormat="1" applyFont="1" applyBorder="1" applyAlignment="1">
      <alignment wrapText="1"/>
    </xf>
    <xf numFmtId="1" fontId="4" fillId="0" borderId="20" xfId="23" applyNumberFormat="1" applyFont="1" applyFill="1" applyBorder="1" applyAlignment="1">
      <alignment horizontal="center" wrapText="1"/>
    </xf>
    <xf numFmtId="4" fontId="4" fillId="0" borderId="20" xfId="23" applyNumberFormat="1" applyFont="1" applyBorder="1" applyAlignment="1">
      <alignment horizontal="right"/>
    </xf>
    <xf numFmtId="4" fontId="4" fillId="0" borderId="39" xfId="23" applyNumberFormat="1" applyFont="1" applyBorder="1" applyAlignment="1">
      <alignment horizontal="right"/>
    </xf>
    <xf numFmtId="0" fontId="137" fillId="0" borderId="19" xfId="3028" applyBorder="1" applyAlignment="1">
      <alignment vertical="center" wrapText="1"/>
    </xf>
    <xf numFmtId="43" fontId="7" fillId="0" borderId="0" xfId="23" applyNumberFormat="1"/>
    <xf numFmtId="43" fontId="7" fillId="0" borderId="0" xfId="431" applyNumberFormat="1"/>
    <xf numFmtId="0" fontId="4" fillId="0" borderId="26"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20" xfId="1" applyFont="1" applyFill="1" applyBorder="1" applyAlignment="1">
      <alignment vertical="center" wrapText="1"/>
    </xf>
    <xf numFmtId="0" fontId="4" fillId="0" borderId="20" xfId="1" applyFont="1" applyFill="1" applyBorder="1" applyAlignment="1">
      <alignment horizontal="center" vertical="center" wrapText="1"/>
    </xf>
    <xf numFmtId="4" fontId="4" fillId="0" borderId="20" xfId="1" applyNumberFormat="1" applyFont="1" applyFill="1" applyBorder="1" applyAlignment="1">
      <alignment vertical="center" wrapText="1"/>
    </xf>
    <xf numFmtId="4" fontId="4" fillId="0" borderId="20" xfId="1" applyNumberFormat="1" applyFont="1" applyFill="1" applyBorder="1" applyAlignment="1">
      <alignment horizontal="right" vertical="center" wrapText="1"/>
    </xf>
    <xf numFmtId="4" fontId="4" fillId="0" borderId="20" xfId="0" applyNumberFormat="1" applyFont="1" applyFill="1" applyBorder="1" applyAlignment="1">
      <alignment vertical="center" wrapText="1"/>
    </xf>
    <xf numFmtId="4" fontId="4" fillId="0" borderId="39" xfId="46" applyNumberFormat="1" applyFont="1" applyFill="1" applyBorder="1" applyAlignment="1">
      <alignment vertical="center"/>
    </xf>
    <xf numFmtId="2" fontId="4" fillId="0" borderId="20" xfId="0" applyNumberFormat="1" applyFont="1" applyFill="1" applyBorder="1" applyAlignment="1">
      <alignment wrapText="1"/>
    </xf>
    <xf numFmtId="4" fontId="4" fillId="0" borderId="20" xfId="0" applyNumberFormat="1" applyFont="1" applyFill="1" applyBorder="1" applyAlignment="1">
      <alignment wrapText="1"/>
    </xf>
    <xf numFmtId="0" fontId="4" fillId="5" borderId="21" xfId="0" applyFont="1" applyFill="1" applyBorder="1" applyAlignment="1">
      <alignment horizontal="center" wrapText="1"/>
    </xf>
    <xf numFmtId="0" fontId="4" fillId="14" borderId="20" xfId="0" applyFont="1" applyFill="1" applyBorder="1" applyAlignment="1">
      <alignment horizontal="center" vertical="center" wrapText="1"/>
    </xf>
    <xf numFmtId="0" fontId="4" fillId="0" borderId="11" xfId="2535" applyFont="1" applyFill="1" applyBorder="1" applyAlignment="1">
      <alignment horizontal="center" wrapText="1"/>
    </xf>
    <xf numFmtId="0" fontId="4" fillId="0" borderId="26" xfId="23" applyFont="1" applyBorder="1" applyAlignment="1">
      <alignment horizontal="center"/>
    </xf>
    <xf numFmtId="1" fontId="3" fillId="0" borderId="20" xfId="23" applyNumberFormat="1" applyFont="1" applyBorder="1" applyAlignment="1">
      <alignment wrapText="1"/>
    </xf>
    <xf numFmtId="0" fontId="4" fillId="0" borderId="0" xfId="640" applyFont="1" applyAlignment="1">
      <alignment horizontal="center" vertical="center"/>
    </xf>
    <xf numFmtId="0" fontId="142" fillId="0" borderId="0" xfId="0" applyFont="1"/>
    <xf numFmtId="0" fontId="5" fillId="0" borderId="0" xfId="640" applyFont="1" applyAlignment="1">
      <alignment horizontal="center" vertical="center"/>
    </xf>
    <xf numFmtId="0" fontId="5" fillId="0" borderId="0" xfId="640" applyFont="1" applyAlignment="1">
      <alignment vertical="center" wrapText="1"/>
    </xf>
    <xf numFmtId="4" fontId="5" fillId="0" borderId="0" xfId="640" applyNumberFormat="1" applyFont="1" applyAlignment="1">
      <alignment horizontal="center" vertical="center"/>
    </xf>
    <xf numFmtId="10" fontId="18" fillId="0" borderId="0" xfId="645" applyNumberFormat="1" applyFont="1" applyAlignment="1">
      <alignment vertical="center"/>
    </xf>
    <xf numFmtId="4" fontId="5" fillId="0" borderId="0" xfId="640" applyNumberFormat="1" applyFont="1" applyAlignment="1">
      <alignment vertical="center"/>
    </xf>
    <xf numFmtId="167" fontId="2" fillId="5" borderId="13" xfId="0" applyNumberFormat="1" applyFont="1" applyFill="1" applyBorder="1" applyAlignment="1">
      <alignment horizontal="right"/>
    </xf>
    <xf numFmtId="2" fontId="4" fillId="0" borderId="13" xfId="23" applyNumberFormat="1" applyFont="1" applyFill="1" applyBorder="1" applyAlignment="1">
      <alignment horizontal="center" wrapText="1"/>
    </xf>
    <xf numFmtId="164" fontId="4" fillId="0" borderId="0" xfId="640" applyNumberFormat="1" applyFont="1" applyAlignment="1">
      <alignment vertical="center"/>
    </xf>
    <xf numFmtId="2" fontId="4" fillId="5" borderId="34" xfId="0" applyNumberFormat="1" applyFont="1" applyFill="1" applyBorder="1" applyAlignment="1">
      <alignment vertical="center"/>
    </xf>
    <xf numFmtId="2" fontId="4" fillId="5" borderId="21" xfId="0" applyNumberFormat="1" applyFont="1" applyFill="1" applyBorder="1" applyAlignment="1">
      <alignment vertical="center"/>
    </xf>
    <xf numFmtId="3" fontId="4" fillId="0" borderId="32" xfId="0" applyNumberFormat="1" applyFont="1" applyFill="1" applyBorder="1" applyAlignment="1">
      <alignment horizontal="center" vertical="center" wrapText="1"/>
    </xf>
    <xf numFmtId="3" fontId="4" fillId="0" borderId="11" xfId="0" applyNumberFormat="1" applyFont="1" applyFill="1" applyBorder="1" applyAlignment="1">
      <alignment horizontal="center" vertical="center" wrapText="1"/>
    </xf>
    <xf numFmtId="3" fontId="4" fillId="0" borderId="30" xfId="0" applyNumberFormat="1" applyFont="1" applyFill="1" applyBorder="1" applyAlignment="1">
      <alignment horizontal="center" vertical="center" wrapText="1"/>
    </xf>
    <xf numFmtId="0" fontId="3" fillId="5" borderId="14" xfId="431" applyFont="1" applyFill="1" applyBorder="1" applyAlignment="1">
      <alignment horizontal="center" vertical="center" wrapText="1"/>
    </xf>
    <xf numFmtId="0" fontId="3" fillId="5" borderId="16" xfId="431" applyFont="1" applyFill="1" applyBorder="1" applyAlignment="1">
      <alignment horizontal="center" vertical="center" wrapText="1"/>
    </xf>
    <xf numFmtId="0" fontId="3" fillId="5" borderId="15" xfId="431" applyFont="1" applyFill="1" applyBorder="1" applyAlignment="1">
      <alignment horizontal="center" vertical="center" wrapText="1"/>
    </xf>
    <xf numFmtId="0" fontId="3" fillId="5" borderId="8" xfId="431" applyFont="1" applyFill="1" applyBorder="1" applyAlignment="1">
      <alignment horizontal="center" vertical="center" wrapText="1"/>
    </xf>
    <xf numFmtId="0" fontId="3" fillId="5" borderId="9" xfId="431" applyFont="1" applyFill="1" applyBorder="1" applyAlignment="1">
      <alignment horizontal="center" vertical="center" wrapText="1"/>
    </xf>
    <xf numFmtId="0" fontId="3" fillId="5" borderId="10" xfId="431" applyFont="1" applyFill="1" applyBorder="1" applyAlignment="1">
      <alignment horizontal="center" vertical="center" wrapText="1"/>
    </xf>
    <xf numFmtId="0" fontId="26" fillId="5" borderId="8" xfId="431" applyFont="1" applyFill="1" applyBorder="1" applyAlignment="1">
      <alignment horizontal="right" vertical="center" wrapText="1"/>
    </xf>
    <xf numFmtId="0" fontId="26" fillId="5" borderId="9" xfId="431" applyFont="1" applyFill="1" applyBorder="1" applyAlignment="1">
      <alignment horizontal="right" vertical="center" wrapText="1"/>
    </xf>
    <xf numFmtId="0" fontId="26" fillId="5" borderId="49" xfId="431" applyFont="1" applyFill="1" applyBorder="1" applyAlignment="1">
      <alignment horizontal="right" vertical="center" wrapText="1"/>
    </xf>
    <xf numFmtId="164" fontId="26" fillId="5" borderId="45" xfId="8" applyFont="1" applyFill="1" applyBorder="1" applyAlignment="1">
      <alignment horizontal="center" vertical="center"/>
    </xf>
    <xf numFmtId="164" fontId="26" fillId="5" borderId="10" xfId="8" applyFont="1" applyFill="1" applyBorder="1" applyAlignment="1">
      <alignment horizontal="center" vertical="center"/>
    </xf>
    <xf numFmtId="0" fontId="5" fillId="0" borderId="5" xfId="431" applyNumberFormat="1" applyFont="1" applyBorder="1" applyAlignment="1">
      <alignment horizontal="center" vertical="center" wrapText="1"/>
    </xf>
    <xf numFmtId="0" fontId="7" fillId="0" borderId="7" xfId="431" applyNumberFormat="1" applyFont="1" applyBorder="1" applyAlignment="1">
      <alignment horizontal="center" vertical="center" wrapText="1"/>
    </xf>
    <xf numFmtId="0" fontId="7" fillId="0" borderId="14" xfId="431" applyNumberFormat="1" applyFont="1" applyBorder="1" applyAlignment="1">
      <alignment horizontal="center" vertical="center"/>
    </xf>
    <xf numFmtId="0" fontId="7" fillId="0" borderId="15" xfId="431" applyNumberFormat="1" applyFont="1" applyBorder="1" applyAlignment="1">
      <alignment horizontal="center" vertical="center"/>
    </xf>
    <xf numFmtId="0" fontId="7" fillId="0" borderId="8" xfId="431" applyNumberFormat="1" applyFont="1" applyBorder="1" applyAlignment="1">
      <alignment horizontal="center" vertical="center"/>
    </xf>
    <xf numFmtId="0" fontId="7" fillId="0" borderId="10" xfId="431" applyNumberFormat="1" applyFont="1" applyBorder="1" applyAlignment="1">
      <alignment horizontal="center" vertical="center"/>
    </xf>
    <xf numFmtId="10" fontId="12" fillId="0" borderId="5" xfId="36" applyNumberFormat="1" applyFont="1" applyFill="1" applyBorder="1" applyAlignment="1">
      <alignment horizontal="center" vertical="center" wrapText="1"/>
    </xf>
    <xf numFmtId="10" fontId="12" fillId="0" borderId="7" xfId="36" applyNumberFormat="1" applyFont="1" applyFill="1" applyBorder="1" applyAlignment="1">
      <alignment horizontal="center" vertical="center" wrapText="1"/>
    </xf>
    <xf numFmtId="0" fontId="3" fillId="4" borderId="5" xfId="431" applyNumberFormat="1" applyFont="1" applyFill="1" applyBorder="1" applyAlignment="1">
      <alignment horizontal="center" vertical="center" wrapText="1"/>
    </xf>
    <xf numFmtId="0" fontId="4" fillId="4" borderId="7" xfId="431" applyNumberFormat="1" applyFont="1" applyFill="1" applyBorder="1" applyAlignment="1">
      <alignment horizontal="center" vertical="center" wrapText="1"/>
    </xf>
    <xf numFmtId="0" fontId="4" fillId="4" borderId="6" xfId="431" applyNumberFormat="1" applyFont="1" applyFill="1" applyBorder="1" applyAlignment="1">
      <alignment horizontal="center" vertical="center" wrapText="1"/>
    </xf>
    <xf numFmtId="0" fontId="96" fillId="0" borderId="5" xfId="431" applyNumberFormat="1" applyFont="1" applyFill="1" applyBorder="1" applyAlignment="1">
      <alignment horizontal="center" vertical="center"/>
    </xf>
    <xf numFmtId="0" fontId="29" fillId="0" borderId="7" xfId="431" applyNumberFormat="1" applyFont="1" applyFill="1" applyBorder="1" applyAlignment="1">
      <alignment horizontal="center" vertical="center"/>
    </xf>
    <xf numFmtId="0" fontId="29" fillId="0" borderId="6" xfId="431" applyNumberFormat="1" applyFont="1" applyFill="1" applyBorder="1" applyAlignment="1">
      <alignment horizontal="center" vertical="center"/>
    </xf>
    <xf numFmtId="0" fontId="26" fillId="5" borderId="46" xfId="431" applyFont="1" applyFill="1" applyBorder="1" applyAlignment="1">
      <alignment horizontal="right" vertical="center" wrapText="1"/>
    </xf>
    <xf numFmtId="0" fontId="26" fillId="5" borderId="68" xfId="431" applyFont="1" applyFill="1" applyBorder="1" applyAlignment="1">
      <alignment horizontal="right" vertical="center" wrapText="1"/>
    </xf>
    <xf numFmtId="164" fontId="26" fillId="5" borderId="69" xfId="8" applyFont="1" applyFill="1" applyBorder="1" applyAlignment="1">
      <alignment horizontal="center" vertical="center"/>
    </xf>
    <xf numFmtId="164" fontId="26" fillId="5" borderId="70" xfId="8" applyFont="1" applyFill="1" applyBorder="1" applyAlignment="1">
      <alignment horizontal="center" vertical="center"/>
    </xf>
    <xf numFmtId="0" fontId="29" fillId="8" borderId="5" xfId="431" applyNumberFormat="1" applyFont="1" applyFill="1" applyBorder="1" applyAlignment="1">
      <alignment horizontal="center" vertical="center" wrapText="1"/>
    </xf>
    <xf numFmtId="0" fontId="29" fillId="8" borderId="7" xfId="431" applyNumberFormat="1" applyFont="1" applyFill="1" applyBorder="1" applyAlignment="1">
      <alignment horizontal="center" vertical="center" wrapText="1"/>
    </xf>
    <xf numFmtId="0" fontId="29" fillId="8" borderId="6" xfId="431" applyNumberFormat="1" applyFont="1" applyFill="1" applyBorder="1" applyAlignment="1">
      <alignment horizontal="center" vertical="center" wrapText="1"/>
    </xf>
    <xf numFmtId="0" fontId="14" fillId="6" borderId="26" xfId="431" applyNumberFormat="1" applyFont="1" applyFill="1" applyBorder="1" applyAlignment="1">
      <alignment horizontal="center" vertical="center"/>
    </xf>
    <xf numFmtId="0" fontId="14" fillId="6" borderId="20" xfId="431" applyNumberFormat="1" applyFont="1" applyFill="1" applyBorder="1" applyAlignment="1">
      <alignment horizontal="center" vertical="center"/>
    </xf>
    <xf numFmtId="0" fontId="14" fillId="6" borderId="37" xfId="431" applyNumberFormat="1" applyFont="1" applyFill="1" applyBorder="1" applyAlignment="1">
      <alignment horizontal="center" vertical="center"/>
    </xf>
    <xf numFmtId="0" fontId="14" fillId="6" borderId="38" xfId="431" applyNumberFormat="1" applyFont="1" applyFill="1" applyBorder="1" applyAlignment="1">
      <alignment horizontal="center" vertical="center"/>
    </xf>
    <xf numFmtId="0" fontId="4" fillId="0" borderId="16" xfId="431" applyFont="1" applyFill="1" applyBorder="1" applyAlignment="1">
      <alignment horizontal="left" vertical="center" wrapText="1"/>
    </xf>
    <xf numFmtId="164" fontId="26" fillId="9" borderId="7" xfId="463" applyFont="1" applyFill="1" applyBorder="1" applyAlignment="1">
      <alignment horizontal="center" vertical="center"/>
    </xf>
    <xf numFmtId="164" fontId="26" fillId="9" borderId="6" xfId="463" applyFont="1" applyFill="1" applyBorder="1" applyAlignment="1">
      <alignment horizontal="center" vertical="center"/>
    </xf>
    <xf numFmtId="0" fontId="17" fillId="0" borderId="5" xfId="1" applyNumberFormat="1" applyFont="1" applyBorder="1" applyAlignment="1">
      <alignment horizontal="center" vertical="center" wrapText="1"/>
    </xf>
    <xf numFmtId="0" fontId="17" fillId="0" borderId="7" xfId="1" applyNumberFormat="1" applyFont="1" applyBorder="1" applyAlignment="1">
      <alignment horizontal="center" vertical="center" wrapText="1"/>
    </xf>
    <xf numFmtId="0" fontId="17" fillId="0" borderId="7" xfId="1" applyFont="1" applyBorder="1" applyAlignment="1">
      <alignment horizontal="center" vertical="center" wrapText="1"/>
    </xf>
    <xf numFmtId="0" fontId="17" fillId="0" borderId="6" xfId="1" applyNumberFormat="1" applyFont="1" applyBorder="1" applyAlignment="1">
      <alignment horizontal="center" vertical="center" wrapText="1"/>
    </xf>
    <xf numFmtId="0" fontId="29" fillId="8" borderId="5" xfId="1" applyNumberFormat="1" applyFont="1" applyFill="1" applyBorder="1" applyAlignment="1">
      <alignment horizontal="center" vertical="center" wrapText="1"/>
    </xf>
    <xf numFmtId="0" fontId="29" fillId="8" borderId="7" xfId="1" applyNumberFormat="1" applyFont="1" applyFill="1" applyBorder="1" applyAlignment="1">
      <alignment horizontal="center" vertical="center" wrapText="1"/>
    </xf>
    <xf numFmtId="164" fontId="29" fillId="8" borderId="9" xfId="8" applyFont="1" applyFill="1" applyBorder="1" applyAlignment="1">
      <alignment horizontal="center" vertical="center"/>
    </xf>
    <xf numFmtId="164" fontId="29" fillId="8" borderId="10" xfId="8" applyFont="1" applyFill="1" applyBorder="1" applyAlignment="1">
      <alignment horizontal="center" vertical="center"/>
    </xf>
    <xf numFmtId="10" fontId="12" fillId="0" borderId="2" xfId="36" applyNumberFormat="1" applyFont="1" applyFill="1" applyBorder="1" applyAlignment="1">
      <alignment horizontal="center" vertical="center" wrapText="1"/>
    </xf>
    <xf numFmtId="10" fontId="12" fillId="0" borderId="4" xfId="36" applyNumberFormat="1" applyFont="1" applyFill="1" applyBorder="1" applyAlignment="1">
      <alignment horizontal="center" vertical="center" wrapText="1"/>
    </xf>
    <xf numFmtId="0" fontId="12" fillId="0" borderId="14" xfId="1" applyFont="1" applyFill="1" applyBorder="1" applyAlignment="1">
      <alignment horizontal="center" vertical="center"/>
    </xf>
    <xf numFmtId="0" fontId="12" fillId="0" borderId="15" xfId="1" applyFont="1" applyFill="1" applyBorder="1" applyAlignment="1">
      <alignment horizontal="center" vertical="center"/>
    </xf>
    <xf numFmtId="0" fontId="12" fillId="0" borderId="8" xfId="1" applyFont="1" applyFill="1" applyBorder="1" applyAlignment="1">
      <alignment horizontal="center" vertical="center"/>
    </xf>
    <xf numFmtId="0" fontId="12" fillId="0" borderId="10" xfId="1" applyFont="1" applyFill="1" applyBorder="1" applyAlignment="1">
      <alignment horizontal="center" vertical="center"/>
    </xf>
    <xf numFmtId="0" fontId="3" fillId="0" borderId="0" xfId="1" applyFont="1" applyFill="1" applyBorder="1" applyAlignment="1">
      <alignment horizontal="right" vertical="center"/>
    </xf>
    <xf numFmtId="0" fontId="5" fillId="0" borderId="2" xfId="1" applyNumberFormat="1" applyFont="1" applyBorder="1" applyAlignment="1">
      <alignment horizontal="center" vertical="center" wrapText="1"/>
    </xf>
    <xf numFmtId="0" fontId="7" fillId="0" borderId="3" xfId="1" applyNumberFormat="1" applyFont="1" applyBorder="1" applyAlignment="1">
      <alignment horizontal="center" vertical="center" wrapText="1"/>
    </xf>
    <xf numFmtId="0" fontId="7" fillId="0" borderId="4" xfId="1" applyNumberFormat="1" applyFont="1" applyBorder="1" applyAlignment="1">
      <alignment horizontal="center" vertical="center" wrapText="1"/>
    </xf>
    <xf numFmtId="0" fontId="3" fillId="4" borderId="5" xfId="1" applyNumberFormat="1" applyFont="1" applyFill="1" applyBorder="1" applyAlignment="1">
      <alignment horizontal="center" vertical="center" wrapText="1"/>
    </xf>
    <xf numFmtId="0" fontId="4" fillId="4" borderId="7" xfId="1" applyNumberFormat="1" applyFont="1" applyFill="1" applyBorder="1" applyAlignment="1">
      <alignment horizontal="center" vertical="center" wrapText="1"/>
    </xf>
    <xf numFmtId="0" fontId="4" fillId="4" borderId="6" xfId="1" applyNumberFormat="1" applyFont="1" applyFill="1" applyBorder="1" applyAlignment="1">
      <alignment horizontal="center" vertical="center" wrapText="1"/>
    </xf>
    <xf numFmtId="0" fontId="3" fillId="4" borderId="80" xfId="640" applyFont="1" applyFill="1" applyBorder="1" applyAlignment="1">
      <alignment horizontal="left" vertical="center" wrapText="1"/>
    </xf>
    <xf numFmtId="0" fontId="3" fillId="4" borderId="72" xfId="640" applyFont="1" applyFill="1" applyBorder="1" applyAlignment="1">
      <alignment horizontal="left" vertical="center" wrapText="1"/>
    </xf>
    <xf numFmtId="0" fontId="3" fillId="4" borderId="81" xfId="640" applyFont="1" applyFill="1" applyBorder="1" applyAlignment="1">
      <alignment horizontal="left" vertical="center" wrapText="1"/>
    </xf>
    <xf numFmtId="0" fontId="3" fillId="11" borderId="11" xfId="0" applyFont="1" applyFill="1" applyBorder="1" applyAlignment="1">
      <alignment horizontal="center"/>
    </xf>
    <xf numFmtId="0" fontId="3" fillId="11" borderId="13" xfId="0" applyFont="1" applyFill="1" applyBorder="1" applyAlignment="1">
      <alignment horizontal="center"/>
    </xf>
    <xf numFmtId="0" fontId="3" fillId="11" borderId="12" xfId="0" applyFont="1" applyFill="1" applyBorder="1" applyAlignment="1">
      <alignment horizontal="center"/>
    </xf>
    <xf numFmtId="49" fontId="4" fillId="0" borderId="0" xfId="0" applyNumberFormat="1" applyFont="1" applyBorder="1" applyAlignment="1">
      <alignment horizontal="left" vertical="center" wrapText="1"/>
    </xf>
    <xf numFmtId="49" fontId="4" fillId="0" borderId="19" xfId="0" applyNumberFormat="1" applyFont="1" applyBorder="1" applyAlignment="1">
      <alignment horizontal="left" vertical="center" wrapText="1"/>
    </xf>
    <xf numFmtId="0" fontId="4" fillId="0" borderId="0" xfId="640" applyFont="1" applyBorder="1" applyAlignment="1">
      <alignment horizontal="left" vertical="center"/>
    </xf>
    <xf numFmtId="0" fontId="3" fillId="11" borderId="11" xfId="640" applyFont="1" applyFill="1" applyBorder="1" applyAlignment="1">
      <alignment horizontal="center"/>
    </xf>
    <xf numFmtId="0" fontId="3" fillId="11" borderId="13" xfId="640" applyFont="1" applyFill="1" applyBorder="1" applyAlignment="1">
      <alignment horizontal="center"/>
    </xf>
    <xf numFmtId="0" fontId="3" fillId="11" borderId="12" xfId="640" applyFont="1" applyFill="1" applyBorder="1" applyAlignment="1">
      <alignment horizontal="center"/>
    </xf>
    <xf numFmtId="0" fontId="4" fillId="0" borderId="0" xfId="640" applyNumberFormat="1" applyFont="1" applyFill="1" applyBorder="1" applyAlignment="1">
      <alignment horizontal="left"/>
    </xf>
    <xf numFmtId="0" fontId="3" fillId="4" borderId="80" xfId="23" applyFont="1" applyFill="1" applyBorder="1" applyAlignment="1">
      <alignment horizontal="left" vertical="center" wrapText="1"/>
    </xf>
    <xf numFmtId="0" fontId="3" fillId="4" borderId="72" xfId="23" applyFont="1" applyFill="1" applyBorder="1" applyAlignment="1">
      <alignment horizontal="left" vertical="center" wrapText="1"/>
    </xf>
    <xf numFmtId="0" fontId="3" fillId="4" borderId="81" xfId="23" applyFont="1" applyFill="1" applyBorder="1" applyAlignment="1">
      <alignment horizontal="left" vertical="center" wrapText="1"/>
    </xf>
    <xf numFmtId="0" fontId="3" fillId="11" borderId="11" xfId="23" applyFont="1" applyFill="1" applyBorder="1" applyAlignment="1">
      <alignment horizontal="center"/>
    </xf>
    <xf numFmtId="0" fontId="3" fillId="11" borderId="13" xfId="23" applyFont="1" applyFill="1" applyBorder="1" applyAlignment="1">
      <alignment horizontal="center"/>
    </xf>
    <xf numFmtId="0" fontId="3" fillId="11" borderId="12" xfId="23" applyFont="1" applyFill="1" applyBorder="1" applyAlignment="1">
      <alignment horizontal="center"/>
    </xf>
    <xf numFmtId="49" fontId="2" fillId="0" borderId="0" xfId="33" applyNumberFormat="1" applyFont="1" applyFill="1" applyBorder="1" applyAlignment="1">
      <alignment horizontal="left" wrapText="1"/>
    </xf>
    <xf numFmtId="0" fontId="4" fillId="0" borderId="16" xfId="23" applyFont="1" applyFill="1" applyBorder="1" applyAlignment="1">
      <alignment horizontal="left" vertical="center" wrapText="1"/>
    </xf>
    <xf numFmtId="49" fontId="3" fillId="0" borderId="0" xfId="0" applyNumberFormat="1" applyFont="1" applyBorder="1" applyAlignment="1">
      <alignment horizontal="left" vertical="top" wrapText="1"/>
    </xf>
    <xf numFmtId="49" fontId="4" fillId="0" borderId="0" xfId="0" applyNumberFormat="1" applyFont="1" applyBorder="1" applyAlignment="1">
      <alignment horizontal="left" vertical="top" wrapText="1"/>
    </xf>
    <xf numFmtId="49" fontId="4" fillId="0" borderId="19" xfId="0" applyNumberFormat="1" applyFont="1" applyBorder="1" applyAlignment="1">
      <alignment horizontal="left" vertical="top" wrapText="1"/>
    </xf>
    <xf numFmtId="0" fontId="3" fillId="11" borderId="11" xfId="636" applyFont="1" applyFill="1" applyBorder="1" applyAlignment="1">
      <alignment horizontal="center"/>
    </xf>
    <xf numFmtId="0" fontId="3" fillId="11" borderId="13" xfId="636" applyFont="1" applyFill="1" applyBorder="1" applyAlignment="1">
      <alignment horizontal="center"/>
    </xf>
    <xf numFmtId="0" fontId="3" fillId="11" borderId="12" xfId="636" applyFont="1" applyFill="1" applyBorder="1" applyAlignment="1">
      <alignment horizontal="center"/>
    </xf>
    <xf numFmtId="0" fontId="3" fillId="4" borderId="34" xfId="23" applyFont="1" applyFill="1" applyBorder="1" applyAlignment="1">
      <alignment horizontal="left" vertical="center" wrapText="1"/>
    </xf>
    <xf numFmtId="0" fontId="4" fillId="0" borderId="0" xfId="23" applyNumberFormat="1" applyFont="1" applyFill="1" applyBorder="1" applyAlignment="1">
      <alignment horizontal="left"/>
    </xf>
    <xf numFmtId="0" fontId="18" fillId="0" borderId="5" xfId="1" applyNumberFormat="1" applyFont="1" applyBorder="1" applyAlignment="1">
      <alignment horizontal="center" vertical="center" wrapText="1"/>
    </xf>
    <xf numFmtId="0" fontId="18" fillId="0" borderId="6" xfId="1" applyNumberFormat="1" applyFont="1" applyBorder="1" applyAlignment="1">
      <alignment horizontal="center" vertical="center" wrapText="1"/>
    </xf>
    <xf numFmtId="0" fontId="7" fillId="0" borderId="14" xfId="1" applyNumberFormat="1" applyFont="1" applyBorder="1" applyAlignment="1">
      <alignment horizontal="center" vertical="center" wrapText="1"/>
    </xf>
    <xf numFmtId="0" fontId="7" fillId="0" borderId="15" xfId="1" applyNumberFormat="1" applyFont="1" applyBorder="1" applyAlignment="1">
      <alignment horizontal="center" vertical="center" wrapText="1"/>
    </xf>
    <xf numFmtId="0" fontId="7" fillId="0" borderId="8" xfId="1" applyNumberFormat="1" applyFont="1" applyBorder="1" applyAlignment="1">
      <alignment horizontal="center" vertical="center" wrapText="1"/>
    </xf>
    <xf numFmtId="0" fontId="7" fillId="0" borderId="10" xfId="1" applyNumberFormat="1" applyFont="1" applyBorder="1" applyAlignment="1">
      <alignment horizontal="center" vertical="center" wrapText="1"/>
    </xf>
    <xf numFmtId="0" fontId="29" fillId="8" borderId="5" xfId="23" applyNumberFormat="1" applyFont="1" applyFill="1" applyBorder="1" applyAlignment="1">
      <alignment horizontal="center" vertical="center"/>
    </xf>
    <xf numFmtId="0" fontId="29" fillId="8" borderId="7" xfId="23" applyNumberFormat="1" applyFont="1" applyFill="1" applyBorder="1" applyAlignment="1">
      <alignment horizontal="center" vertical="center"/>
    </xf>
    <xf numFmtId="0" fontId="29" fillId="8" borderId="6" xfId="23" applyNumberFormat="1" applyFont="1" applyFill="1" applyBorder="1" applyAlignment="1">
      <alignment horizontal="center" vertical="center"/>
    </xf>
    <xf numFmtId="0" fontId="3" fillId="4" borderId="2" xfId="23" applyNumberFormat="1" applyFont="1" applyFill="1" applyBorder="1" applyAlignment="1">
      <alignment horizontal="center" vertical="center" wrapText="1"/>
    </xf>
    <xf numFmtId="0" fontId="3" fillId="4" borderId="3" xfId="23" applyNumberFormat="1" applyFont="1" applyFill="1" applyBorder="1" applyAlignment="1">
      <alignment horizontal="center" vertical="center" wrapText="1"/>
    </xf>
    <xf numFmtId="0" fontId="3" fillId="4" borderId="4" xfId="23" applyNumberFormat="1" applyFont="1" applyFill="1" applyBorder="1" applyAlignment="1">
      <alignment horizontal="center" vertical="center" wrapText="1"/>
    </xf>
    <xf numFmtId="0" fontId="3" fillId="4" borderId="34" xfId="640" applyFont="1" applyFill="1" applyBorder="1" applyAlignment="1">
      <alignment horizontal="left" vertical="center" wrapText="1"/>
    </xf>
    <xf numFmtId="0" fontId="4" fillId="0" borderId="16" xfId="640" applyNumberFormat="1" applyFont="1" applyFill="1" applyBorder="1" applyAlignment="1">
      <alignment horizontal="left" wrapText="1"/>
    </xf>
    <xf numFmtId="0" fontId="4" fillId="0" borderId="15" xfId="640" applyNumberFormat="1" applyFont="1" applyFill="1" applyBorder="1" applyAlignment="1">
      <alignment horizontal="left" wrapText="1"/>
    </xf>
    <xf numFmtId="0" fontId="4" fillId="0" borderId="0" xfId="640" applyNumberFormat="1" applyFont="1" applyFill="1" applyBorder="1" applyAlignment="1">
      <alignment horizontal="left" wrapText="1"/>
    </xf>
    <xf numFmtId="0" fontId="4" fillId="0" borderId="19" xfId="640" applyNumberFormat="1" applyFont="1" applyFill="1" applyBorder="1" applyAlignment="1">
      <alignment horizontal="left" wrapText="1"/>
    </xf>
    <xf numFmtId="0" fontId="3" fillId="11" borderId="11" xfId="26" applyFont="1" applyFill="1" applyBorder="1" applyAlignment="1">
      <alignment horizontal="center" vertical="center"/>
    </xf>
    <xf numFmtId="0" fontId="3" fillId="11" borderId="13" xfId="26" applyFont="1" applyFill="1" applyBorder="1" applyAlignment="1">
      <alignment horizontal="center" vertical="center"/>
    </xf>
    <xf numFmtId="0" fontId="3" fillId="11" borderId="12" xfId="26" applyFont="1" applyFill="1" applyBorder="1" applyAlignment="1">
      <alignment horizontal="center" vertical="center"/>
    </xf>
    <xf numFmtId="49" fontId="2" fillId="0" borderId="18" xfId="33" applyNumberFormat="1" applyFont="1" applyBorder="1" applyAlignment="1">
      <alignment horizontal="left"/>
    </xf>
    <xf numFmtId="49" fontId="2" fillId="0" borderId="0" xfId="33" applyNumberFormat="1" applyFont="1" applyBorder="1" applyAlignment="1">
      <alignment horizontal="left"/>
    </xf>
    <xf numFmtId="0" fontId="32" fillId="0" borderId="5" xfId="1" applyNumberFormat="1" applyFont="1" applyBorder="1" applyAlignment="1">
      <alignment horizontal="center" vertical="center" wrapText="1"/>
    </xf>
    <xf numFmtId="0" fontId="32" fillId="0" borderId="7" xfId="1" applyNumberFormat="1" applyFont="1" applyBorder="1" applyAlignment="1">
      <alignment horizontal="center" vertical="center" wrapText="1"/>
    </xf>
    <xf numFmtId="0" fontId="32" fillId="0" borderId="14" xfId="1" applyNumberFormat="1" applyFont="1" applyBorder="1" applyAlignment="1">
      <alignment horizontal="center" vertical="center" wrapText="1"/>
    </xf>
    <xf numFmtId="0" fontId="32" fillId="0" borderId="15" xfId="1" applyNumberFormat="1" applyFont="1" applyBorder="1" applyAlignment="1">
      <alignment horizontal="center" vertical="center" wrapText="1"/>
    </xf>
    <xf numFmtId="0" fontId="32" fillId="0" borderId="8" xfId="1" applyNumberFormat="1" applyFont="1" applyBorder="1" applyAlignment="1">
      <alignment horizontal="center" vertical="center" wrapText="1"/>
    </xf>
    <xf numFmtId="0" fontId="32" fillId="0" borderId="10" xfId="1" applyNumberFormat="1" applyFont="1" applyBorder="1" applyAlignment="1">
      <alignment horizontal="center" vertical="center" wrapText="1"/>
    </xf>
    <xf numFmtId="0" fontId="3" fillId="2" borderId="80" xfId="640" applyFont="1" applyFill="1" applyBorder="1" applyAlignment="1">
      <alignment horizontal="left" vertical="center" wrapText="1"/>
    </xf>
    <xf numFmtId="0" fontId="3" fillId="2" borderId="72" xfId="640" applyFont="1" applyFill="1" applyBorder="1" applyAlignment="1">
      <alignment horizontal="left" vertical="center" wrapText="1"/>
    </xf>
    <xf numFmtId="0" fontId="3" fillId="2" borderId="81" xfId="640" applyFont="1" applyFill="1" applyBorder="1" applyAlignment="1">
      <alignment horizontal="left" vertical="center" wrapText="1"/>
    </xf>
    <xf numFmtId="0" fontId="3" fillId="11" borderId="22" xfId="640" applyFont="1" applyFill="1" applyBorder="1" applyAlignment="1">
      <alignment horizontal="center" vertical="center"/>
    </xf>
    <xf numFmtId="0" fontId="3" fillId="11" borderId="23" xfId="640" applyFont="1" applyFill="1" applyBorder="1" applyAlignment="1">
      <alignment horizontal="center" vertical="center"/>
    </xf>
    <xf numFmtId="0" fontId="3" fillId="11" borderId="24" xfId="640" applyFont="1" applyFill="1" applyBorder="1" applyAlignment="1">
      <alignment horizontal="center" vertical="center"/>
    </xf>
    <xf numFmtId="49" fontId="4" fillId="0" borderId="0" xfId="772" applyNumberFormat="1" applyFont="1" applyBorder="1" applyAlignment="1">
      <alignment horizontal="left" vertical="center" wrapText="1"/>
    </xf>
    <xf numFmtId="0" fontId="4" fillId="0" borderId="0" xfId="640" applyFont="1" applyAlignment="1">
      <alignment horizontal="left" vertical="center" wrapText="1"/>
    </xf>
    <xf numFmtId="0" fontId="4" fillId="0" borderId="0" xfId="640" applyFont="1" applyAlignment="1">
      <alignment horizontal="center" vertical="center" wrapText="1"/>
    </xf>
    <xf numFmtId="0" fontId="4" fillId="0" borderId="0" xfId="640" applyFont="1" applyAlignment="1">
      <alignment horizontal="center" vertical="center"/>
    </xf>
    <xf numFmtId="0" fontId="4" fillId="0" borderId="16" xfId="640" applyFont="1" applyFill="1" applyBorder="1" applyAlignment="1">
      <alignment horizontal="left" vertical="center" wrapText="1"/>
    </xf>
    <xf numFmtId="49" fontId="4" fillId="0" borderId="0" xfId="772" applyNumberFormat="1" applyFont="1" applyBorder="1" applyAlignment="1">
      <alignment horizontal="left" vertical="center"/>
    </xf>
    <xf numFmtId="0" fontId="2" fillId="0" borderId="72" xfId="0" applyFont="1" applyBorder="1" applyAlignment="1">
      <alignment horizontal="left" vertical="center" wrapText="1"/>
    </xf>
    <xf numFmtId="0" fontId="2" fillId="0" borderId="81" xfId="0" applyFont="1" applyBorder="1" applyAlignment="1">
      <alignment horizontal="left" vertical="center" wrapText="1"/>
    </xf>
    <xf numFmtId="0" fontId="4" fillId="0" borderId="0" xfId="840" applyFont="1" applyAlignment="1">
      <alignment horizontal="center" vertical="center" wrapText="1"/>
    </xf>
    <xf numFmtId="0" fontId="4" fillId="0" borderId="0" xfId="840" applyFont="1" applyAlignment="1">
      <alignment horizontal="left" vertical="center" wrapText="1"/>
    </xf>
    <xf numFmtId="49" fontId="4" fillId="0" borderId="0" xfId="772" applyNumberFormat="1" applyFont="1" applyBorder="1" applyAlignment="1">
      <alignment horizontal="center" vertical="center" wrapText="1"/>
    </xf>
    <xf numFmtId="0" fontId="3" fillId="11" borderId="22" xfId="640" applyFont="1" applyFill="1" applyBorder="1" applyAlignment="1">
      <alignment horizontal="center"/>
    </xf>
    <xf numFmtId="0" fontId="3" fillId="11" borderId="23" xfId="640" applyFont="1" applyFill="1" applyBorder="1" applyAlignment="1">
      <alignment horizontal="center"/>
    </xf>
    <xf numFmtId="0" fontId="3" fillId="11" borderId="24" xfId="640" applyFont="1" applyFill="1" applyBorder="1" applyAlignment="1">
      <alignment horizontal="center"/>
    </xf>
    <xf numFmtId="0" fontId="18" fillId="0" borderId="14" xfId="1" applyNumberFormat="1" applyFont="1" applyBorder="1" applyAlignment="1">
      <alignment horizontal="center" vertical="center" wrapText="1"/>
    </xf>
    <xf numFmtId="0" fontId="18" fillId="0" borderId="15" xfId="1" applyNumberFormat="1" applyFont="1" applyBorder="1" applyAlignment="1">
      <alignment horizontal="center" vertical="center" wrapText="1"/>
    </xf>
    <xf numFmtId="0" fontId="18" fillId="0" borderId="8" xfId="1" applyNumberFormat="1" applyFont="1" applyBorder="1" applyAlignment="1">
      <alignment horizontal="center" vertical="center" wrapText="1"/>
    </xf>
    <xf numFmtId="0" fontId="18" fillId="0" borderId="10" xfId="1" applyNumberFormat="1" applyFont="1" applyBorder="1" applyAlignment="1">
      <alignment horizontal="center" vertical="center" wrapText="1"/>
    </xf>
    <xf numFmtId="0" fontId="3" fillId="4" borderId="2" xfId="640" applyNumberFormat="1" applyFont="1" applyFill="1" applyBorder="1" applyAlignment="1">
      <alignment horizontal="center" vertical="center" wrapText="1"/>
    </xf>
    <xf numFmtId="0" fontId="3" fillId="4" borderId="3" xfId="640" applyNumberFormat="1" applyFont="1" applyFill="1" applyBorder="1" applyAlignment="1">
      <alignment horizontal="center" vertical="center" wrapText="1"/>
    </xf>
    <xf numFmtId="0" fontId="3" fillId="4" borderId="4" xfId="640" applyNumberFormat="1" applyFont="1" applyFill="1" applyBorder="1" applyAlignment="1">
      <alignment horizontal="center" vertical="center" wrapText="1"/>
    </xf>
    <xf numFmtId="0" fontId="29" fillId="8" borderId="5" xfId="640" applyNumberFormat="1" applyFont="1" applyFill="1" applyBorder="1" applyAlignment="1">
      <alignment horizontal="center" vertical="center"/>
    </xf>
    <xf numFmtId="0" fontId="29" fillId="8" borderId="7" xfId="640" applyNumberFormat="1" applyFont="1" applyFill="1" applyBorder="1" applyAlignment="1">
      <alignment horizontal="center" vertical="center"/>
    </xf>
    <xf numFmtId="0" fontId="29" fillId="8" borderId="6" xfId="640" applyNumberFormat="1" applyFont="1" applyFill="1" applyBorder="1" applyAlignment="1">
      <alignment horizontal="center" vertical="center"/>
    </xf>
    <xf numFmtId="49" fontId="4" fillId="0" borderId="16" xfId="772" applyNumberFormat="1" applyFont="1" applyBorder="1" applyAlignment="1">
      <alignment horizontal="left" vertical="center" wrapText="1"/>
    </xf>
    <xf numFmtId="49" fontId="4" fillId="0" borderId="15" xfId="772" applyNumberFormat="1" applyFont="1" applyBorder="1" applyAlignment="1">
      <alignment horizontal="left" vertical="center" wrapText="1"/>
    </xf>
    <xf numFmtId="49" fontId="4" fillId="5" borderId="16" xfId="0" applyNumberFormat="1" applyFont="1" applyFill="1" applyBorder="1" applyAlignment="1">
      <alignment horizontal="left" vertical="top" wrapText="1"/>
    </xf>
    <xf numFmtId="49" fontId="4" fillId="5" borderId="15" xfId="0" applyNumberFormat="1" applyFont="1" applyFill="1" applyBorder="1" applyAlignment="1">
      <alignment horizontal="left" vertical="top" wrapText="1"/>
    </xf>
    <xf numFmtId="49" fontId="4" fillId="5" borderId="28" xfId="0" applyNumberFormat="1" applyFont="1" applyFill="1" applyBorder="1" applyAlignment="1">
      <alignment horizontal="left" vertical="top" wrapText="1"/>
    </xf>
    <xf numFmtId="0" fontId="4" fillId="4" borderId="34" xfId="640" applyFont="1" applyFill="1" applyBorder="1" applyAlignment="1">
      <alignment horizontal="left" vertical="center" wrapText="1"/>
    </xf>
    <xf numFmtId="49" fontId="4" fillId="5" borderId="16" xfId="640" applyNumberFormat="1" applyFont="1" applyFill="1" applyBorder="1" applyAlignment="1">
      <alignment horizontal="left" vertical="top" wrapText="1"/>
    </xf>
    <xf numFmtId="49" fontId="4" fillId="5" borderId="9" xfId="640" applyNumberFormat="1" applyFont="1" applyFill="1" applyBorder="1" applyAlignment="1">
      <alignment horizontal="left" vertical="top" wrapText="1"/>
    </xf>
    <xf numFmtId="0" fontId="2" fillId="0" borderId="34" xfId="0" applyFont="1" applyBorder="1" applyAlignment="1">
      <alignment horizontal="left" vertical="center" wrapText="1"/>
    </xf>
    <xf numFmtId="49" fontId="4" fillId="5" borderId="0" xfId="640" applyNumberFormat="1" applyFont="1" applyFill="1" applyBorder="1" applyAlignment="1">
      <alignment horizontal="left" vertical="top" wrapText="1"/>
    </xf>
    <xf numFmtId="0" fontId="16" fillId="0" borderId="14" xfId="640" applyNumberFormat="1" applyFont="1" applyFill="1" applyBorder="1" applyAlignment="1">
      <alignment horizontal="center" vertical="center"/>
    </xf>
    <xf numFmtId="0" fontId="16" fillId="0" borderId="15" xfId="640" applyNumberFormat="1" applyFont="1" applyFill="1" applyBorder="1" applyAlignment="1">
      <alignment horizontal="center" vertical="center"/>
    </xf>
    <xf numFmtId="0" fontId="16" fillId="0" borderId="8" xfId="640" applyNumberFormat="1" applyFont="1" applyFill="1" applyBorder="1" applyAlignment="1">
      <alignment horizontal="center" vertical="center"/>
    </xf>
    <xf numFmtId="0" fontId="16" fillId="0" borderId="10" xfId="640" applyNumberFormat="1" applyFont="1" applyFill="1" applyBorder="1" applyAlignment="1">
      <alignment horizontal="center" vertical="center"/>
    </xf>
    <xf numFmtId="0" fontId="29" fillId="8" borderId="35" xfId="640" applyNumberFormat="1" applyFont="1" applyFill="1" applyBorder="1" applyAlignment="1">
      <alignment horizontal="center" vertical="center"/>
    </xf>
    <xf numFmtId="0" fontId="29" fillId="8" borderId="36" xfId="640" applyNumberFormat="1" applyFont="1" applyFill="1" applyBorder="1" applyAlignment="1">
      <alignment horizontal="center" vertical="center"/>
    </xf>
    <xf numFmtId="0" fontId="4" fillId="5" borderId="0" xfId="640" applyNumberFormat="1" applyFont="1" applyFill="1" applyBorder="1" applyAlignment="1">
      <alignment horizontal="left" vertical="top" wrapText="1"/>
    </xf>
    <xf numFmtId="49" fontId="4" fillId="5" borderId="16" xfId="640" applyNumberFormat="1" applyFont="1" applyFill="1" applyBorder="1" applyAlignment="1">
      <alignment horizontal="left" wrapText="1"/>
    </xf>
    <xf numFmtId="49" fontId="4" fillId="5" borderId="0" xfId="640" applyNumberFormat="1" applyFont="1" applyFill="1" applyBorder="1" applyAlignment="1">
      <alignment horizontal="left" wrapText="1"/>
    </xf>
    <xf numFmtId="49" fontId="4" fillId="0" borderId="0" xfId="640" applyNumberFormat="1" applyFont="1" applyBorder="1" applyAlignment="1">
      <alignment horizontal="left" vertical="top" wrapText="1"/>
    </xf>
    <xf numFmtId="49" fontId="4" fillId="5" borderId="0" xfId="0" applyNumberFormat="1" applyFont="1" applyFill="1" applyBorder="1" applyAlignment="1">
      <alignment horizontal="left" vertical="top" wrapText="1"/>
    </xf>
    <xf numFmtId="0" fontId="4" fillId="0" borderId="35"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36" xfId="0" applyFont="1" applyFill="1" applyBorder="1" applyAlignment="1">
      <alignment horizontal="center" vertical="center"/>
    </xf>
    <xf numFmtId="49" fontId="4" fillId="5" borderId="19" xfId="640" applyNumberFormat="1" applyFont="1" applyFill="1" applyBorder="1" applyAlignment="1">
      <alignment horizontal="left" vertical="top" wrapText="1"/>
    </xf>
    <xf numFmtId="0" fontId="5" fillId="0" borderId="17" xfId="640" applyNumberFormat="1" applyFont="1" applyBorder="1" applyAlignment="1">
      <alignment horizontal="center" vertical="center"/>
    </xf>
    <xf numFmtId="0" fontId="5" fillId="0" borderId="67" xfId="640" applyNumberFormat="1" applyFont="1" applyBorder="1" applyAlignment="1">
      <alignment horizontal="center" vertical="center"/>
    </xf>
    <xf numFmtId="49" fontId="4" fillId="5" borderId="15" xfId="640" applyNumberFormat="1" applyFont="1" applyFill="1" applyBorder="1" applyAlignment="1">
      <alignment horizontal="left" vertical="top" wrapText="1"/>
    </xf>
    <xf numFmtId="0" fontId="4" fillId="5" borderId="42" xfId="0" applyFont="1" applyFill="1" applyBorder="1" applyAlignment="1">
      <alignment horizontal="center" vertical="center"/>
    </xf>
    <xf numFmtId="0" fontId="4" fillId="5" borderId="23" xfId="0" applyFont="1" applyFill="1" applyBorder="1" applyAlignment="1">
      <alignment horizontal="center" vertical="center"/>
    </xf>
    <xf numFmtId="0" fontId="4" fillId="5" borderId="41" xfId="0" applyFont="1" applyFill="1" applyBorder="1" applyAlignment="1">
      <alignment horizontal="center" vertical="center"/>
    </xf>
    <xf numFmtId="0" fontId="4" fillId="5" borderId="102" xfId="0" applyFont="1" applyFill="1" applyBorder="1" applyAlignment="1">
      <alignment horizontal="center" vertical="center"/>
    </xf>
    <xf numFmtId="0" fontId="4" fillId="5" borderId="103" xfId="0" applyFont="1" applyFill="1" applyBorder="1" applyAlignment="1">
      <alignment horizontal="center" vertical="center"/>
    </xf>
    <xf numFmtId="0" fontId="4" fillId="5" borderId="104" xfId="0" applyFont="1" applyFill="1" applyBorder="1" applyAlignment="1">
      <alignment horizontal="center" vertical="center"/>
    </xf>
    <xf numFmtId="49" fontId="4" fillId="0" borderId="16" xfId="0" applyNumberFormat="1" applyFont="1" applyBorder="1" applyAlignment="1">
      <alignment horizontal="left" vertical="top" wrapText="1"/>
    </xf>
    <xf numFmtId="49" fontId="4" fillId="0" borderId="15" xfId="0" applyNumberFormat="1" applyFont="1" applyBorder="1" applyAlignment="1">
      <alignment horizontal="left" vertical="top" wrapText="1"/>
    </xf>
    <xf numFmtId="1" fontId="3" fillId="44" borderId="68" xfId="23" applyNumberFormat="1" applyFont="1" applyFill="1" applyBorder="1" applyAlignment="1">
      <alignment horizontal="left"/>
    </xf>
    <xf numFmtId="0" fontId="3" fillId="44" borderId="68" xfId="23" applyFont="1" applyFill="1" applyBorder="1" applyAlignment="1">
      <alignment horizontal="left"/>
    </xf>
    <xf numFmtId="0" fontId="83" fillId="0" borderId="7" xfId="23" applyNumberFormat="1" applyFont="1" applyFill="1" applyBorder="1" applyAlignment="1">
      <alignment horizontal="center" vertical="center"/>
    </xf>
    <xf numFmtId="0" fontId="26" fillId="0" borderId="5" xfId="23" applyNumberFormat="1" applyFont="1" applyFill="1" applyBorder="1" applyAlignment="1">
      <alignment horizontal="center" vertical="center"/>
    </xf>
    <xf numFmtId="0" fontId="26" fillId="0" borderId="6" xfId="23" applyNumberFormat="1" applyFont="1" applyFill="1" applyBorder="1" applyAlignment="1">
      <alignment horizontal="center" vertical="center"/>
    </xf>
    <xf numFmtId="0" fontId="84" fillId="8" borderId="5" xfId="431" applyNumberFormat="1" applyFont="1" applyFill="1" applyBorder="1" applyAlignment="1">
      <alignment horizontal="center" vertical="center"/>
    </xf>
    <xf numFmtId="0" fontId="84" fillId="8" borderId="7" xfId="431" applyNumberFormat="1" applyFont="1" applyFill="1" applyBorder="1" applyAlignment="1">
      <alignment horizontal="center" vertical="center"/>
    </xf>
    <xf numFmtId="0" fontId="84" fillId="8" borderId="6" xfId="431" applyNumberFormat="1" applyFont="1" applyFill="1" applyBorder="1" applyAlignment="1">
      <alignment horizontal="center" vertical="center"/>
    </xf>
    <xf numFmtId="4" fontId="4" fillId="0" borderId="16" xfId="23" applyNumberFormat="1" applyFont="1" applyBorder="1" applyAlignment="1">
      <alignment horizontal="left" wrapText="1"/>
    </xf>
    <xf numFmtId="4" fontId="4" fillId="0" borderId="15" xfId="23" applyNumberFormat="1" applyFont="1" applyBorder="1" applyAlignment="1">
      <alignment horizontal="left" wrapText="1"/>
    </xf>
    <xf numFmtId="4" fontId="4" fillId="0" borderId="0" xfId="23" applyNumberFormat="1" applyFont="1" applyBorder="1" applyAlignment="1">
      <alignment horizontal="left" wrapText="1"/>
    </xf>
    <xf numFmtId="4" fontId="4" fillId="0" borderId="19" xfId="23" applyNumberFormat="1" applyFont="1" applyBorder="1" applyAlignment="1">
      <alignment horizontal="left" wrapText="1"/>
    </xf>
    <xf numFmtId="0" fontId="85" fillId="0" borderId="5" xfId="23" applyFont="1" applyBorder="1" applyAlignment="1">
      <alignment horizontal="center"/>
    </xf>
    <xf numFmtId="0" fontId="85" fillId="0" borderId="7" xfId="23" applyFont="1" applyBorder="1" applyAlignment="1">
      <alignment horizontal="center"/>
    </xf>
    <xf numFmtId="0" fontId="85" fillId="0" borderId="14" xfId="23" applyFont="1" applyBorder="1" applyAlignment="1">
      <alignment horizontal="center"/>
    </xf>
    <xf numFmtId="0" fontId="85" fillId="0" borderId="15" xfId="23" applyFont="1" applyBorder="1" applyAlignment="1">
      <alignment horizontal="center"/>
    </xf>
    <xf numFmtId="0" fontId="85" fillId="0" borderId="18" xfId="23" applyFont="1" applyBorder="1" applyAlignment="1">
      <alignment horizontal="center"/>
    </xf>
    <xf numFmtId="0" fontId="85" fillId="0" borderId="19" xfId="23" applyFont="1" applyBorder="1" applyAlignment="1">
      <alignment horizontal="center"/>
    </xf>
    <xf numFmtId="0" fontId="85" fillId="0" borderId="8" xfId="23" applyFont="1" applyBorder="1" applyAlignment="1">
      <alignment horizontal="center"/>
    </xf>
    <xf numFmtId="0" fontId="85" fillId="0" borderId="10" xfId="23" applyFont="1" applyBorder="1" applyAlignment="1">
      <alignment horizontal="center"/>
    </xf>
    <xf numFmtId="0" fontId="3" fillId="4" borderId="5" xfId="23" applyFont="1" applyFill="1" applyBorder="1" applyAlignment="1">
      <alignment horizontal="center"/>
    </xf>
    <xf numFmtId="0" fontId="3" fillId="4" borderId="7" xfId="23" applyFont="1" applyFill="1" applyBorder="1" applyAlignment="1">
      <alignment horizontal="center"/>
    </xf>
    <xf numFmtId="0" fontId="29" fillId="8" borderId="5" xfId="431" applyNumberFormat="1" applyFont="1" applyFill="1" applyBorder="1" applyAlignment="1">
      <alignment horizontal="center" vertical="center"/>
    </xf>
    <xf numFmtId="0" fontId="29" fillId="8" borderId="7" xfId="431" applyNumberFormat="1" applyFont="1" applyFill="1" applyBorder="1" applyAlignment="1">
      <alignment horizontal="center" vertical="center"/>
    </xf>
    <xf numFmtId="0" fontId="29" fillId="8" borderId="6" xfId="431" applyNumberFormat="1" applyFont="1" applyFill="1" applyBorder="1" applyAlignment="1">
      <alignment horizontal="center" vertical="center"/>
    </xf>
    <xf numFmtId="4" fontId="36" fillId="0" borderId="16" xfId="23" applyNumberFormat="1" applyFont="1" applyFill="1" applyBorder="1" applyAlignment="1">
      <alignment horizontal="left" wrapText="1"/>
    </xf>
    <xf numFmtId="0" fontId="7" fillId="0" borderId="17" xfId="23" applyBorder="1" applyAlignment="1">
      <alignment horizontal="center"/>
    </xf>
    <xf numFmtId="0" fontId="7" fillId="0" borderId="64" xfId="23" applyBorder="1" applyAlignment="1">
      <alignment horizontal="center"/>
    </xf>
    <xf numFmtId="0" fontId="7" fillId="0" borderId="67" xfId="23" applyBorder="1" applyAlignment="1">
      <alignment horizontal="center"/>
    </xf>
    <xf numFmtId="0" fontId="137" fillId="0" borderId="16" xfId="3028" applyBorder="1"/>
    <xf numFmtId="0" fontId="137" fillId="0" borderId="15" xfId="3028" applyBorder="1"/>
    <xf numFmtId="0" fontId="137" fillId="0" borderId="14" xfId="3028" applyBorder="1" applyAlignment="1">
      <alignment horizontal="center" vertical="center"/>
    </xf>
    <xf numFmtId="0" fontId="137" fillId="0" borderId="15" xfId="3028" applyBorder="1" applyAlignment="1">
      <alignment horizontal="center" vertical="center"/>
    </xf>
    <xf numFmtId="0" fontId="137" fillId="0" borderId="8" xfId="3028" applyBorder="1" applyAlignment="1">
      <alignment horizontal="center" vertical="center"/>
    </xf>
    <xf numFmtId="0" fontId="137" fillId="0" borderId="10" xfId="3028" applyBorder="1" applyAlignment="1">
      <alignment horizontal="center" vertical="center"/>
    </xf>
    <xf numFmtId="0" fontId="137" fillId="0" borderId="0" xfId="3028"/>
    <xf numFmtId="0" fontId="137" fillId="0" borderId="0" xfId="3028" applyBorder="1" applyAlignment="1">
      <alignment horizontal="center" vertical="center" wrapText="1"/>
    </xf>
    <xf numFmtId="0" fontId="137" fillId="0" borderId="14" xfId="3028" applyBorder="1"/>
    <xf numFmtId="0" fontId="137" fillId="0" borderId="18" xfId="3028" applyBorder="1"/>
    <xf numFmtId="0" fontId="137" fillId="0" borderId="16" xfId="3028" applyBorder="1" applyAlignment="1">
      <alignment horizontal="center" vertical="center"/>
    </xf>
    <xf numFmtId="0" fontId="137" fillId="0" borderId="0" xfId="3028" applyBorder="1" applyAlignment="1">
      <alignment horizontal="center" vertical="center"/>
    </xf>
    <xf numFmtId="0" fontId="137" fillId="0" borderId="19" xfId="3028" applyBorder="1" applyAlignment="1">
      <alignment horizontal="center" vertical="center"/>
    </xf>
    <xf numFmtId="0" fontId="14" fillId="0" borderId="0" xfId="3028" applyFont="1" applyBorder="1" applyAlignment="1">
      <alignment horizontal="center" vertical="center" wrapText="1"/>
    </xf>
    <xf numFmtId="0" fontId="14" fillId="0" borderId="19" xfId="3028" applyFont="1" applyBorder="1" applyAlignment="1">
      <alignment horizontal="center" vertical="center" wrapText="1"/>
    </xf>
    <xf numFmtId="0" fontId="7" fillId="0" borderId="16" xfId="1" applyFont="1" applyFill="1" applyBorder="1" applyAlignment="1">
      <alignment horizontal="left" vertical="center" wrapText="1"/>
    </xf>
    <xf numFmtId="0" fontId="4" fillId="0" borderId="2" xfId="1" applyNumberFormat="1" applyFont="1" applyBorder="1" applyAlignment="1">
      <alignment horizontal="center" vertical="center" wrapText="1"/>
    </xf>
    <xf numFmtId="0" fontId="4" fillId="0" borderId="3" xfId="1" applyNumberFormat="1" applyFont="1" applyBorder="1" applyAlignment="1">
      <alignment horizontal="center" vertical="center" wrapText="1"/>
    </xf>
    <xf numFmtId="0" fontId="4" fillId="0" borderId="4" xfId="1" applyNumberFormat="1" applyFont="1" applyBorder="1" applyAlignment="1">
      <alignment horizontal="center" vertical="center" wrapText="1"/>
    </xf>
    <xf numFmtId="1" fontId="4" fillId="0" borderId="13" xfId="23" applyNumberFormat="1" applyFont="1" applyBorder="1" applyAlignment="1">
      <alignment horizontal="left"/>
    </xf>
    <xf numFmtId="4" fontId="4" fillId="0" borderId="13" xfId="23" applyNumberFormat="1" applyFont="1" applyBorder="1" applyAlignment="1">
      <alignment horizontal="center"/>
    </xf>
    <xf numFmtId="4" fontId="4" fillId="0" borderId="12" xfId="23" applyNumberFormat="1" applyFont="1" applyBorder="1" applyAlignment="1">
      <alignment horizontal="center"/>
    </xf>
    <xf numFmtId="0" fontId="18" fillId="0" borderId="28" xfId="1" applyFont="1" applyFill="1" applyBorder="1" applyAlignment="1">
      <alignment horizontal="right" vertical="center"/>
    </xf>
    <xf numFmtId="0" fontId="26" fillId="4" borderId="5" xfId="1" applyNumberFormat="1" applyFont="1" applyFill="1" applyBorder="1" applyAlignment="1">
      <alignment horizontal="center" vertical="center" wrapText="1"/>
    </xf>
    <xf numFmtId="0" fontId="95" fillId="4" borderId="7" xfId="1" applyNumberFormat="1" applyFont="1" applyFill="1" applyBorder="1" applyAlignment="1">
      <alignment horizontal="center" vertical="center" wrapText="1"/>
    </xf>
    <xf numFmtId="0" fontId="95" fillId="4" borderId="6" xfId="1" applyNumberFormat="1" applyFont="1" applyFill="1" applyBorder="1" applyAlignment="1">
      <alignment horizontal="center" vertical="center" wrapText="1"/>
    </xf>
    <xf numFmtId="0" fontId="3" fillId="0" borderId="34" xfId="23" applyFont="1" applyBorder="1" applyAlignment="1">
      <alignment horizontal="center"/>
    </xf>
    <xf numFmtId="0" fontId="3" fillId="0" borderId="33" xfId="23" applyFont="1" applyBorder="1" applyAlignment="1">
      <alignment horizontal="center"/>
    </xf>
    <xf numFmtId="0" fontId="3" fillId="0" borderId="13" xfId="23" applyFont="1" applyBorder="1" applyAlignment="1">
      <alignment horizontal="center"/>
    </xf>
    <xf numFmtId="0" fontId="3" fillId="0" borderId="12" xfId="23" applyFont="1" applyBorder="1" applyAlignment="1">
      <alignment horizontal="center"/>
    </xf>
    <xf numFmtId="4" fontId="3" fillId="46" borderId="13" xfId="23" applyNumberFormat="1" applyFont="1" applyFill="1" applyBorder="1" applyAlignment="1">
      <alignment horizontal="center"/>
    </xf>
    <xf numFmtId="4" fontId="3" fillId="46" borderId="12" xfId="23" applyNumberFormat="1" applyFont="1" applyFill="1" applyBorder="1" applyAlignment="1">
      <alignment horizontal="center"/>
    </xf>
    <xf numFmtId="0" fontId="3" fillId="0" borderId="34" xfId="23" applyFont="1" applyBorder="1" applyAlignment="1">
      <alignment horizontal="center" vertical="center"/>
    </xf>
    <xf numFmtId="0" fontId="3" fillId="0" borderId="13" xfId="23" applyFont="1" applyBorder="1" applyAlignment="1">
      <alignment horizontal="center" vertical="center"/>
    </xf>
    <xf numFmtId="1" fontId="3" fillId="46" borderId="13" xfId="23" applyNumberFormat="1" applyFont="1" applyFill="1" applyBorder="1" applyAlignment="1">
      <alignment horizontal="center"/>
    </xf>
    <xf numFmtId="0" fontId="3" fillId="0" borderId="32" xfId="23" applyFont="1" applyBorder="1" applyAlignment="1">
      <alignment horizontal="center" vertical="center"/>
    </xf>
    <xf numFmtId="0" fontId="3" fillId="0" borderId="11" xfId="23" applyFont="1" applyBorder="1" applyAlignment="1">
      <alignment horizontal="center" vertical="center"/>
    </xf>
    <xf numFmtId="1" fontId="3" fillId="0" borderId="5" xfId="23" applyNumberFormat="1" applyFont="1" applyBorder="1" applyAlignment="1">
      <alignment horizontal="center" vertical="center"/>
    </xf>
    <xf numFmtId="1" fontId="3" fillId="0" borderId="7" xfId="23" applyNumberFormat="1" applyFont="1" applyBorder="1" applyAlignment="1">
      <alignment horizontal="center" vertical="center"/>
    </xf>
    <xf numFmtId="1" fontId="3" fillId="0" borderId="6" xfId="23" applyNumberFormat="1" applyFont="1" applyBorder="1" applyAlignment="1">
      <alignment horizontal="center" vertical="center"/>
    </xf>
    <xf numFmtId="0" fontId="94" fillId="0" borderId="5" xfId="23" applyFont="1" applyBorder="1" applyAlignment="1">
      <alignment horizontal="center" vertical="center"/>
    </xf>
    <xf numFmtId="0" fontId="94" fillId="0" borderId="7" xfId="23" applyFont="1" applyBorder="1" applyAlignment="1">
      <alignment horizontal="center" vertical="center"/>
    </xf>
    <xf numFmtId="0" fontId="94" fillId="0" borderId="6" xfId="23" applyFont="1" applyBorder="1" applyAlignment="1">
      <alignment horizontal="center" vertical="center"/>
    </xf>
    <xf numFmtId="0" fontId="4" fillId="0" borderId="14" xfId="23" applyFont="1" applyFill="1" applyBorder="1" applyAlignment="1">
      <alignment horizontal="center"/>
    </xf>
    <xf numFmtId="0" fontId="4" fillId="0" borderId="16" xfId="23" applyFont="1" applyFill="1" applyBorder="1" applyAlignment="1">
      <alignment horizontal="center"/>
    </xf>
    <xf numFmtId="0" fontId="4" fillId="0" borderId="15" xfId="23" applyFont="1" applyFill="1" applyBorder="1" applyAlignment="1">
      <alignment horizontal="center"/>
    </xf>
    <xf numFmtId="0" fontId="4" fillId="0" borderId="8" xfId="23" applyFont="1" applyFill="1" applyBorder="1" applyAlignment="1">
      <alignment horizontal="center" vertical="center"/>
    </xf>
    <xf numFmtId="0" fontId="4" fillId="0" borderId="9" xfId="23" applyFont="1" applyFill="1" applyBorder="1" applyAlignment="1">
      <alignment horizontal="center" vertical="center"/>
    </xf>
    <xf numFmtId="0" fontId="4" fillId="0" borderId="10" xfId="23" applyFont="1" applyFill="1" applyBorder="1" applyAlignment="1">
      <alignment horizontal="center" vertical="center"/>
    </xf>
    <xf numFmtId="4" fontId="4" fillId="0" borderId="21" xfId="23" applyNumberFormat="1" applyFont="1" applyBorder="1" applyAlignment="1">
      <alignment horizontal="center"/>
    </xf>
    <xf numFmtId="4" fontId="4" fillId="0" borderId="31" xfId="23" applyNumberFormat="1" applyFont="1" applyBorder="1" applyAlignment="1">
      <alignment horizontal="center"/>
    </xf>
    <xf numFmtId="164" fontId="3" fillId="0" borderId="5" xfId="9" applyFont="1" applyBorder="1" applyAlignment="1">
      <alignment horizontal="center" vertical="center"/>
    </xf>
    <xf numFmtId="164" fontId="3" fillId="0" borderId="6" xfId="9" applyFont="1" applyBorder="1" applyAlignment="1">
      <alignment horizontal="center" vertical="center"/>
    </xf>
    <xf numFmtId="0" fontId="3" fillId="0" borderId="5" xfId="23" applyFont="1" applyBorder="1" applyAlignment="1">
      <alignment horizontal="center"/>
    </xf>
    <xf numFmtId="0" fontId="3" fillId="0" borderId="7" xfId="23" applyFont="1" applyBorder="1" applyAlignment="1">
      <alignment horizontal="center"/>
    </xf>
    <xf numFmtId="10" fontId="12" fillId="9" borderId="16" xfId="23" applyNumberFormat="1" applyFont="1" applyFill="1" applyBorder="1" applyAlignment="1">
      <alignment horizontal="center" vertical="center"/>
    </xf>
    <xf numFmtId="10" fontId="12" fillId="9" borderId="15" xfId="23" applyNumberFormat="1" applyFont="1" applyFill="1" applyBorder="1" applyAlignment="1">
      <alignment horizontal="center" vertical="center"/>
    </xf>
    <xf numFmtId="10" fontId="12" fillId="9" borderId="9" xfId="23" applyNumberFormat="1" applyFont="1" applyFill="1" applyBorder="1" applyAlignment="1">
      <alignment horizontal="center" vertical="center"/>
    </xf>
    <xf numFmtId="10" fontId="12" fillId="9" borderId="10" xfId="23" applyNumberFormat="1" applyFont="1" applyFill="1" applyBorder="1" applyAlignment="1">
      <alignment horizontal="center" vertical="center"/>
    </xf>
    <xf numFmtId="0" fontId="86" fillId="9" borderId="14" xfId="23" applyFont="1" applyFill="1" applyBorder="1" applyAlignment="1">
      <alignment horizontal="center" vertical="center" wrapText="1"/>
    </xf>
    <xf numFmtId="0" fontId="86" fillId="9" borderId="16" xfId="23" applyFont="1" applyFill="1" applyBorder="1" applyAlignment="1">
      <alignment horizontal="center" vertical="center" wrapText="1"/>
    </xf>
    <xf numFmtId="0" fontId="86" fillId="9" borderId="15" xfId="23" applyFont="1" applyFill="1" applyBorder="1" applyAlignment="1">
      <alignment horizontal="center" vertical="center" wrapText="1"/>
    </xf>
    <xf numFmtId="0" fontId="86" fillId="9" borderId="8" xfId="23" applyFont="1" applyFill="1" applyBorder="1" applyAlignment="1">
      <alignment horizontal="center" vertical="center" wrapText="1"/>
    </xf>
    <xf numFmtId="0" fontId="86" fillId="9" borderId="9" xfId="23" applyFont="1" applyFill="1" applyBorder="1" applyAlignment="1">
      <alignment horizontal="center" vertical="center" wrapText="1"/>
    </xf>
    <xf numFmtId="0" fontId="86" fillId="9" borderId="10" xfId="23" applyFont="1" applyFill="1" applyBorder="1" applyAlignment="1">
      <alignment horizontal="center" vertical="center" wrapText="1"/>
    </xf>
    <xf numFmtId="1" fontId="4" fillId="0" borderId="21" xfId="23" applyNumberFormat="1" applyFont="1" applyBorder="1" applyAlignment="1">
      <alignment horizontal="left"/>
    </xf>
    <xf numFmtId="1" fontId="3" fillId="46" borderId="34" xfId="23" applyNumberFormat="1" applyFont="1" applyFill="1" applyBorder="1" applyAlignment="1">
      <alignment horizontal="center"/>
    </xf>
    <xf numFmtId="1" fontId="4" fillId="0" borderId="69" xfId="23" applyNumberFormat="1" applyFont="1" applyBorder="1" applyAlignment="1">
      <alignment horizontal="left"/>
    </xf>
    <xf numFmtId="1" fontId="4" fillId="0" borderId="68" xfId="23" applyNumberFormat="1" applyFont="1" applyBorder="1" applyAlignment="1">
      <alignment horizontal="left"/>
    </xf>
    <xf numFmtId="1" fontId="4" fillId="0" borderId="79" xfId="23" applyNumberFormat="1" applyFont="1" applyBorder="1" applyAlignment="1">
      <alignment horizontal="left"/>
    </xf>
    <xf numFmtId="0" fontId="4" fillId="0" borderId="18" xfId="23" applyFont="1" applyBorder="1" applyAlignment="1">
      <alignment horizontal="center"/>
    </xf>
    <xf numFmtId="0" fontId="4" fillId="0" borderId="0" xfId="23" applyFont="1" applyBorder="1" applyAlignment="1">
      <alignment horizontal="center"/>
    </xf>
    <xf numFmtId="0" fontId="4" fillId="0" borderId="19" xfId="23" applyFont="1" applyBorder="1" applyAlignment="1">
      <alignment horizontal="center"/>
    </xf>
    <xf numFmtId="4" fontId="3" fillId="46" borderId="34" xfId="23" applyNumberFormat="1" applyFont="1" applyFill="1" applyBorder="1" applyAlignment="1">
      <alignment horizontal="center"/>
    </xf>
    <xf numFmtId="4" fontId="3" fillId="46" borderId="33" xfId="23" applyNumberFormat="1" applyFont="1" applyFill="1" applyBorder="1" applyAlignment="1">
      <alignment horizontal="center"/>
    </xf>
    <xf numFmtId="4" fontId="4" fillId="14" borderId="13" xfId="23" applyNumberFormat="1" applyFont="1" applyFill="1" applyBorder="1" applyAlignment="1">
      <alignment horizontal="center"/>
    </xf>
    <xf numFmtId="4" fontId="4" fillId="14" borderId="12" xfId="23" applyNumberFormat="1" applyFont="1" applyFill="1" applyBorder="1" applyAlignment="1">
      <alignment horizontal="center"/>
    </xf>
    <xf numFmtId="0" fontId="7" fillId="0" borderId="28" xfId="23" applyBorder="1" applyAlignment="1">
      <alignment horizontal="center" vertical="center"/>
    </xf>
    <xf numFmtId="40" fontId="7" fillId="0" borderId="0" xfId="23" applyNumberFormat="1" applyBorder="1" applyAlignment="1">
      <alignment horizontal="center" vertical="center"/>
    </xf>
    <xf numFmtId="0" fontId="4" fillId="0" borderId="7" xfId="23" applyFont="1" applyBorder="1" applyAlignment="1">
      <alignment horizontal="left" vertical="center"/>
    </xf>
    <xf numFmtId="0" fontId="4" fillId="0" borderId="6" xfId="23" applyFont="1" applyBorder="1" applyAlignment="1">
      <alignment horizontal="left" vertical="center"/>
    </xf>
    <xf numFmtId="0" fontId="73" fillId="0" borderId="0" xfId="23" applyFont="1" applyBorder="1" applyAlignment="1">
      <alignment horizontal="right" vertical="center"/>
    </xf>
    <xf numFmtId="0" fontId="7" fillId="0" borderId="0" xfId="23" applyBorder="1" applyAlignment="1">
      <alignment horizontal="left" vertical="center"/>
    </xf>
    <xf numFmtId="0" fontId="5" fillId="0" borderId="5" xfId="1" applyNumberFormat="1" applyFont="1" applyBorder="1" applyAlignment="1">
      <alignment horizontal="center" vertical="center" wrapText="1"/>
    </xf>
    <xf numFmtId="0" fontId="5" fillId="0" borderId="7" xfId="1" applyNumberFormat="1" applyFont="1" applyBorder="1" applyAlignment="1">
      <alignment horizontal="center" vertical="center" wrapText="1"/>
    </xf>
    <xf numFmtId="10" fontId="12" fillId="0" borderId="14" xfId="645" applyNumberFormat="1" applyFont="1" applyFill="1" applyBorder="1" applyAlignment="1">
      <alignment horizontal="center" vertical="center" wrapText="1"/>
    </xf>
    <xf numFmtId="10" fontId="12" fillId="0" borderId="15" xfId="645" applyNumberFormat="1" applyFont="1" applyFill="1" applyBorder="1" applyAlignment="1">
      <alignment horizontal="center" vertical="center" wrapText="1"/>
    </xf>
    <xf numFmtId="10" fontId="12" fillId="0" borderId="8" xfId="645" applyNumberFormat="1" applyFont="1" applyFill="1" applyBorder="1" applyAlignment="1">
      <alignment horizontal="center" vertical="center" wrapText="1"/>
    </xf>
    <xf numFmtId="10" fontId="12" fillId="0" borderId="10" xfId="645" applyNumberFormat="1" applyFont="1" applyFill="1" applyBorder="1" applyAlignment="1">
      <alignment horizontal="center" vertical="center" wrapText="1"/>
    </xf>
    <xf numFmtId="0" fontId="3" fillId="4" borderId="5" xfId="1" quotePrefix="1" applyNumberFormat="1" applyFont="1" applyFill="1" applyBorder="1" applyAlignment="1">
      <alignment horizontal="center" vertical="center" wrapText="1"/>
    </xf>
    <xf numFmtId="0" fontId="104" fillId="47" borderId="95" xfId="0" applyFont="1" applyFill="1" applyBorder="1" applyAlignment="1">
      <alignment horizontal="center" vertical="center"/>
    </xf>
    <xf numFmtId="0" fontId="104" fillId="47" borderId="89" xfId="0" applyFont="1" applyFill="1" applyBorder="1" applyAlignment="1">
      <alignment horizontal="center" vertical="center"/>
    </xf>
    <xf numFmtId="0" fontId="104" fillId="47" borderId="96" xfId="0" applyFont="1" applyFill="1" applyBorder="1" applyAlignment="1">
      <alignment horizontal="center" vertical="center"/>
    </xf>
    <xf numFmtId="0" fontId="105" fillId="0" borderId="97" xfId="0" applyFont="1" applyBorder="1" applyAlignment="1">
      <alignment horizontal="center" vertical="center" wrapText="1"/>
    </xf>
    <xf numFmtId="0" fontId="105" fillId="0" borderId="90" xfId="0" applyFont="1" applyBorder="1" applyAlignment="1">
      <alignment horizontal="center" vertical="center" wrapText="1"/>
    </xf>
    <xf numFmtId="0" fontId="106" fillId="48" borderId="90" xfId="0" applyFont="1" applyFill="1" applyBorder="1" applyAlignment="1">
      <alignment horizontal="center" vertical="center"/>
    </xf>
    <xf numFmtId="0" fontId="106" fillId="48" borderId="98" xfId="0" applyFont="1" applyFill="1" applyBorder="1" applyAlignment="1">
      <alignment horizontal="center" vertical="center"/>
    </xf>
    <xf numFmtId="0" fontId="106" fillId="47" borderId="97" xfId="0" applyFont="1" applyFill="1" applyBorder="1" applyAlignment="1">
      <alignment horizontal="center" vertical="center"/>
    </xf>
    <xf numFmtId="0" fontId="106" fillId="47" borderId="90" xfId="0" applyFont="1" applyFill="1" applyBorder="1" applyAlignment="1">
      <alignment horizontal="center" vertical="center"/>
    </xf>
    <xf numFmtId="0" fontId="106" fillId="47" borderId="98" xfId="0" applyFont="1" applyFill="1" applyBorder="1" applyAlignment="1">
      <alignment horizontal="center" vertical="center"/>
    </xf>
    <xf numFmtId="0" fontId="106" fillId="47" borderId="99" xfId="0" applyFont="1" applyFill="1" applyBorder="1" applyAlignment="1">
      <alignment horizontal="center" vertical="center"/>
    </xf>
    <xf numFmtId="0" fontId="106" fillId="47" borderId="100" xfId="0" applyFont="1" applyFill="1" applyBorder="1" applyAlignment="1">
      <alignment horizontal="center" vertical="center"/>
    </xf>
  </cellXfs>
  <cellStyles count="3033">
    <cellStyle name="_x000d_&#10;JournalTemplate=C:\COMFO\CTALK\JOURSTD.TPL_x000d_&#10;LbStateAddress=3 3 0 251 1 89 2 311_x000d_&#10;LbStateJou" xfId="128"/>
    <cellStyle name="0,00###" xfId="2894"/>
    <cellStyle name="0.0" xfId="2895"/>
    <cellStyle name="12" xfId="2896"/>
    <cellStyle name="20% - Accent1" xfId="347"/>
    <cellStyle name="20% - Accent2" xfId="348"/>
    <cellStyle name="20% - Accent3" xfId="349"/>
    <cellStyle name="20% - Accent4" xfId="350"/>
    <cellStyle name="20% - Accent5" xfId="351"/>
    <cellStyle name="20% - Accent6" xfId="352"/>
    <cellStyle name="20% - Ênfase1 100" xfId="129"/>
    <cellStyle name="20% - Ênfase1 2" xfId="353"/>
    <cellStyle name="20% - Ênfase1 2 2" xfId="2897"/>
    <cellStyle name="20% - Ênfase2 2" xfId="354"/>
    <cellStyle name="20% - Ênfase2 2 2" xfId="2898"/>
    <cellStyle name="20% - Ênfase3 2" xfId="355"/>
    <cellStyle name="20% - Ênfase3 2 2" xfId="2899"/>
    <cellStyle name="20% - Ênfase4 2" xfId="356"/>
    <cellStyle name="20% - Ênfase4 2 2" xfId="2900"/>
    <cellStyle name="20% - Ênfase5 2" xfId="357"/>
    <cellStyle name="20% - Ênfase5 2 2" xfId="2901"/>
    <cellStyle name="20% - Ênfase6 2" xfId="358"/>
    <cellStyle name="20% - Ênfase6 2 2" xfId="2902"/>
    <cellStyle name="40% - Accent1" xfId="359"/>
    <cellStyle name="40% - Accent2" xfId="360"/>
    <cellStyle name="40% - Accent3" xfId="361"/>
    <cellStyle name="40% - Accent4" xfId="362"/>
    <cellStyle name="40% - Accent5" xfId="363"/>
    <cellStyle name="40% - Accent6" xfId="364"/>
    <cellStyle name="40% - Ênfase1 2" xfId="365"/>
    <cellStyle name="40% - Ênfase1 2 2" xfId="2903"/>
    <cellStyle name="40% - Ênfase2 2" xfId="366"/>
    <cellStyle name="40% - Ênfase2 2 2" xfId="2904"/>
    <cellStyle name="40% - Ênfase3 2" xfId="367"/>
    <cellStyle name="40% - Ênfase3 2 2" xfId="2905"/>
    <cellStyle name="40% - Ênfase4 2" xfId="368"/>
    <cellStyle name="40% - Ênfase4 2 2" xfId="2906"/>
    <cellStyle name="40% - Ênfase5 2" xfId="369"/>
    <cellStyle name="40% - Ênfase5 2 2" xfId="2907"/>
    <cellStyle name="40% - Ênfase6 2" xfId="370"/>
    <cellStyle name="40% - Ênfase6 2 2" xfId="2908"/>
    <cellStyle name="60% - Accent1" xfId="371"/>
    <cellStyle name="60% - Accent2" xfId="372"/>
    <cellStyle name="60% - Accent3" xfId="373"/>
    <cellStyle name="60% - Accent4" xfId="374"/>
    <cellStyle name="60% - Accent5" xfId="375"/>
    <cellStyle name="60% - Accent6" xfId="376"/>
    <cellStyle name="60% - Ênfase1 2" xfId="377"/>
    <cellStyle name="60% - Ênfase1 2 2" xfId="2909"/>
    <cellStyle name="60% - Ênfase2 2" xfId="378"/>
    <cellStyle name="60% - Ênfase2 2 2" xfId="2910"/>
    <cellStyle name="60% - Ênfase3 2" xfId="379"/>
    <cellStyle name="60% - Ênfase3 2 2" xfId="2911"/>
    <cellStyle name="60% - Ênfase4 2" xfId="380"/>
    <cellStyle name="60% - Ênfase4 2 2" xfId="2912"/>
    <cellStyle name="60% - Ênfase5 2" xfId="381"/>
    <cellStyle name="60% - Ênfase5 2 2" xfId="2913"/>
    <cellStyle name="60% - Ênfase6 2" xfId="382"/>
    <cellStyle name="60% - Ênfase6 2 2" xfId="2914"/>
    <cellStyle name="60% - Ênfase6 37" xfId="130"/>
    <cellStyle name="Accent1" xfId="383"/>
    <cellStyle name="Accent2" xfId="384"/>
    <cellStyle name="Accent3" xfId="385"/>
    <cellStyle name="Accent4" xfId="386"/>
    <cellStyle name="Accent5" xfId="387"/>
    <cellStyle name="Accent6" xfId="388"/>
    <cellStyle name="Bad" xfId="389"/>
    <cellStyle name="Bom 2" xfId="390"/>
    <cellStyle name="Bom 2 2" xfId="2915"/>
    <cellStyle name="Calculation" xfId="391"/>
    <cellStyle name="Cálculo 2" xfId="392"/>
    <cellStyle name="Cálculo 2 2" xfId="2916"/>
    <cellStyle name="Cancel" xfId="2"/>
    <cellStyle name="Cancel 2" xfId="3"/>
    <cellStyle name="Célula de Verificação 2" xfId="393"/>
    <cellStyle name="Célula de Verificação 2 2" xfId="2917"/>
    <cellStyle name="Célula Vinculada 2" xfId="394"/>
    <cellStyle name="Célula Vinculada 2 2" xfId="2918"/>
    <cellStyle name="Check Cell" xfId="395"/>
    <cellStyle name="Comma_Arauco Piping list" xfId="131"/>
    <cellStyle name="Comma0" xfId="132"/>
    <cellStyle name="CORES" xfId="133"/>
    <cellStyle name="Currency [0]_Arauco Piping list" xfId="134"/>
    <cellStyle name="Currency 2 2" xfId="925"/>
    <cellStyle name="Currency_Arauco Piping list" xfId="135"/>
    <cellStyle name="Currency0" xfId="136"/>
    <cellStyle name="Data" xfId="137"/>
    <cellStyle name="Date" xfId="138"/>
    <cellStyle name="Ênfase1 2" xfId="396"/>
    <cellStyle name="Ênfase1 2 2" xfId="2919"/>
    <cellStyle name="Ênfase2 2" xfId="397"/>
    <cellStyle name="Ênfase2 2 2" xfId="2920"/>
    <cellStyle name="Ênfase3 2" xfId="398"/>
    <cellStyle name="Ênfase3 2 2" xfId="2921"/>
    <cellStyle name="Ênfase4 2" xfId="399"/>
    <cellStyle name="Ênfase4 2 2" xfId="2922"/>
    <cellStyle name="Ênfase5 2" xfId="400"/>
    <cellStyle name="Ênfase5 2 2" xfId="2923"/>
    <cellStyle name="Ênfase6 2" xfId="401"/>
    <cellStyle name="Ênfase6 2 2" xfId="2924"/>
    <cellStyle name="Entrada 2" xfId="402"/>
    <cellStyle name="Entrada 2 2" xfId="2925"/>
    <cellStyle name="Euro" xfId="926"/>
    <cellStyle name="Euro 2" xfId="2927"/>
    <cellStyle name="Euro 3" xfId="2928"/>
    <cellStyle name="Euro 4" xfId="2929"/>
    <cellStyle name="Euro 5" xfId="2930"/>
    <cellStyle name="Euro 6" xfId="2931"/>
    <cellStyle name="Euro 7" xfId="2932"/>
    <cellStyle name="Euro 8" xfId="2926"/>
    <cellStyle name="Excel Built-in Excel Built-in Excel Built-in Excel Built-in Excel Built-in Excel Built-in Excel Built-in Excel Built-in Separador de milhares 4" xfId="139"/>
    <cellStyle name="Excel Built-in Excel Built-in Excel Built-in Excel Built-in Excel Built-in Excel Built-in Excel Built-in Separador de milhares 4" xfId="140"/>
    <cellStyle name="Excel Built-in Normal" xfId="4"/>
    <cellStyle name="Excel Built-in Normal 1" xfId="141"/>
    <cellStyle name="Excel Built-in Normal 2" xfId="142"/>
    <cellStyle name="Excel Built-in Normal 2 2" xfId="927"/>
    <cellStyle name="Excel Built-in Normal 3" xfId="143"/>
    <cellStyle name="Excel Built-in Normal 4" xfId="144"/>
    <cellStyle name="Excel_BuiltIn_Comma" xfId="145"/>
    <cellStyle name="Explanatory Text" xfId="403"/>
    <cellStyle name="Fixed" xfId="146"/>
    <cellStyle name="Fixo" xfId="147"/>
    <cellStyle name="Followed Hyperlink" xfId="148"/>
    <cellStyle name="Good" xfId="404"/>
    <cellStyle name="Grey" xfId="149"/>
    <cellStyle name="Heading" xfId="150"/>
    <cellStyle name="Heading 1" xfId="151"/>
    <cellStyle name="Heading 1 2" xfId="405"/>
    <cellStyle name="Heading 2" xfId="152"/>
    <cellStyle name="Heading 2 2" xfId="406"/>
    <cellStyle name="Heading 3" xfId="407"/>
    <cellStyle name="Heading 4" xfId="408"/>
    <cellStyle name="Heading1" xfId="153"/>
    <cellStyle name="Hiperlink 2" xfId="5"/>
    <cellStyle name="Hiperlink 2 2" xfId="154"/>
    <cellStyle name="Hiperlink 2 3" xfId="155"/>
    <cellStyle name="Hiperlink 3" xfId="6"/>
    <cellStyle name="Hiperlink 4" xfId="409"/>
    <cellStyle name="Hiperlink 4 2" xfId="648"/>
    <cellStyle name="Hiperlink 4 2 2" xfId="3029"/>
    <cellStyle name="Hiperlink 4 3" xfId="1091"/>
    <cellStyle name="Hiperlink 4 4" xfId="1092"/>
    <cellStyle name="Hiperlink 5" xfId="995"/>
    <cellStyle name="Hyperlink" xfId="127" builtinId="8"/>
    <cellStyle name="Hyperlink 2" xfId="2933"/>
    <cellStyle name="Incorreto 2" xfId="410"/>
    <cellStyle name="Incorreto 2 2" xfId="2934"/>
    <cellStyle name="Indefinido" xfId="156"/>
    <cellStyle name="Input" xfId="411"/>
    <cellStyle name="Input [yellow]" xfId="157"/>
    <cellStyle name="Linked Cell" xfId="412"/>
    <cellStyle name="material" xfId="158"/>
    <cellStyle name="material 2" xfId="736"/>
    <cellStyle name="MINIPG" xfId="159"/>
    <cellStyle name="Moeda" xfId="839" builtinId="4"/>
    <cellStyle name="Moeda 10" xfId="160"/>
    <cellStyle name="Moeda 10 2" xfId="737"/>
    <cellStyle name="Moeda 11" xfId="161"/>
    <cellStyle name="Moeda 11 2" xfId="460"/>
    <cellStyle name="Moeda 11 2 2" xfId="841"/>
    <cellStyle name="Moeda 11 3" xfId="842"/>
    <cellStyle name="Moeda 11 3 2" xfId="1097"/>
    <cellStyle name="Moeda 11 3 3" xfId="1096"/>
    <cellStyle name="Moeda 11 4" xfId="1098"/>
    <cellStyle name="Moeda 11 5" xfId="1099"/>
    <cellStyle name="Moeda 11 6" xfId="1100"/>
    <cellStyle name="Moeda 11 7" xfId="1095"/>
    <cellStyle name="Moeda 12" xfId="1101"/>
    <cellStyle name="Moeda 13" xfId="1102"/>
    <cellStyle name="Moeda 14" xfId="1103"/>
    <cellStyle name="Moeda 15" xfId="1104"/>
    <cellStyle name="Moeda 16" xfId="1105"/>
    <cellStyle name="Moeda 17" xfId="1106"/>
    <cellStyle name="Moeda 2" xfId="8"/>
    <cellStyle name="Moeda 2 10" xfId="642"/>
    <cellStyle name="Moeda 2 11" xfId="1107"/>
    <cellStyle name="Moeda 2 2" xfId="9"/>
    <cellStyle name="Moeda 2 2 10" xfId="644"/>
    <cellStyle name="Moeda 2 2 2" xfId="10"/>
    <cellStyle name="Moeda 2 2 2 10" xfId="1108"/>
    <cellStyle name="Moeda 2 2 2 2" xfId="75"/>
    <cellStyle name="Moeda 2 2 2 2 2" xfId="638"/>
    <cellStyle name="Moeda 2 2 2 2 3" xfId="1110"/>
    <cellStyle name="Moeda 2 2 2 2 4" xfId="1111"/>
    <cellStyle name="Moeda 2 2 2 2 5" xfId="1112"/>
    <cellStyle name="Moeda 2 2 2 2 6" xfId="1113"/>
    <cellStyle name="Moeda 2 2 2 2 7" xfId="1114"/>
    <cellStyle name="Moeda 2 2 2 2 8" xfId="1115"/>
    <cellStyle name="Moeda 2 2 2 2 9" xfId="1116"/>
    <cellStyle name="Moeda 2 2 2 3" xfId="996"/>
    <cellStyle name="Moeda 2 2 2 3 2" xfId="2936"/>
    <cellStyle name="Moeda 2 2 2 4" xfId="1117"/>
    <cellStyle name="Moeda 2 2 2 5" xfId="1118"/>
    <cellStyle name="Moeda 2 2 2 6" xfId="1119"/>
    <cellStyle name="Moeda 2 2 2 7" xfId="1120"/>
    <cellStyle name="Moeda 2 2 2 8" xfId="1121"/>
    <cellStyle name="Moeda 2 2 2 9" xfId="1122"/>
    <cellStyle name="Moeda 2 2 3" xfId="1123"/>
    <cellStyle name="Moeda 2 2 3 2" xfId="2937"/>
    <cellStyle name="Moeda 2 2 4" xfId="1124"/>
    <cellStyle name="Moeda 2 2 5" xfId="1125"/>
    <cellStyle name="Moeda 2 2 6" xfId="1126"/>
    <cellStyle name="Moeda 2 2 7" xfId="1127"/>
    <cellStyle name="Moeda 2 2 8" xfId="1128"/>
    <cellStyle name="Moeda 2 2 9" xfId="1129"/>
    <cellStyle name="Moeda 2 3" xfId="11"/>
    <cellStyle name="Moeda 2 3 2" xfId="649"/>
    <cellStyle name="Moeda 2 3 3" xfId="1130"/>
    <cellStyle name="Moeda 2 3 3 2" xfId="2938"/>
    <cellStyle name="Moeda 2 3 4" xfId="1131"/>
    <cellStyle name="Moeda 2 3 5" xfId="1132"/>
    <cellStyle name="Moeda 2 3 6" xfId="1133"/>
    <cellStyle name="Moeda 2 3 7" xfId="1134"/>
    <cellStyle name="Moeda 2 3 8" xfId="1135"/>
    <cellStyle name="Moeda 2 3 9" xfId="1136"/>
    <cellStyle name="Moeda 2 4" xfId="162"/>
    <cellStyle name="Moeda 2 4 2" xfId="738"/>
    <cellStyle name="Moeda 2 5" xfId="163"/>
    <cellStyle name="Moeda 2 5 2" xfId="843"/>
    <cellStyle name="Moeda 2 5 3" xfId="1138"/>
    <cellStyle name="Moeda 2 5 4" xfId="1139"/>
    <cellStyle name="Moeda 2 5 5" xfId="1137"/>
    <cellStyle name="Moeda 2 6" xfId="1140"/>
    <cellStyle name="Moeda 2 7" xfId="1141"/>
    <cellStyle name="Moeda 2 8" xfId="1142"/>
    <cellStyle name="Moeda 2 9" xfId="1143"/>
    <cellStyle name="Moeda 3" xfId="12"/>
    <cellStyle name="Moeda 3 10" xfId="1144"/>
    <cellStyle name="Moeda 3 11" xfId="1145"/>
    <cellStyle name="Moeda 3 12" xfId="1146"/>
    <cellStyle name="Moeda 3 2" xfId="13"/>
    <cellStyle name="Moeda 3 2 10" xfId="1147"/>
    <cellStyle name="Moeda 3 2 11" xfId="1148"/>
    <cellStyle name="Moeda 3 2 2" xfId="14"/>
    <cellStyle name="Moeda 3 2 2 2" xfId="413"/>
    <cellStyle name="Moeda 3 2 2 2 2" xfId="784"/>
    <cellStyle name="Moeda 3 2 2 3" xfId="684"/>
    <cellStyle name="Moeda 3 2 2 4" xfId="1150"/>
    <cellStyle name="Moeda 3 2 2 5" xfId="1151"/>
    <cellStyle name="Moeda 3 2 2 6" xfId="1152"/>
    <cellStyle name="Moeda 3 2 2 7" xfId="1153"/>
    <cellStyle name="Moeda 3 2 2 8" xfId="1154"/>
    <cellStyle name="Moeda 3 2 2 9" xfId="1155"/>
    <cellStyle name="Moeda 3 2 3" xfId="15"/>
    <cellStyle name="Moeda 3 2 3 10" xfId="1156"/>
    <cellStyle name="Moeda 3 2 3 2" xfId="76"/>
    <cellStyle name="Moeda 3 2 3 2 2" xfId="705"/>
    <cellStyle name="Moeda 3 2 3 2 3" xfId="1157"/>
    <cellStyle name="Moeda 3 2 3 2 4" xfId="1158"/>
    <cellStyle name="Moeda 3 2 3 2 5" xfId="1159"/>
    <cellStyle name="Moeda 3 2 3 2 6" xfId="1160"/>
    <cellStyle name="Moeda 3 2 3 2 7" xfId="1161"/>
    <cellStyle name="Moeda 3 2 3 2 8" xfId="1162"/>
    <cellStyle name="Moeda 3 2 3 2 9" xfId="1163"/>
    <cellStyle name="Moeda 3 2 3 3" xfId="685"/>
    <cellStyle name="Moeda 3 2 3 4" xfId="1165"/>
    <cellStyle name="Moeda 3 2 3 5" xfId="1166"/>
    <cellStyle name="Moeda 3 2 3 6" xfId="1167"/>
    <cellStyle name="Moeda 3 2 3 7" xfId="1168"/>
    <cellStyle name="Moeda 3 2 3 8" xfId="1169"/>
    <cellStyle name="Moeda 3 2 3 9" xfId="1170"/>
    <cellStyle name="Moeda 3 2 4" xfId="651"/>
    <cellStyle name="Moeda 3 2 5" xfId="1171"/>
    <cellStyle name="Moeda 3 2 6" xfId="1172"/>
    <cellStyle name="Moeda 3 2 7" xfId="1173"/>
    <cellStyle name="Moeda 3 2 8" xfId="1174"/>
    <cellStyle name="Moeda 3 2 9" xfId="1175"/>
    <cellStyle name="Moeda 3 3" xfId="16"/>
    <cellStyle name="Moeda 3 3 2" xfId="686"/>
    <cellStyle name="Moeda 3 3 3" xfId="1176"/>
    <cellStyle name="Moeda 3 3 4" xfId="1177"/>
    <cellStyle name="Moeda 3 3 5" xfId="1178"/>
    <cellStyle name="Moeda 3 3 6" xfId="1179"/>
    <cellStyle name="Moeda 3 3 7" xfId="1180"/>
    <cellStyle name="Moeda 3 3 8" xfId="1181"/>
    <cellStyle name="Moeda 3 3 9" xfId="1182"/>
    <cellStyle name="Moeda 3 4" xfId="432"/>
    <cellStyle name="Moeda 3 4 2" xfId="788"/>
    <cellStyle name="Moeda 3 4 3" xfId="1183"/>
    <cellStyle name="Moeda 3 4 4" xfId="1184"/>
    <cellStyle name="Moeda 3 4 5" xfId="1185"/>
    <cellStyle name="Moeda 3 4 6" xfId="1186"/>
    <cellStyle name="Moeda 3 4 7" xfId="1187"/>
    <cellStyle name="Moeda 3 4 8" xfId="1188"/>
    <cellStyle name="Moeda 3 4 9" xfId="1189"/>
    <cellStyle name="Moeda 3 5" xfId="650"/>
    <cellStyle name="Moeda 3 6" xfId="1190"/>
    <cellStyle name="Moeda 3 7" xfId="1191"/>
    <cellStyle name="Moeda 3 8" xfId="1192"/>
    <cellStyle name="Moeda 3 9" xfId="1193"/>
    <cellStyle name="Moeda 4" xfId="17"/>
    <cellStyle name="Moeda 4 10" xfId="1194"/>
    <cellStyle name="Moeda 4 11" xfId="1195"/>
    <cellStyle name="Moeda 4 2" xfId="18"/>
    <cellStyle name="Moeda 4 2 2" xfId="687"/>
    <cellStyle name="Moeda 4 2 3" xfId="1196"/>
    <cellStyle name="Moeda 4 2 4" xfId="1197"/>
    <cellStyle name="Moeda 4 2 5" xfId="1198"/>
    <cellStyle name="Moeda 4 2 6" xfId="1199"/>
    <cellStyle name="Moeda 4 2 7" xfId="1200"/>
    <cellStyle name="Moeda 4 2 8" xfId="1201"/>
    <cellStyle name="Moeda 4 2 9" xfId="1202"/>
    <cellStyle name="Moeda 4 3" xfId="78"/>
    <cellStyle name="Moeda 4 3 10" xfId="2893"/>
    <cellStyle name="Moeda 4 3 2" xfId="707"/>
    <cellStyle name="Moeda 4 3 3" xfId="1203"/>
    <cellStyle name="Moeda 4 3 4" xfId="1204"/>
    <cellStyle name="Moeda 4 3 5" xfId="1205"/>
    <cellStyle name="Moeda 4 3 6" xfId="1206"/>
    <cellStyle name="Moeda 4 3 7" xfId="1207"/>
    <cellStyle name="Moeda 4 3 8" xfId="1208"/>
    <cellStyle name="Moeda 4 3 9" xfId="1209"/>
    <cellStyle name="Moeda 4 4" xfId="652"/>
    <cellStyle name="Moeda 4 5" xfId="1210"/>
    <cellStyle name="Moeda 4 6" xfId="1211"/>
    <cellStyle name="Moeda 4 7" xfId="1212"/>
    <cellStyle name="Moeda 4 8" xfId="1213"/>
    <cellStyle name="Moeda 4 9" xfId="1214"/>
    <cellStyle name="Moeda 5" xfId="19"/>
    <cellStyle name="Moeda 5 10" xfId="1215"/>
    <cellStyle name="Moeda 5 2" xfId="79"/>
    <cellStyle name="Moeda 5 2 2" xfId="164"/>
    <cellStyle name="Moeda 5 2 2 2" xfId="739"/>
    <cellStyle name="Moeda 5 2 2 2 2" xfId="1217"/>
    <cellStyle name="Moeda 5 2 2 3" xfId="1218"/>
    <cellStyle name="Moeda 5 2 2 4" xfId="1219"/>
    <cellStyle name="Moeda 5 2 2 5" xfId="1216"/>
    <cellStyle name="Moeda 5 2 3" xfId="708"/>
    <cellStyle name="Moeda 5 2 4" xfId="1220"/>
    <cellStyle name="Moeda 5 2 5" xfId="1221"/>
    <cellStyle name="Moeda 5 2 5 2" xfId="1222"/>
    <cellStyle name="Moeda 5 2 5 3" xfId="1223"/>
    <cellStyle name="Moeda 5 2 6" xfId="1224"/>
    <cellStyle name="Moeda 5 2 7" xfId="1225"/>
    <cellStyle name="Moeda 5 2 8" xfId="1226"/>
    <cellStyle name="Moeda 5 2 9" xfId="1227"/>
    <cellStyle name="Moeda 5 3" xfId="653"/>
    <cellStyle name="Moeda 5 4" xfId="1228"/>
    <cellStyle name="Moeda 5 5" xfId="1229"/>
    <cellStyle name="Moeda 5 6" xfId="1230"/>
    <cellStyle name="Moeda 5 7" xfId="1231"/>
    <cellStyle name="Moeda 5 8" xfId="1232"/>
    <cellStyle name="Moeda 5 9" xfId="1233"/>
    <cellStyle name="Moeda 6" xfId="20"/>
    <cellStyle name="Moeda 6 10" xfId="1234"/>
    <cellStyle name="Moeda 6 2" xfId="80"/>
    <cellStyle name="Moeda 6 2 2" xfId="709"/>
    <cellStyle name="Moeda 6 2 3" xfId="1235"/>
    <cellStyle name="Moeda 6 2 4" xfId="1236"/>
    <cellStyle name="Moeda 6 2 5" xfId="1237"/>
    <cellStyle name="Moeda 6 2 6" xfId="1238"/>
    <cellStyle name="Moeda 6 2 7" xfId="1239"/>
    <cellStyle name="Moeda 6 2 8" xfId="1240"/>
    <cellStyle name="Moeda 6 2 9" xfId="1241"/>
    <cellStyle name="Moeda 6 3" xfId="654"/>
    <cellStyle name="Moeda 6 4" xfId="1242"/>
    <cellStyle name="Moeda 6 5" xfId="1243"/>
    <cellStyle name="Moeda 6 6" xfId="1244"/>
    <cellStyle name="Moeda 6 7" xfId="1245"/>
    <cellStyle name="Moeda 6 8" xfId="1246"/>
    <cellStyle name="Moeda 6 9" xfId="1247"/>
    <cellStyle name="Moeda 7" xfId="21"/>
    <cellStyle name="Moeda 7 2" xfId="655"/>
    <cellStyle name="Moeda 7 3" xfId="1248"/>
    <cellStyle name="Moeda 7 4" xfId="1249"/>
    <cellStyle name="Moeda 7 5" xfId="1250"/>
    <cellStyle name="Moeda 7 6" xfId="1251"/>
    <cellStyle name="Moeda 7 7" xfId="1252"/>
    <cellStyle name="Moeda 7 8" xfId="1253"/>
    <cellStyle name="Moeda 7 9" xfId="1254"/>
    <cellStyle name="Moeda 8" xfId="7"/>
    <cellStyle name="Moeda 8 10" xfId="1255"/>
    <cellStyle name="Moeda 8 11" xfId="1256"/>
    <cellStyle name="Moeda 8 2" xfId="81"/>
    <cellStyle name="Moeda 8 2 2" xfId="710"/>
    <cellStyle name="Moeda 8 2 3" xfId="1257"/>
    <cellStyle name="Moeda 8 2 4" xfId="1258"/>
    <cellStyle name="Moeda 8 2 5" xfId="1259"/>
    <cellStyle name="Moeda 8 2 6" xfId="1260"/>
    <cellStyle name="Moeda 8 2 7" xfId="1261"/>
    <cellStyle name="Moeda 8 2 8" xfId="1262"/>
    <cellStyle name="Moeda 8 2 9" xfId="1263"/>
    <cellStyle name="Moeda 8 3" xfId="82"/>
    <cellStyle name="Moeda 8 3 10" xfId="1265"/>
    <cellStyle name="Moeda 8 3 10 2" xfId="2522"/>
    <cellStyle name="Moeda 8 3 10 3" xfId="2673"/>
    <cellStyle name="Moeda 8 3 11" xfId="1266"/>
    <cellStyle name="Moeda 8 3 11 2" xfId="2521"/>
    <cellStyle name="Moeda 8 3 11 3" xfId="2674"/>
    <cellStyle name="Moeda 8 3 12" xfId="1264"/>
    <cellStyle name="Moeda 8 3 12 2" xfId="2827"/>
    <cellStyle name="Moeda 8 3 12 3" xfId="2672"/>
    <cellStyle name="Moeda 8 3 12 4" xfId="2605"/>
    <cellStyle name="Moeda 8 3 12 5" xfId="2538"/>
    <cellStyle name="Moeda 8 3 2" xfId="83"/>
    <cellStyle name="Moeda 8 3 2 2" xfId="711"/>
    <cellStyle name="Moeda 8 3 2 3" xfId="1268"/>
    <cellStyle name="Moeda 8 3 2 4" xfId="1269"/>
    <cellStyle name="Moeda 8 3 2 5" xfId="1270"/>
    <cellStyle name="Moeda 8 3 2 6" xfId="1271"/>
    <cellStyle name="Moeda 8 3 2 7" xfId="1272"/>
    <cellStyle name="Moeda 8 3 2 8" xfId="1273"/>
    <cellStyle name="Moeda 8 3 2 9" xfId="1274"/>
    <cellStyle name="Moeda 8 3 3" xfId="433"/>
    <cellStyle name="Moeda 8 3 3 2" xfId="461"/>
    <cellStyle name="Moeda 8 3 3 2 2" xfId="801"/>
    <cellStyle name="Moeda 8 3 3 3" xfId="789"/>
    <cellStyle name="Moeda 8 3 3 3 2" xfId="1276"/>
    <cellStyle name="Moeda 8 3 3 3 2 2" xfId="2829"/>
    <cellStyle name="Moeda 8 3 3 3 2 3" xfId="2676"/>
    <cellStyle name="Moeda 8 3 3 3 2 4" xfId="2607"/>
    <cellStyle name="Moeda 8 3 3 3 2 5" xfId="2540"/>
    <cellStyle name="Moeda 8 3 3 4" xfId="1277"/>
    <cellStyle name="Moeda 8 3 3 4 2" xfId="2520"/>
    <cellStyle name="Moeda 8 3 3 4 3" xfId="2677"/>
    <cellStyle name="Moeda 8 3 3 5" xfId="1275"/>
    <cellStyle name="Moeda 8 3 3 5 2" xfId="2828"/>
    <cellStyle name="Moeda 8 3 3 5 3" xfId="2675"/>
    <cellStyle name="Moeda 8 3 3 5 4" xfId="2606"/>
    <cellStyle name="Moeda 8 3 3 5 5" xfId="2539"/>
    <cellStyle name="Moeda 8 3 4" xfId="434"/>
    <cellStyle name="Moeda 8 3 4 2" xfId="462"/>
    <cellStyle name="Moeda 8 3 4 2 2" xfId="802"/>
    <cellStyle name="Moeda 8 3 4 3" xfId="790"/>
    <cellStyle name="Moeda 8 3 5" xfId="463"/>
    <cellStyle name="Moeda 8 3 5 2" xfId="464"/>
    <cellStyle name="Moeda 8 3 5 2 2" xfId="803"/>
    <cellStyle name="Moeda 8 3 5 3" xfId="1278"/>
    <cellStyle name="Moeda 8 3 5 3 2" xfId="2830"/>
    <cellStyle name="Moeda 8 3 5 3 3" xfId="2678"/>
    <cellStyle name="Moeda 8 3 5 3 4" xfId="2608"/>
    <cellStyle name="Moeda 8 3 5 3 5" xfId="2541"/>
    <cellStyle name="Moeda 8 3 6" xfId="465"/>
    <cellStyle name="Moeda 8 3 6 2" xfId="466"/>
    <cellStyle name="Moeda 8 3 6 2 2" xfId="805"/>
    <cellStyle name="Moeda 8 3 6 3" xfId="804"/>
    <cellStyle name="Moeda 8 3 6 3 2" xfId="1280"/>
    <cellStyle name="Moeda 8 3 6 3 2 2" xfId="2832"/>
    <cellStyle name="Moeda 8 3 6 3 2 3" xfId="2680"/>
    <cellStyle name="Moeda 8 3 6 3 2 4" xfId="2610"/>
    <cellStyle name="Moeda 8 3 6 3 2 5" xfId="2543"/>
    <cellStyle name="Moeda 8 3 6 4" xfId="1281"/>
    <cellStyle name="Moeda 8 3 6 4 2" xfId="2519"/>
    <cellStyle name="Moeda 8 3 6 4 3" xfId="2681"/>
    <cellStyle name="Moeda 8 3 6 5" xfId="1279"/>
    <cellStyle name="Moeda 8 3 6 5 2" xfId="2831"/>
    <cellStyle name="Moeda 8 3 6 5 3" xfId="2679"/>
    <cellStyle name="Moeda 8 3 6 5 4" xfId="2609"/>
    <cellStyle name="Moeda 8 3 6 5 5" xfId="2542"/>
    <cellStyle name="Moeda 8 3 7" xfId="467"/>
    <cellStyle name="Moeda 8 3 7 2" xfId="1283"/>
    <cellStyle name="Moeda 8 3 7 3" xfId="1282"/>
    <cellStyle name="Moeda 8 3 7 3 2" xfId="2833"/>
    <cellStyle name="Moeda 8 3 7 3 3" xfId="2682"/>
    <cellStyle name="Moeda 8 3 7 3 4" xfId="2611"/>
    <cellStyle name="Moeda 8 3 7 3 5" xfId="2544"/>
    <cellStyle name="Moeda 8 3 8" xfId="468"/>
    <cellStyle name="Moeda 8 3 8 2" xfId="1284"/>
    <cellStyle name="Moeda 8 3 8 3" xfId="1285"/>
    <cellStyle name="Moeda 8 3 8 4" xfId="1286"/>
    <cellStyle name="Moeda 8 3 8 4 2" xfId="2518"/>
    <cellStyle name="Moeda 8 3 8 4 3" xfId="2683"/>
    <cellStyle name="Moeda 8 3 8 5" xfId="1287"/>
    <cellStyle name="Moeda 8 3 9" xfId="469"/>
    <cellStyle name="Moeda 8 3 9 2" xfId="1288"/>
    <cellStyle name="Moeda 8 3 9 2 2" xfId="2834"/>
    <cellStyle name="Moeda 8 3 9 2 3" xfId="2684"/>
    <cellStyle name="Moeda 8 3 9 2 4" xfId="2612"/>
    <cellStyle name="Moeda 8 3 9 2 5" xfId="2545"/>
    <cellStyle name="Moeda 8 4" xfId="1289"/>
    <cellStyle name="Moeda 8 5" xfId="1290"/>
    <cellStyle name="Moeda 8 6" xfId="1291"/>
    <cellStyle name="Moeda 8 7" xfId="1292"/>
    <cellStyle name="Moeda 8 8" xfId="1293"/>
    <cellStyle name="Moeda 8 9" xfId="1294"/>
    <cellStyle name="Moeda 9" xfId="84"/>
    <cellStyle name="Moeda 9 10" xfId="1296"/>
    <cellStyle name="Moeda 9 10 2" xfId="2517"/>
    <cellStyle name="Moeda 9 10 3" xfId="2686"/>
    <cellStyle name="Moeda 9 11" xfId="1297"/>
    <cellStyle name="Moeda 9 11 2" xfId="2516"/>
    <cellStyle name="Moeda 9 11 3" xfId="2687"/>
    <cellStyle name="Moeda 9 12" xfId="1295"/>
    <cellStyle name="Moeda 9 12 2" xfId="2835"/>
    <cellStyle name="Moeda 9 12 3" xfId="2685"/>
    <cellStyle name="Moeda 9 12 4" xfId="2613"/>
    <cellStyle name="Moeda 9 12 5" xfId="2546"/>
    <cellStyle name="Moeda 9 2" xfId="85"/>
    <cellStyle name="Moeda 9 2 2" xfId="712"/>
    <cellStyle name="Moeda 9 2 3" xfId="1298"/>
    <cellStyle name="Moeda 9 2 4" xfId="1299"/>
    <cellStyle name="Moeda 9 2 5" xfId="1300"/>
    <cellStyle name="Moeda 9 2 6" xfId="1301"/>
    <cellStyle name="Moeda 9 2 7" xfId="1302"/>
    <cellStyle name="Moeda 9 2 8" xfId="1303"/>
    <cellStyle name="Moeda 9 2 9" xfId="1304"/>
    <cellStyle name="Moeda 9 3" xfId="435"/>
    <cellStyle name="Moeda 9 3 2" xfId="470"/>
    <cellStyle name="Moeda 9 3 2 2" xfId="806"/>
    <cellStyle name="Moeda 9 3 3" xfId="791"/>
    <cellStyle name="Moeda 9 3 3 2" xfId="1306"/>
    <cellStyle name="Moeda 9 3 3 2 2" xfId="2837"/>
    <cellStyle name="Moeda 9 3 3 2 3" xfId="2689"/>
    <cellStyle name="Moeda 9 3 3 2 4" xfId="2615"/>
    <cellStyle name="Moeda 9 3 3 2 5" xfId="2548"/>
    <cellStyle name="Moeda 9 3 4" xfId="1307"/>
    <cellStyle name="Moeda 9 3 4 2" xfId="2515"/>
    <cellStyle name="Moeda 9 3 4 3" xfId="2690"/>
    <cellStyle name="Moeda 9 3 5" xfId="1305"/>
    <cellStyle name="Moeda 9 3 5 2" xfId="2836"/>
    <cellStyle name="Moeda 9 3 5 3" xfId="2688"/>
    <cellStyle name="Moeda 9 3 5 4" xfId="2614"/>
    <cellStyle name="Moeda 9 3 5 5" xfId="2547"/>
    <cellStyle name="Moeda 9 4" xfId="436"/>
    <cellStyle name="Moeda 9 4 2" xfId="471"/>
    <cellStyle name="Moeda 9 4 2 2" xfId="807"/>
    <cellStyle name="Moeda 9 4 3" xfId="792"/>
    <cellStyle name="Moeda 9 5" xfId="472"/>
    <cellStyle name="Moeda 9 5 2" xfId="473"/>
    <cellStyle name="Moeda 9 5 2 2" xfId="808"/>
    <cellStyle name="Moeda 9 5 3" xfId="1308"/>
    <cellStyle name="Moeda 9 5 3 2" xfId="2838"/>
    <cellStyle name="Moeda 9 5 3 3" xfId="2691"/>
    <cellStyle name="Moeda 9 5 3 4" xfId="2616"/>
    <cellStyle name="Moeda 9 5 3 5" xfId="2549"/>
    <cellStyle name="Moeda 9 6" xfId="474"/>
    <cellStyle name="Moeda 9 6 2" xfId="475"/>
    <cellStyle name="Moeda 9 6 2 2" xfId="810"/>
    <cellStyle name="Moeda 9 6 3" xfId="809"/>
    <cellStyle name="Moeda 9 6 3 2" xfId="1310"/>
    <cellStyle name="Moeda 9 6 3 2 2" xfId="2840"/>
    <cellStyle name="Moeda 9 6 3 2 3" xfId="2693"/>
    <cellStyle name="Moeda 9 6 3 2 4" xfId="2618"/>
    <cellStyle name="Moeda 9 6 3 2 5" xfId="2551"/>
    <cellStyle name="Moeda 9 6 4" xfId="1311"/>
    <cellStyle name="Moeda 9 6 4 2" xfId="2514"/>
    <cellStyle name="Moeda 9 6 4 3" xfId="2694"/>
    <cellStyle name="Moeda 9 6 5" xfId="1309"/>
    <cellStyle name="Moeda 9 6 5 2" xfId="2839"/>
    <cellStyle name="Moeda 9 6 5 3" xfId="2692"/>
    <cellStyle name="Moeda 9 6 5 4" xfId="2617"/>
    <cellStyle name="Moeda 9 6 5 5" xfId="2550"/>
    <cellStyle name="Moeda 9 7" xfId="476"/>
    <cellStyle name="Moeda 9 7 2" xfId="1313"/>
    <cellStyle name="Moeda 9 7 3" xfId="1312"/>
    <cellStyle name="Moeda 9 7 3 2" xfId="2841"/>
    <cellStyle name="Moeda 9 7 3 3" xfId="2695"/>
    <cellStyle name="Moeda 9 7 3 4" xfId="2619"/>
    <cellStyle name="Moeda 9 7 3 5" xfId="2552"/>
    <cellStyle name="Moeda 9 8" xfId="477"/>
    <cellStyle name="Moeda 9 8 2" xfId="1315"/>
    <cellStyle name="Moeda 9 8 3" xfId="1316"/>
    <cellStyle name="Moeda 9 8 4" xfId="1317"/>
    <cellStyle name="Moeda 9 8 4 2" xfId="2513"/>
    <cellStyle name="Moeda 9 8 4 3" xfId="2696"/>
    <cellStyle name="Moeda 9 8 5" xfId="1318"/>
    <cellStyle name="Moeda 9 9" xfId="478"/>
    <cellStyle name="Moeda 9 9 2" xfId="1319"/>
    <cellStyle name="Moeda 9 9 2 2" xfId="2842"/>
    <cellStyle name="Moeda 9 9 2 3" xfId="2697"/>
    <cellStyle name="Moeda 9 9 2 4" xfId="2620"/>
    <cellStyle name="Moeda 9 9 2 5" xfId="2553"/>
    <cellStyle name="Neutra 2" xfId="414"/>
    <cellStyle name="Neutra 2 2" xfId="2939"/>
    <cellStyle name="Neutral" xfId="415"/>
    <cellStyle name="Normal" xfId="0" builtinId="0"/>
    <cellStyle name="Normal - Style1" xfId="165"/>
    <cellStyle name="Normal 10" xfId="166"/>
    <cellStyle name="Normal 10 2" xfId="479"/>
    <cellStyle name="Normal 10 2 2" xfId="811"/>
    <cellStyle name="Normal 10 3" xfId="740"/>
    <cellStyle name="Normal 10 3 2" xfId="1322"/>
    <cellStyle name="Normal 10 4" xfId="1323"/>
    <cellStyle name="Normal 10 5" xfId="1321"/>
    <cellStyle name="Normal 100" xfId="167"/>
    <cellStyle name="Normal 101" xfId="168"/>
    <cellStyle name="Normal 102" xfId="169"/>
    <cellStyle name="Normal 103" xfId="170"/>
    <cellStyle name="Normal 104" xfId="171"/>
    <cellStyle name="Normal 105" xfId="172"/>
    <cellStyle name="Normal 106" xfId="173"/>
    <cellStyle name="Normal 107" xfId="174"/>
    <cellStyle name="Normal 108" xfId="175"/>
    <cellStyle name="Normal 109" xfId="176"/>
    <cellStyle name="Normal 11" xfId="177"/>
    <cellStyle name="Normal 11 2" xfId="178"/>
    <cellStyle name="Normal 11 2 2" xfId="742"/>
    <cellStyle name="Normal 11 3" xfId="480"/>
    <cellStyle name="Normal 11 3 2" xfId="812"/>
    <cellStyle name="Normal 11 4" xfId="741"/>
    <cellStyle name="Normal 11 4 2" xfId="1326"/>
    <cellStyle name="Normal 11 5" xfId="1327"/>
    <cellStyle name="Normal 11 6" xfId="1325"/>
    <cellStyle name="Normal 11 7" xfId="3018"/>
    <cellStyle name="Normal 11 7 2" xfId="3021"/>
    <cellStyle name="Normal 110" xfId="179"/>
    <cellStyle name="Normal 111" xfId="180"/>
    <cellStyle name="Normal 112" xfId="181"/>
    <cellStyle name="Normal 113" xfId="182"/>
    <cellStyle name="Normal 114" xfId="183"/>
    <cellStyle name="Normal 115" xfId="184"/>
    <cellStyle name="Normal 116" xfId="185"/>
    <cellStyle name="Normal 117" xfId="186"/>
    <cellStyle name="Normal 118" xfId="187"/>
    <cellStyle name="Normal 119" xfId="188"/>
    <cellStyle name="Normal 12" xfId="189"/>
    <cellStyle name="Normal 12 2" xfId="190"/>
    <cellStyle name="Normal 12 2 2" xfId="744"/>
    <cellStyle name="Normal 12 3" xfId="743"/>
    <cellStyle name="Normal 12 3 2" xfId="1330"/>
    <cellStyle name="Normal 12 3 2 2" xfId="2844"/>
    <cellStyle name="Normal 12 3 2 3" xfId="2699"/>
    <cellStyle name="Normal 12 3 2 4" xfId="2622"/>
    <cellStyle name="Normal 12 3 2 5" xfId="2555"/>
    <cellStyle name="Normal 12 4" xfId="1331"/>
    <cellStyle name="Normal 12 4 2" xfId="2512"/>
    <cellStyle name="Normal 12 4 3" xfId="2700"/>
    <cellStyle name="Normal 12 5" xfId="1329"/>
    <cellStyle name="Normal 12 5 2" xfId="2843"/>
    <cellStyle name="Normal 12 5 3" xfId="2698"/>
    <cellStyle name="Normal 12 5 4" xfId="2621"/>
    <cellStyle name="Normal 12 5 5" xfId="2554"/>
    <cellStyle name="Normal 120" xfId="191"/>
    <cellStyle name="Normal 121" xfId="192"/>
    <cellStyle name="Normal 122" xfId="193"/>
    <cellStyle name="Normal 123" xfId="194"/>
    <cellStyle name="Normal 124" xfId="195"/>
    <cellStyle name="Normal 125" xfId="346"/>
    <cellStyle name="Normal 125 2" xfId="783"/>
    <cellStyle name="Normal 125 2 2" xfId="1333"/>
    <cellStyle name="Normal 125 3" xfId="1334"/>
    <cellStyle name="Normal 125 4" xfId="1335"/>
    <cellStyle name="Normal 125 5" xfId="1332"/>
    <cellStyle name="Normal 126" xfId="429"/>
    <cellStyle name="Normal 126 2" xfId="786"/>
    <cellStyle name="Normal 126 2 2" xfId="1337"/>
    <cellStyle name="Normal 126 3" xfId="1338"/>
    <cellStyle name="Normal 126 4" xfId="1339"/>
    <cellStyle name="Normal 126 5" xfId="1336"/>
    <cellStyle name="Normal 127" xfId="481"/>
    <cellStyle name="Normal 127 2" xfId="928"/>
    <cellStyle name="Normal 127 2 2" xfId="1341"/>
    <cellStyle name="Normal 127 3" xfId="1342"/>
    <cellStyle name="Normal 127 4" xfId="1343"/>
    <cellStyle name="Normal 127 5" xfId="1344"/>
    <cellStyle name="Normal 127 6" xfId="1340"/>
    <cellStyle name="Normal 128" xfId="482"/>
    <cellStyle name="Normal 128 2" xfId="929"/>
    <cellStyle name="Normal 128 2 2" xfId="1346"/>
    <cellStyle name="Normal 128 3" xfId="1347"/>
    <cellStyle name="Normal 128 4" xfId="1348"/>
    <cellStyle name="Normal 128 5" xfId="1349"/>
    <cellStyle name="Normal 128 6" xfId="1345"/>
    <cellStyle name="Normal 129" xfId="483"/>
    <cellStyle name="Normal 129 2" xfId="930"/>
    <cellStyle name="Normal 13" xfId="196"/>
    <cellStyle name="Normal 13 2" xfId="197"/>
    <cellStyle name="Normal 13 2 2" xfId="1352"/>
    <cellStyle name="Normal 13 2 3" xfId="1353"/>
    <cellStyle name="Normal 13 2 4" xfId="1354"/>
    <cellStyle name="Normal 13 2 5" xfId="1351"/>
    <cellStyle name="Normal 13 3" xfId="1355"/>
    <cellStyle name="Normal 13 4" xfId="1356"/>
    <cellStyle name="Normal 13 4 2" xfId="2511"/>
    <cellStyle name="Normal 13 4 3" xfId="2702"/>
    <cellStyle name="Normal 13 5" xfId="1357"/>
    <cellStyle name="Normal 13 5 2" xfId="2510"/>
    <cellStyle name="Normal 13 5 3" xfId="2703"/>
    <cellStyle name="Normal 13 6" xfId="1350"/>
    <cellStyle name="Normal 13 6 2" xfId="2845"/>
    <cellStyle name="Normal 13 6 3" xfId="2701"/>
    <cellStyle name="Normal 13 6 4" xfId="2623"/>
    <cellStyle name="Normal 13 6 5" xfId="2556"/>
    <cellStyle name="Normal 130" xfId="484"/>
    <cellStyle name="Normal 130 2" xfId="931"/>
    <cellStyle name="Normal 131" xfId="485"/>
    <cellStyle name="Normal 131 2" xfId="932"/>
    <cellStyle name="Normal 131 2 2" xfId="1359"/>
    <cellStyle name="Normal 131 3" xfId="1360"/>
    <cellStyle name="Normal 131 4" xfId="1361"/>
    <cellStyle name="Normal 131 5" xfId="1362"/>
    <cellStyle name="Normal 131 6" xfId="1358"/>
    <cellStyle name="Normal 132" xfId="486"/>
    <cellStyle name="Normal 132 2" xfId="933"/>
    <cellStyle name="Normal 133" xfId="487"/>
    <cellStyle name="Normal 133 2" xfId="934"/>
    <cellStyle name="Normal 134" xfId="488"/>
    <cellStyle name="Normal 134 2" xfId="935"/>
    <cellStyle name="Normal 134 2 2" xfId="1364"/>
    <cellStyle name="Normal 134 3" xfId="1365"/>
    <cellStyle name="Normal 134 4" xfId="1366"/>
    <cellStyle name="Normal 134 5" xfId="1367"/>
    <cellStyle name="Normal 134 6" xfId="1363"/>
    <cellStyle name="Normal 135" xfId="489"/>
    <cellStyle name="Normal 135 2" xfId="936"/>
    <cellStyle name="Normal 136" xfId="490"/>
    <cellStyle name="Normal 136 2" xfId="937"/>
    <cellStyle name="Normal 137" xfId="491"/>
    <cellStyle name="Normal 137 2" xfId="938"/>
    <cellStyle name="Normal 137 2 2" xfId="1369"/>
    <cellStyle name="Normal 137 3" xfId="1370"/>
    <cellStyle name="Normal 137 4" xfId="1371"/>
    <cellStyle name="Normal 137 5" xfId="1372"/>
    <cellStyle name="Normal 137 6" xfId="1368"/>
    <cellStyle name="Normal 138" xfId="492"/>
    <cellStyle name="Normal 138 2" xfId="939"/>
    <cellStyle name="Normal 139" xfId="493"/>
    <cellStyle name="Normal 139 2" xfId="940"/>
    <cellStyle name="Normal 14" xfId="198"/>
    <cellStyle name="Normal 14 2" xfId="199"/>
    <cellStyle name="Normal 14 3" xfId="1374"/>
    <cellStyle name="Normal 14 4" xfId="1375"/>
    <cellStyle name="Normal 14 5" xfId="1376"/>
    <cellStyle name="Normal 14 5 2" xfId="2509"/>
    <cellStyle name="Normal 14 5 3" xfId="2705"/>
    <cellStyle name="Normal 14 6" xfId="1377"/>
    <cellStyle name="Normal 14 6 2" xfId="2508"/>
    <cellStyle name="Normal 14 6 3" xfId="2706"/>
    <cellStyle name="Normal 14 7" xfId="1373"/>
    <cellStyle name="Normal 14 7 2" xfId="2846"/>
    <cellStyle name="Normal 14 7 3" xfId="2704"/>
    <cellStyle name="Normal 14 7 4" xfId="2624"/>
    <cellStyle name="Normal 14 7 5" xfId="2557"/>
    <cellStyle name="Normal 140" xfId="494"/>
    <cellStyle name="Normal 140 2" xfId="941"/>
    <cellStyle name="Normal 140 2 2" xfId="1379"/>
    <cellStyle name="Normal 140 3" xfId="1380"/>
    <cellStyle name="Normal 140 4" xfId="1381"/>
    <cellStyle name="Normal 140 5" xfId="1382"/>
    <cellStyle name="Normal 140 6" xfId="1378"/>
    <cellStyle name="Normal 141" xfId="495"/>
    <cellStyle name="Normal 141 2" xfId="1384"/>
    <cellStyle name="Normal 141 3" xfId="1385"/>
    <cellStyle name="Normal 141 3 2" xfId="2507"/>
    <cellStyle name="Normal 141 3 3" xfId="2707"/>
    <cellStyle name="Normal 141 4" xfId="1386"/>
    <cellStyle name="Normal 141 5" xfId="1383"/>
    <cellStyle name="Normal 142" xfId="496"/>
    <cellStyle name="Normal 142 2" xfId="1388"/>
    <cellStyle name="Normal 142 3" xfId="1389"/>
    <cellStyle name="Normal 142 3 2" xfId="2506"/>
    <cellStyle name="Normal 142 3 3" xfId="2708"/>
    <cellStyle name="Normal 142 4" xfId="1390"/>
    <cellStyle name="Normal 142 5" xfId="1387"/>
    <cellStyle name="Normal 143" xfId="497"/>
    <cellStyle name="Normal 143 2" xfId="942"/>
    <cellStyle name="Normal 143 2 2" xfId="1392"/>
    <cellStyle name="Normal 143 3" xfId="1393"/>
    <cellStyle name="Normal 143 4" xfId="1394"/>
    <cellStyle name="Normal 143 5" xfId="1395"/>
    <cellStyle name="Normal 143 6" xfId="1391"/>
    <cellStyle name="Normal 144" xfId="498"/>
    <cellStyle name="Normal 144 2" xfId="1397"/>
    <cellStyle name="Normal 144 3" xfId="1398"/>
    <cellStyle name="Normal 144 3 2" xfId="2505"/>
    <cellStyle name="Normal 144 3 3" xfId="2709"/>
    <cellStyle name="Normal 144 4" xfId="1399"/>
    <cellStyle name="Normal 144 5" xfId="1396"/>
    <cellStyle name="Normal 145" xfId="499"/>
    <cellStyle name="Normal 145 2" xfId="1401"/>
    <cellStyle name="Normal 145 3" xfId="1402"/>
    <cellStyle name="Normal 145 3 2" xfId="2504"/>
    <cellStyle name="Normal 145 3 3" xfId="2710"/>
    <cellStyle name="Normal 145 4" xfId="1403"/>
    <cellStyle name="Normal 145 5" xfId="1400"/>
    <cellStyle name="Normal 146" xfId="500"/>
    <cellStyle name="Normal 146 2" xfId="1404"/>
    <cellStyle name="Normal 146 3" xfId="1405"/>
    <cellStyle name="Normal 146 4" xfId="1406"/>
    <cellStyle name="Normal 146 4 2" xfId="2503"/>
    <cellStyle name="Normal 146 4 3" xfId="2711"/>
    <cellStyle name="Normal 146 5" xfId="1407"/>
    <cellStyle name="Normal 147" xfId="501"/>
    <cellStyle name="Normal 147 2" xfId="1409"/>
    <cellStyle name="Normal 147 3" xfId="1410"/>
    <cellStyle name="Normal 147 3 2" xfId="2502"/>
    <cellStyle name="Normal 147 3 3" xfId="2712"/>
    <cellStyle name="Normal 147 4" xfId="1411"/>
    <cellStyle name="Normal 147 5" xfId="1408"/>
    <cellStyle name="Normal 148" xfId="502"/>
    <cellStyle name="Normal 148 2" xfId="1413"/>
    <cellStyle name="Normal 148 3" xfId="1414"/>
    <cellStyle name="Normal 148 3 2" xfId="2501"/>
    <cellStyle name="Normal 148 3 3" xfId="2713"/>
    <cellStyle name="Normal 148 4" xfId="1415"/>
    <cellStyle name="Normal 148 5" xfId="1412"/>
    <cellStyle name="Normal 149" xfId="503"/>
    <cellStyle name="Normal 149 2" xfId="1416"/>
    <cellStyle name="Normal 149 3" xfId="1417"/>
    <cellStyle name="Normal 149 4" xfId="1418"/>
    <cellStyle name="Normal 149 4 2" xfId="2500"/>
    <cellStyle name="Normal 149 4 3" xfId="2714"/>
    <cellStyle name="Normal 149 5" xfId="1419"/>
    <cellStyle name="Normal 15" xfId="200"/>
    <cellStyle name="Normal 15 2" xfId="201"/>
    <cellStyle name="Normal 15 3" xfId="1420"/>
    <cellStyle name="Normal 15 4" xfId="1421"/>
    <cellStyle name="Normal 15 4 2" xfId="1422"/>
    <cellStyle name="Normal 15 4 3" xfId="2715"/>
    <cellStyle name="Normal 15 5" xfId="1423"/>
    <cellStyle name="Normal 150" xfId="504"/>
    <cellStyle name="Normal 150 2" xfId="1425"/>
    <cellStyle name="Normal 150 3" xfId="1426"/>
    <cellStyle name="Normal 150 3 2" xfId="2499"/>
    <cellStyle name="Normal 150 3 3" xfId="2716"/>
    <cellStyle name="Normal 150 4" xfId="1427"/>
    <cellStyle name="Normal 150 5" xfId="1424"/>
    <cellStyle name="Normal 151" xfId="505"/>
    <cellStyle name="Normal 151 2" xfId="1429"/>
    <cellStyle name="Normal 151 3" xfId="1430"/>
    <cellStyle name="Normal 151 3 2" xfId="2498"/>
    <cellStyle name="Normal 151 3 3" xfId="2717"/>
    <cellStyle name="Normal 151 4" xfId="1431"/>
    <cellStyle name="Normal 151 5" xfId="1428"/>
    <cellStyle name="Normal 152" xfId="506"/>
    <cellStyle name="Normal 152 2" xfId="1432"/>
    <cellStyle name="Normal 152 3" xfId="1433"/>
    <cellStyle name="Normal 152 4" xfId="1434"/>
    <cellStyle name="Normal 152 4 2" xfId="2497"/>
    <cellStyle name="Normal 152 4 3" xfId="2718"/>
    <cellStyle name="Normal 152 5" xfId="1435"/>
    <cellStyle name="Normal 153" xfId="507"/>
    <cellStyle name="Normal 153 2" xfId="1437"/>
    <cellStyle name="Normal 153 3" xfId="1438"/>
    <cellStyle name="Normal 153 3 2" xfId="2496"/>
    <cellStyle name="Normal 153 3 3" xfId="2719"/>
    <cellStyle name="Normal 153 4" xfId="1439"/>
    <cellStyle name="Normal 153 5" xfId="1436"/>
    <cellStyle name="Normal 154" xfId="508"/>
    <cellStyle name="Normal 154 2" xfId="1441"/>
    <cellStyle name="Normal 154 3" xfId="1442"/>
    <cellStyle name="Normal 154 3 2" xfId="2495"/>
    <cellStyle name="Normal 154 3 3" xfId="2720"/>
    <cellStyle name="Normal 154 4" xfId="1443"/>
    <cellStyle name="Normal 154 5" xfId="1440"/>
    <cellStyle name="Normal 155" xfId="509"/>
    <cellStyle name="Normal 155 2" xfId="1445"/>
    <cellStyle name="Normal 155 3" xfId="1446"/>
    <cellStyle name="Normal 155 4" xfId="1447"/>
    <cellStyle name="Normal 155 5" xfId="1448"/>
    <cellStyle name="Normal 155 5 2" xfId="2494"/>
    <cellStyle name="Normal 155 5 3" xfId="2721"/>
    <cellStyle name="Normal 155 6" xfId="1449"/>
    <cellStyle name="Normal 155 7" xfId="1444"/>
    <cellStyle name="Normal 156" xfId="510"/>
    <cellStyle name="Normal 156 2" xfId="1451"/>
    <cellStyle name="Normal 156 3" xfId="1452"/>
    <cellStyle name="Normal 156 3 2" xfId="2493"/>
    <cellStyle name="Normal 156 3 3" xfId="2722"/>
    <cellStyle name="Normal 156 4" xfId="1453"/>
    <cellStyle name="Normal 156 5" xfId="1450"/>
    <cellStyle name="Normal 157" xfId="511"/>
    <cellStyle name="Normal 157 2" xfId="1454"/>
    <cellStyle name="Normal 157 3" xfId="1455"/>
    <cellStyle name="Normal 157 3 2" xfId="2492"/>
    <cellStyle name="Normal 157 3 3" xfId="2723"/>
    <cellStyle name="Normal 157 4" xfId="1456"/>
    <cellStyle name="Normal 158" xfId="512"/>
    <cellStyle name="Normal 158 2" xfId="1457"/>
    <cellStyle name="Normal 158 3" xfId="1458"/>
    <cellStyle name="Normal 158 3 2" xfId="2491"/>
    <cellStyle name="Normal 158 3 3" xfId="2724"/>
    <cellStyle name="Normal 158 4" xfId="1459"/>
    <cellStyle name="Normal 159" xfId="513"/>
    <cellStyle name="Normal 159 2" xfId="1461"/>
    <cellStyle name="Normal 159 3" xfId="1462"/>
    <cellStyle name="Normal 159 3 2" xfId="2490"/>
    <cellStyle name="Normal 159 3 3" xfId="2725"/>
    <cellStyle name="Normal 159 4" xfId="1463"/>
    <cellStyle name="Normal 159 5" xfId="1460"/>
    <cellStyle name="Normal 16" xfId="202"/>
    <cellStyle name="Normal 16 2" xfId="203"/>
    <cellStyle name="Normal 160" xfId="514"/>
    <cellStyle name="Normal 160 2" xfId="1465"/>
    <cellStyle name="Normal 160 3" xfId="1466"/>
    <cellStyle name="Normal 160 3 2" xfId="2489"/>
    <cellStyle name="Normal 160 3 3" xfId="2726"/>
    <cellStyle name="Normal 160 4" xfId="1467"/>
    <cellStyle name="Normal 160 5" xfId="1464"/>
    <cellStyle name="Normal 161" xfId="515"/>
    <cellStyle name="Normal 161 2" xfId="1469"/>
    <cellStyle name="Normal 161 3" xfId="1470"/>
    <cellStyle name="Normal 161 3 2" xfId="2488"/>
    <cellStyle name="Normal 161 3 3" xfId="2727"/>
    <cellStyle name="Normal 161 4" xfId="1471"/>
    <cellStyle name="Normal 161 5" xfId="1468"/>
    <cellStyle name="Normal 162" xfId="516"/>
    <cellStyle name="Normal 162 2" xfId="1473"/>
    <cellStyle name="Normal 162 3" xfId="1474"/>
    <cellStyle name="Normal 162 3 2" xfId="2487"/>
    <cellStyle name="Normal 162 3 3" xfId="2728"/>
    <cellStyle name="Normal 162 4" xfId="1475"/>
    <cellStyle name="Normal 162 5" xfId="1472"/>
    <cellStyle name="Normal 163" xfId="517"/>
    <cellStyle name="Normal 163 2" xfId="1477"/>
    <cellStyle name="Normal 163 3" xfId="1478"/>
    <cellStyle name="Normal 163 3 2" xfId="2486"/>
    <cellStyle name="Normal 163 3 3" xfId="2729"/>
    <cellStyle name="Normal 163 4" xfId="1479"/>
    <cellStyle name="Normal 163 5" xfId="1476"/>
    <cellStyle name="Normal 164" xfId="518"/>
    <cellStyle name="Normal 164 2" xfId="1480"/>
    <cellStyle name="Normal 164 3" xfId="1481"/>
    <cellStyle name="Normal 164 4" xfId="1482"/>
    <cellStyle name="Normal 164 4 2" xfId="2485"/>
    <cellStyle name="Normal 164 4 3" xfId="2730"/>
    <cellStyle name="Normal 164 5" xfId="1483"/>
    <cellStyle name="Normal 165" xfId="519"/>
    <cellStyle name="Normal 165 2" xfId="1484"/>
    <cellStyle name="Normal 165 3" xfId="1485"/>
    <cellStyle name="Normal 165 4" xfId="1486"/>
    <cellStyle name="Normal 165 4 2" xfId="2484"/>
    <cellStyle name="Normal 165 4 3" xfId="2731"/>
    <cellStyle name="Normal 165 5" xfId="1487"/>
    <cellStyle name="Normal 166" xfId="520"/>
    <cellStyle name="Normal 166 2" xfId="1489"/>
    <cellStyle name="Normal 166 3" xfId="1490"/>
    <cellStyle name="Normal 166 3 2" xfId="2483"/>
    <cellStyle name="Normal 166 3 3" xfId="2732"/>
    <cellStyle name="Normal 166 4" xfId="1491"/>
    <cellStyle name="Normal 166 5" xfId="1488"/>
    <cellStyle name="Normal 167" xfId="521"/>
    <cellStyle name="Normal 167 2" xfId="1493"/>
    <cellStyle name="Normal 167 3" xfId="1494"/>
    <cellStyle name="Normal 167 3 2" xfId="2482"/>
    <cellStyle name="Normal 167 3 3" xfId="2733"/>
    <cellStyle name="Normal 167 4" xfId="1495"/>
    <cellStyle name="Normal 167 5" xfId="1492"/>
    <cellStyle name="Normal 168" xfId="522"/>
    <cellStyle name="Normal 168 2" xfId="1496"/>
    <cellStyle name="Normal 168 3" xfId="1497"/>
    <cellStyle name="Normal 168 4" xfId="1498"/>
    <cellStyle name="Normal 168 4 2" xfId="2481"/>
    <cellStyle name="Normal 168 4 3" xfId="2734"/>
    <cellStyle name="Normal 168 5" xfId="1499"/>
    <cellStyle name="Normal 169" xfId="523"/>
    <cellStyle name="Normal 169 2" xfId="1501"/>
    <cellStyle name="Normal 169 3" xfId="1502"/>
    <cellStyle name="Normal 169 3 2" xfId="2480"/>
    <cellStyle name="Normal 169 3 3" xfId="2735"/>
    <cellStyle name="Normal 169 4" xfId="1503"/>
    <cellStyle name="Normal 169 5" xfId="1500"/>
    <cellStyle name="Normal 17" xfId="204"/>
    <cellStyle name="Normal 17 2" xfId="745"/>
    <cellStyle name="Normal 170" xfId="524"/>
    <cellStyle name="Normal 170 2" xfId="1504"/>
    <cellStyle name="Normal 170 3" xfId="1505"/>
    <cellStyle name="Normal 170 4" xfId="1506"/>
    <cellStyle name="Normal 170 4 2" xfId="2479"/>
    <cellStyle name="Normal 170 4 3" xfId="2736"/>
    <cellStyle name="Normal 170 5" xfId="1507"/>
    <cellStyle name="Normal 171" xfId="525"/>
    <cellStyle name="Normal 171 2" xfId="1509"/>
    <cellStyle name="Normal 171 3" xfId="1510"/>
    <cellStyle name="Normal 171 3 2" xfId="2478"/>
    <cellStyle name="Normal 171 3 3" xfId="2737"/>
    <cellStyle name="Normal 171 4" xfId="1511"/>
    <cellStyle name="Normal 171 5" xfId="1508"/>
    <cellStyle name="Normal 172" xfId="526"/>
    <cellStyle name="Normal 172 2" xfId="1512"/>
    <cellStyle name="Normal 172 3" xfId="1513"/>
    <cellStyle name="Normal 172 4" xfId="1514"/>
    <cellStyle name="Normal 172 4 2" xfId="2477"/>
    <cellStyle name="Normal 172 4 3" xfId="2738"/>
    <cellStyle name="Normal 172 5" xfId="1515"/>
    <cellStyle name="Normal 173" xfId="527"/>
    <cellStyle name="Normal 173 2" xfId="1517"/>
    <cellStyle name="Normal 173 3" xfId="1518"/>
    <cellStyle name="Normal 173 3 2" xfId="2476"/>
    <cellStyle name="Normal 173 3 3" xfId="2739"/>
    <cellStyle name="Normal 173 4" xfId="1519"/>
    <cellStyle name="Normal 173 5" xfId="1516"/>
    <cellStyle name="Normal 174" xfId="528"/>
    <cellStyle name="Normal 174 2" xfId="1520"/>
    <cellStyle name="Normal 174 3" xfId="1521"/>
    <cellStyle name="Normal 174 4" xfId="1522"/>
    <cellStyle name="Normal 174 4 2" xfId="2475"/>
    <cellStyle name="Normal 174 4 3" xfId="2740"/>
    <cellStyle name="Normal 174 5" xfId="1523"/>
    <cellStyle name="Normal 175" xfId="529"/>
    <cellStyle name="Normal 176" xfId="530"/>
    <cellStyle name="Normal 176 2" xfId="1524"/>
    <cellStyle name="Normal 176 3" xfId="1525"/>
    <cellStyle name="Normal 176 4" xfId="1526"/>
    <cellStyle name="Normal 176 4 2" xfId="2474"/>
    <cellStyle name="Normal 176 4 3" xfId="2741"/>
    <cellStyle name="Normal 176 5" xfId="1527"/>
    <cellStyle name="Normal 177" xfId="531"/>
    <cellStyle name="Normal 177 2" xfId="1529"/>
    <cellStyle name="Normal 177 3" xfId="1530"/>
    <cellStyle name="Normal 177 3 2" xfId="2473"/>
    <cellStyle name="Normal 177 3 3" xfId="2742"/>
    <cellStyle name="Normal 177 4" xfId="1531"/>
    <cellStyle name="Normal 177 5" xfId="1528"/>
    <cellStyle name="Normal 178" xfId="532"/>
    <cellStyle name="Normal 178 2" xfId="1533"/>
    <cellStyle name="Normal 178 3" xfId="1534"/>
    <cellStyle name="Normal 178 3 2" xfId="2472"/>
    <cellStyle name="Normal 178 3 3" xfId="2743"/>
    <cellStyle name="Normal 178 4" xfId="1535"/>
    <cellStyle name="Normal 178 5" xfId="1532"/>
    <cellStyle name="Normal 179" xfId="533"/>
    <cellStyle name="Normal 179 2" xfId="1536"/>
    <cellStyle name="Normal 179 3" xfId="1537"/>
    <cellStyle name="Normal 179 4" xfId="1538"/>
    <cellStyle name="Normal 179 4 2" xfId="2471"/>
    <cellStyle name="Normal 179 4 3" xfId="2744"/>
    <cellStyle name="Normal 179 5" xfId="1539"/>
    <cellStyle name="Normal 18" xfId="205"/>
    <cellStyle name="Normal 18 2" xfId="746"/>
    <cellStyle name="Normal 180" xfId="534"/>
    <cellStyle name="Normal 180 2" xfId="1541"/>
    <cellStyle name="Normal 180 3" xfId="1542"/>
    <cellStyle name="Normal 180 3 2" xfId="2470"/>
    <cellStyle name="Normal 180 3 3" xfId="2745"/>
    <cellStyle name="Normal 180 4" xfId="1543"/>
    <cellStyle name="Normal 180 5" xfId="1540"/>
    <cellStyle name="Normal 181" xfId="535"/>
    <cellStyle name="Normal 181 2" xfId="1545"/>
    <cellStyle name="Normal 181 3" xfId="1546"/>
    <cellStyle name="Normal 181 3 2" xfId="2469"/>
    <cellStyle name="Normal 181 3 3" xfId="2746"/>
    <cellStyle name="Normal 181 4" xfId="1547"/>
    <cellStyle name="Normal 181 5" xfId="1544"/>
    <cellStyle name="Normal 182" xfId="536"/>
    <cellStyle name="Normal 182 2" xfId="1548"/>
    <cellStyle name="Normal 182 3" xfId="1549"/>
    <cellStyle name="Normal 182 4" xfId="1550"/>
    <cellStyle name="Normal 182 4 2" xfId="2468"/>
    <cellStyle name="Normal 182 4 3" xfId="2747"/>
    <cellStyle name="Normal 182 5" xfId="1551"/>
    <cellStyle name="Normal 183" xfId="537"/>
    <cellStyle name="Normal 183 2" xfId="1553"/>
    <cellStyle name="Normal 183 3" xfId="1554"/>
    <cellStyle name="Normal 183 3 2" xfId="2467"/>
    <cellStyle name="Normal 183 3 3" xfId="2748"/>
    <cellStyle name="Normal 183 4" xfId="1555"/>
    <cellStyle name="Normal 183 5" xfId="1552"/>
    <cellStyle name="Normal 184" xfId="538"/>
    <cellStyle name="Normal 184 2" xfId="1556"/>
    <cellStyle name="Normal 184 3" xfId="1557"/>
    <cellStyle name="Normal 184 4" xfId="1558"/>
    <cellStyle name="Normal 184 4 2" xfId="2466"/>
    <cellStyle name="Normal 184 4 3" xfId="2749"/>
    <cellStyle name="Normal 184 5" xfId="1559"/>
    <cellStyle name="Normal 185" xfId="539"/>
    <cellStyle name="Normal 185 2" xfId="1561"/>
    <cellStyle name="Normal 185 3" xfId="1562"/>
    <cellStyle name="Normal 185 3 2" xfId="2465"/>
    <cellStyle name="Normal 185 3 3" xfId="2750"/>
    <cellStyle name="Normal 185 4" xfId="1563"/>
    <cellStyle name="Normal 185 5" xfId="1560"/>
    <cellStyle name="Normal 186" xfId="540"/>
    <cellStyle name="Normal 186 2" xfId="1564"/>
    <cellStyle name="Normal 186 3" xfId="1565"/>
    <cellStyle name="Normal 186 4" xfId="1566"/>
    <cellStyle name="Normal 186 4 2" xfId="2464"/>
    <cellStyle name="Normal 186 4 3" xfId="2751"/>
    <cellStyle name="Normal 186 5" xfId="1567"/>
    <cellStyle name="Normal 187" xfId="541"/>
    <cellStyle name="Normal 188" xfId="542"/>
    <cellStyle name="Normal 188 2" xfId="1569"/>
    <cellStyle name="Normal 188 3" xfId="1570"/>
    <cellStyle name="Normal 188 4" xfId="1571"/>
    <cellStyle name="Normal 188 5" xfId="1572"/>
    <cellStyle name="Normal 188 6" xfId="1568"/>
    <cellStyle name="Normal 189" xfId="543"/>
    <cellStyle name="Normal 189 2" xfId="1574"/>
    <cellStyle name="Normal 189 3" xfId="1575"/>
    <cellStyle name="Normal 189 3 2" xfId="2463"/>
    <cellStyle name="Normal 189 3 3" xfId="2752"/>
    <cellStyle name="Normal 189 4" xfId="1576"/>
    <cellStyle name="Normal 189 5" xfId="1573"/>
    <cellStyle name="Normal 19" xfId="206"/>
    <cellStyle name="Normal 19 2" xfId="747"/>
    <cellStyle name="Normal 190" xfId="544"/>
    <cellStyle name="Normal 190 2" xfId="1578"/>
    <cellStyle name="Normal 190 3" xfId="1579"/>
    <cellStyle name="Normal 190 4" xfId="1580"/>
    <cellStyle name="Normal 190 5" xfId="1581"/>
    <cellStyle name="Normal 190 6" xfId="1577"/>
    <cellStyle name="Normal 191" xfId="545"/>
    <cellStyle name="Normal 192" xfId="546"/>
    <cellStyle name="Normal 192 2" xfId="1583"/>
    <cellStyle name="Normal 192 3" xfId="1584"/>
    <cellStyle name="Normal 192 3 2" xfId="2462"/>
    <cellStyle name="Normal 192 3 3" xfId="2753"/>
    <cellStyle name="Normal 192 4" xfId="1585"/>
    <cellStyle name="Normal 192 5" xfId="1582"/>
    <cellStyle name="Normal 193" xfId="547"/>
    <cellStyle name="Normal 193 2" xfId="1587"/>
    <cellStyle name="Normal 193 3" xfId="1588"/>
    <cellStyle name="Normal 193 4" xfId="1589"/>
    <cellStyle name="Normal 193 5" xfId="1590"/>
    <cellStyle name="Normal 193 6" xfId="1586"/>
    <cellStyle name="Normal 194" xfId="548"/>
    <cellStyle name="Normal 195" xfId="549"/>
    <cellStyle name="Normal 195 2" xfId="1592"/>
    <cellStyle name="Normal 195 3" xfId="1593"/>
    <cellStyle name="Normal 195 3 2" xfId="2461"/>
    <cellStyle name="Normal 195 3 3" xfId="2754"/>
    <cellStyle name="Normal 195 4" xfId="1594"/>
    <cellStyle name="Normal 195 5" xfId="1591"/>
    <cellStyle name="Normal 196" xfId="550"/>
    <cellStyle name="Normal 196 2" xfId="1596"/>
    <cellStyle name="Normal 196 3" xfId="1597"/>
    <cellStyle name="Normal 196 4" xfId="1598"/>
    <cellStyle name="Normal 196 5" xfId="1595"/>
    <cellStyle name="Normal 197" xfId="551"/>
    <cellStyle name="Normal 198" xfId="646"/>
    <cellStyle name="Normal 198 2" xfId="1599"/>
    <cellStyle name="Normal 199" xfId="667"/>
    <cellStyle name="Normal 199 2" xfId="3030"/>
    <cellStyle name="Normal 2" xfId="22"/>
    <cellStyle name="Normal 2 10" xfId="1600"/>
    <cellStyle name="Normal 2 11" xfId="1601"/>
    <cellStyle name="Normal 2 12" xfId="1602"/>
    <cellStyle name="Normal 2 13" xfId="1603"/>
    <cellStyle name="Normal 2 14" xfId="1604"/>
    <cellStyle name="Normal 2 15" xfId="1605"/>
    <cellStyle name="Normal 2 2" xfId="23"/>
    <cellStyle name="Normal 2 2 10" xfId="640"/>
    <cellStyle name="Normal 2 2 11" xfId="1606"/>
    <cellStyle name="Normal 2 2 2" xfId="24"/>
    <cellStyle name="Normal 2 2 2 10" xfId="1607"/>
    <cellStyle name="Normal 2 2 2 2" xfId="25"/>
    <cellStyle name="Normal 2 2 2 2 2" xfId="636"/>
    <cellStyle name="Normal 2 2 2 2 3" xfId="1608"/>
    <cellStyle name="Normal 2 2 2 2 4" xfId="1609"/>
    <cellStyle name="Normal 2 2 2 2 5" xfId="1610"/>
    <cellStyle name="Normal 2 2 2 2 6" xfId="1611"/>
    <cellStyle name="Normal 2 2 2 2 7" xfId="1612"/>
    <cellStyle name="Normal 2 2 2 2 8" xfId="1613"/>
    <cellStyle name="Normal 2 2 2 2 9" xfId="1614"/>
    <cellStyle name="Normal 2 2 2 3" xfId="844"/>
    <cellStyle name="Normal 2 2 2 4" xfId="1615"/>
    <cellStyle name="Normal 2 2 2 5" xfId="1616"/>
    <cellStyle name="Normal 2 2 2 6" xfId="1617"/>
    <cellStyle name="Normal 2 2 2 7" xfId="1618"/>
    <cellStyle name="Normal 2 2 2 8" xfId="1619"/>
    <cellStyle name="Normal 2 2 2 9" xfId="1620"/>
    <cellStyle name="Normal 2 2 3" xfId="26"/>
    <cellStyle name="Normal 2 2 3 10" xfId="3017"/>
    <cellStyle name="Normal 2 2 3 2" xfId="74"/>
    <cellStyle name="Normal 2 2 3 2 2" xfId="635"/>
    <cellStyle name="Normal 2 2 3 2 3" xfId="2940"/>
    <cellStyle name="Normal 2 2 3 3" xfId="845"/>
    <cellStyle name="Normal 2 2 3 3 2" xfId="2941"/>
    <cellStyle name="Normal 2 2 3 4" xfId="1621"/>
    <cellStyle name="Normal 2 2 3 4 2" xfId="2942"/>
    <cellStyle name="Normal 2 2 3 5" xfId="1622"/>
    <cellStyle name="Normal 2 2 3 5 2" xfId="2943"/>
    <cellStyle name="Normal 2 2 3 6" xfId="1623"/>
    <cellStyle name="Normal 2 2 3 6 2" xfId="2944"/>
    <cellStyle name="Normal 2 2 3 7" xfId="1624"/>
    <cellStyle name="Normal 2 2 3 7 2" xfId="2945"/>
    <cellStyle name="Normal 2 2 3 8" xfId="1625"/>
    <cellStyle name="Normal 2 2 3 9" xfId="1626"/>
    <cellStyle name="Normal 2 2 3 9 2" xfId="2946"/>
    <cellStyle name="Normal 2 2 3_cálculo da esp das camadas" xfId="2947"/>
    <cellStyle name="Normal 2 2 4" xfId="1627"/>
    <cellStyle name="Normal 2 2 5" xfId="1628"/>
    <cellStyle name="Normal 2 2 6" xfId="1629"/>
    <cellStyle name="Normal 2 2 7" xfId="1630"/>
    <cellStyle name="Normal 2 2 8" xfId="1631"/>
    <cellStyle name="Normal 2 2 9" xfId="1632"/>
    <cellStyle name="Normal 2 2_cálculo da esp das camadas" xfId="2948"/>
    <cellStyle name="Normal 2 3" xfId="27"/>
    <cellStyle name="Normal 2 3 10" xfId="1633"/>
    <cellStyle name="Normal 2 3 2" xfId="86"/>
    <cellStyle name="Normal 2 3 2 2" xfId="713"/>
    <cellStyle name="Normal 2 3 2 3" xfId="1634"/>
    <cellStyle name="Normal 2 3 2 4" xfId="1635"/>
    <cellStyle name="Normal 2 3 2 5" xfId="1636"/>
    <cellStyle name="Normal 2 3 2 6" xfId="1637"/>
    <cellStyle name="Normal 2 3 2 7" xfId="1638"/>
    <cellStyle name="Normal 2 3 2 8" xfId="1639"/>
    <cellStyle name="Normal 2 3 2 9" xfId="1640"/>
    <cellStyle name="Normal 2 3 3" xfId="657"/>
    <cellStyle name="Normal 2 3 4" xfId="1641"/>
    <cellStyle name="Normal 2 3 5" xfId="1642"/>
    <cellStyle name="Normal 2 3 6" xfId="1643"/>
    <cellStyle name="Normal 2 3 7" xfId="1644"/>
    <cellStyle name="Normal 2 3 8" xfId="1645"/>
    <cellStyle name="Normal 2 3 9" xfId="1646"/>
    <cellStyle name="Normal 2 4" xfId="28"/>
    <cellStyle name="Normal 2 4 10" xfId="1647"/>
    <cellStyle name="Normal 2 4 2" xfId="87"/>
    <cellStyle name="Normal 2 4 2 2" xfId="714"/>
    <cellStyle name="Normal 2 4 2 3" xfId="1648"/>
    <cellStyle name="Normal 2 4 2 4" xfId="1649"/>
    <cellStyle name="Normal 2 4 2 5" xfId="1650"/>
    <cellStyle name="Normal 2 4 2 6" xfId="1651"/>
    <cellStyle name="Normal 2 4 2 7" xfId="1652"/>
    <cellStyle name="Normal 2 4 2 8" xfId="1653"/>
    <cellStyle name="Normal 2 4 2 9" xfId="1654"/>
    <cellStyle name="Normal 2 4 3" xfId="658"/>
    <cellStyle name="Normal 2 4 3 2" xfId="2949"/>
    <cellStyle name="Normal 2 4 4" xfId="1655"/>
    <cellStyle name="Normal 2 4 5" xfId="1656"/>
    <cellStyle name="Normal 2 4 6" xfId="1657"/>
    <cellStyle name="Normal 2 4 7" xfId="1658"/>
    <cellStyle name="Normal 2 4 8" xfId="1659"/>
    <cellStyle name="Normal 2 4 9" xfId="1660"/>
    <cellStyle name="Normal 2 5" xfId="29"/>
    <cellStyle name="Normal 2 5 10" xfId="1661"/>
    <cellStyle name="Normal 2 5 11" xfId="1662"/>
    <cellStyle name="Normal 2 5 2" xfId="69"/>
    <cellStyle name="Normal 2 5 2 10" xfId="1663"/>
    <cellStyle name="Normal 2 5 2 11" xfId="1664"/>
    <cellStyle name="Normal 2 5 2 2" xfId="88"/>
    <cellStyle name="Normal 2 5 2 2 2" xfId="715"/>
    <cellStyle name="Normal 2 5 2 2 3" xfId="1665"/>
    <cellStyle name="Normal 2 5 2 2 4" xfId="1666"/>
    <cellStyle name="Normal 2 5 2 2 5" xfId="1667"/>
    <cellStyle name="Normal 2 5 2 2 6" xfId="1668"/>
    <cellStyle name="Normal 2 5 2 2 7" xfId="1669"/>
    <cellStyle name="Normal 2 5 2 2 8" xfId="1670"/>
    <cellStyle name="Normal 2 5 2 2 9" xfId="1671"/>
    <cellStyle name="Normal 2 5 2 3" xfId="702"/>
    <cellStyle name="Normal 2 5 2 3 2" xfId="1672"/>
    <cellStyle name="Normal 2 5 2 4" xfId="997"/>
    <cellStyle name="Normal 2 5 2 5" xfId="1673"/>
    <cellStyle name="Normal 2 5 2 6" xfId="1674"/>
    <cellStyle name="Normal 2 5 2 7" xfId="1675"/>
    <cellStyle name="Normal 2 5 2 8" xfId="1676"/>
    <cellStyle name="Normal 2 5 2 9" xfId="1677"/>
    <cellStyle name="Normal 2 5 3" xfId="89"/>
    <cellStyle name="Normal 2 5 3 10" xfId="1678"/>
    <cellStyle name="Normal 2 5 3 2" xfId="207"/>
    <cellStyle name="Normal 2 5 3 2 10" xfId="1680"/>
    <cellStyle name="Normal 2 5 3 2 11" xfId="1681"/>
    <cellStyle name="Normal 2 5 3 2 12" xfId="1682"/>
    <cellStyle name="Normal 2 5 3 2 13" xfId="1679"/>
    <cellStyle name="Normal 2 5 3 2 2" xfId="748"/>
    <cellStyle name="Normal 2 5 3 2 2 2" xfId="1683"/>
    <cellStyle name="Normal 2 5 3 2 3" xfId="1684"/>
    <cellStyle name="Normal 2 5 3 2 4" xfId="1685"/>
    <cellStyle name="Normal 2 5 3 2 5" xfId="1686"/>
    <cellStyle name="Normal 2 5 3 2 6" xfId="1687"/>
    <cellStyle name="Normal 2 5 3 2 7" xfId="1688"/>
    <cellStyle name="Normal 2 5 3 2 8" xfId="1689"/>
    <cellStyle name="Normal 2 5 3 2 9" xfId="1690"/>
    <cellStyle name="Normal 2 5 3 3" xfId="552"/>
    <cellStyle name="Normal 2 5 3 3 2" xfId="813"/>
    <cellStyle name="Normal 2 5 3 4" xfId="716"/>
    <cellStyle name="Normal 2 5 3 4 2" xfId="1691"/>
    <cellStyle name="Normal 2 5 3 5" xfId="998"/>
    <cellStyle name="Normal 2 5 3 5 2" xfId="1692"/>
    <cellStyle name="Normal 2 5 3 6" xfId="1693"/>
    <cellStyle name="Normal 2 5 3 7" xfId="1694"/>
    <cellStyle name="Normal 2 5 3 8" xfId="1695"/>
    <cellStyle name="Normal 2 5 3 9" xfId="1696"/>
    <cellStyle name="Normal 2 5 4" xfId="688"/>
    <cellStyle name="Normal 2 5 4 2" xfId="1698"/>
    <cellStyle name="Normal 2 5 4 3" xfId="1697"/>
    <cellStyle name="Normal 2 5 5" xfId="1699"/>
    <cellStyle name="Normal 2 5 6" xfId="1700"/>
    <cellStyle name="Normal 2 5 7" xfId="1701"/>
    <cellStyle name="Normal 2 5 8" xfId="1702"/>
    <cellStyle name="Normal 2 5 9" xfId="1703"/>
    <cellStyle name="Normal 2 6" xfId="63"/>
    <cellStyle name="Normal 2 6 10" xfId="1704"/>
    <cellStyle name="Normal 2 6 11" xfId="1705"/>
    <cellStyle name="Normal 2 6 2" xfId="64"/>
    <cellStyle name="Normal 2 6 2 2" xfId="699"/>
    <cellStyle name="Normal 2 6 2 3" xfId="1706"/>
    <cellStyle name="Normal 2 6 2 4" xfId="1707"/>
    <cellStyle name="Normal 2 6 2 5" xfId="1708"/>
    <cellStyle name="Normal 2 6 2 6" xfId="1709"/>
    <cellStyle name="Normal 2 6 2 7" xfId="1710"/>
    <cellStyle name="Normal 2 6 2 8" xfId="1711"/>
    <cellStyle name="Normal 2 6 2 9" xfId="1712"/>
    <cellStyle name="Normal 2 6 3" xfId="90"/>
    <cellStyle name="Normal 2 6 3 2" xfId="717"/>
    <cellStyle name="Normal 2 6 3 3" xfId="1713"/>
    <cellStyle name="Normal 2 6 3 4" xfId="1714"/>
    <cellStyle name="Normal 2 6 3 5" xfId="1715"/>
    <cellStyle name="Normal 2 6 3 6" xfId="1716"/>
    <cellStyle name="Normal 2 6 3 7" xfId="1717"/>
    <cellStyle name="Normal 2 6 3 8" xfId="1718"/>
    <cellStyle name="Normal 2 6 3 9" xfId="1719"/>
    <cellStyle name="Normal 2 6 4" xfId="698"/>
    <cellStyle name="Normal 2 6 5" xfId="1720"/>
    <cellStyle name="Normal 2 6 6" xfId="1721"/>
    <cellStyle name="Normal 2 6 7" xfId="1722"/>
    <cellStyle name="Normal 2 6 8" xfId="1723"/>
    <cellStyle name="Normal 2 6 9" xfId="1724"/>
    <cellStyle name="Normal 2 7" xfId="437"/>
    <cellStyle name="Normal 2 7 2" xfId="793"/>
    <cellStyle name="Normal 2 7 3" xfId="1725"/>
    <cellStyle name="Normal 2 7 4" xfId="1726"/>
    <cellStyle name="Normal 2 7 5" xfId="1727"/>
    <cellStyle name="Normal 2 7 6" xfId="1728"/>
    <cellStyle name="Normal 2 7 7" xfId="1729"/>
    <cellStyle name="Normal 2 7 8" xfId="1730"/>
    <cellStyle name="Normal 2 7 9" xfId="1731"/>
    <cellStyle name="Normal 2 8" xfId="656"/>
    <cellStyle name="Normal 2 9" xfId="1732"/>
    <cellStyle name="Normal 20" xfId="208"/>
    <cellStyle name="Normal 20 2" xfId="749"/>
    <cellStyle name="Normal 200" xfId="677"/>
    <cellStyle name="Normal 201" xfId="678"/>
    <cellStyle name="Normal 201 2" xfId="1733"/>
    <cellStyle name="Normal 201 2 2" xfId="2847"/>
    <cellStyle name="Normal 201 2 3" xfId="2755"/>
    <cellStyle name="Normal 201 2 4" xfId="2625"/>
    <cellStyle name="Normal 201 2 5" xfId="2558"/>
    <cellStyle name="Normal 202" xfId="676"/>
    <cellStyle name="Normal 202 2" xfId="1734"/>
    <cellStyle name="Normal 203" xfId="679"/>
    <cellStyle name="Normal 203 2" xfId="1735"/>
    <cellStyle name="Normal 203 2 2" xfId="2848"/>
    <cellStyle name="Normal 203 2 3" xfId="2756"/>
    <cellStyle name="Normal 203 2 4" xfId="2626"/>
    <cellStyle name="Normal 203 2 5" xfId="2559"/>
    <cellStyle name="Normal 204" xfId="675"/>
    <cellStyle name="Normal 204 2" xfId="1736"/>
    <cellStyle name="Normal 205" xfId="680"/>
    <cellStyle name="Normal 205 2" xfId="1737"/>
    <cellStyle name="Normal 206" xfId="681"/>
    <cellStyle name="Normal 206 2" xfId="1738"/>
    <cellStyle name="Normal 207" xfId="682"/>
    <cellStyle name="Normal 207 2" xfId="1739"/>
    <cellStyle name="Normal 208" xfId="647"/>
    <cellStyle name="Normal 208 2" xfId="1740"/>
    <cellStyle name="Normal 209" xfId="683"/>
    <cellStyle name="Normal 209 2" xfId="1741"/>
    <cellStyle name="Normal 21" xfId="209"/>
    <cellStyle name="Normal 21 2" xfId="750"/>
    <cellStyle name="Normal 210" xfId="840"/>
    <cellStyle name="Normal 210 2" xfId="943"/>
    <cellStyle name="Normal 210 2 2" xfId="1742"/>
    <cellStyle name="Normal 211" xfId="944"/>
    <cellStyle name="Normal 211 2" xfId="945"/>
    <cellStyle name="Normal 211 3" xfId="999"/>
    <cellStyle name="Normal 211 4" xfId="1743"/>
    <cellStyle name="Normal 211 4 2" xfId="2849"/>
    <cellStyle name="Normal 211 4 3" xfId="2757"/>
    <cellStyle name="Normal 211 4 4" xfId="2627"/>
    <cellStyle name="Normal 211 4 5" xfId="2560"/>
    <cellStyle name="Normal 212" xfId="946"/>
    <cellStyle name="Normal 212 2" xfId="947"/>
    <cellStyle name="Normal 212 3" xfId="1000"/>
    <cellStyle name="Normal 213" xfId="948"/>
    <cellStyle name="Normal 213 2" xfId="949"/>
    <cellStyle name="Normal 213 3" xfId="1744"/>
    <cellStyle name="Normal 214" xfId="950"/>
    <cellStyle name="Normal 214 2" xfId="951"/>
    <cellStyle name="Normal 214 3" xfId="1001"/>
    <cellStyle name="Normal 214 4" xfId="1745"/>
    <cellStyle name="Normal 214 4 2" xfId="2850"/>
    <cellStyle name="Normal 214 4 3" xfId="2758"/>
    <cellStyle name="Normal 214 4 4" xfId="2628"/>
    <cellStyle name="Normal 214 4 5" xfId="2561"/>
    <cellStyle name="Normal 215" xfId="952"/>
    <cellStyle name="Normal 215 2" xfId="953"/>
    <cellStyle name="Normal 215 3" xfId="1746"/>
    <cellStyle name="Normal 216" xfId="954"/>
    <cellStyle name="Normal 216 2" xfId="955"/>
    <cellStyle name="Normal 216 3" xfId="1002"/>
    <cellStyle name="Normal 217" xfId="956"/>
    <cellStyle name="Normal 217 2" xfId="957"/>
    <cellStyle name="Normal 217 3" xfId="1747"/>
    <cellStyle name="Normal 217 3 2" xfId="2851"/>
    <cellStyle name="Normal 217 3 3" xfId="2759"/>
    <cellStyle name="Normal 217 3 4" xfId="2629"/>
    <cellStyle name="Normal 217 3 5" xfId="2562"/>
    <cellStyle name="Normal 218" xfId="958"/>
    <cellStyle name="Normal 218 2" xfId="959"/>
    <cellStyle name="Normal 218 3" xfId="1003"/>
    <cellStyle name="Normal 219" xfId="960"/>
    <cellStyle name="Normal 219 2" xfId="961"/>
    <cellStyle name="Normal 219 3" xfId="1748"/>
    <cellStyle name="Normal 22" xfId="210"/>
    <cellStyle name="Normal 22 2" xfId="751"/>
    <cellStyle name="Normal 220" xfId="962"/>
    <cellStyle name="Normal 220 2" xfId="963"/>
    <cellStyle name="Normal 220 3" xfId="1004"/>
    <cellStyle name="Normal 220 4" xfId="1749"/>
    <cellStyle name="Normal 220 4 2" xfId="2852"/>
    <cellStyle name="Normal 220 4 3" xfId="2760"/>
    <cellStyle name="Normal 220 4 4" xfId="2630"/>
    <cellStyle name="Normal 220 4 5" xfId="2563"/>
    <cellStyle name="Normal 221" xfId="964"/>
    <cellStyle name="Normal 221 2" xfId="965"/>
    <cellStyle name="Normal 221 3" xfId="1005"/>
    <cellStyle name="Normal 222" xfId="966"/>
    <cellStyle name="Normal 222 2" xfId="967"/>
    <cellStyle name="Normal 222 3" xfId="1750"/>
    <cellStyle name="Normal 223" xfId="968"/>
    <cellStyle name="Normal 223 2" xfId="969"/>
    <cellStyle name="Normal 223 3" xfId="1751"/>
    <cellStyle name="Normal 223 3 2" xfId="2853"/>
    <cellStyle name="Normal 223 3 3" xfId="2761"/>
    <cellStyle name="Normal 223 3 4" xfId="2631"/>
    <cellStyle name="Normal 223 3 5" xfId="2564"/>
    <cellStyle name="Normal 224" xfId="970"/>
    <cellStyle name="Normal 224 2" xfId="971"/>
    <cellStyle name="Normal 224 3" xfId="1752"/>
    <cellStyle name="Normal 225" xfId="972"/>
    <cellStyle name="Normal 225 2" xfId="973"/>
    <cellStyle name="Normal 225 3" xfId="1753"/>
    <cellStyle name="Normal 226" xfId="974"/>
    <cellStyle name="Normal 226 2" xfId="975"/>
    <cellStyle name="Normal 226 3" xfId="1006"/>
    <cellStyle name="Normal 227" xfId="976"/>
    <cellStyle name="Normal 227 2" xfId="977"/>
    <cellStyle name="Normal 227 3" xfId="1754"/>
    <cellStyle name="Normal 228" xfId="978"/>
    <cellStyle name="Normal 228 2" xfId="979"/>
    <cellStyle name="Normal 228 3" xfId="1007"/>
    <cellStyle name="Normal 228 4" xfId="1755"/>
    <cellStyle name="Normal 228 4 2" xfId="2854"/>
    <cellStyle name="Normal 228 4 3" xfId="2762"/>
    <cellStyle name="Normal 228 4 4" xfId="2632"/>
    <cellStyle name="Normal 228 4 5" xfId="2565"/>
    <cellStyle name="Normal 229" xfId="980"/>
    <cellStyle name="Normal 229 2" xfId="981"/>
    <cellStyle name="Normal 229 3" xfId="1756"/>
    <cellStyle name="Normal 23" xfId="211"/>
    <cellStyle name="Normal 23 2" xfId="752"/>
    <cellStyle name="Normal 230" xfId="846"/>
    <cellStyle name="Normal 230 2" xfId="982"/>
    <cellStyle name="Normal 230 2 2" xfId="1757"/>
    <cellStyle name="Normal 230 3" xfId="1008"/>
    <cellStyle name="Normal 231" xfId="983"/>
    <cellStyle name="Normal 231 2" xfId="984"/>
    <cellStyle name="Normal 231 3" xfId="1758"/>
    <cellStyle name="Normal 232" xfId="985"/>
    <cellStyle name="Normal 232 2" xfId="986"/>
    <cellStyle name="Normal 232 3" xfId="1759"/>
    <cellStyle name="Normal 233" xfId="1009"/>
    <cellStyle name="Normal 233 2" xfId="1010"/>
    <cellStyle name="Normal 233 3" xfId="1760"/>
    <cellStyle name="Normal 233 3 2" xfId="2855"/>
    <cellStyle name="Normal 233 3 3" xfId="2763"/>
    <cellStyle name="Normal 233 3 4" xfId="2633"/>
    <cellStyle name="Normal 233 3 5" xfId="2566"/>
    <cellStyle name="Normal 234" xfId="1011"/>
    <cellStyle name="Normal 234 2" xfId="1012"/>
    <cellStyle name="Normal 234 3" xfId="1761"/>
    <cellStyle name="Normal 235" xfId="1013"/>
    <cellStyle name="Normal 235 2" xfId="1014"/>
    <cellStyle name="Normal 235 3" xfId="1090"/>
    <cellStyle name="Normal 235 3 2" xfId="2826"/>
    <cellStyle name="Normal 235 3 3" xfId="2671"/>
    <cellStyle name="Normal 235 3 4" xfId="2604"/>
    <cellStyle name="Normal 235 3 5" xfId="2537"/>
    <cellStyle name="Normal 236" xfId="1015"/>
    <cellStyle name="Normal 236 2" xfId="1016"/>
    <cellStyle name="Normal 236 3" xfId="2448"/>
    <cellStyle name="Normal 236 3 2" xfId="2892"/>
    <cellStyle name="Normal 236 3 3" xfId="2825"/>
    <cellStyle name="Normal 236 3 4" xfId="2670"/>
    <cellStyle name="Normal 236 3 5" xfId="2603"/>
    <cellStyle name="Normal 237" xfId="1017"/>
    <cellStyle name="Normal 237 2" xfId="2523"/>
    <cellStyle name="Normal 238" xfId="1018"/>
    <cellStyle name="Normal 238 2" xfId="1019"/>
    <cellStyle name="Normal 239" xfId="1020"/>
    <cellStyle name="Normal 239 2" xfId="2531"/>
    <cellStyle name="Normal 24" xfId="212"/>
    <cellStyle name="Normal 24 2" xfId="753"/>
    <cellStyle name="Normal 240" xfId="1021"/>
    <cellStyle name="Normal 240 2" xfId="1022"/>
    <cellStyle name="Normal 241" xfId="1023"/>
    <cellStyle name="Normal 241 2" xfId="2532"/>
    <cellStyle name="Normal 242" xfId="1024"/>
    <cellStyle name="Normal 242 2" xfId="1025"/>
    <cellStyle name="Normal 243" xfId="1026"/>
    <cellStyle name="Normal 243 2" xfId="2533"/>
    <cellStyle name="Normal 244" xfId="1027"/>
    <cellStyle name="Normal 244 2" xfId="1028"/>
    <cellStyle name="Normal 245" xfId="1029"/>
    <cellStyle name="Normal 245 2" xfId="2534"/>
    <cellStyle name="Normal 246" xfId="1030"/>
    <cellStyle name="Normal 246 2" xfId="1031"/>
    <cellStyle name="Normal 247" xfId="1032"/>
    <cellStyle name="Normal 248" xfId="1033"/>
    <cellStyle name="Normal 248 2" xfId="1034"/>
    <cellStyle name="Normal 249" xfId="1035"/>
    <cellStyle name="Normal 25" xfId="213"/>
    <cellStyle name="Normal 25 2" xfId="754"/>
    <cellStyle name="Normal 250" xfId="1036"/>
    <cellStyle name="Normal 250 2" xfId="1037"/>
    <cellStyle name="Normal 251" xfId="1038"/>
    <cellStyle name="Normal 251 2" xfId="1039"/>
    <cellStyle name="Normal 252" xfId="1040"/>
    <cellStyle name="Normal 252 2" xfId="1041"/>
    <cellStyle name="Normal 253" xfId="1042"/>
    <cellStyle name="Normal 253 2" xfId="1043"/>
    <cellStyle name="Normal 254" xfId="1044"/>
    <cellStyle name="Normal 254 2" xfId="1045"/>
    <cellStyle name="Normal 255" xfId="1046"/>
    <cellStyle name="Normal 255 2" xfId="1047"/>
    <cellStyle name="Normal 256" xfId="1048"/>
    <cellStyle name="Normal 257" xfId="1049"/>
    <cellStyle name="Normal 257 2" xfId="1050"/>
    <cellStyle name="Normal 258" xfId="1051"/>
    <cellStyle name="Normal 258 2" xfId="1052"/>
    <cellStyle name="Normal 259" xfId="1053"/>
    <cellStyle name="Normal 26" xfId="214"/>
    <cellStyle name="Normal 26 2" xfId="755"/>
    <cellStyle name="Normal 260" xfId="1054"/>
    <cellStyle name="Normal 260 2" xfId="1055"/>
    <cellStyle name="Normal 261" xfId="1056"/>
    <cellStyle name="Normal 262" xfId="1057"/>
    <cellStyle name="Normal 262 2" xfId="1058"/>
    <cellStyle name="Normal 263" xfId="1059"/>
    <cellStyle name="Normal 264" xfId="1060"/>
    <cellStyle name="Normal 265" xfId="1061"/>
    <cellStyle name="Normal 266" xfId="1062"/>
    <cellStyle name="Normal 267" xfId="1063"/>
    <cellStyle name="Normal 268" xfId="1064"/>
    <cellStyle name="Normal 269" xfId="1065"/>
    <cellStyle name="Normal 27" xfId="215"/>
    <cellStyle name="Normal 27 2" xfId="756"/>
    <cellStyle name="Normal 270" xfId="1066"/>
    <cellStyle name="Normal 271" xfId="1067"/>
    <cellStyle name="Normal 272" xfId="1068"/>
    <cellStyle name="Normal 273" xfId="1069"/>
    <cellStyle name="Normal 274" xfId="1070"/>
    <cellStyle name="Normal 275" xfId="1071"/>
    <cellStyle name="Normal 276" xfId="1072"/>
    <cellStyle name="Normal 277" xfId="994"/>
    <cellStyle name="Normal 278" xfId="1089"/>
    <cellStyle name="Normal 279" xfId="3019"/>
    <cellStyle name="Normal 28" xfId="216"/>
    <cellStyle name="Normal 28 2" xfId="757"/>
    <cellStyle name="Normal 280" xfId="2935"/>
    <cellStyle name="Normal 281" xfId="3020"/>
    <cellStyle name="Normal 282" xfId="3028"/>
    <cellStyle name="Normal 283" xfId="3025"/>
    <cellStyle name="Normal 284" xfId="3031"/>
    <cellStyle name="Normal 285" xfId="3026"/>
    <cellStyle name="Normal 286" xfId="3023"/>
    <cellStyle name="Normal 287" xfId="3024"/>
    <cellStyle name="Normal 288" xfId="3032"/>
    <cellStyle name="Normal 29" xfId="217"/>
    <cellStyle name="Normal 29 2" xfId="758"/>
    <cellStyle name="Normal 299" xfId="2536"/>
    <cellStyle name="Normal 3" xfId="30"/>
    <cellStyle name="Normal 3 10" xfId="1762"/>
    <cellStyle name="Normal 3 11" xfId="1763"/>
    <cellStyle name="Normal 3 2" xfId="31"/>
    <cellStyle name="Normal 3 2 2" xfId="218"/>
    <cellStyle name="Normal 3 2 2 2" xfId="759"/>
    <cellStyle name="Normal 3 2 3" xfId="219"/>
    <cellStyle name="Normal 3 2 4" xfId="2950"/>
    <cellStyle name="Normal 3 3" xfId="91"/>
    <cellStyle name="Normal 3 3 2" xfId="220"/>
    <cellStyle name="Normal 3 3 2 2" xfId="1765"/>
    <cellStyle name="Normal 3 3 2 3" xfId="1766"/>
    <cellStyle name="Normal 3 3 2 4" xfId="1767"/>
    <cellStyle name="Normal 3 3 2 5" xfId="1764"/>
    <cellStyle name="Normal 3 3 3" xfId="718"/>
    <cellStyle name="Normal 3 3 4" xfId="1768"/>
    <cellStyle name="Normal 3 3 5" xfId="1769"/>
    <cellStyle name="Normal 3 3 5 2" xfId="1770"/>
    <cellStyle name="Normal 3 3 5 3" xfId="1771"/>
    <cellStyle name="Normal 3 3 6" xfId="1772"/>
    <cellStyle name="Normal 3 3 7" xfId="1773"/>
    <cellStyle name="Normal 3 3 8" xfId="1774"/>
    <cellStyle name="Normal 3 3 9" xfId="1775"/>
    <cellStyle name="Normal 3 4" xfId="659"/>
    <cellStyle name="Normal 3 4 2" xfId="2951"/>
    <cellStyle name="Normal 3 5" xfId="1776"/>
    <cellStyle name="Normal 3 6" xfId="1777"/>
    <cellStyle name="Normal 3 7" xfId="1778"/>
    <cellStyle name="Normal 3 8" xfId="1779"/>
    <cellStyle name="Normal 3 9" xfId="1780"/>
    <cellStyle name="Normal 30" xfId="221"/>
    <cellStyle name="Normal 30 2" xfId="760"/>
    <cellStyle name="Normal 31" xfId="222"/>
    <cellStyle name="Normal 31 2" xfId="761"/>
    <cellStyle name="Normal 32" xfId="223"/>
    <cellStyle name="Normal 32 2" xfId="762"/>
    <cellStyle name="Normal 33" xfId="224"/>
    <cellStyle name="Normal 33 2" xfId="763"/>
    <cellStyle name="Normal 34" xfId="225"/>
    <cellStyle name="Normal 34 2" xfId="764"/>
    <cellStyle name="Normal 35" xfId="226"/>
    <cellStyle name="Normal 35 2" xfId="765"/>
    <cellStyle name="Normal 36" xfId="227"/>
    <cellStyle name="Normal 36 2" xfId="766"/>
    <cellStyle name="Normal 37" xfId="228"/>
    <cellStyle name="Normal 37 2" xfId="229"/>
    <cellStyle name="Normal 38" xfId="230"/>
    <cellStyle name="Normal 38 2" xfId="767"/>
    <cellStyle name="Normal 39" xfId="231"/>
    <cellStyle name="Normal 4" xfId="32"/>
    <cellStyle name="Normal 4 10" xfId="1781"/>
    <cellStyle name="Normal 4 2" xfId="92"/>
    <cellStyle name="Normal 4 2 10" xfId="2952"/>
    <cellStyle name="Normal 4 2 2" xfId="232"/>
    <cellStyle name="Normal 4 2 2 2" xfId="1783"/>
    <cellStyle name="Normal 4 2 2 3" xfId="1784"/>
    <cellStyle name="Normal 4 2 2 4" xfId="1785"/>
    <cellStyle name="Normal 4 2 2 5" xfId="1782"/>
    <cellStyle name="Normal 4 2 2 6" xfId="2953"/>
    <cellStyle name="Normal 4 2 3" xfId="719"/>
    <cellStyle name="Normal 4 2 4" xfId="1786"/>
    <cellStyle name="Normal 4 2 5" xfId="1787"/>
    <cellStyle name="Normal 4 2 5 2" xfId="1788"/>
    <cellStyle name="Normal 4 2 5 3" xfId="1789"/>
    <cellStyle name="Normal 4 2 6" xfId="1790"/>
    <cellStyle name="Normal 4 2 7" xfId="1791"/>
    <cellStyle name="Normal 4 2 8" xfId="1792"/>
    <cellStyle name="Normal 4 2 9" xfId="1793"/>
    <cellStyle name="Normal 4 3" xfId="233"/>
    <cellStyle name="Normal 4 3 2" xfId="768"/>
    <cellStyle name="Normal 4 3 3" xfId="2954"/>
    <cellStyle name="Normal 4 4" xfId="660"/>
    <cellStyle name="Normal 4 4 2" xfId="2955"/>
    <cellStyle name="Normal 4 5" xfId="1794"/>
    <cellStyle name="Normal 4 6" xfId="1795"/>
    <cellStyle name="Normal 4 7" xfId="1796"/>
    <cellStyle name="Normal 4 8" xfId="1797"/>
    <cellStyle name="Normal 4 9" xfId="1798"/>
    <cellStyle name="Normal 40" xfId="234"/>
    <cellStyle name="Normal 409" xfId="2535"/>
    <cellStyle name="Normal 41" xfId="235"/>
    <cellStyle name="Normal 42" xfId="236"/>
    <cellStyle name="Normal 43" xfId="237"/>
    <cellStyle name="Normal 44" xfId="238"/>
    <cellStyle name="Normal 45" xfId="239"/>
    <cellStyle name="Normal 451" xfId="987"/>
    <cellStyle name="Normal 46" xfId="240"/>
    <cellStyle name="Normal 47" xfId="241"/>
    <cellStyle name="Normal 48" xfId="242"/>
    <cellStyle name="Normal 49" xfId="243"/>
    <cellStyle name="Normal 5" xfId="33"/>
    <cellStyle name="Normal 5 2" xfId="34"/>
    <cellStyle name="Normal 5 2 2" xfId="72"/>
    <cellStyle name="Normal 5 2 2 10" xfId="1799"/>
    <cellStyle name="Normal 5 2 2 11" xfId="1800"/>
    <cellStyle name="Normal 5 2 2 12" xfId="1801"/>
    <cellStyle name="Normal 5 2 2 2" xfId="93"/>
    <cellStyle name="Normal 5 2 2 2 2" xfId="720"/>
    <cellStyle name="Normal 5 2 2 2 3" xfId="1802"/>
    <cellStyle name="Normal 5 2 2 2 4" xfId="1803"/>
    <cellStyle name="Normal 5 2 2 2 5" xfId="1804"/>
    <cellStyle name="Normal 5 2 2 2 6" xfId="1805"/>
    <cellStyle name="Normal 5 2 2 2 7" xfId="1806"/>
    <cellStyle name="Normal 5 2 2 2 8" xfId="1807"/>
    <cellStyle name="Normal 5 2 2 2 9" xfId="1808"/>
    <cellStyle name="Normal 5 2 2 3" xfId="438"/>
    <cellStyle name="Normal 5 2 2 4" xfId="439"/>
    <cellStyle name="Normal 5 2 2 4 2" xfId="1810"/>
    <cellStyle name="Normal 5 2 2 4 3" xfId="1811"/>
    <cellStyle name="Normal 5 2 2 4 4" xfId="1812"/>
    <cellStyle name="Normal 5 2 2 4 5" xfId="1809"/>
    <cellStyle name="Normal 5 2 2 5" xfId="1073"/>
    <cellStyle name="Normal 5 2 2 6" xfId="1813"/>
    <cellStyle name="Normal 5 2 2 7" xfId="1814"/>
    <cellStyle name="Normal 5 2 2 8" xfId="1815"/>
    <cellStyle name="Normal 5 2 2 9" xfId="1816"/>
    <cellStyle name="Normal 5 2 3" xfId="94"/>
    <cellStyle name="Normal 5 2 3 2" xfId="244"/>
    <cellStyle name="Normal 5 2 3 2 2" xfId="769"/>
    <cellStyle name="Normal 5 2 3 2 2 2" xfId="1818"/>
    <cellStyle name="Normal 5 2 3 2 3" xfId="1819"/>
    <cellStyle name="Normal 5 2 3 2 4" xfId="1820"/>
    <cellStyle name="Normal 5 2 3 2 5" xfId="1817"/>
    <cellStyle name="Normal 5 2 3 3" xfId="553"/>
    <cellStyle name="Normal 5 2 3 3 2" xfId="814"/>
    <cellStyle name="Normal 5 2 3 4" xfId="3027"/>
    <cellStyle name="Normal 5 2 4" xfId="126"/>
    <cellStyle name="Normal 5 2 4 10" xfId="2956"/>
    <cellStyle name="Normal 5 2 4 2" xfId="735"/>
    <cellStyle name="Normal 5 2 4 3" xfId="1821"/>
    <cellStyle name="Normal 5 2 4 4" xfId="1822"/>
    <cellStyle name="Normal 5 2 4 5" xfId="1823"/>
    <cellStyle name="Normal 5 2 4 6" xfId="1824"/>
    <cellStyle name="Normal 5 2 4 7" xfId="1825"/>
    <cellStyle name="Normal 5 2 4 8" xfId="1826"/>
    <cellStyle name="Normal 5 2 4 9" xfId="1827"/>
    <cellStyle name="Normal 5 2 5" xfId="440"/>
    <cellStyle name="Normal 5 2 6" xfId="689"/>
    <cellStyle name="Normal 5 3" xfId="70"/>
    <cellStyle name="Normal 5 3 10" xfId="1828"/>
    <cellStyle name="Normal 5 3 2" xfId="95"/>
    <cellStyle name="Normal 5 3 2 2" xfId="441"/>
    <cellStyle name="Normal 5 3 3" xfId="703"/>
    <cellStyle name="Normal 5 3 4" xfId="1829"/>
    <cellStyle name="Normal 5 3 5" xfId="1830"/>
    <cellStyle name="Normal 5 3 6" xfId="1831"/>
    <cellStyle name="Normal 5 3 7" xfId="1832"/>
    <cellStyle name="Normal 5 3 8" xfId="1833"/>
    <cellStyle name="Normal 5 3 9" xfId="1834"/>
    <cellStyle name="Normal 5 4" xfId="245"/>
    <cellStyle name="Normal 5 4 2" xfId="442"/>
    <cellStyle name="Normal 5 5" xfId="443"/>
    <cellStyle name="Normal 5 5 2" xfId="444"/>
    <cellStyle name="Normal 5 6" xfId="445"/>
    <cellStyle name="Normal 50" xfId="246"/>
    <cellStyle name="Normal 51" xfId="247"/>
    <cellStyle name="Normal 52" xfId="248"/>
    <cellStyle name="Normal 53" xfId="249"/>
    <cellStyle name="Normal 54" xfId="250"/>
    <cellStyle name="Normal 55" xfId="251"/>
    <cellStyle name="Normal 56" xfId="252"/>
    <cellStyle name="Normal 57" xfId="253"/>
    <cellStyle name="Normal 58" xfId="254"/>
    <cellStyle name="Normal 59" xfId="255"/>
    <cellStyle name="Normal 6" xfId="1"/>
    <cellStyle name="Normal 6 2" xfId="97"/>
    <cellStyle name="Normal 6 2 2" xfId="256"/>
    <cellStyle name="Normal 6 2 2 2" xfId="257"/>
    <cellStyle name="Normal 6 2 3" xfId="258"/>
    <cellStyle name="Normal 6 2 4" xfId="431"/>
    <cellStyle name="Normal 6 2 4 2" xfId="787"/>
    <cellStyle name="Normal 6 3" xfId="98"/>
    <cellStyle name="Normal 6 3 10" xfId="988"/>
    <cellStyle name="Normal 6 3 11" xfId="1835"/>
    <cellStyle name="Normal 6 3 2" xfId="259"/>
    <cellStyle name="Normal 6 3 2 10" xfId="1837"/>
    <cellStyle name="Normal 6 3 2 11" xfId="1838"/>
    <cellStyle name="Normal 6 3 2 12" xfId="1836"/>
    <cellStyle name="Normal 6 3 2 2" xfId="554"/>
    <cellStyle name="Normal 6 3 2 2 2" xfId="1840"/>
    <cellStyle name="Normal 6 3 2 2 3" xfId="1841"/>
    <cellStyle name="Normal 6 3 2 2 4" xfId="1842"/>
    <cellStyle name="Normal 6 3 2 2 5" xfId="1839"/>
    <cellStyle name="Normal 6 3 2 3" xfId="1843"/>
    <cellStyle name="Normal 6 3 2 4" xfId="1844"/>
    <cellStyle name="Normal 6 3 2 5" xfId="1845"/>
    <cellStyle name="Normal 6 3 2 5 2" xfId="1846"/>
    <cellStyle name="Normal 6 3 2 5 3" xfId="1847"/>
    <cellStyle name="Normal 6 3 2 6" xfId="1848"/>
    <cellStyle name="Normal 6 3 2 7" xfId="1849"/>
    <cellStyle name="Normal 6 3 2 8" xfId="1850"/>
    <cellStyle name="Normal 6 3 2 9" xfId="1851"/>
    <cellStyle name="Normal 6 3 3" xfId="260"/>
    <cellStyle name="Normal 6 3 4" xfId="721"/>
    <cellStyle name="Normal 6 3 5" xfId="1852"/>
    <cellStyle name="Normal 6 3 6" xfId="1853"/>
    <cellStyle name="Normal 6 3 7" xfId="1854"/>
    <cellStyle name="Normal 6 3 8" xfId="1855"/>
    <cellStyle name="Normal 6 3 9" xfId="1856"/>
    <cellStyle name="Normal 6 4" xfId="99"/>
    <cellStyle name="Normal 6 4 10" xfId="1857"/>
    <cellStyle name="Normal 6 4 11" xfId="1858"/>
    <cellStyle name="Normal 6 4 2" xfId="261"/>
    <cellStyle name="Normal 6 4 2 2" xfId="446"/>
    <cellStyle name="Normal 6 4 3" xfId="447"/>
    <cellStyle name="Normal 6 4 3 2" xfId="794"/>
    <cellStyle name="Normal 6 4 3 3" xfId="1859"/>
    <cellStyle name="Normal 6 4 3 4" xfId="1860"/>
    <cellStyle name="Normal 6 4 3 5" xfId="1861"/>
    <cellStyle name="Normal 6 4 3 6" xfId="1862"/>
    <cellStyle name="Normal 6 4 3 7" xfId="1863"/>
    <cellStyle name="Normal 6 4 3 8" xfId="1864"/>
    <cellStyle name="Normal 6 4 3 9" xfId="1865"/>
    <cellStyle name="Normal 6 4 4" xfId="555"/>
    <cellStyle name="Normal 6 4 4 2" xfId="815"/>
    <cellStyle name="Normal 6 4 5" xfId="1866"/>
    <cellStyle name="Normal 6 4 6" xfId="1867"/>
    <cellStyle name="Normal 6 4 7" xfId="1868"/>
    <cellStyle name="Normal 6 4 8" xfId="1869"/>
    <cellStyle name="Normal 6 4 9" xfId="1870"/>
    <cellStyle name="Normal 6 5" xfId="96"/>
    <cellStyle name="Normal 6 5 2" xfId="448"/>
    <cellStyle name="Normal 6 6" xfId="125"/>
    <cellStyle name="Normal 6 6 2" xfId="262"/>
    <cellStyle name="Normal 6 6 2 2" xfId="770"/>
    <cellStyle name="Normal 6 6 3" xfId="1872"/>
    <cellStyle name="Normal 6 6 4" xfId="1873"/>
    <cellStyle name="Normal 6 6 4 2" xfId="2460"/>
    <cellStyle name="Normal 6 6 4 3" xfId="2764"/>
    <cellStyle name="Normal 6 6 5" xfId="1874"/>
    <cellStyle name="Normal 6 6 6" xfId="1871"/>
    <cellStyle name="Normal 6 7" xfId="263"/>
    <cellStyle name="Normal 6 7 2" xfId="556"/>
    <cellStyle name="Normal 6 7 2 2" xfId="816"/>
    <cellStyle name="Normal 6 7 2 2 2" xfId="1876"/>
    <cellStyle name="Normal 6 7 2 2 2 2" xfId="2857"/>
    <cellStyle name="Normal 6 7 2 2 2 3" xfId="2766"/>
    <cellStyle name="Normal 6 7 2 2 2 4" xfId="2635"/>
    <cellStyle name="Normal 6 7 2 2 2 5" xfId="2568"/>
    <cellStyle name="Normal 6 7 2 3" xfId="1877"/>
    <cellStyle name="Normal 6 7 2 4" xfId="1878"/>
    <cellStyle name="Normal 6 7 2 4 2" xfId="2459"/>
    <cellStyle name="Normal 6 7 2 4 3" xfId="2767"/>
    <cellStyle name="Normal 6 7 2 5" xfId="1875"/>
    <cellStyle name="Normal 6 7 2 5 2" xfId="2856"/>
    <cellStyle name="Normal 6 7 2 5 3" xfId="2765"/>
    <cellStyle name="Normal 6 7 2 5 4" xfId="2634"/>
    <cellStyle name="Normal 6 7 2 5 5" xfId="2567"/>
    <cellStyle name="Normal 6 7 3" xfId="771"/>
    <cellStyle name="Normal 6 8" xfId="557"/>
    <cellStyle name="Normal 6 8 2" xfId="558"/>
    <cellStyle name="Normal 6 8 2 2" xfId="817"/>
    <cellStyle name="Normal 6 8 2 2 2" xfId="1880"/>
    <cellStyle name="Normal 6 8 2 2 2 2" xfId="2859"/>
    <cellStyle name="Normal 6 8 2 2 2 3" xfId="2769"/>
    <cellStyle name="Normal 6 8 2 2 2 4" xfId="2637"/>
    <cellStyle name="Normal 6 8 2 2 2 5" xfId="2570"/>
    <cellStyle name="Normal 6 8 2 3" xfId="1881"/>
    <cellStyle name="Normal 6 8 2 4" xfId="1882"/>
    <cellStyle name="Normal 6 8 2 4 2" xfId="2458"/>
    <cellStyle name="Normal 6 8 2 4 3" xfId="2770"/>
    <cellStyle name="Normal 6 8 2 5" xfId="1879"/>
    <cellStyle name="Normal 6 8 2 5 2" xfId="2858"/>
    <cellStyle name="Normal 6 8 2 5 3" xfId="2768"/>
    <cellStyle name="Normal 6 8 2 5 4" xfId="2636"/>
    <cellStyle name="Normal 6 8 2 5 5" xfId="2569"/>
    <cellStyle name="Normal 6 9" xfId="847"/>
    <cellStyle name="Normal 60" xfId="264"/>
    <cellStyle name="Normal 61" xfId="265"/>
    <cellStyle name="Normal 62" xfId="266"/>
    <cellStyle name="Normal 63" xfId="267"/>
    <cellStyle name="Normal 64" xfId="268"/>
    <cellStyle name="Normal 65" xfId="269"/>
    <cellStyle name="Normal 66" xfId="270"/>
    <cellStyle name="Normal 67" xfId="271"/>
    <cellStyle name="Normal 68" xfId="272"/>
    <cellStyle name="Normal 69" xfId="273"/>
    <cellStyle name="Normal 7" xfId="65"/>
    <cellStyle name="Normal 7 2" xfId="274"/>
    <cellStyle name="Normal 7 2 2" xfId="772"/>
    <cellStyle name="Normal 7 2 3" xfId="2957"/>
    <cellStyle name="Normal 7 3" xfId="700"/>
    <cellStyle name="Normal 7 3 2" xfId="2958"/>
    <cellStyle name="Normal 7 4" xfId="1883"/>
    <cellStyle name="Normal 7 4 2" xfId="2959"/>
    <cellStyle name="Normal 7 5" xfId="1884"/>
    <cellStyle name="Normal 7 5 2" xfId="2960"/>
    <cellStyle name="Normal 7 6" xfId="1885"/>
    <cellStyle name="Normal 7 6 2" xfId="2961"/>
    <cellStyle name="Normal 7 7" xfId="1886"/>
    <cellStyle name="Normal 7 7 2" xfId="2962"/>
    <cellStyle name="Normal 7 8" xfId="1887"/>
    <cellStyle name="Normal 7 8 2" xfId="2963"/>
    <cellStyle name="Normal 7 9" xfId="1888"/>
    <cellStyle name="Normal 7_cálculo da esp das camadas" xfId="2964"/>
    <cellStyle name="Normal 70" xfId="275"/>
    <cellStyle name="Normal 71" xfId="276"/>
    <cellStyle name="Normal 72" xfId="277"/>
    <cellStyle name="Normal 73" xfId="278"/>
    <cellStyle name="Normal 74" xfId="279"/>
    <cellStyle name="Normal 75" xfId="280"/>
    <cellStyle name="Normal 76" xfId="281"/>
    <cellStyle name="Normal 77" xfId="282"/>
    <cellStyle name="Normal 78" xfId="283"/>
    <cellStyle name="Normal 79" xfId="284"/>
    <cellStyle name="Normal 8" xfId="71"/>
    <cellStyle name="Normal 8 2" xfId="285"/>
    <cellStyle name="Normal 8 2 2" xfId="773"/>
    <cellStyle name="Normal 8 3" xfId="704"/>
    <cellStyle name="Normal 8 4" xfId="1889"/>
    <cellStyle name="Normal 8 5" xfId="1890"/>
    <cellStyle name="Normal 8 5 2" xfId="2965"/>
    <cellStyle name="Normal 8 6" xfId="1891"/>
    <cellStyle name="Normal 8 7" xfId="1892"/>
    <cellStyle name="Normal 8 8" xfId="1893"/>
    <cellStyle name="Normal 8 9" xfId="1894"/>
    <cellStyle name="Normal 80" xfId="286"/>
    <cellStyle name="Normal 81" xfId="287"/>
    <cellStyle name="Normal 82" xfId="288"/>
    <cellStyle name="Normal 83" xfId="289"/>
    <cellStyle name="Normal 84" xfId="290"/>
    <cellStyle name="Normal 85" xfId="291"/>
    <cellStyle name="Normal 86" xfId="292"/>
    <cellStyle name="Normal 87" xfId="293"/>
    <cellStyle name="Normal 88" xfId="294"/>
    <cellStyle name="Normal 89" xfId="295"/>
    <cellStyle name="Normal 9" xfId="296"/>
    <cellStyle name="Normal 9 2" xfId="559"/>
    <cellStyle name="Normal 9 2 2" xfId="818"/>
    <cellStyle name="Normal 9 3" xfId="774"/>
    <cellStyle name="Normal 9 3 2" xfId="1896"/>
    <cellStyle name="Normal 9 4" xfId="1897"/>
    <cellStyle name="Normal 9 5" xfId="1895"/>
    <cellStyle name="Normal 9 6" xfId="2966"/>
    <cellStyle name="Normal 90" xfId="297"/>
    <cellStyle name="Normal 91" xfId="298"/>
    <cellStyle name="Normal 92" xfId="299"/>
    <cellStyle name="Normal 93" xfId="300"/>
    <cellStyle name="Normal 94" xfId="301"/>
    <cellStyle name="Normal 95" xfId="302"/>
    <cellStyle name="Normal 96" xfId="303"/>
    <cellStyle name="Normal 97" xfId="304"/>
    <cellStyle name="Normal 98" xfId="305"/>
    <cellStyle name="Normal 99" xfId="306"/>
    <cellStyle name="Normal_Pesquisa no referencial 10 de maio de 2013" xfId="124"/>
    <cellStyle name="Normal1" xfId="307"/>
    <cellStyle name="Normal2" xfId="308"/>
    <cellStyle name="Normal3" xfId="309"/>
    <cellStyle name="Nota 2" xfId="416"/>
    <cellStyle name="Nota 2 2" xfId="785"/>
    <cellStyle name="Nota 3" xfId="989"/>
    <cellStyle name="Nota 3 2" xfId="990"/>
    <cellStyle name="Note" xfId="417"/>
    <cellStyle name="Note 2" xfId="2967"/>
    <cellStyle name="Numero" xfId="2968"/>
    <cellStyle name="Output" xfId="418"/>
    <cellStyle name="Percent [2]" xfId="310"/>
    <cellStyle name="Percent [2] 2" xfId="775"/>
    <cellStyle name="Percent_Sheet1" xfId="311"/>
    <cellStyle name="Percentual" xfId="312"/>
    <cellStyle name="Ponto" xfId="313"/>
    <cellStyle name="Porcentagem" xfId="924" builtinId="5"/>
    <cellStyle name="Porcentagem 10" xfId="1898"/>
    <cellStyle name="Porcentagem 11" xfId="1899"/>
    <cellStyle name="Porcentagem 12" xfId="1900"/>
    <cellStyle name="Porcentagem 13" xfId="1901"/>
    <cellStyle name="Porcentagem 14" xfId="1902"/>
    <cellStyle name="Porcentagem 15" xfId="1903"/>
    <cellStyle name="Porcentagem 2" xfId="36"/>
    <cellStyle name="Porcentagem 2 10" xfId="645"/>
    <cellStyle name="Porcentagem 2 11" xfId="1904"/>
    <cellStyle name="Porcentagem 2 12" xfId="1905"/>
    <cellStyle name="Porcentagem 2 2" xfId="37"/>
    <cellStyle name="Porcentagem 2 2 10" xfId="1906"/>
    <cellStyle name="Porcentagem 2 2 2" xfId="100"/>
    <cellStyle name="Porcentagem 2 2 2 2" xfId="639"/>
    <cellStyle name="Porcentagem 2 2 2 3" xfId="1907"/>
    <cellStyle name="Porcentagem 2 2 2 4" xfId="1908"/>
    <cellStyle name="Porcentagem 2 2 2 5" xfId="1909"/>
    <cellStyle name="Porcentagem 2 2 2 6" xfId="1910"/>
    <cellStyle name="Porcentagem 2 2 2 7" xfId="1911"/>
    <cellStyle name="Porcentagem 2 2 2 8" xfId="1912"/>
    <cellStyle name="Porcentagem 2 2 2 9" xfId="1913"/>
    <cellStyle name="Porcentagem 2 2 3" xfId="848"/>
    <cellStyle name="Porcentagem 2 2 4" xfId="1914"/>
    <cellStyle name="Porcentagem 2 2 5" xfId="1915"/>
    <cellStyle name="Porcentagem 2 2 6" xfId="1916"/>
    <cellStyle name="Porcentagem 2 2 7" xfId="1917"/>
    <cellStyle name="Porcentagem 2 2 8" xfId="1918"/>
    <cellStyle name="Porcentagem 2 2 9" xfId="1919"/>
    <cellStyle name="Porcentagem 2 3" xfId="38"/>
    <cellStyle name="Porcentagem 2 3 2" xfId="690"/>
    <cellStyle name="Porcentagem 2 3 3" xfId="1920"/>
    <cellStyle name="Porcentagem 2 3 4" xfId="1921"/>
    <cellStyle name="Porcentagem 2 3 5" xfId="1922"/>
    <cellStyle name="Porcentagem 2 3 6" xfId="1923"/>
    <cellStyle name="Porcentagem 2 3 7" xfId="1924"/>
    <cellStyle name="Porcentagem 2 3 8" xfId="1925"/>
    <cellStyle name="Porcentagem 2 3 9" xfId="1926"/>
    <cellStyle name="Porcentagem 2 4" xfId="39"/>
    <cellStyle name="Porcentagem 2 4 10" xfId="1927"/>
    <cellStyle name="Porcentagem 2 4 2" xfId="77"/>
    <cellStyle name="Porcentagem 2 4 2 2" xfId="706"/>
    <cellStyle name="Porcentagem 2 4 2 3" xfId="1928"/>
    <cellStyle name="Porcentagem 2 4 2 4" xfId="1929"/>
    <cellStyle name="Porcentagem 2 4 2 5" xfId="1930"/>
    <cellStyle name="Porcentagem 2 4 2 6" xfId="1931"/>
    <cellStyle name="Porcentagem 2 4 2 7" xfId="1932"/>
    <cellStyle name="Porcentagem 2 4 2 8" xfId="1933"/>
    <cellStyle name="Porcentagem 2 4 2 9" xfId="1934"/>
    <cellStyle name="Porcentagem 2 4 3" xfId="691"/>
    <cellStyle name="Porcentagem 2 4 4" xfId="1935"/>
    <cellStyle name="Porcentagem 2 4 5" xfId="1936"/>
    <cellStyle name="Porcentagem 2 4 6" xfId="1937"/>
    <cellStyle name="Porcentagem 2 4 7" xfId="1938"/>
    <cellStyle name="Porcentagem 2 4 8" xfId="1939"/>
    <cellStyle name="Porcentagem 2 4 9" xfId="1940"/>
    <cellStyle name="Porcentagem 2 5" xfId="849"/>
    <cellStyle name="Porcentagem 2 6" xfId="1941"/>
    <cellStyle name="Porcentagem 2 7" xfId="1942"/>
    <cellStyle name="Porcentagem 2 8" xfId="1943"/>
    <cellStyle name="Porcentagem 2 9" xfId="1944"/>
    <cellStyle name="Porcentagem 3" xfId="40"/>
    <cellStyle name="Porcentagem 3 10" xfId="1945"/>
    <cellStyle name="Porcentagem 3 11" xfId="1946"/>
    <cellStyle name="Porcentagem 3 12" xfId="1947"/>
    <cellStyle name="Porcentagem 3 2" xfId="41"/>
    <cellStyle name="Porcentagem 3 2 10" xfId="1948"/>
    <cellStyle name="Porcentagem 3 2 11" xfId="1949"/>
    <cellStyle name="Porcentagem 3 2 2" xfId="42"/>
    <cellStyle name="Porcentagem 3 2 2 2" xfId="692"/>
    <cellStyle name="Porcentagem 3 2 2 3" xfId="1950"/>
    <cellStyle name="Porcentagem 3 2 2 4" xfId="1951"/>
    <cellStyle name="Porcentagem 3 2 2 5" xfId="1952"/>
    <cellStyle name="Porcentagem 3 2 2 6" xfId="1953"/>
    <cellStyle name="Porcentagem 3 2 2 7" xfId="1954"/>
    <cellStyle name="Porcentagem 3 2 2 8" xfId="1955"/>
    <cellStyle name="Porcentagem 3 2 2 9" xfId="1956"/>
    <cellStyle name="Porcentagem 3 2 3" xfId="101"/>
    <cellStyle name="Porcentagem 3 2 3 10" xfId="1957"/>
    <cellStyle name="Porcentagem 3 2 3 10 2" xfId="1958"/>
    <cellStyle name="Porcentagem 3 2 3 2" xfId="314"/>
    <cellStyle name="Porcentagem 3 2 3 2 2" xfId="560"/>
    <cellStyle name="Porcentagem 3 2 3 2 3" xfId="1074"/>
    <cellStyle name="Porcentagem 3 2 3 2 3 2" xfId="1960"/>
    <cellStyle name="Porcentagem 3 2 3 2 4" xfId="1961"/>
    <cellStyle name="Porcentagem 3 2 3 2 5" xfId="1962"/>
    <cellStyle name="Porcentagem 3 2 3 2 6" xfId="1959"/>
    <cellStyle name="Porcentagem 3 2 3 3" xfId="722"/>
    <cellStyle name="Porcentagem 3 2 3 4" xfId="1963"/>
    <cellStyle name="Porcentagem 3 2 3 5" xfId="1964"/>
    <cellStyle name="Porcentagem 3 2 3 5 2" xfId="1965"/>
    <cellStyle name="Porcentagem 3 2 3 5 2 2" xfId="1966"/>
    <cellStyle name="Porcentagem 3 2 3 5 3" xfId="1967"/>
    <cellStyle name="Porcentagem 3 2 3 5 4" xfId="1968"/>
    <cellStyle name="Porcentagem 3 2 3 6" xfId="1969"/>
    <cellStyle name="Porcentagem 3 2 3 7" xfId="1970"/>
    <cellStyle name="Porcentagem 3 2 3 8" xfId="1971"/>
    <cellStyle name="Porcentagem 3 2 3 9" xfId="1972"/>
    <cellStyle name="Porcentagem 3 2 4" xfId="315"/>
    <cellStyle name="Porcentagem 3 2 4 2" xfId="776"/>
    <cellStyle name="Porcentagem 3 2 5" xfId="662"/>
    <cellStyle name="Porcentagem 3 2 6" xfId="1973"/>
    <cellStyle name="Porcentagem 3 2 7" xfId="1974"/>
    <cellStyle name="Porcentagem 3 2 8" xfId="1975"/>
    <cellStyle name="Porcentagem 3 2 9" xfId="1976"/>
    <cellStyle name="Porcentagem 3 3" xfId="43"/>
    <cellStyle name="Porcentagem 3 3 2" xfId="693"/>
    <cellStyle name="Porcentagem 3 3 3" xfId="1977"/>
    <cellStyle name="Porcentagem 3 3 3 2" xfId="2969"/>
    <cellStyle name="Porcentagem 3 3 4" xfId="1978"/>
    <cellStyle name="Porcentagem 3 3 5" xfId="1979"/>
    <cellStyle name="Porcentagem 3 3 6" xfId="1980"/>
    <cellStyle name="Porcentagem 3 3 7" xfId="1981"/>
    <cellStyle name="Porcentagem 3 3 8" xfId="1982"/>
    <cellStyle name="Porcentagem 3 3 9" xfId="1983"/>
    <cellStyle name="Porcentagem 3 4" xfId="102"/>
    <cellStyle name="Porcentagem 3 4 2" xfId="316"/>
    <cellStyle name="Porcentagem 3 4 2 2" xfId="1985"/>
    <cellStyle name="Porcentagem 3 4 2 3" xfId="1986"/>
    <cellStyle name="Porcentagem 3 4 2 4" xfId="1987"/>
    <cellStyle name="Porcentagem 3 4 2 5" xfId="1984"/>
    <cellStyle name="Porcentagem 3 4 3" xfId="723"/>
    <cellStyle name="Porcentagem 3 4 4" xfId="1988"/>
    <cellStyle name="Porcentagem 3 4 5" xfId="1989"/>
    <cellStyle name="Porcentagem 3 4 5 2" xfId="1990"/>
    <cellStyle name="Porcentagem 3 4 5 3" xfId="1991"/>
    <cellStyle name="Porcentagem 3 4 6" xfId="1992"/>
    <cellStyle name="Porcentagem 3 4 7" xfId="1993"/>
    <cellStyle name="Porcentagem 3 4 8" xfId="1994"/>
    <cellStyle name="Porcentagem 3 4 9" xfId="1995"/>
    <cellStyle name="Porcentagem 3 5" xfId="317"/>
    <cellStyle name="Porcentagem 3 5 2" xfId="777"/>
    <cellStyle name="Porcentagem 3 6" xfId="661"/>
    <cellStyle name="Porcentagem 3 7" xfId="1996"/>
    <cellStyle name="Porcentagem 3 8" xfId="1997"/>
    <cellStyle name="Porcentagem 3 9" xfId="1998"/>
    <cellStyle name="Porcentagem 4" xfId="44"/>
    <cellStyle name="Porcentagem 4 2" xfId="318"/>
    <cellStyle name="Porcentagem 4 2 2" xfId="778"/>
    <cellStyle name="Porcentagem 4 3" xfId="663"/>
    <cellStyle name="Porcentagem 4 4" xfId="1999"/>
    <cellStyle name="Porcentagem 4 5" xfId="2000"/>
    <cellStyle name="Porcentagem 4 6" xfId="2001"/>
    <cellStyle name="Porcentagem 4 7" xfId="2002"/>
    <cellStyle name="Porcentagem 4 8" xfId="2003"/>
    <cellStyle name="Porcentagem 4 9" xfId="2004"/>
    <cellStyle name="Porcentagem 5" xfId="35"/>
    <cellStyle name="Porcentagem 5 10" xfId="2005"/>
    <cellStyle name="Porcentagem 5 11" xfId="2006"/>
    <cellStyle name="Porcentagem 5 2" xfId="103"/>
    <cellStyle name="Porcentagem 5 2 10" xfId="2970"/>
    <cellStyle name="Porcentagem 5 2 2" xfId="319"/>
    <cellStyle name="Porcentagem 5 2 2 2" xfId="2008"/>
    <cellStyle name="Porcentagem 5 2 2 3" xfId="2009"/>
    <cellStyle name="Porcentagem 5 2 2 4" xfId="2010"/>
    <cellStyle name="Porcentagem 5 2 2 5" xfId="2007"/>
    <cellStyle name="Porcentagem 5 2 3" xfId="724"/>
    <cellStyle name="Porcentagem 5 2 4" xfId="2011"/>
    <cellStyle name="Porcentagem 5 2 5" xfId="2012"/>
    <cellStyle name="Porcentagem 5 2 5 2" xfId="2013"/>
    <cellStyle name="Porcentagem 5 2 5 3" xfId="2014"/>
    <cellStyle name="Porcentagem 5 2 6" xfId="2015"/>
    <cellStyle name="Porcentagem 5 2 7" xfId="2016"/>
    <cellStyle name="Porcentagem 5 2 8" xfId="2017"/>
    <cellStyle name="Porcentagem 5 2 9" xfId="2018"/>
    <cellStyle name="Porcentagem 5 3" xfId="104"/>
    <cellStyle name="Porcentagem 5 3 10" xfId="2020"/>
    <cellStyle name="Porcentagem 5 3 10 2" xfId="1093"/>
    <cellStyle name="Porcentagem 5 3 10 3" xfId="2772"/>
    <cellStyle name="Porcentagem 5 3 11" xfId="2021"/>
    <cellStyle name="Porcentagem 5 3 11 2" xfId="1094"/>
    <cellStyle name="Porcentagem 5 3 11 3" xfId="2773"/>
    <cellStyle name="Porcentagem 5 3 12" xfId="2019"/>
    <cellStyle name="Porcentagem 5 3 12 2" xfId="2860"/>
    <cellStyle name="Porcentagem 5 3 12 3" xfId="2771"/>
    <cellStyle name="Porcentagem 5 3 12 4" xfId="2638"/>
    <cellStyle name="Porcentagem 5 3 12 5" xfId="2571"/>
    <cellStyle name="Porcentagem 5 3 13" xfId="2971"/>
    <cellStyle name="Porcentagem 5 3 2" xfId="105"/>
    <cellStyle name="Porcentagem 5 3 2 2" xfId="725"/>
    <cellStyle name="Porcentagem 5 3 2 3" xfId="2022"/>
    <cellStyle name="Porcentagem 5 3 2 4" xfId="2023"/>
    <cellStyle name="Porcentagem 5 3 2 5" xfId="2024"/>
    <cellStyle name="Porcentagem 5 3 2 6" xfId="2025"/>
    <cellStyle name="Porcentagem 5 3 2 7" xfId="2026"/>
    <cellStyle name="Porcentagem 5 3 2 8" xfId="2027"/>
    <cellStyle name="Porcentagem 5 3 2 9" xfId="2028"/>
    <cellStyle name="Porcentagem 5 3 3" xfId="449"/>
    <cellStyle name="Porcentagem 5 3 3 2" xfId="561"/>
    <cellStyle name="Porcentagem 5 3 3 2 2" xfId="819"/>
    <cellStyle name="Porcentagem 5 3 3 3" xfId="795"/>
    <cellStyle name="Porcentagem 5 3 3 3 2" xfId="2030"/>
    <cellStyle name="Porcentagem 5 3 3 3 2 2" xfId="2862"/>
    <cellStyle name="Porcentagem 5 3 3 3 2 3" xfId="2775"/>
    <cellStyle name="Porcentagem 5 3 3 3 2 4" xfId="2640"/>
    <cellStyle name="Porcentagem 5 3 3 3 2 5" xfId="2573"/>
    <cellStyle name="Porcentagem 5 3 3 4" xfId="2031"/>
    <cellStyle name="Porcentagem 5 3 3 4 2" xfId="1109"/>
    <cellStyle name="Porcentagem 5 3 3 4 3" xfId="2776"/>
    <cellStyle name="Porcentagem 5 3 3 5" xfId="2029"/>
    <cellStyle name="Porcentagem 5 3 3 5 2" xfId="2861"/>
    <cellStyle name="Porcentagem 5 3 3 5 3" xfId="2774"/>
    <cellStyle name="Porcentagem 5 3 3 5 4" xfId="2639"/>
    <cellStyle name="Porcentagem 5 3 3 5 5" xfId="2572"/>
    <cellStyle name="Porcentagem 5 3 4" xfId="450"/>
    <cellStyle name="Porcentagem 5 3 4 2" xfId="562"/>
    <cellStyle name="Porcentagem 5 3 4 2 2" xfId="820"/>
    <cellStyle name="Porcentagem 5 3 4 3" xfId="796"/>
    <cellStyle name="Porcentagem 5 3 5" xfId="563"/>
    <cellStyle name="Porcentagem 5 3 5 2" xfId="564"/>
    <cellStyle name="Porcentagem 5 3 5 2 2" xfId="821"/>
    <cellStyle name="Porcentagem 5 3 5 3" xfId="2032"/>
    <cellStyle name="Porcentagem 5 3 5 3 2" xfId="2863"/>
    <cellStyle name="Porcentagem 5 3 5 3 3" xfId="2777"/>
    <cellStyle name="Porcentagem 5 3 5 3 4" xfId="2641"/>
    <cellStyle name="Porcentagem 5 3 5 3 5" xfId="2574"/>
    <cellStyle name="Porcentagem 5 3 6" xfId="565"/>
    <cellStyle name="Porcentagem 5 3 6 2" xfId="566"/>
    <cellStyle name="Porcentagem 5 3 6 2 2" xfId="823"/>
    <cellStyle name="Porcentagem 5 3 6 3" xfId="822"/>
    <cellStyle name="Porcentagem 5 3 6 3 2" xfId="2034"/>
    <cellStyle name="Porcentagem 5 3 6 3 2 2" xfId="2865"/>
    <cellStyle name="Porcentagem 5 3 6 3 2 3" xfId="2779"/>
    <cellStyle name="Porcentagem 5 3 6 3 2 4" xfId="2643"/>
    <cellStyle name="Porcentagem 5 3 6 3 2 5" xfId="2576"/>
    <cellStyle name="Porcentagem 5 3 6 4" xfId="2035"/>
    <cellStyle name="Porcentagem 5 3 6 4 2" xfId="1149"/>
    <cellStyle name="Porcentagem 5 3 6 4 3" xfId="2780"/>
    <cellStyle name="Porcentagem 5 3 6 5" xfId="2033"/>
    <cellStyle name="Porcentagem 5 3 6 5 2" xfId="2864"/>
    <cellStyle name="Porcentagem 5 3 6 5 3" xfId="2778"/>
    <cellStyle name="Porcentagem 5 3 6 5 4" xfId="2642"/>
    <cellStyle name="Porcentagem 5 3 6 5 5" xfId="2575"/>
    <cellStyle name="Porcentagem 5 3 7" xfId="567"/>
    <cellStyle name="Porcentagem 5 3 7 2" xfId="2037"/>
    <cellStyle name="Porcentagem 5 3 7 3" xfId="2036"/>
    <cellStyle name="Porcentagem 5 3 7 3 2" xfId="2866"/>
    <cellStyle name="Porcentagem 5 3 7 3 3" xfId="2781"/>
    <cellStyle name="Porcentagem 5 3 7 3 4" xfId="2644"/>
    <cellStyle name="Porcentagem 5 3 7 3 5" xfId="2577"/>
    <cellStyle name="Porcentagem 5 3 8" xfId="568"/>
    <cellStyle name="Porcentagem 5 3 8 2" xfId="2038"/>
    <cellStyle name="Porcentagem 5 3 8 3" xfId="2039"/>
    <cellStyle name="Porcentagem 5 3 8 4" xfId="2040"/>
    <cellStyle name="Porcentagem 5 3 8 4 2" xfId="1164"/>
    <cellStyle name="Porcentagem 5 3 8 4 3" xfId="2782"/>
    <cellStyle name="Porcentagem 5 3 8 5" xfId="2041"/>
    <cellStyle name="Porcentagem 5 3 9" xfId="569"/>
    <cellStyle name="Porcentagem 5 3 9 2" xfId="2042"/>
    <cellStyle name="Porcentagem 5 3 9 2 2" xfId="2867"/>
    <cellStyle name="Porcentagem 5 3 9 2 3" xfId="2783"/>
    <cellStyle name="Porcentagem 5 3 9 2 4" xfId="2645"/>
    <cellStyle name="Porcentagem 5 3 9 2 5" xfId="2578"/>
    <cellStyle name="Porcentagem 5 4" xfId="2043"/>
    <cellStyle name="Porcentagem 5 4 2" xfId="2972"/>
    <cellStyle name="Porcentagem 5 5" xfId="2044"/>
    <cellStyle name="Porcentagem 5 6" xfId="2045"/>
    <cellStyle name="Porcentagem 5 7" xfId="2046"/>
    <cellStyle name="Porcentagem 5 8" xfId="2047"/>
    <cellStyle name="Porcentagem 5 9" xfId="2048"/>
    <cellStyle name="Porcentagem 6" xfId="66"/>
    <cellStyle name="Porcentagem 6 2" xfId="320"/>
    <cellStyle name="Porcentagem 6 2 2" xfId="779"/>
    <cellStyle name="Porcentagem 6 3" xfId="321"/>
    <cellStyle name="Porcentagem 6 3 2" xfId="570"/>
    <cellStyle name="Porcentagem 6 3 2 2" xfId="2050"/>
    <cellStyle name="Porcentagem 6 3 3" xfId="1075"/>
    <cellStyle name="Porcentagem 6 3 3 2" xfId="2052"/>
    <cellStyle name="Porcentagem 6 3 3 3" xfId="2051"/>
    <cellStyle name="Porcentagem 6 3 4" xfId="2053"/>
    <cellStyle name="Porcentagem 6 3 5" xfId="2054"/>
    <cellStyle name="Porcentagem 6 3 6" xfId="2055"/>
    <cellStyle name="Porcentagem 6 3 7" xfId="2049"/>
    <cellStyle name="Porcentagem 6 4" xfId="701"/>
    <cellStyle name="Porcentagem 6 5" xfId="2056"/>
    <cellStyle name="Porcentagem 6 6" xfId="2057"/>
    <cellStyle name="Porcentagem 6 7" xfId="2058"/>
    <cellStyle name="Porcentagem 6 8" xfId="2059"/>
    <cellStyle name="Porcentagem 6 9" xfId="2060"/>
    <cellStyle name="Porcentagem 7" xfId="106"/>
    <cellStyle name="Porcentagem 7 10" xfId="571"/>
    <cellStyle name="Porcentagem 7 10 2" xfId="2062"/>
    <cellStyle name="Porcentagem 7 10 2 2" xfId="2869"/>
    <cellStyle name="Porcentagem 7 10 2 3" xfId="2785"/>
    <cellStyle name="Porcentagem 7 10 2 4" xfId="2647"/>
    <cellStyle name="Porcentagem 7 10 2 5" xfId="2580"/>
    <cellStyle name="Porcentagem 7 11" xfId="2063"/>
    <cellStyle name="Porcentagem 7 11 2" xfId="1267"/>
    <cellStyle name="Porcentagem 7 11 3" xfId="2786"/>
    <cellStyle name="Porcentagem 7 12" xfId="2064"/>
    <cellStyle name="Porcentagem 7 12 2" xfId="2065"/>
    <cellStyle name="Porcentagem 7 13" xfId="2061"/>
    <cellStyle name="Porcentagem 7 13 2" xfId="2868"/>
    <cellStyle name="Porcentagem 7 13 3" xfId="2784"/>
    <cellStyle name="Porcentagem 7 13 4" xfId="2646"/>
    <cellStyle name="Porcentagem 7 13 5" xfId="2579"/>
    <cellStyle name="Porcentagem 7 14" xfId="2973"/>
    <cellStyle name="Porcentagem 7 2" xfId="107"/>
    <cellStyle name="Porcentagem 7 2 2" xfId="726"/>
    <cellStyle name="Porcentagem 7 2 3" xfId="2066"/>
    <cellStyle name="Porcentagem 7 2 4" xfId="2067"/>
    <cellStyle name="Porcentagem 7 2 5" xfId="2068"/>
    <cellStyle name="Porcentagem 7 2 6" xfId="2069"/>
    <cellStyle name="Porcentagem 7 2 7" xfId="2070"/>
    <cellStyle name="Porcentagem 7 2 8" xfId="2071"/>
    <cellStyle name="Porcentagem 7 2 9" xfId="2072"/>
    <cellStyle name="Porcentagem 7 3" xfId="322"/>
    <cellStyle name="Porcentagem 7 3 2" xfId="572"/>
    <cellStyle name="Porcentagem 7 3 2 2" xfId="824"/>
    <cellStyle name="Porcentagem 7 3 3" xfId="1077"/>
    <cellStyle name="Porcentagem 7 3 3 2" xfId="1314"/>
    <cellStyle name="Porcentagem 7 3 3 3" xfId="2074"/>
    <cellStyle name="Porcentagem 7 3 3 3 2" xfId="2871"/>
    <cellStyle name="Porcentagem 7 3 3 3 3" xfId="2788"/>
    <cellStyle name="Porcentagem 7 3 3 3 4" xfId="2649"/>
    <cellStyle name="Porcentagem 7 3 3 3 5" xfId="2582"/>
    <cellStyle name="Porcentagem 7 3 4" xfId="1076"/>
    <cellStyle name="Porcentagem 7 3 5" xfId="2075"/>
    <cellStyle name="Porcentagem 7 3 5 2" xfId="1320"/>
    <cellStyle name="Porcentagem 7 3 5 3" xfId="2789"/>
    <cellStyle name="Porcentagem 7 3 6" xfId="2073"/>
    <cellStyle name="Porcentagem 7 3 6 2" xfId="2870"/>
    <cellStyle name="Porcentagem 7 3 6 3" xfId="2787"/>
    <cellStyle name="Porcentagem 7 3 6 4" xfId="2648"/>
    <cellStyle name="Porcentagem 7 3 6 5" xfId="2581"/>
    <cellStyle name="Porcentagem 7 4" xfId="451"/>
    <cellStyle name="Porcentagem 7 4 2" xfId="573"/>
    <cellStyle name="Porcentagem 7 4 2 2" xfId="825"/>
    <cellStyle name="Porcentagem 7 4 3" xfId="797"/>
    <cellStyle name="Porcentagem 7 5" xfId="574"/>
    <cellStyle name="Porcentagem 7 5 2" xfId="575"/>
    <cellStyle name="Porcentagem 7 5 2 2" xfId="826"/>
    <cellStyle name="Porcentagem 7 5 3" xfId="2076"/>
    <cellStyle name="Porcentagem 7 5 3 2" xfId="2872"/>
    <cellStyle name="Porcentagem 7 5 3 3" xfId="2790"/>
    <cellStyle name="Porcentagem 7 5 3 4" xfId="2650"/>
    <cellStyle name="Porcentagem 7 5 3 5" xfId="2583"/>
    <cellStyle name="Porcentagem 7 6" xfId="576"/>
    <cellStyle name="Porcentagem 7 6 2" xfId="577"/>
    <cellStyle name="Porcentagem 7 6 2 2" xfId="828"/>
    <cellStyle name="Porcentagem 7 6 3" xfId="827"/>
    <cellStyle name="Porcentagem 7 6 3 2" xfId="2078"/>
    <cellStyle name="Porcentagem 7 6 3 2 2" xfId="2874"/>
    <cellStyle name="Porcentagem 7 6 3 2 3" xfId="2792"/>
    <cellStyle name="Porcentagem 7 6 3 2 4" xfId="2652"/>
    <cellStyle name="Porcentagem 7 6 3 2 5" xfId="2585"/>
    <cellStyle name="Porcentagem 7 6 4" xfId="2079"/>
    <cellStyle name="Porcentagem 7 6 4 2" xfId="1324"/>
    <cellStyle name="Porcentagem 7 6 4 3" xfId="2793"/>
    <cellStyle name="Porcentagem 7 6 5" xfId="2077"/>
    <cellStyle name="Porcentagem 7 6 5 2" xfId="2873"/>
    <cellStyle name="Porcentagem 7 6 5 3" xfId="2791"/>
    <cellStyle name="Porcentagem 7 6 5 4" xfId="2651"/>
    <cellStyle name="Porcentagem 7 6 5 5" xfId="2584"/>
    <cellStyle name="Porcentagem 7 7" xfId="578"/>
    <cellStyle name="Porcentagem 7 7 2" xfId="579"/>
    <cellStyle name="Porcentagem 7 7 2 2" xfId="2080"/>
    <cellStyle name="Porcentagem 7 7 3" xfId="2081"/>
    <cellStyle name="Porcentagem 7 7 3 2" xfId="2082"/>
    <cellStyle name="Porcentagem 7 7 3 3" xfId="2794"/>
    <cellStyle name="Porcentagem 7 7 4" xfId="2083"/>
    <cellStyle name="Porcentagem 7 7 5" xfId="2084"/>
    <cellStyle name="Porcentagem 7 8" xfId="580"/>
    <cellStyle name="Porcentagem 7 8 2" xfId="2085"/>
    <cellStyle name="Porcentagem 7 8 3" xfId="2086"/>
    <cellStyle name="Porcentagem 7 8 4" xfId="2087"/>
    <cellStyle name="Porcentagem 7 8 4 2" xfId="1328"/>
    <cellStyle name="Porcentagem 7 8 4 3" xfId="2795"/>
    <cellStyle name="Porcentagem 7 8 5" xfId="2088"/>
    <cellStyle name="Porcentagem 7 9" xfId="581"/>
    <cellStyle name="Porcentagem 7 9 2" xfId="2089"/>
    <cellStyle name="Porcentagem 7 9 2 2" xfId="2875"/>
    <cellStyle name="Porcentagem 7 9 2 3" xfId="2796"/>
    <cellStyle name="Porcentagem 7 9 2 4" xfId="2653"/>
    <cellStyle name="Porcentagem 7 9 2 5" xfId="2586"/>
    <cellStyle name="Porcentagem 8" xfId="2090"/>
    <cellStyle name="Porcentagem 8 2" xfId="2974"/>
    <cellStyle name="Porcentagem 9" xfId="2091"/>
    <cellStyle name="Result" xfId="323"/>
    <cellStyle name="Result2" xfId="324"/>
    <cellStyle name="Saída 2" xfId="419"/>
    <cellStyle name="Saída 2 2" xfId="2975"/>
    <cellStyle name="Sep. milhar [0]" xfId="325"/>
    <cellStyle name="Separador de m" xfId="326"/>
    <cellStyle name="Separador de milhares" xfId="634" builtinId="3"/>
    <cellStyle name="Separador de milhares 2" xfId="45"/>
    <cellStyle name="Separador de milhares 2 10" xfId="2092"/>
    <cellStyle name="Separador de milhares 2 11" xfId="2093"/>
    <cellStyle name="Separador de milhares 2 12" xfId="2094"/>
    <cellStyle name="Separador de milhares 2 2" xfId="46"/>
    <cellStyle name="Separador de milhares 2 2 10" xfId="2095"/>
    <cellStyle name="Separador de milhares 2 2 2" xfId="108"/>
    <cellStyle name="Separador de milhares 2 2 2 2" xfId="727"/>
    <cellStyle name="Separador de milhares 2 2 2 2 2" xfId="2976"/>
    <cellStyle name="Separador de milhares 2 2 2 3" xfId="2096"/>
    <cellStyle name="Separador de milhares 2 2 2 4" xfId="2097"/>
    <cellStyle name="Separador de milhares 2 2 2 5" xfId="2098"/>
    <cellStyle name="Separador de milhares 2 2 2 6" xfId="2099"/>
    <cellStyle name="Separador de milhares 2 2 2 7" xfId="2100"/>
    <cellStyle name="Separador de milhares 2 2 2 8" xfId="2101"/>
    <cellStyle name="Separador de milhares 2 2 2 9" xfId="2102"/>
    <cellStyle name="Separador de milhares 2 2 3" xfId="665"/>
    <cellStyle name="Separador de milhares 2 2 4" xfId="2103"/>
    <cellStyle name="Separador de milhares 2 2 5" xfId="2104"/>
    <cellStyle name="Separador de milhares 2 2 6" xfId="2105"/>
    <cellStyle name="Separador de milhares 2 2 7" xfId="2106"/>
    <cellStyle name="Separador de milhares 2 2 8" xfId="2107"/>
    <cellStyle name="Separador de milhares 2 2 9" xfId="2108"/>
    <cellStyle name="Separador de milhares 2 3" xfId="47"/>
    <cellStyle name="Separador de milhares 2 3 10" xfId="2109"/>
    <cellStyle name="Separador de milhares 2 3 2" xfId="109"/>
    <cellStyle name="Separador de milhares 2 3 2 2" xfId="728"/>
    <cellStyle name="Separador de milhares 2 3 2 3" xfId="2110"/>
    <cellStyle name="Separador de milhares 2 3 2 4" xfId="2111"/>
    <cellStyle name="Separador de milhares 2 3 2 5" xfId="2112"/>
    <cellStyle name="Separador de milhares 2 3 2 6" xfId="2113"/>
    <cellStyle name="Separador de milhares 2 3 2 7" xfId="2114"/>
    <cellStyle name="Separador de milhares 2 3 2 8" xfId="2115"/>
    <cellStyle name="Separador de milhares 2 3 2 9" xfId="2116"/>
    <cellStyle name="Separador de milhares 2 3 3" xfId="666"/>
    <cellStyle name="Separador de milhares 2 3 4" xfId="2117"/>
    <cellStyle name="Separador de milhares 2 3 5" xfId="2118"/>
    <cellStyle name="Separador de milhares 2 3 6" xfId="2119"/>
    <cellStyle name="Separador de milhares 2 3 7" xfId="2120"/>
    <cellStyle name="Separador de milhares 2 3 8" xfId="2121"/>
    <cellStyle name="Separador de milhares 2 3 9" xfId="2122"/>
    <cellStyle name="Separador de milhares 2 4" xfId="48"/>
    <cellStyle name="Separador de milhares 2 4 2" xfId="694"/>
    <cellStyle name="Separador de milhares 2 4 3" xfId="2123"/>
    <cellStyle name="Separador de milhares 2 4 3 2" xfId="2977"/>
    <cellStyle name="Separador de milhares 2 4 4" xfId="2124"/>
    <cellStyle name="Separador de milhares 2 4 5" xfId="2125"/>
    <cellStyle name="Separador de milhares 2 4 6" xfId="2126"/>
    <cellStyle name="Separador de milhares 2 4 7" xfId="2127"/>
    <cellStyle name="Separador de milhares 2 4 8" xfId="2128"/>
    <cellStyle name="Separador de milhares 2 4 9" xfId="2129"/>
    <cellStyle name="Separador de milhares 2 5" xfId="664"/>
    <cellStyle name="Separador de milhares 2 5 2" xfId="2978"/>
    <cellStyle name="Separador de milhares 2 5 3" xfId="2979"/>
    <cellStyle name="Separador de milhares 2 6" xfId="2130"/>
    <cellStyle name="Separador de milhares 2 7" xfId="2131"/>
    <cellStyle name="Separador de milhares 2 8" xfId="2132"/>
    <cellStyle name="Separador de milhares 2 9" xfId="2133"/>
    <cellStyle name="Separador de milhares 3" xfId="49"/>
    <cellStyle name="Separador de milhares 3 10" xfId="2134"/>
    <cellStyle name="Separador de milhares 3 2" xfId="111"/>
    <cellStyle name="Separador de milhares 3 2 10" xfId="2135"/>
    <cellStyle name="Separador de milhares 3 2 11" xfId="2980"/>
    <cellStyle name="Separador de milhares 3 2 2" xfId="112"/>
    <cellStyle name="Separador de milhares 3 2 2 2" xfId="850"/>
    <cellStyle name="Separador de milhares 3 2 2 3" xfId="2981"/>
    <cellStyle name="Separador de milhares 3 2 3" xfId="327"/>
    <cellStyle name="Separador de milhares 3 2 3 2" xfId="582"/>
    <cellStyle name="Separador de milhares 3 2 3 2 2" xfId="851"/>
    <cellStyle name="Separador de milhares 3 2 3 3" xfId="852"/>
    <cellStyle name="Separador de milhares 3 2 3 3 2" xfId="2136"/>
    <cellStyle name="Separador de milhares 3 2 4" xfId="583"/>
    <cellStyle name="Separador de milhares 3 2 4 2" xfId="853"/>
    <cellStyle name="Separador de milhares 3 2 4 2 2" xfId="2138"/>
    <cellStyle name="Separador de milhares 3 2 4 3" xfId="2139"/>
    <cellStyle name="Separador de milhares 3 2 4 4" xfId="2140"/>
    <cellStyle name="Separador de milhares 3 2 4 5" xfId="2141"/>
    <cellStyle name="Separador de milhares 3 2 4 6" xfId="2137"/>
    <cellStyle name="Separador de milhares 3 2 5" xfId="584"/>
    <cellStyle name="Separador de milhares 3 2 5 2" xfId="854"/>
    <cellStyle name="Separador de milhares 3 2 5 2 2" xfId="2143"/>
    <cellStyle name="Separador de milhares 3 2 5 3" xfId="2144"/>
    <cellStyle name="Separador de milhares 3 2 5 4" xfId="2145"/>
    <cellStyle name="Separador de milhares 3 2 5 5" xfId="2142"/>
    <cellStyle name="Separador de milhares 3 2 6" xfId="855"/>
    <cellStyle name="Separador de milhares 3 2 6 2" xfId="1078"/>
    <cellStyle name="Separador de milhares 3 2 6 3" xfId="2146"/>
    <cellStyle name="Separador de milhares 3 2 6 4" xfId="3022"/>
    <cellStyle name="Separador de milhares 3 2 7" xfId="1079"/>
    <cellStyle name="Separador de milhares 3 2 7 2" xfId="2148"/>
    <cellStyle name="Separador de milhares 3 2 7 3" xfId="2147"/>
    <cellStyle name="Separador de milhares 3 2 8" xfId="2149"/>
    <cellStyle name="Separador de milhares 3 2 8 2" xfId="2150"/>
    <cellStyle name="Separador de milhares 3 2 9" xfId="2151"/>
    <cellStyle name="Separador de milhares 3 2 9 2" xfId="2152"/>
    <cellStyle name="Separador de milhares 3 3" xfId="113"/>
    <cellStyle name="Separador de milhares 3 3 2" xfId="328"/>
    <cellStyle name="Separador de milhares 3 3 2 2" xfId="585"/>
    <cellStyle name="Separador de milhares 3 3 2 2 2" xfId="856"/>
    <cellStyle name="Separador de milhares 3 3 2 3" xfId="857"/>
    <cellStyle name="Separador de milhares 3 3 2 3 2" xfId="1080"/>
    <cellStyle name="Separador de milhares 3 3 2 3 2 2" xfId="2153"/>
    <cellStyle name="Separador de milhares 3 3 3" xfId="858"/>
    <cellStyle name="Separador de milhares 3 3 3 2" xfId="2155"/>
    <cellStyle name="Separador de milhares 3 3 3 3" xfId="2154"/>
    <cellStyle name="Separador de milhares 3 3 4" xfId="2982"/>
    <cellStyle name="Separador de milhares 3 4" xfId="114"/>
    <cellStyle name="Separador de milhares 3 4 2" xfId="859"/>
    <cellStyle name="Separador de milhares 3 5" xfId="110"/>
    <cellStyle name="Separador de milhares 3 5 2" xfId="860"/>
    <cellStyle name="Separador de milhares 3 5 3" xfId="2983"/>
    <cellStyle name="Separador de milhares 3 6" xfId="586"/>
    <cellStyle name="Separador de milhares 3 6 2" xfId="587"/>
    <cellStyle name="Separador de milhares 3 6 2 2" xfId="861"/>
    <cellStyle name="Separador de milhares 3 6 3" xfId="862"/>
    <cellStyle name="Separador de milhares 3 7" xfId="588"/>
    <cellStyle name="Separador de milhares 3 7 2" xfId="863"/>
    <cellStyle name="Separador de milhares 3 7 2 2" xfId="2156"/>
    <cellStyle name="Separador de milhares 3 8" xfId="864"/>
    <cellStyle name="Separador de milhares 3 8 2" xfId="1081"/>
    <cellStyle name="Separador de milhares 3 8 2 2" xfId="2158"/>
    <cellStyle name="Separador de milhares 3 8 3" xfId="2157"/>
    <cellStyle name="Separador de milhares 3 9" xfId="2159"/>
    <cellStyle name="Separador de milhares 3 9 2" xfId="2160"/>
    <cellStyle name="Separador de milhares 4" xfId="329"/>
    <cellStyle name="Separador de milhares 4 2" xfId="991"/>
    <cellStyle name="Separador de milhares 4 2 2" xfId="2985"/>
    <cellStyle name="Separador de milhares 4 2 3" xfId="2984"/>
    <cellStyle name="Separador de milhares 4 3" xfId="992"/>
    <cellStyle name="Separador de milhares 4 3 2" xfId="2986"/>
    <cellStyle name="Separador de milhares 5" xfId="2987"/>
    <cellStyle name="Separador de milhares 5 2" xfId="2988"/>
    <cellStyle name="Separador de milhares 6" xfId="2989"/>
    <cellStyle name="Separador de milhares 7" xfId="2990"/>
    <cellStyle name="Separador de milhares 7 2" xfId="2991"/>
    <cellStyle name="Separador de milhares 7 3" xfId="2992"/>
    <cellStyle name="Separador de milhares 7 4" xfId="2993"/>
    <cellStyle name="Separador de milhares 7 5" xfId="2994"/>
    <cellStyle name="Separador de milhares 7 6" xfId="2995"/>
    <cellStyle name="Separador de milhares 7 7" xfId="2996"/>
    <cellStyle name="Separador de milhares 8" xfId="2997"/>
    <cellStyle name="Sepavador de milhares [0]_Pasta2" xfId="330"/>
    <cellStyle name="Standard_RP100_01 (metr.)" xfId="331"/>
    <cellStyle name="sub-total" xfId="2998"/>
    <cellStyle name="Texto de Aviso 2" xfId="420"/>
    <cellStyle name="Texto de Aviso 2 2" xfId="2999"/>
    <cellStyle name="Texto Explicativo 2" xfId="421"/>
    <cellStyle name="Texto Explicativo 2 2" xfId="3000"/>
    <cellStyle name="Title" xfId="422"/>
    <cellStyle name="Título 1 1" xfId="3001"/>
    <cellStyle name="Título 1 2" xfId="423"/>
    <cellStyle name="Título 1 2 2" xfId="3002"/>
    <cellStyle name="Título 2 2" xfId="424"/>
    <cellStyle name="Título 2 2 2" xfId="3003"/>
    <cellStyle name="Título 3 2" xfId="425"/>
    <cellStyle name="Título 3 2 2" xfId="3004"/>
    <cellStyle name="Título 4 2" xfId="426"/>
    <cellStyle name="Título 4 2 2" xfId="3005"/>
    <cellStyle name="Título 5" xfId="427"/>
    <cellStyle name="Título 5 2" xfId="3006"/>
    <cellStyle name="Titulo1" xfId="332"/>
    <cellStyle name="Titulo2" xfId="333"/>
    <cellStyle name="Total 2" xfId="428"/>
    <cellStyle name="Total 2 2" xfId="3007"/>
    <cellStyle name="Vírgula 10" xfId="334"/>
    <cellStyle name="Vírgula 10 2" xfId="335"/>
    <cellStyle name="Vírgula 10 2 2" xfId="589"/>
    <cellStyle name="Vírgula 10 2 2 2" xfId="865"/>
    <cellStyle name="Vírgula 10 2 3" xfId="866"/>
    <cellStyle name="Vírgula 10 2 3 2" xfId="2165"/>
    <cellStyle name="Vírgula 10 2 3 3" xfId="2164"/>
    <cellStyle name="Vírgula 10 2 4" xfId="2166"/>
    <cellStyle name="Vírgula 10 3" xfId="590"/>
    <cellStyle name="Vírgula 10 3 2" xfId="867"/>
    <cellStyle name="Vírgula 10 4" xfId="868"/>
    <cellStyle name="Vírgula 10 4 2" xfId="2169"/>
    <cellStyle name="Vírgula 10 4 3" xfId="2168"/>
    <cellStyle name="Vírgula 10 5" xfId="2170"/>
    <cellStyle name="Vírgula 10 6" xfId="2171"/>
    <cellStyle name="Vírgula 10 7" xfId="2172"/>
    <cellStyle name="Vírgula 10 8" xfId="2163"/>
    <cellStyle name="Vírgula 11" xfId="336"/>
    <cellStyle name="Vírgula 11 2" xfId="780"/>
    <cellStyle name="Vírgula 11 3" xfId="2173"/>
    <cellStyle name="Vírgula 12" xfId="337"/>
    <cellStyle name="Vírgula 12 2" xfId="869"/>
    <cellStyle name="Vírgula 13" xfId="993"/>
    <cellStyle name="Vírgula 13 2" xfId="1082"/>
    <cellStyle name="Vírgula 13 3" xfId="2174"/>
    <cellStyle name="Vírgula 14" xfId="1083"/>
    <cellStyle name="Vírgula 14 2" xfId="2175"/>
    <cellStyle name="Vírgula 15" xfId="2176"/>
    <cellStyle name="Vírgula 16" xfId="2177"/>
    <cellStyle name="Vírgula 2" xfId="50"/>
    <cellStyle name="Vírgula 2 10" xfId="641"/>
    <cellStyle name="Vírgula 2 11" xfId="2178"/>
    <cellStyle name="Vírgula 2 2" xfId="51"/>
    <cellStyle name="Vírgula 2 2 10" xfId="643"/>
    <cellStyle name="Vírgula 2 2 2" xfId="52"/>
    <cellStyle name="Vírgula 2 2 2 10" xfId="2180"/>
    <cellStyle name="Vírgula 2 2 2 2" xfId="73"/>
    <cellStyle name="Vírgula 2 2 2 2 2" xfId="637"/>
    <cellStyle name="Vírgula 2 2 2 2 3" xfId="870"/>
    <cellStyle name="Vírgula 2 2 2 2 3 2" xfId="2181"/>
    <cellStyle name="Vírgula 2 2 2 2 4" xfId="2182"/>
    <cellStyle name="Vírgula 2 2 2 2 5" xfId="2183"/>
    <cellStyle name="Vírgula 2 2 2 2 6" xfId="2184"/>
    <cellStyle name="Vírgula 2 2 2 2 7" xfId="2185"/>
    <cellStyle name="Vírgula 2 2 2 2 8" xfId="2186"/>
    <cellStyle name="Vírgula 2 2 2 2 9" xfId="2187"/>
    <cellStyle name="Vírgula 2 2 2 3" xfId="871"/>
    <cellStyle name="Vírgula 2 2 2 3 2" xfId="1084"/>
    <cellStyle name="Vírgula 2 2 2 4" xfId="2188"/>
    <cellStyle name="Vírgula 2 2 2 5" xfId="2189"/>
    <cellStyle name="Vírgula 2 2 2 6" xfId="2190"/>
    <cellStyle name="Vírgula 2 2 2 7" xfId="2191"/>
    <cellStyle name="Vírgula 2 2 2 8" xfId="2192"/>
    <cellStyle name="Vírgula 2 2 2 9" xfId="2193"/>
    <cellStyle name="Vírgula 2 2 3" xfId="872"/>
    <cellStyle name="Vírgula 2 2 3 2" xfId="2194"/>
    <cellStyle name="Vírgula 2 2 3 3" xfId="3008"/>
    <cellStyle name="Vírgula 2 2 4" xfId="2195"/>
    <cellStyle name="Vírgula 2 2 5" xfId="2196"/>
    <cellStyle name="Vírgula 2 2 6" xfId="2197"/>
    <cellStyle name="Vírgula 2 2 7" xfId="2198"/>
    <cellStyle name="Vírgula 2 2 8" xfId="2199"/>
    <cellStyle name="Vírgula 2 2 9" xfId="2200"/>
    <cellStyle name="Vírgula 2 3" xfId="53"/>
    <cellStyle name="Vírgula 2 3 2" xfId="338"/>
    <cellStyle name="Vírgula 2 3 2 2" xfId="781"/>
    <cellStyle name="Vírgula 2 3 2 3" xfId="3009"/>
    <cellStyle name="Vírgula 2 3 3" xfId="668"/>
    <cellStyle name="Vírgula 2 3 4" xfId="873"/>
    <cellStyle name="Vírgula 2 3 4 2" xfId="2201"/>
    <cellStyle name="Vírgula 2 3 5" xfId="2202"/>
    <cellStyle name="Vírgula 2 3 6" xfId="2203"/>
    <cellStyle name="Vírgula 2 3 7" xfId="2204"/>
    <cellStyle name="Vírgula 2 3 8" xfId="2205"/>
    <cellStyle name="Vírgula 2 3 9" xfId="2206"/>
    <cellStyle name="Vírgula 2 4" xfId="339"/>
    <cellStyle name="Vírgula 2 4 2" xfId="782"/>
    <cellStyle name="Vírgula 2 4 3" xfId="3010"/>
    <cellStyle name="Vírgula 2 5" xfId="340"/>
    <cellStyle name="Vírgula 2 5 2" xfId="874"/>
    <cellStyle name="Vírgula 2 5 2 2" xfId="2209"/>
    <cellStyle name="Vírgula 2 5 3" xfId="2210"/>
    <cellStyle name="Vírgula 2 5 4" xfId="2211"/>
    <cellStyle name="Vírgula 2 5 5" xfId="2208"/>
    <cellStyle name="Vírgula 2 6" xfId="875"/>
    <cellStyle name="Vírgula 2 6 2" xfId="2212"/>
    <cellStyle name="Vírgula 2 7" xfId="2213"/>
    <cellStyle name="Vírgula 2 8" xfId="2214"/>
    <cellStyle name="Vírgula 2 9" xfId="2215"/>
    <cellStyle name="Vírgula 3" xfId="54"/>
    <cellStyle name="Vírgula 3 10" xfId="2216"/>
    <cellStyle name="Vírgula 3 11" xfId="2217"/>
    <cellStyle name="Vírgula 3 12" xfId="2218"/>
    <cellStyle name="Vírgula 3 2" xfId="55"/>
    <cellStyle name="Vírgula 3 2 10" xfId="2219"/>
    <cellStyle name="Vírgula 3 2 11" xfId="2220"/>
    <cellStyle name="Vírgula 3 2 2" xfId="56"/>
    <cellStyle name="Vírgula 3 2 2 2" xfId="695"/>
    <cellStyle name="Vírgula 3 2 2 3" xfId="2221"/>
    <cellStyle name="Vírgula 3 2 2 4" xfId="2222"/>
    <cellStyle name="Vírgula 3 2 2 5" xfId="2223"/>
    <cellStyle name="Vírgula 3 2 2 6" xfId="2224"/>
    <cellStyle name="Vírgula 3 2 2 7" xfId="2225"/>
    <cellStyle name="Vírgula 3 2 2 8" xfId="2226"/>
    <cellStyle name="Vírgula 3 2 2 9" xfId="2227"/>
    <cellStyle name="Vírgula 3 2 3" xfId="115"/>
    <cellStyle name="Vírgula 3 2 3 2" xfId="729"/>
    <cellStyle name="Vírgula 3 2 3 3" xfId="2228"/>
    <cellStyle name="Vírgula 3 2 3 4" xfId="2229"/>
    <cellStyle name="Vírgula 3 2 3 5" xfId="2230"/>
    <cellStyle name="Vírgula 3 2 3 6" xfId="2231"/>
    <cellStyle name="Vírgula 3 2 3 7" xfId="2232"/>
    <cellStyle name="Vírgula 3 2 3 8" xfId="2233"/>
    <cellStyle name="Vírgula 3 2 3 9" xfId="2234"/>
    <cellStyle name="Vírgula 3 2 4" xfId="670"/>
    <cellStyle name="Vírgula 3 2 5" xfId="2235"/>
    <cellStyle name="Vírgula 3 2 6" xfId="2236"/>
    <cellStyle name="Vírgula 3 2 7" xfId="2237"/>
    <cellStyle name="Vírgula 3 2 8" xfId="2238"/>
    <cellStyle name="Vírgula 3 2 9" xfId="2239"/>
    <cellStyle name="Vírgula 3 3" xfId="57"/>
    <cellStyle name="Vírgula 3 3 2" xfId="696"/>
    <cellStyle name="Vírgula 3 3 3" xfId="2240"/>
    <cellStyle name="Vírgula 3 3 3 2" xfId="3011"/>
    <cellStyle name="Vírgula 3 3 4" xfId="2241"/>
    <cellStyle name="Vírgula 3 3 5" xfId="2242"/>
    <cellStyle name="Vírgula 3 3 6" xfId="2243"/>
    <cellStyle name="Vírgula 3 3 7" xfId="2244"/>
    <cellStyle name="Vírgula 3 3 8" xfId="2245"/>
    <cellStyle name="Vírgula 3 3 9" xfId="2246"/>
    <cellStyle name="Vírgula 3 4" xfId="116"/>
    <cellStyle name="Vírgula 3 4 2" xfId="730"/>
    <cellStyle name="Vírgula 3 4 3" xfId="2247"/>
    <cellStyle name="Vírgula 3 4 4" xfId="2248"/>
    <cellStyle name="Vírgula 3 4 5" xfId="2249"/>
    <cellStyle name="Vírgula 3 4 6" xfId="2250"/>
    <cellStyle name="Vírgula 3 4 7" xfId="2251"/>
    <cellStyle name="Vírgula 3 4 8" xfId="2252"/>
    <cellStyle name="Vírgula 3 4 9" xfId="2253"/>
    <cellStyle name="Vírgula 3 5" xfId="669"/>
    <cellStyle name="Vírgula 3 6" xfId="2254"/>
    <cellStyle name="Vírgula 3 7" xfId="2255"/>
    <cellStyle name="Vírgula 3 8" xfId="2256"/>
    <cellStyle name="Vírgula 3 9" xfId="2257"/>
    <cellStyle name="Vírgula 4" xfId="58"/>
    <cellStyle name="Vírgula 4 10" xfId="2258"/>
    <cellStyle name="Vírgula 4 11" xfId="2259"/>
    <cellStyle name="Vírgula 4 12" xfId="2260"/>
    <cellStyle name="Vírgula 4 2" xfId="59"/>
    <cellStyle name="Vírgula 4 2 10" xfId="2261"/>
    <cellStyle name="Vírgula 4 2 2" xfId="60"/>
    <cellStyle name="Vírgula 4 2 2 2" xfId="673"/>
    <cellStyle name="Vírgula 4 2 2 3" xfId="2262"/>
    <cellStyle name="Vírgula 4 2 2 4" xfId="2263"/>
    <cellStyle name="Vírgula 4 2 2 5" xfId="2264"/>
    <cellStyle name="Vírgula 4 2 2 6" xfId="2265"/>
    <cellStyle name="Vírgula 4 2 2 7" xfId="2266"/>
    <cellStyle name="Vírgula 4 2 2 8" xfId="2267"/>
    <cellStyle name="Vírgula 4 2 2 9" xfId="2268"/>
    <cellStyle name="Vírgula 4 2 3" xfId="672"/>
    <cellStyle name="Vírgula 4 2 3 2" xfId="3012"/>
    <cellStyle name="Vírgula 4 2 4" xfId="2269"/>
    <cellStyle name="Vírgula 4 2 5" xfId="2270"/>
    <cellStyle name="Vírgula 4 2 6" xfId="2271"/>
    <cellStyle name="Vírgula 4 2 7" xfId="2272"/>
    <cellStyle name="Vírgula 4 2 8" xfId="2273"/>
    <cellStyle name="Vírgula 4 2 9" xfId="2274"/>
    <cellStyle name="Vírgula 4 3" xfId="61"/>
    <cellStyle name="Vírgula 4 3 2" xfId="697"/>
    <cellStyle name="Vírgula 4 3 3" xfId="2276"/>
    <cellStyle name="Vírgula 4 3 4" xfId="2277"/>
    <cellStyle name="Vírgula 4 3 5" xfId="2278"/>
    <cellStyle name="Vírgula 4 3 6" xfId="2279"/>
    <cellStyle name="Vírgula 4 3 7" xfId="2280"/>
    <cellStyle name="Vírgula 4 3 8" xfId="2281"/>
    <cellStyle name="Vírgula 4 3 9" xfId="2282"/>
    <cellStyle name="Vírgula 4 4" xfId="341"/>
    <cellStyle name="Vírgula 4 4 10" xfId="2284"/>
    <cellStyle name="Vírgula 4 4 11" xfId="2285"/>
    <cellStyle name="Vírgula 4 4 12" xfId="2283"/>
    <cellStyle name="Vírgula 4 4 2" xfId="591"/>
    <cellStyle name="Vírgula 4 4 2 2" xfId="876"/>
    <cellStyle name="Vírgula 4 4 2 2 2" xfId="2287"/>
    <cellStyle name="Vírgula 4 4 2 3" xfId="2288"/>
    <cellStyle name="Vírgula 4 4 2 4" xfId="2289"/>
    <cellStyle name="Vírgula 4 4 2 5" xfId="2286"/>
    <cellStyle name="Vírgula 4 4 3" xfId="877"/>
    <cellStyle name="Vírgula 4 4 3 2" xfId="2290"/>
    <cellStyle name="Vírgula 4 4 4" xfId="2291"/>
    <cellStyle name="Vírgula 4 4 5" xfId="2292"/>
    <cellStyle name="Vírgula 4 4 5 2" xfId="2293"/>
    <cellStyle name="Vírgula 4 4 5 3" xfId="2294"/>
    <cellStyle name="Vírgula 4 4 6" xfId="2295"/>
    <cellStyle name="Vírgula 4 4 7" xfId="2296"/>
    <cellStyle name="Vírgula 4 4 8" xfId="2297"/>
    <cellStyle name="Vírgula 4 4 9" xfId="2298"/>
    <cellStyle name="Vírgula 4 5" xfId="671"/>
    <cellStyle name="Vírgula 4 6" xfId="2299"/>
    <cellStyle name="Vírgula 4 7" xfId="2300"/>
    <cellStyle name="Vírgula 4 8" xfId="2301"/>
    <cellStyle name="Vírgula 4 9" xfId="2302"/>
    <cellStyle name="Vírgula 5" xfId="62"/>
    <cellStyle name="Vírgula 5 10" xfId="2303"/>
    <cellStyle name="Vírgula 5 2" xfId="117"/>
    <cellStyle name="Vírgula 5 2 2" xfId="731"/>
    <cellStyle name="Vírgula 5 2 3" xfId="2305"/>
    <cellStyle name="Vírgula 5 2 4" xfId="2306"/>
    <cellStyle name="Vírgula 5 2 5" xfId="2307"/>
    <cellStyle name="Vírgula 5 2 6" xfId="2308"/>
    <cellStyle name="Vírgula 5 2 7" xfId="2309"/>
    <cellStyle name="Vírgula 5 2 8" xfId="2310"/>
    <cellStyle name="Vírgula 5 2 9" xfId="2311"/>
    <cellStyle name="Vírgula 5 3" xfId="674"/>
    <cellStyle name="Vírgula 5 3 2" xfId="3013"/>
    <cellStyle name="Vírgula 5 4" xfId="2312"/>
    <cellStyle name="Vírgula 5 5" xfId="2313"/>
    <cellStyle name="Vírgula 5 6" xfId="2314"/>
    <cellStyle name="Vírgula 5 7" xfId="2315"/>
    <cellStyle name="Vírgula 5 8" xfId="2316"/>
    <cellStyle name="Vírgula 5 9" xfId="2317"/>
    <cellStyle name="Vírgula 6" xfId="67"/>
    <cellStyle name="Vírgula 6 10" xfId="2318"/>
    <cellStyle name="Vírgula 6 11" xfId="2319"/>
    <cellStyle name="Vírgula 6 2" xfId="118"/>
    <cellStyle name="Vírgula 6 2 10" xfId="3014"/>
    <cellStyle name="Vírgula 6 2 2" xfId="732"/>
    <cellStyle name="Vírgula 6 2 3" xfId="2321"/>
    <cellStyle name="Vírgula 6 2 4" xfId="2322"/>
    <cellStyle name="Vírgula 6 2 5" xfId="2323"/>
    <cellStyle name="Vírgula 6 2 6" xfId="2324"/>
    <cellStyle name="Vírgula 6 2 7" xfId="2325"/>
    <cellStyle name="Vírgula 6 2 8" xfId="2326"/>
    <cellStyle name="Vírgula 6 2 9" xfId="2327"/>
    <cellStyle name="Vírgula 6 3" xfId="119"/>
    <cellStyle name="Vírgula 6 3 10" xfId="878"/>
    <cellStyle name="Vírgula 6 3 10 2" xfId="2329"/>
    <cellStyle name="Vírgula 6 3 10 2 2" xfId="2877"/>
    <cellStyle name="Vírgula 6 3 10 2 3" xfId="2798"/>
    <cellStyle name="Vírgula 6 3 10 2 4" xfId="2655"/>
    <cellStyle name="Vírgula 6 3 10 2 5" xfId="2588"/>
    <cellStyle name="Vírgula 6 3 10 3" xfId="2161"/>
    <cellStyle name="Vírgula 6 3 11" xfId="2330"/>
    <cellStyle name="Vírgula 6 3 11 2" xfId="2162"/>
    <cellStyle name="Vírgula 6 3 11 3" xfId="2799"/>
    <cellStyle name="Vírgula 6 3 12" xfId="2328"/>
    <cellStyle name="Vírgula 6 3 12 2" xfId="2876"/>
    <cellStyle name="Vírgula 6 3 12 3" xfId="2797"/>
    <cellStyle name="Vírgula 6 3 12 4" xfId="2654"/>
    <cellStyle name="Vírgula 6 3 12 5" xfId="2587"/>
    <cellStyle name="Vírgula 6 3 2" xfId="120"/>
    <cellStyle name="Vírgula 6 3 2 2" xfId="733"/>
    <cellStyle name="Vírgula 6 3 2 3" xfId="2331"/>
    <cellStyle name="Vírgula 6 3 2 4" xfId="2332"/>
    <cellStyle name="Vírgula 6 3 2 5" xfId="2333"/>
    <cellStyle name="Vírgula 6 3 2 6" xfId="2334"/>
    <cellStyle name="Vírgula 6 3 2 7" xfId="2335"/>
    <cellStyle name="Vírgula 6 3 2 8" xfId="2336"/>
    <cellStyle name="Vírgula 6 3 2 9" xfId="2337"/>
    <cellStyle name="Vírgula 6 3 3" xfId="452"/>
    <cellStyle name="Vírgula 6 3 3 2" xfId="592"/>
    <cellStyle name="Vírgula 6 3 3 2 2" xfId="829"/>
    <cellStyle name="Vírgula 6 3 3 3" xfId="798"/>
    <cellStyle name="Vírgula 6 3 3 3 2" xfId="2339"/>
    <cellStyle name="Vírgula 6 3 3 3 2 2" xfId="2879"/>
    <cellStyle name="Vírgula 6 3 3 3 2 3" xfId="2801"/>
    <cellStyle name="Vírgula 6 3 3 3 2 4" xfId="2657"/>
    <cellStyle name="Vírgula 6 3 3 3 2 5" xfId="2590"/>
    <cellStyle name="Vírgula 6 3 3 4" xfId="2340"/>
    <cellStyle name="Vírgula 6 3 3 4 2" xfId="2167"/>
    <cellStyle name="Vírgula 6 3 3 4 3" xfId="2802"/>
    <cellStyle name="Vírgula 6 3 3 5" xfId="2338"/>
    <cellStyle name="Vírgula 6 3 3 5 2" xfId="2878"/>
    <cellStyle name="Vírgula 6 3 3 5 3" xfId="2800"/>
    <cellStyle name="Vírgula 6 3 3 5 4" xfId="2656"/>
    <cellStyle name="Vírgula 6 3 3 5 5" xfId="2589"/>
    <cellStyle name="Vírgula 6 3 4" xfId="453"/>
    <cellStyle name="Vírgula 6 3 4 2" xfId="593"/>
    <cellStyle name="Vírgula 6 3 4 2 2" xfId="830"/>
    <cellStyle name="Vírgula 6 3 4 3" xfId="799"/>
    <cellStyle name="Vírgula 6 3 5" xfId="594"/>
    <cellStyle name="Vírgula 6 3 5 2" xfId="595"/>
    <cellStyle name="Vírgula 6 3 5 2 2" xfId="831"/>
    <cellStyle name="Vírgula 6 3 5 3" xfId="879"/>
    <cellStyle name="Vírgula 6 3 5 4" xfId="2341"/>
    <cellStyle name="Vírgula 6 3 5 4 2" xfId="2880"/>
    <cellStyle name="Vírgula 6 3 5 4 3" xfId="2803"/>
    <cellStyle name="Vírgula 6 3 5 4 4" xfId="2658"/>
    <cellStyle name="Vírgula 6 3 5 4 5" xfId="2591"/>
    <cellStyle name="Vírgula 6 3 6" xfId="596"/>
    <cellStyle name="Vírgula 6 3 6 2" xfId="597"/>
    <cellStyle name="Vírgula 6 3 6 2 2" xfId="833"/>
    <cellStyle name="Vírgula 6 3 6 3" xfId="832"/>
    <cellStyle name="Vírgula 6 3 6 3 2" xfId="2343"/>
    <cellStyle name="Vírgula 6 3 6 3 2 2" xfId="2882"/>
    <cellStyle name="Vírgula 6 3 6 3 2 3" xfId="2805"/>
    <cellStyle name="Vírgula 6 3 6 3 2 4" xfId="2660"/>
    <cellStyle name="Vírgula 6 3 6 3 2 5" xfId="2593"/>
    <cellStyle name="Vírgula 6 3 6 4" xfId="2344"/>
    <cellStyle name="Vírgula 6 3 6 4 2" xfId="2179"/>
    <cellStyle name="Vírgula 6 3 6 4 3" xfId="2806"/>
    <cellStyle name="Vírgula 6 3 6 5" xfId="2342"/>
    <cellStyle name="Vírgula 6 3 6 5 2" xfId="2881"/>
    <cellStyle name="Vírgula 6 3 6 5 3" xfId="2804"/>
    <cellStyle name="Vírgula 6 3 6 5 4" xfId="2659"/>
    <cellStyle name="Vírgula 6 3 6 5 5" xfId="2592"/>
    <cellStyle name="Vírgula 6 3 7" xfId="598"/>
    <cellStyle name="Vírgula 6 3 7 2" xfId="880"/>
    <cellStyle name="Vírgula 6 3 7 2 2" xfId="2346"/>
    <cellStyle name="Vírgula 6 3 7 3" xfId="2345"/>
    <cellStyle name="Vírgula 6 3 7 3 2" xfId="2883"/>
    <cellStyle name="Vírgula 6 3 7 3 3" xfId="2807"/>
    <cellStyle name="Vírgula 6 3 7 3 4" xfId="2661"/>
    <cellStyle name="Vírgula 6 3 7 3 5" xfId="2594"/>
    <cellStyle name="Vírgula 6 3 8" xfId="599"/>
    <cellStyle name="Vírgula 6 3 8 2" xfId="881"/>
    <cellStyle name="Vírgula 6 3 8 2 2" xfId="2347"/>
    <cellStyle name="Vírgula 6 3 8 3" xfId="2348"/>
    <cellStyle name="Vírgula 6 3 8 4" xfId="2349"/>
    <cellStyle name="Vírgula 6 3 8 4 2" xfId="2207"/>
    <cellStyle name="Vírgula 6 3 8 4 3" xfId="2808"/>
    <cellStyle name="Vírgula 6 3 8 5" xfId="2350"/>
    <cellStyle name="Vírgula 6 3 9" xfId="600"/>
    <cellStyle name="Vírgula 6 3 9 2" xfId="882"/>
    <cellStyle name="Vírgula 6 3 9 3" xfId="2351"/>
    <cellStyle name="Vírgula 6 3 9 3 2" xfId="2884"/>
    <cellStyle name="Vírgula 6 3 9 3 3" xfId="2809"/>
    <cellStyle name="Vírgula 6 3 9 3 4" xfId="2662"/>
    <cellStyle name="Vírgula 6 3 9 3 5" xfId="2595"/>
    <cellStyle name="Vírgula 6 4" xfId="883"/>
    <cellStyle name="Vírgula 6 4 2" xfId="2352"/>
    <cellStyle name="Vírgula 6 5" xfId="2353"/>
    <cellStyle name="Vírgula 6 6" xfId="2354"/>
    <cellStyle name="Vírgula 6 7" xfId="2355"/>
    <cellStyle name="Vírgula 6 8" xfId="2356"/>
    <cellStyle name="Vírgula 6 9" xfId="2357"/>
    <cellStyle name="Vírgula 7" xfId="68"/>
    <cellStyle name="Vírgula 7 10" xfId="2359"/>
    <cellStyle name="Vírgula 7 10 2" xfId="2360"/>
    <cellStyle name="Vírgula 7 11" xfId="2361"/>
    <cellStyle name="Vírgula 7 11 2" xfId="2362"/>
    <cellStyle name="Vírgula 7 11 3" xfId="2811"/>
    <cellStyle name="Vírgula 7 12" xfId="2363"/>
    <cellStyle name="Vírgula 7 12 2" xfId="2364"/>
    <cellStyle name="Vírgula 7 13" xfId="2365"/>
    <cellStyle name="Vírgula 7 13 2" xfId="2366"/>
    <cellStyle name="Vírgula 7 14" xfId="2367"/>
    <cellStyle name="Vírgula 7 14 2" xfId="2275"/>
    <cellStyle name="Vírgula 7 14 3" xfId="2812"/>
    <cellStyle name="Vírgula 7 15" xfId="2368"/>
    <cellStyle name="Vírgula 7 15 2" xfId="2369"/>
    <cellStyle name="Vírgula 7 16" xfId="2370"/>
    <cellStyle name="Vírgula 7 16 2" xfId="2371"/>
    <cellStyle name="Vírgula 7 17" xfId="2372"/>
    <cellStyle name="Vírgula 7 17 2" xfId="2304"/>
    <cellStyle name="Vírgula 7 17 3" xfId="2813"/>
    <cellStyle name="Vírgula 7 18" xfId="2373"/>
    <cellStyle name="Vírgula 7 18 2" xfId="2374"/>
    <cellStyle name="Vírgula 7 19" xfId="2375"/>
    <cellStyle name="Vírgula 7 19 2" xfId="2320"/>
    <cellStyle name="Vírgula 7 19 3" xfId="2814"/>
    <cellStyle name="Vírgula 7 2" xfId="122"/>
    <cellStyle name="Vírgula 7 2 10" xfId="2376"/>
    <cellStyle name="Vírgula 7 2 10 2" xfId="2377"/>
    <cellStyle name="Vírgula 7 2 11" xfId="2378"/>
    <cellStyle name="Vírgula 7 2 11 2" xfId="2379"/>
    <cellStyle name="Vírgula 7 2 12" xfId="2380"/>
    <cellStyle name="Vírgula 7 2 13" xfId="2381"/>
    <cellStyle name="Vírgula 7 2 13 2" xfId="2382"/>
    <cellStyle name="Vírgula 7 2 14" xfId="2383"/>
    <cellStyle name="Vírgula 7 2 2" xfId="342"/>
    <cellStyle name="Vírgula 7 2 2 10" xfId="2385"/>
    <cellStyle name="Vírgula 7 2 2 11" xfId="2386"/>
    <cellStyle name="Vírgula 7 2 2 12" xfId="2387"/>
    <cellStyle name="Vírgula 7 2 2 13" xfId="2384"/>
    <cellStyle name="Vírgula 7 2 2 2" xfId="884"/>
    <cellStyle name="Vírgula 7 2 2 2 2" xfId="2388"/>
    <cellStyle name="Vírgula 7 2 2 3" xfId="1085"/>
    <cellStyle name="Vírgula 7 2 2 3 2" xfId="2389"/>
    <cellStyle name="Vírgula 7 2 2 4" xfId="2390"/>
    <cellStyle name="Vírgula 7 2 2 5" xfId="2391"/>
    <cellStyle name="Vírgula 7 2 2 6" xfId="2392"/>
    <cellStyle name="Vírgula 7 2 2 7" xfId="2393"/>
    <cellStyle name="Vírgula 7 2 2 8" xfId="2394"/>
    <cellStyle name="Vírgula 7 2 2 9" xfId="2395"/>
    <cellStyle name="Vírgula 7 2 3" xfId="454"/>
    <cellStyle name="Vírgula 7 2 3 10" xfId="2396"/>
    <cellStyle name="Vírgula 7 2 3 11" xfId="2397"/>
    <cellStyle name="Vírgula 7 2 3 11 2" xfId="2398"/>
    <cellStyle name="Vírgula 7 2 3 12" xfId="2399"/>
    <cellStyle name="Vírgula 7 2 3 13" xfId="2400"/>
    <cellStyle name="Vírgula 7 2 3 2" xfId="601"/>
    <cellStyle name="Vírgula 7 2 3 2 2" xfId="885"/>
    <cellStyle name="Vírgula 7 2 3 3" xfId="602"/>
    <cellStyle name="Vírgula 7 2 3 3 2" xfId="603"/>
    <cellStyle name="Vírgula 7 2 3 3 2 2" xfId="886"/>
    <cellStyle name="Vírgula 7 2 3 3 3" xfId="887"/>
    <cellStyle name="Vírgula 7 2 3 4" xfId="604"/>
    <cellStyle name="Vírgula 7 2 3 4 2" xfId="888"/>
    <cellStyle name="Vírgula 7 2 3 5" xfId="605"/>
    <cellStyle name="Vírgula 7 2 3 5 2" xfId="889"/>
    <cellStyle name="Vírgula 7 2 3 6" xfId="606"/>
    <cellStyle name="Vírgula 7 2 3 6 2" xfId="890"/>
    <cellStyle name="Vírgula 7 2 3 7" xfId="607"/>
    <cellStyle name="Vírgula 7 2 3 7 2" xfId="891"/>
    <cellStyle name="Vírgula 7 2 3 8" xfId="892"/>
    <cellStyle name="Vírgula 7 2 3 8 2" xfId="2402"/>
    <cellStyle name="Vírgula 7 2 3 8 3" xfId="2401"/>
    <cellStyle name="Vírgula 7 2 3 9" xfId="2403"/>
    <cellStyle name="Vírgula 7 2 3 9 2" xfId="2404"/>
    <cellStyle name="Vírgula 7 2 4" xfId="455"/>
    <cellStyle name="Vírgula 7 2 4 2" xfId="608"/>
    <cellStyle name="Vírgula 7 2 4 2 2" xfId="893"/>
    <cellStyle name="Vírgula 7 2 4 3" xfId="894"/>
    <cellStyle name="Vírgula 7 2 5" xfId="456"/>
    <cellStyle name="Vírgula 7 2 5 2" xfId="895"/>
    <cellStyle name="Vírgula 7 2 5 2 2" xfId="2406"/>
    <cellStyle name="Vírgula 7 2 5 3" xfId="1086"/>
    <cellStyle name="Vírgula 7 2 5 4" xfId="2407"/>
    <cellStyle name="Vírgula 7 2 5 5" xfId="2408"/>
    <cellStyle name="Vírgula 7 2 5 6" xfId="2405"/>
    <cellStyle name="Vírgula 7 2 6" xfId="609"/>
    <cellStyle name="Vírgula 7 2 6 2" xfId="610"/>
    <cellStyle name="Vírgula 7 2 6 2 2" xfId="896"/>
    <cellStyle name="Vírgula 7 2 6 3" xfId="897"/>
    <cellStyle name="Vírgula 7 2 7" xfId="611"/>
    <cellStyle name="Vírgula 7 2 7 2" xfId="898"/>
    <cellStyle name="Vírgula 7 2 8" xfId="734"/>
    <cellStyle name="Vírgula 7 2 8 2" xfId="2409"/>
    <cellStyle name="Vírgula 7 2 9" xfId="2410"/>
    <cellStyle name="Vírgula 7 20" xfId="2411"/>
    <cellStyle name="Vírgula 7 21" xfId="2358"/>
    <cellStyle name="Vírgula 7 21 2" xfId="2885"/>
    <cellStyle name="Vírgula 7 21 3" xfId="2810"/>
    <cellStyle name="Vírgula 7 21 4" xfId="2663"/>
    <cellStyle name="Vírgula 7 21 5" xfId="2596"/>
    <cellStyle name="Vírgula 7 3" xfId="123"/>
    <cellStyle name="Vírgula 7 3 10" xfId="899"/>
    <cellStyle name="Vírgula 7 3 2" xfId="457"/>
    <cellStyle name="Vírgula 7 3 2 2" xfId="612"/>
    <cellStyle name="Vírgula 7 3 2 2 2" xfId="834"/>
    <cellStyle name="Vírgula 7 3 2 3" xfId="900"/>
    <cellStyle name="Vírgula 7 3 3" xfId="458"/>
    <cellStyle name="Vírgula 7 3 3 2" xfId="800"/>
    <cellStyle name="Vírgula 7 3 4" xfId="613"/>
    <cellStyle name="Vírgula 7 3 4 2" xfId="614"/>
    <cellStyle name="Vírgula 7 3 4 2 2" xfId="835"/>
    <cellStyle name="Vírgula 7 3 4 3" xfId="901"/>
    <cellStyle name="Vírgula 7 3 4 3 2" xfId="2412"/>
    <cellStyle name="Vírgula 7 3 4 3 2 2" xfId="2886"/>
    <cellStyle name="Vírgula 7 3 4 3 2 3" xfId="2815"/>
    <cellStyle name="Vírgula 7 3 4 3 2 4" xfId="2664"/>
    <cellStyle name="Vírgula 7 3 4 3 2 5" xfId="2597"/>
    <cellStyle name="Vírgula 7 3 4 3 3" xfId="2524"/>
    <cellStyle name="Vírgula 7 3 5" xfId="615"/>
    <cellStyle name="Vírgula 7 3 5 2" xfId="616"/>
    <cellStyle name="Vírgula 7 3 5 2 2" xfId="836"/>
    <cellStyle name="Vírgula 7 3 5 3" xfId="902"/>
    <cellStyle name="Vírgula 7 3 5 3 2" xfId="2413"/>
    <cellStyle name="Vírgula 7 3 5 3 2 2" xfId="2887"/>
    <cellStyle name="Vírgula 7 3 5 3 2 3" xfId="2816"/>
    <cellStyle name="Vírgula 7 3 5 3 2 4" xfId="2665"/>
    <cellStyle name="Vírgula 7 3 5 3 2 5" xfId="2598"/>
    <cellStyle name="Vírgula 7 3 5 3 3" xfId="2525"/>
    <cellStyle name="Vírgula 7 3 6" xfId="617"/>
    <cellStyle name="Vírgula 7 3 6 2" xfId="618"/>
    <cellStyle name="Vírgula 7 3 6 2 2" xfId="838"/>
    <cellStyle name="Vírgula 7 3 6 3" xfId="837"/>
    <cellStyle name="Vírgula 7 3 7" xfId="619"/>
    <cellStyle name="Vírgula 7 3 7 2" xfId="903"/>
    <cellStyle name="Vírgula 7 3 7 2 2" xfId="2414"/>
    <cellStyle name="Vírgula 7 3 7 3" xfId="2415"/>
    <cellStyle name="Vírgula 7 3 7 3 2" xfId="2526"/>
    <cellStyle name="Vírgula 7 3 7 3 3" xfId="2817"/>
    <cellStyle name="Vírgula 7 3 7 4" xfId="2416"/>
    <cellStyle name="Vírgula 7 3 8" xfId="620"/>
    <cellStyle name="Vírgula 7 3 8 2" xfId="904"/>
    <cellStyle name="Vírgula 7 3 8 2 2" xfId="2417"/>
    <cellStyle name="Vírgula 7 3 8 3" xfId="2418"/>
    <cellStyle name="Vírgula 7 3 8 3 2" xfId="2527"/>
    <cellStyle name="Vírgula 7 3 8 3 3" xfId="2818"/>
    <cellStyle name="Vírgula 7 3 8 4" xfId="2419"/>
    <cellStyle name="Vírgula 7 3 9" xfId="621"/>
    <cellStyle name="Vírgula 7 3 9 2" xfId="905"/>
    <cellStyle name="Vírgula 7 3 9 2 2" xfId="2420"/>
    <cellStyle name="Vírgula 7 3 9 3" xfId="2421"/>
    <cellStyle name="Vírgula 7 3 9 3 2" xfId="2528"/>
    <cellStyle name="Vírgula 7 3 9 3 3" xfId="2819"/>
    <cellStyle name="Vírgula 7 3 9 4" xfId="2422"/>
    <cellStyle name="Vírgula 7 4" xfId="121"/>
    <cellStyle name="Vírgula 7 4 2" xfId="906"/>
    <cellStyle name="Vírgula 7 5" xfId="459"/>
    <cellStyle name="Vírgula 7 5 10" xfId="2423"/>
    <cellStyle name="Vírgula 7 5 11" xfId="2424"/>
    <cellStyle name="Vírgula 7 5 11 2" xfId="2425"/>
    <cellStyle name="Vírgula 7 5 12" xfId="2426"/>
    <cellStyle name="Vírgula 7 5 13" xfId="2427"/>
    <cellStyle name="Vírgula 7 5 2" xfId="622"/>
    <cellStyle name="Vírgula 7 5 2 2" xfId="907"/>
    <cellStyle name="Vírgula 7 5 3" xfId="623"/>
    <cellStyle name="Vírgula 7 5 3 2" xfId="624"/>
    <cellStyle name="Vírgula 7 5 3 2 2" xfId="908"/>
    <cellStyle name="Vírgula 7 5 3 3" xfId="909"/>
    <cellStyle name="Vírgula 7 5 4" xfId="625"/>
    <cellStyle name="Vírgula 7 5 4 2" xfId="910"/>
    <cellStyle name="Vírgula 7 5 5" xfId="626"/>
    <cellStyle name="Vírgula 7 5 5 2" xfId="911"/>
    <cellStyle name="Vírgula 7 5 6" xfId="627"/>
    <cellStyle name="Vírgula 7 5 6 2" xfId="912"/>
    <cellStyle name="Vírgula 7 5 7" xfId="628"/>
    <cellStyle name="Vírgula 7 5 7 2" xfId="913"/>
    <cellStyle name="Vírgula 7 5 8" xfId="914"/>
    <cellStyle name="Vírgula 7 5 8 2" xfId="2429"/>
    <cellStyle name="Vírgula 7 5 8 3" xfId="2428"/>
    <cellStyle name="Vírgula 7 5 9" xfId="2430"/>
    <cellStyle name="Vírgula 7 5 9 2" xfId="2431"/>
    <cellStyle name="Vírgula 7 6" xfId="629"/>
    <cellStyle name="Vírgula 7 6 2" xfId="630"/>
    <cellStyle name="Vírgula 7 6 2 2" xfId="915"/>
    <cellStyle name="Vírgula 7 6 2 2 2" xfId="2434"/>
    <cellStyle name="Vírgula 7 6 2 3" xfId="2435"/>
    <cellStyle name="Vírgula 7 6 2 4" xfId="2436"/>
    <cellStyle name="Vírgula 7 6 2 5" xfId="2433"/>
    <cellStyle name="Vírgula 7 6 3" xfId="916"/>
    <cellStyle name="Vírgula 7 6 3 2" xfId="2437"/>
    <cellStyle name="Vírgula 7 6 3 2 2" xfId="2889"/>
    <cellStyle name="Vírgula 7 6 3 2 3" xfId="2821"/>
    <cellStyle name="Vírgula 7 6 3 2 4" xfId="2667"/>
    <cellStyle name="Vírgula 7 6 3 2 5" xfId="2600"/>
    <cellStyle name="Vírgula 7 6 3 3" xfId="2529"/>
    <cellStyle name="Vírgula 7 6 4" xfId="2438"/>
    <cellStyle name="Vírgula 7 6 5" xfId="2439"/>
    <cellStyle name="Vírgula 7 6 5 2" xfId="2530"/>
    <cellStyle name="Vírgula 7 6 5 3" xfId="2822"/>
    <cellStyle name="Vírgula 7 6 6" xfId="2432"/>
    <cellStyle name="Vírgula 7 6 6 2" xfId="2888"/>
    <cellStyle name="Vírgula 7 6 6 3" xfId="2820"/>
    <cellStyle name="Vírgula 7 6 6 4" xfId="2666"/>
    <cellStyle name="Vírgula 7 6 6 5" xfId="2599"/>
    <cellStyle name="Vírgula 7 7" xfId="631"/>
    <cellStyle name="Vírgula 7 7 2" xfId="917"/>
    <cellStyle name="Vírgula 7 8" xfId="918"/>
    <cellStyle name="Vírgula 7 8 2" xfId="1087"/>
    <cellStyle name="Vírgula 7 8 2 2" xfId="2441"/>
    <cellStyle name="Vírgula 7 8 3" xfId="2440"/>
    <cellStyle name="Vírgula 7 8 3 2" xfId="2890"/>
    <cellStyle name="Vírgula 7 8 3 3" xfId="2823"/>
    <cellStyle name="Vírgula 7 8 3 4" xfId="2668"/>
    <cellStyle name="Vírgula 7 8 3 5" xfId="2601"/>
    <cellStyle name="Vírgula 7 9" xfId="1088"/>
    <cellStyle name="Vírgula 7 9 2" xfId="2443"/>
    <cellStyle name="Vírgula 7 9 3" xfId="2442"/>
    <cellStyle name="Vírgula 7 9 3 2" xfId="2891"/>
    <cellStyle name="Vírgula 7 9 3 3" xfId="2824"/>
    <cellStyle name="Vírgula 7 9 3 4" xfId="2669"/>
    <cellStyle name="Vírgula 7 9 3 5" xfId="2602"/>
    <cellStyle name="Vírgula 8" xfId="343"/>
    <cellStyle name="Vírgula 8 2" xfId="344"/>
    <cellStyle name="Vírgula 8 2 2" xfId="632"/>
    <cellStyle name="Vírgula 8 2 2 2" xfId="919"/>
    <cellStyle name="Vírgula 8 2 3" xfId="920"/>
    <cellStyle name="Vírgula 8 2 3 2" xfId="2446"/>
    <cellStyle name="Vírgula 8 2 3 3" xfId="2445"/>
    <cellStyle name="Vírgula 8 2 4" xfId="2447"/>
    <cellStyle name="Vírgula 8 3" xfId="633"/>
    <cellStyle name="Vírgula 8 3 2" xfId="921"/>
    <cellStyle name="Vírgula 8 4" xfId="922"/>
    <cellStyle name="Vírgula 8 4 2" xfId="2450"/>
    <cellStyle name="Vírgula 8 4 3" xfId="2449"/>
    <cellStyle name="Vírgula 8 5" xfId="2451"/>
    <cellStyle name="Vírgula 8 6" xfId="2452"/>
    <cellStyle name="Vírgula 8 7" xfId="2453"/>
    <cellStyle name="Vírgula 8 8" xfId="2444"/>
    <cellStyle name="Vírgula 9" xfId="345"/>
    <cellStyle name="Vírgula 9 2" xfId="923"/>
    <cellStyle name="Vírgula 9 2 2" xfId="2455"/>
    <cellStyle name="Vírgula 9 3" xfId="2456"/>
    <cellStyle name="Vírgula 9 4" xfId="2457"/>
    <cellStyle name="Vírgula 9 5" xfId="2454"/>
    <cellStyle name="Währung" xfId="3015"/>
    <cellStyle name="Währung 2" xfId="3016"/>
    <cellStyle name="Warning Text" xfId="43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7</xdr:col>
      <xdr:colOff>285750</xdr:colOff>
      <xdr:row>2</xdr:row>
      <xdr:rowOff>304801</xdr:rowOff>
    </xdr:from>
    <xdr:to>
      <xdr:col>8</xdr:col>
      <xdr:colOff>809625</xdr:colOff>
      <xdr:row>3</xdr:row>
      <xdr:rowOff>333376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877425" y="552451"/>
          <a:ext cx="1466850" cy="742950"/>
        </a:xfrm>
        <a:prstGeom prst="rect">
          <a:avLst/>
        </a:prstGeom>
        <a:noFill/>
        <a:ln>
          <a:noFill/>
        </a:ln>
      </xdr:spPr>
    </xdr:pic>
    <xdr:clientData/>
  </xdr:twoCellAnchor>
  <xdr:twoCellAnchor editAs="oneCell">
    <xdr:from>
      <xdr:col>1</xdr:col>
      <xdr:colOff>85726</xdr:colOff>
      <xdr:row>2</xdr:row>
      <xdr:rowOff>219076</xdr:rowOff>
    </xdr:from>
    <xdr:to>
      <xdr:col>2</xdr:col>
      <xdr:colOff>762001</xdr:colOff>
      <xdr:row>3</xdr:row>
      <xdr:rowOff>409951</xdr:rowOff>
    </xdr:to>
    <xdr:pic>
      <xdr:nvPicPr>
        <xdr:cNvPr id="3" name="Imagem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695326" y="466726"/>
          <a:ext cx="1352550" cy="905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1581150</xdr:colOff>
      <xdr:row>21</xdr:row>
      <xdr:rowOff>0</xdr:rowOff>
    </xdr:from>
    <xdr:ext cx="184731" cy="264560"/>
    <xdr:sp macro="" textlink="">
      <xdr:nvSpPr>
        <xdr:cNvPr id="2" name="CaixaDeTexto 1"/>
        <xdr:cNvSpPr txBox="1"/>
      </xdr:nvSpPr>
      <xdr:spPr>
        <a:xfrm>
          <a:off x="4381500" y="753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21</xdr:row>
      <xdr:rowOff>0</xdr:rowOff>
    </xdr:from>
    <xdr:ext cx="184731" cy="264560"/>
    <xdr:sp macro="" textlink="">
      <xdr:nvSpPr>
        <xdr:cNvPr id="3" name="CaixaDeTexto 2"/>
        <xdr:cNvSpPr txBox="1"/>
      </xdr:nvSpPr>
      <xdr:spPr>
        <a:xfrm>
          <a:off x="3429000" y="753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21</xdr:row>
      <xdr:rowOff>0</xdr:rowOff>
    </xdr:from>
    <xdr:ext cx="184731" cy="264560"/>
    <xdr:sp macro="" textlink="">
      <xdr:nvSpPr>
        <xdr:cNvPr id="4" name="CaixaDeTexto 3"/>
        <xdr:cNvSpPr txBox="1"/>
      </xdr:nvSpPr>
      <xdr:spPr>
        <a:xfrm>
          <a:off x="4381500" y="753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21</xdr:row>
      <xdr:rowOff>0</xdr:rowOff>
    </xdr:from>
    <xdr:ext cx="184731" cy="264560"/>
    <xdr:sp macro="" textlink="">
      <xdr:nvSpPr>
        <xdr:cNvPr id="5" name="CaixaDeTexto 4"/>
        <xdr:cNvSpPr txBox="1"/>
      </xdr:nvSpPr>
      <xdr:spPr>
        <a:xfrm>
          <a:off x="3429000" y="753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21</xdr:row>
      <xdr:rowOff>0</xdr:rowOff>
    </xdr:from>
    <xdr:ext cx="184731" cy="264560"/>
    <xdr:sp macro="" textlink="">
      <xdr:nvSpPr>
        <xdr:cNvPr id="6" name="CaixaDeTexto 5"/>
        <xdr:cNvSpPr txBox="1"/>
      </xdr:nvSpPr>
      <xdr:spPr>
        <a:xfrm>
          <a:off x="4381500" y="753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21</xdr:row>
      <xdr:rowOff>0</xdr:rowOff>
    </xdr:from>
    <xdr:ext cx="184731" cy="264560"/>
    <xdr:sp macro="" textlink="">
      <xdr:nvSpPr>
        <xdr:cNvPr id="7" name="CaixaDeTexto 6"/>
        <xdr:cNvSpPr txBox="1"/>
      </xdr:nvSpPr>
      <xdr:spPr>
        <a:xfrm>
          <a:off x="3429000" y="753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21</xdr:row>
      <xdr:rowOff>0</xdr:rowOff>
    </xdr:from>
    <xdr:ext cx="184731" cy="264560"/>
    <xdr:sp macro="" textlink="">
      <xdr:nvSpPr>
        <xdr:cNvPr id="8" name="CaixaDeTexto 7"/>
        <xdr:cNvSpPr txBox="1"/>
      </xdr:nvSpPr>
      <xdr:spPr>
        <a:xfrm>
          <a:off x="3429000" y="753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twoCellAnchor editAs="oneCell">
    <xdr:from>
      <xdr:col>5</xdr:col>
      <xdr:colOff>347381</xdr:colOff>
      <xdr:row>2</xdr:row>
      <xdr:rowOff>437030</xdr:rowOff>
    </xdr:from>
    <xdr:to>
      <xdr:col>6</xdr:col>
      <xdr:colOff>1008528</xdr:colOff>
      <xdr:row>3</xdr:row>
      <xdr:rowOff>462803</xdr:rowOff>
    </xdr:to>
    <xdr:pic>
      <xdr:nvPicPr>
        <xdr:cNvPr id="9" name="Imagem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1263031" y="684680"/>
          <a:ext cx="1870822" cy="74014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58792</xdr:colOff>
      <xdr:row>2</xdr:row>
      <xdr:rowOff>246530</xdr:rowOff>
    </xdr:from>
    <xdr:to>
      <xdr:col>1</xdr:col>
      <xdr:colOff>1557618</xdr:colOff>
      <xdr:row>3</xdr:row>
      <xdr:rowOff>480782</xdr:rowOff>
    </xdr:to>
    <xdr:pic>
      <xdr:nvPicPr>
        <xdr:cNvPr id="10" name="Imagem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1220842" y="494180"/>
          <a:ext cx="1498826" cy="94862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2</xdr:col>
      <xdr:colOff>1581150</xdr:colOff>
      <xdr:row>21</xdr:row>
      <xdr:rowOff>0</xdr:rowOff>
    </xdr:from>
    <xdr:ext cx="184731" cy="264560"/>
    <xdr:sp macro="" textlink="">
      <xdr:nvSpPr>
        <xdr:cNvPr id="11" name="CaixaDeTexto 10"/>
        <xdr:cNvSpPr txBox="1"/>
      </xdr:nvSpPr>
      <xdr:spPr>
        <a:xfrm>
          <a:off x="4381500" y="9853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21</xdr:row>
      <xdr:rowOff>0</xdr:rowOff>
    </xdr:from>
    <xdr:ext cx="184731" cy="264560"/>
    <xdr:sp macro="" textlink="">
      <xdr:nvSpPr>
        <xdr:cNvPr id="12" name="CaixaDeTexto 11"/>
        <xdr:cNvSpPr txBox="1"/>
      </xdr:nvSpPr>
      <xdr:spPr>
        <a:xfrm>
          <a:off x="3429000" y="9853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21</xdr:row>
      <xdr:rowOff>0</xdr:rowOff>
    </xdr:from>
    <xdr:ext cx="184731" cy="264560"/>
    <xdr:sp macro="" textlink="">
      <xdr:nvSpPr>
        <xdr:cNvPr id="13" name="CaixaDeTexto 12"/>
        <xdr:cNvSpPr txBox="1"/>
      </xdr:nvSpPr>
      <xdr:spPr>
        <a:xfrm>
          <a:off x="4381500" y="9853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21</xdr:row>
      <xdr:rowOff>0</xdr:rowOff>
    </xdr:from>
    <xdr:ext cx="184731" cy="264560"/>
    <xdr:sp macro="" textlink="">
      <xdr:nvSpPr>
        <xdr:cNvPr id="14" name="CaixaDeTexto 13"/>
        <xdr:cNvSpPr txBox="1"/>
      </xdr:nvSpPr>
      <xdr:spPr>
        <a:xfrm>
          <a:off x="3429000" y="9853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21</xdr:row>
      <xdr:rowOff>0</xdr:rowOff>
    </xdr:from>
    <xdr:ext cx="184731" cy="264560"/>
    <xdr:sp macro="" textlink="">
      <xdr:nvSpPr>
        <xdr:cNvPr id="15" name="CaixaDeTexto 14"/>
        <xdr:cNvSpPr txBox="1"/>
      </xdr:nvSpPr>
      <xdr:spPr>
        <a:xfrm>
          <a:off x="4381500" y="9853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21</xdr:row>
      <xdr:rowOff>0</xdr:rowOff>
    </xdr:from>
    <xdr:ext cx="184731" cy="264560"/>
    <xdr:sp macro="" textlink="">
      <xdr:nvSpPr>
        <xdr:cNvPr id="16" name="CaixaDeTexto 15"/>
        <xdr:cNvSpPr txBox="1"/>
      </xdr:nvSpPr>
      <xdr:spPr>
        <a:xfrm>
          <a:off x="3429000" y="9853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21</xdr:row>
      <xdr:rowOff>0</xdr:rowOff>
    </xdr:from>
    <xdr:ext cx="184731" cy="264560"/>
    <xdr:sp macro="" textlink="">
      <xdr:nvSpPr>
        <xdr:cNvPr id="17" name="CaixaDeTexto 16"/>
        <xdr:cNvSpPr txBox="1"/>
      </xdr:nvSpPr>
      <xdr:spPr>
        <a:xfrm>
          <a:off x="3429000" y="9853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37</xdr:row>
      <xdr:rowOff>0</xdr:rowOff>
    </xdr:from>
    <xdr:ext cx="184731" cy="264560"/>
    <xdr:sp macro="" textlink="">
      <xdr:nvSpPr>
        <xdr:cNvPr id="18" name="CaixaDeTexto 17"/>
        <xdr:cNvSpPr txBox="1"/>
      </xdr:nvSpPr>
      <xdr:spPr>
        <a:xfrm>
          <a:off x="4382621" y="49754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37</xdr:row>
      <xdr:rowOff>0</xdr:rowOff>
    </xdr:from>
    <xdr:ext cx="184731" cy="264560"/>
    <xdr:sp macro="" textlink="">
      <xdr:nvSpPr>
        <xdr:cNvPr id="19" name="CaixaDeTexto 18"/>
        <xdr:cNvSpPr txBox="1"/>
      </xdr:nvSpPr>
      <xdr:spPr>
        <a:xfrm>
          <a:off x="3430121" y="49754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37</xdr:row>
      <xdr:rowOff>0</xdr:rowOff>
    </xdr:from>
    <xdr:ext cx="184731" cy="264560"/>
    <xdr:sp macro="" textlink="">
      <xdr:nvSpPr>
        <xdr:cNvPr id="20" name="CaixaDeTexto 19"/>
        <xdr:cNvSpPr txBox="1"/>
      </xdr:nvSpPr>
      <xdr:spPr>
        <a:xfrm>
          <a:off x="4382621" y="49754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37</xdr:row>
      <xdr:rowOff>0</xdr:rowOff>
    </xdr:from>
    <xdr:ext cx="184731" cy="264560"/>
    <xdr:sp macro="" textlink="">
      <xdr:nvSpPr>
        <xdr:cNvPr id="21" name="CaixaDeTexto 20"/>
        <xdr:cNvSpPr txBox="1"/>
      </xdr:nvSpPr>
      <xdr:spPr>
        <a:xfrm>
          <a:off x="3430121" y="49754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37</xdr:row>
      <xdr:rowOff>0</xdr:rowOff>
    </xdr:from>
    <xdr:ext cx="184731" cy="264560"/>
    <xdr:sp macro="" textlink="">
      <xdr:nvSpPr>
        <xdr:cNvPr id="22" name="CaixaDeTexto 21"/>
        <xdr:cNvSpPr txBox="1"/>
      </xdr:nvSpPr>
      <xdr:spPr>
        <a:xfrm>
          <a:off x="4382621" y="49754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37</xdr:row>
      <xdr:rowOff>0</xdr:rowOff>
    </xdr:from>
    <xdr:ext cx="184731" cy="264560"/>
    <xdr:sp macro="" textlink="">
      <xdr:nvSpPr>
        <xdr:cNvPr id="23" name="CaixaDeTexto 22"/>
        <xdr:cNvSpPr txBox="1"/>
      </xdr:nvSpPr>
      <xdr:spPr>
        <a:xfrm>
          <a:off x="3430121" y="49754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37</xdr:row>
      <xdr:rowOff>0</xdr:rowOff>
    </xdr:from>
    <xdr:ext cx="184731" cy="264560"/>
    <xdr:sp macro="" textlink="">
      <xdr:nvSpPr>
        <xdr:cNvPr id="24" name="CaixaDeTexto 23"/>
        <xdr:cNvSpPr txBox="1"/>
      </xdr:nvSpPr>
      <xdr:spPr>
        <a:xfrm>
          <a:off x="3430121" y="49754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37</xdr:row>
      <xdr:rowOff>0</xdr:rowOff>
    </xdr:from>
    <xdr:ext cx="184731" cy="264560"/>
    <xdr:sp macro="" textlink="">
      <xdr:nvSpPr>
        <xdr:cNvPr id="25" name="CaixaDeTexto 24"/>
        <xdr:cNvSpPr txBox="1"/>
      </xdr:nvSpPr>
      <xdr:spPr>
        <a:xfrm>
          <a:off x="4382621" y="49754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37</xdr:row>
      <xdr:rowOff>0</xdr:rowOff>
    </xdr:from>
    <xdr:ext cx="184731" cy="264560"/>
    <xdr:sp macro="" textlink="">
      <xdr:nvSpPr>
        <xdr:cNvPr id="26" name="CaixaDeTexto 25"/>
        <xdr:cNvSpPr txBox="1"/>
      </xdr:nvSpPr>
      <xdr:spPr>
        <a:xfrm>
          <a:off x="3430121" y="49754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37</xdr:row>
      <xdr:rowOff>0</xdr:rowOff>
    </xdr:from>
    <xdr:ext cx="184731" cy="264560"/>
    <xdr:sp macro="" textlink="">
      <xdr:nvSpPr>
        <xdr:cNvPr id="27" name="CaixaDeTexto 26"/>
        <xdr:cNvSpPr txBox="1"/>
      </xdr:nvSpPr>
      <xdr:spPr>
        <a:xfrm>
          <a:off x="4382621" y="49754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37</xdr:row>
      <xdr:rowOff>0</xdr:rowOff>
    </xdr:from>
    <xdr:ext cx="184731" cy="264560"/>
    <xdr:sp macro="" textlink="">
      <xdr:nvSpPr>
        <xdr:cNvPr id="28" name="CaixaDeTexto 27"/>
        <xdr:cNvSpPr txBox="1"/>
      </xdr:nvSpPr>
      <xdr:spPr>
        <a:xfrm>
          <a:off x="3430121" y="49754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37</xdr:row>
      <xdr:rowOff>0</xdr:rowOff>
    </xdr:from>
    <xdr:ext cx="184731" cy="264560"/>
    <xdr:sp macro="" textlink="">
      <xdr:nvSpPr>
        <xdr:cNvPr id="29" name="CaixaDeTexto 28"/>
        <xdr:cNvSpPr txBox="1"/>
      </xdr:nvSpPr>
      <xdr:spPr>
        <a:xfrm>
          <a:off x="4382621" y="49754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37</xdr:row>
      <xdr:rowOff>0</xdr:rowOff>
    </xdr:from>
    <xdr:ext cx="184731" cy="264560"/>
    <xdr:sp macro="" textlink="">
      <xdr:nvSpPr>
        <xdr:cNvPr id="30" name="CaixaDeTexto 29"/>
        <xdr:cNvSpPr txBox="1"/>
      </xdr:nvSpPr>
      <xdr:spPr>
        <a:xfrm>
          <a:off x="3430121" y="49754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37</xdr:row>
      <xdr:rowOff>0</xdr:rowOff>
    </xdr:from>
    <xdr:ext cx="184731" cy="264560"/>
    <xdr:sp macro="" textlink="">
      <xdr:nvSpPr>
        <xdr:cNvPr id="31" name="CaixaDeTexto 30"/>
        <xdr:cNvSpPr txBox="1"/>
      </xdr:nvSpPr>
      <xdr:spPr>
        <a:xfrm>
          <a:off x="3430121" y="49754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4</xdr:col>
      <xdr:colOff>165653</xdr:colOff>
      <xdr:row>2</xdr:row>
      <xdr:rowOff>157372</xdr:rowOff>
    </xdr:from>
    <xdr:to>
      <xdr:col>5</xdr:col>
      <xdr:colOff>737153</xdr:colOff>
      <xdr:row>2</xdr:row>
      <xdr:rowOff>753720</xdr:rowOff>
    </xdr:to>
    <xdr:pic>
      <xdr:nvPicPr>
        <xdr:cNvPr id="3" name="Imagem 2"/>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578588" y="546655"/>
          <a:ext cx="1283804" cy="596348"/>
        </a:xfrm>
        <a:prstGeom prst="rect">
          <a:avLst/>
        </a:prstGeom>
        <a:noFill/>
        <a:ln>
          <a:noFill/>
        </a:ln>
      </xdr:spPr>
    </xdr:pic>
    <xdr:clientData/>
  </xdr:twoCellAnchor>
  <xdr:twoCellAnchor editAs="oneCell">
    <xdr:from>
      <xdr:col>1</xdr:col>
      <xdr:colOff>33132</xdr:colOff>
      <xdr:row>2</xdr:row>
      <xdr:rowOff>82827</xdr:rowOff>
    </xdr:from>
    <xdr:to>
      <xdr:col>1</xdr:col>
      <xdr:colOff>1085022</xdr:colOff>
      <xdr:row>3</xdr:row>
      <xdr:rowOff>24848</xdr:rowOff>
    </xdr:to>
    <xdr:pic>
      <xdr:nvPicPr>
        <xdr:cNvPr id="4" name="Imagem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46045" y="472110"/>
          <a:ext cx="1051890" cy="7040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54429</xdr:colOff>
      <xdr:row>2</xdr:row>
      <xdr:rowOff>394607</xdr:rowOff>
    </xdr:from>
    <xdr:to>
      <xdr:col>18</xdr:col>
      <xdr:colOff>982114</xdr:colOff>
      <xdr:row>6</xdr:row>
      <xdr:rowOff>44823</xdr:rowOff>
    </xdr:to>
    <xdr:pic>
      <xdr:nvPicPr>
        <xdr:cNvPr id="3" name="Imagem 2"/>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4600465" y="653143"/>
          <a:ext cx="1934615" cy="854048"/>
        </a:xfrm>
        <a:prstGeom prst="rect">
          <a:avLst/>
        </a:prstGeom>
        <a:noFill/>
        <a:ln>
          <a:noFill/>
        </a:ln>
      </xdr:spPr>
    </xdr:pic>
    <xdr:clientData/>
  </xdr:twoCellAnchor>
  <xdr:twoCellAnchor editAs="oneCell">
    <xdr:from>
      <xdr:col>2</xdr:col>
      <xdr:colOff>301392</xdr:colOff>
      <xdr:row>2</xdr:row>
      <xdr:rowOff>96851</xdr:rowOff>
    </xdr:from>
    <xdr:to>
      <xdr:col>2</xdr:col>
      <xdr:colOff>1932392</xdr:colOff>
      <xdr:row>5</xdr:row>
      <xdr:rowOff>206508</xdr:rowOff>
    </xdr:to>
    <xdr:pic>
      <xdr:nvPicPr>
        <xdr:cNvPr id="4" name="Imagem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85856" y="355387"/>
          <a:ext cx="1631000" cy="110057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600808</xdr:colOff>
      <xdr:row>3</xdr:row>
      <xdr:rowOff>65941</xdr:rowOff>
    </xdr:from>
    <xdr:to>
      <xdr:col>2</xdr:col>
      <xdr:colOff>644770</xdr:colOff>
      <xdr:row>4</xdr:row>
      <xdr:rowOff>530120</xdr:rowOff>
    </xdr:to>
    <xdr:pic>
      <xdr:nvPicPr>
        <xdr:cNvPr id="4" name="Imagem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00808" y="556845"/>
          <a:ext cx="1370135" cy="97706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4</xdr:col>
      <xdr:colOff>981807</xdr:colOff>
      <xdr:row>3</xdr:row>
      <xdr:rowOff>102576</xdr:rowOff>
    </xdr:from>
    <xdr:to>
      <xdr:col>5</xdr:col>
      <xdr:colOff>1203080</xdr:colOff>
      <xdr:row>4</xdr:row>
      <xdr:rowOff>564173</xdr:rowOff>
    </xdr:to>
    <xdr:pic>
      <xdr:nvPicPr>
        <xdr:cNvPr id="5" name="Imagem 4"/>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345115" y="593480"/>
          <a:ext cx="1466850" cy="974481"/>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116315</xdr:colOff>
      <xdr:row>35</xdr:row>
      <xdr:rowOff>118783</xdr:rowOff>
    </xdr:from>
    <xdr:to>
      <xdr:col>10</xdr:col>
      <xdr:colOff>786090</xdr:colOff>
      <xdr:row>38</xdr:row>
      <xdr:rowOff>52879</xdr:rowOff>
    </xdr:to>
    <xdr:sp macro="" textlink="">
      <xdr:nvSpPr>
        <xdr:cNvPr id="2" name="Retângulo de cantos arredondados 1"/>
        <xdr:cNvSpPr/>
      </xdr:nvSpPr>
      <xdr:spPr>
        <a:xfrm>
          <a:off x="3343609" y="8489577"/>
          <a:ext cx="9331922" cy="44956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17927</xdr:colOff>
      <xdr:row>4</xdr:row>
      <xdr:rowOff>203947</xdr:rowOff>
    </xdr:from>
    <xdr:to>
      <xdr:col>5</xdr:col>
      <xdr:colOff>825231</xdr:colOff>
      <xdr:row>5</xdr:row>
      <xdr:rowOff>437030</xdr:rowOff>
    </xdr:to>
    <xdr:pic>
      <xdr:nvPicPr>
        <xdr:cNvPr id="4" name="Imagem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438398" y="932329"/>
          <a:ext cx="1614127" cy="109593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63874</xdr:colOff>
      <xdr:row>4</xdr:row>
      <xdr:rowOff>425263</xdr:rowOff>
    </xdr:from>
    <xdr:to>
      <xdr:col>11</xdr:col>
      <xdr:colOff>1037345</xdr:colOff>
      <xdr:row>5</xdr:row>
      <xdr:rowOff>310002</xdr:rowOff>
    </xdr:to>
    <xdr:pic>
      <xdr:nvPicPr>
        <xdr:cNvPr id="5" name="Imagem 4"/>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953315" y="1153645"/>
          <a:ext cx="1836324" cy="747592"/>
        </a:xfrm>
        <a:prstGeom prst="rect">
          <a:avLst/>
        </a:prstGeom>
        <a:noFill/>
        <a:ln>
          <a:noFill/>
        </a:ln>
      </xdr:spPr>
    </xdr:pic>
    <xdr:clientData/>
  </xdr:twoCellAnchor>
  <xdr:oneCellAnchor>
    <xdr:from>
      <xdr:col>6</xdr:col>
      <xdr:colOff>2879912</xdr:colOff>
      <xdr:row>48</xdr:row>
      <xdr:rowOff>134470</xdr:rowOff>
    </xdr:from>
    <xdr:ext cx="5939118" cy="264560"/>
    <xdr:sp macro="" textlink="">
      <xdr:nvSpPr>
        <xdr:cNvPr id="10" name="CaixaDeTexto 9"/>
        <xdr:cNvSpPr txBox="1"/>
      </xdr:nvSpPr>
      <xdr:spPr>
        <a:xfrm>
          <a:off x="7026088" y="10970558"/>
          <a:ext cx="593911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100"/>
            <a:t>BDI=              (1+AC+S+R+G)*(1+DF)*(1+L)</a:t>
          </a: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2</xdr:col>
      <xdr:colOff>130539</xdr:colOff>
      <xdr:row>2</xdr:row>
      <xdr:rowOff>265530</xdr:rowOff>
    </xdr:from>
    <xdr:to>
      <xdr:col>2</xdr:col>
      <xdr:colOff>1568822</xdr:colOff>
      <xdr:row>3</xdr:row>
      <xdr:rowOff>439058</xdr:rowOff>
    </xdr:to>
    <xdr:pic>
      <xdr:nvPicPr>
        <xdr:cNvPr id="2" name="Imagem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359389" y="551280"/>
          <a:ext cx="1438283" cy="93552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272195</xdr:colOff>
      <xdr:row>2</xdr:row>
      <xdr:rowOff>369795</xdr:rowOff>
    </xdr:from>
    <xdr:to>
      <xdr:col>7</xdr:col>
      <xdr:colOff>1210638</xdr:colOff>
      <xdr:row>3</xdr:row>
      <xdr:rowOff>302559</xdr:rowOff>
    </xdr:to>
    <xdr:pic>
      <xdr:nvPicPr>
        <xdr:cNvPr id="3"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2283220" y="655545"/>
          <a:ext cx="2319567" cy="69476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285750</xdr:colOff>
      <xdr:row>2</xdr:row>
      <xdr:rowOff>304801</xdr:rowOff>
    </xdr:from>
    <xdr:to>
      <xdr:col>8</xdr:col>
      <xdr:colOff>809625</xdr:colOff>
      <xdr:row>3</xdr:row>
      <xdr:rowOff>333376</xdr:rowOff>
    </xdr:to>
    <xdr:pic>
      <xdr:nvPicPr>
        <xdr:cNvPr id="3" name="Imagem 2"/>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877425" y="552451"/>
          <a:ext cx="1466850" cy="742950"/>
        </a:xfrm>
        <a:prstGeom prst="rect">
          <a:avLst/>
        </a:prstGeom>
        <a:noFill/>
        <a:ln>
          <a:noFill/>
        </a:ln>
      </xdr:spPr>
    </xdr:pic>
    <xdr:clientData/>
  </xdr:twoCellAnchor>
  <xdr:twoCellAnchor editAs="oneCell">
    <xdr:from>
      <xdr:col>1</xdr:col>
      <xdr:colOff>85726</xdr:colOff>
      <xdr:row>2</xdr:row>
      <xdr:rowOff>219076</xdr:rowOff>
    </xdr:from>
    <xdr:to>
      <xdr:col>2</xdr:col>
      <xdr:colOff>733426</xdr:colOff>
      <xdr:row>3</xdr:row>
      <xdr:rowOff>409951</xdr:rowOff>
    </xdr:to>
    <xdr:pic>
      <xdr:nvPicPr>
        <xdr:cNvPr id="4" name="Imagem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695326" y="466726"/>
          <a:ext cx="1352550" cy="905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40891</xdr:colOff>
      <xdr:row>4</xdr:row>
      <xdr:rowOff>231911</xdr:rowOff>
    </xdr:from>
    <xdr:to>
      <xdr:col>3</xdr:col>
      <xdr:colOff>809664</xdr:colOff>
      <xdr:row>5</xdr:row>
      <xdr:rowOff>475517</xdr:rowOff>
    </xdr:to>
    <xdr:pic>
      <xdr:nvPicPr>
        <xdr:cNvPr id="3" name="Imagem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275000" y="1606824"/>
          <a:ext cx="1435523" cy="96078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226219</xdr:colOff>
      <xdr:row>4</xdr:row>
      <xdr:rowOff>321468</xdr:rowOff>
    </xdr:from>
    <xdr:to>
      <xdr:col>9</xdr:col>
      <xdr:colOff>868316</xdr:colOff>
      <xdr:row>5</xdr:row>
      <xdr:rowOff>347241</xdr:rowOff>
    </xdr:to>
    <xdr:pic>
      <xdr:nvPicPr>
        <xdr:cNvPr id="4"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429875" y="1690687"/>
          <a:ext cx="1504950"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20080</xdr:colOff>
      <xdr:row>2</xdr:row>
      <xdr:rowOff>168087</xdr:rowOff>
    </xdr:from>
    <xdr:to>
      <xdr:col>1</xdr:col>
      <xdr:colOff>1456765</xdr:colOff>
      <xdr:row>3</xdr:row>
      <xdr:rowOff>401265</xdr:rowOff>
    </xdr:to>
    <xdr:pic>
      <xdr:nvPicPr>
        <xdr:cNvPr id="3" name="Imagem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25198" y="403411"/>
          <a:ext cx="1436685" cy="96156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176994</xdr:colOff>
      <xdr:row>2</xdr:row>
      <xdr:rowOff>302559</xdr:rowOff>
    </xdr:from>
    <xdr:to>
      <xdr:col>6</xdr:col>
      <xdr:colOff>731745</xdr:colOff>
      <xdr:row>3</xdr:row>
      <xdr:rowOff>406774</xdr:rowOff>
    </xdr:to>
    <xdr:pic>
      <xdr:nvPicPr>
        <xdr:cNvPr id="4"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150229" y="537883"/>
          <a:ext cx="1686545" cy="83259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35075</xdr:colOff>
      <xdr:row>2</xdr:row>
      <xdr:rowOff>224119</xdr:rowOff>
    </xdr:from>
    <xdr:to>
      <xdr:col>1</xdr:col>
      <xdr:colOff>1363369</xdr:colOff>
      <xdr:row>3</xdr:row>
      <xdr:rowOff>351135</xdr:rowOff>
    </xdr:to>
    <xdr:pic>
      <xdr:nvPicPr>
        <xdr:cNvPr id="5" name="Imagem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40193" y="470648"/>
          <a:ext cx="1328294" cy="88901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578176</xdr:colOff>
      <xdr:row>2</xdr:row>
      <xdr:rowOff>238539</xdr:rowOff>
    </xdr:from>
    <xdr:to>
      <xdr:col>6</xdr:col>
      <xdr:colOff>1160805</xdr:colOff>
      <xdr:row>3</xdr:row>
      <xdr:rowOff>314325</xdr:rowOff>
    </xdr:to>
    <xdr:pic>
      <xdr:nvPicPr>
        <xdr:cNvPr id="6"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760526" y="486189"/>
          <a:ext cx="1697054" cy="83778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1581150</xdr:colOff>
      <xdr:row>159</xdr:row>
      <xdr:rowOff>0</xdr:rowOff>
    </xdr:from>
    <xdr:ext cx="184731" cy="264560"/>
    <xdr:sp macro="" textlink="">
      <xdr:nvSpPr>
        <xdr:cNvPr id="2" name="CaixaDeTexto 1"/>
        <xdr:cNvSpPr txBox="1"/>
      </xdr:nvSpPr>
      <xdr:spPr>
        <a:xfrm>
          <a:off x="4391025" y="2089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159</xdr:row>
      <xdr:rowOff>0</xdr:rowOff>
    </xdr:from>
    <xdr:ext cx="184731" cy="264560"/>
    <xdr:sp macro="" textlink="">
      <xdr:nvSpPr>
        <xdr:cNvPr id="3" name="CaixaDeTexto 2"/>
        <xdr:cNvSpPr txBox="1"/>
      </xdr:nvSpPr>
      <xdr:spPr>
        <a:xfrm>
          <a:off x="3438525" y="2089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159</xdr:row>
      <xdr:rowOff>0</xdr:rowOff>
    </xdr:from>
    <xdr:ext cx="184731" cy="264560"/>
    <xdr:sp macro="" textlink="">
      <xdr:nvSpPr>
        <xdr:cNvPr id="4" name="CaixaDeTexto 3"/>
        <xdr:cNvSpPr txBox="1"/>
      </xdr:nvSpPr>
      <xdr:spPr>
        <a:xfrm>
          <a:off x="4391025" y="2089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159</xdr:row>
      <xdr:rowOff>0</xdr:rowOff>
    </xdr:from>
    <xdr:ext cx="184731" cy="264560"/>
    <xdr:sp macro="" textlink="">
      <xdr:nvSpPr>
        <xdr:cNvPr id="5" name="CaixaDeTexto 4"/>
        <xdr:cNvSpPr txBox="1"/>
      </xdr:nvSpPr>
      <xdr:spPr>
        <a:xfrm>
          <a:off x="3438525" y="2089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159</xdr:row>
      <xdr:rowOff>0</xdr:rowOff>
    </xdr:from>
    <xdr:ext cx="184731" cy="264560"/>
    <xdr:sp macro="" textlink="">
      <xdr:nvSpPr>
        <xdr:cNvPr id="6" name="CaixaDeTexto 5"/>
        <xdr:cNvSpPr txBox="1"/>
      </xdr:nvSpPr>
      <xdr:spPr>
        <a:xfrm>
          <a:off x="4391025" y="2089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159</xdr:row>
      <xdr:rowOff>0</xdr:rowOff>
    </xdr:from>
    <xdr:ext cx="184731" cy="264560"/>
    <xdr:sp macro="" textlink="">
      <xdr:nvSpPr>
        <xdr:cNvPr id="7" name="CaixaDeTexto 6"/>
        <xdr:cNvSpPr txBox="1"/>
      </xdr:nvSpPr>
      <xdr:spPr>
        <a:xfrm>
          <a:off x="3438525" y="2089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159</xdr:row>
      <xdr:rowOff>0</xdr:rowOff>
    </xdr:from>
    <xdr:ext cx="184731" cy="264560"/>
    <xdr:sp macro="" textlink="">
      <xdr:nvSpPr>
        <xdr:cNvPr id="8" name="CaixaDeTexto 7"/>
        <xdr:cNvSpPr txBox="1"/>
      </xdr:nvSpPr>
      <xdr:spPr>
        <a:xfrm>
          <a:off x="3438525" y="2089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twoCellAnchor editAs="oneCell">
    <xdr:from>
      <xdr:col>1</xdr:col>
      <xdr:colOff>34146</xdr:colOff>
      <xdr:row>4</xdr:row>
      <xdr:rowOff>268941</xdr:rowOff>
    </xdr:from>
    <xdr:to>
      <xdr:col>2</xdr:col>
      <xdr:colOff>140833</xdr:colOff>
      <xdr:row>5</xdr:row>
      <xdr:rowOff>515471</xdr:rowOff>
    </xdr:to>
    <xdr:pic>
      <xdr:nvPicPr>
        <xdr:cNvPr id="9" name="Imagem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205721" y="869016"/>
          <a:ext cx="1506862" cy="100853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437029</xdr:colOff>
      <xdr:row>4</xdr:row>
      <xdr:rowOff>437029</xdr:rowOff>
    </xdr:from>
    <xdr:to>
      <xdr:col>6</xdr:col>
      <xdr:colOff>902073</xdr:colOff>
      <xdr:row>5</xdr:row>
      <xdr:rowOff>417979</xdr:rowOff>
    </xdr:to>
    <xdr:pic>
      <xdr:nvPicPr>
        <xdr:cNvPr id="10" name="Imagem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11076454" y="1037104"/>
          <a:ext cx="1665194"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2</xdr:col>
      <xdr:colOff>1581150</xdr:colOff>
      <xdr:row>114</xdr:row>
      <xdr:rowOff>0</xdr:rowOff>
    </xdr:from>
    <xdr:ext cx="184731" cy="264560"/>
    <xdr:sp macro="" textlink="">
      <xdr:nvSpPr>
        <xdr:cNvPr id="11" name="CaixaDeTexto 10"/>
        <xdr:cNvSpPr txBox="1"/>
      </xdr:nvSpPr>
      <xdr:spPr>
        <a:xfrm>
          <a:off x="43910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114</xdr:row>
      <xdr:rowOff>0</xdr:rowOff>
    </xdr:from>
    <xdr:ext cx="184731" cy="264560"/>
    <xdr:sp macro="" textlink="">
      <xdr:nvSpPr>
        <xdr:cNvPr id="12" name="CaixaDeTexto 11"/>
        <xdr:cNvSpPr txBox="1"/>
      </xdr:nvSpPr>
      <xdr:spPr>
        <a:xfrm>
          <a:off x="34385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114</xdr:row>
      <xdr:rowOff>0</xdr:rowOff>
    </xdr:from>
    <xdr:ext cx="184731" cy="264560"/>
    <xdr:sp macro="" textlink="">
      <xdr:nvSpPr>
        <xdr:cNvPr id="13" name="CaixaDeTexto 12"/>
        <xdr:cNvSpPr txBox="1"/>
      </xdr:nvSpPr>
      <xdr:spPr>
        <a:xfrm>
          <a:off x="43910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114</xdr:row>
      <xdr:rowOff>0</xdr:rowOff>
    </xdr:from>
    <xdr:ext cx="184731" cy="264560"/>
    <xdr:sp macro="" textlink="">
      <xdr:nvSpPr>
        <xdr:cNvPr id="14" name="CaixaDeTexto 13"/>
        <xdr:cNvSpPr txBox="1"/>
      </xdr:nvSpPr>
      <xdr:spPr>
        <a:xfrm>
          <a:off x="34385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114</xdr:row>
      <xdr:rowOff>0</xdr:rowOff>
    </xdr:from>
    <xdr:ext cx="184731" cy="264560"/>
    <xdr:sp macro="" textlink="">
      <xdr:nvSpPr>
        <xdr:cNvPr id="15" name="CaixaDeTexto 14"/>
        <xdr:cNvSpPr txBox="1"/>
      </xdr:nvSpPr>
      <xdr:spPr>
        <a:xfrm>
          <a:off x="43910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114</xdr:row>
      <xdr:rowOff>0</xdr:rowOff>
    </xdr:from>
    <xdr:ext cx="184731" cy="264560"/>
    <xdr:sp macro="" textlink="">
      <xdr:nvSpPr>
        <xdr:cNvPr id="16" name="CaixaDeTexto 15"/>
        <xdr:cNvSpPr txBox="1"/>
      </xdr:nvSpPr>
      <xdr:spPr>
        <a:xfrm>
          <a:off x="34385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114</xdr:row>
      <xdr:rowOff>0</xdr:rowOff>
    </xdr:from>
    <xdr:ext cx="184731" cy="264560"/>
    <xdr:sp macro="" textlink="">
      <xdr:nvSpPr>
        <xdr:cNvPr id="17" name="CaixaDeTexto 16"/>
        <xdr:cNvSpPr txBox="1"/>
      </xdr:nvSpPr>
      <xdr:spPr>
        <a:xfrm>
          <a:off x="34385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114</xdr:row>
      <xdr:rowOff>0</xdr:rowOff>
    </xdr:from>
    <xdr:ext cx="184731" cy="264560"/>
    <xdr:sp macro="" textlink="">
      <xdr:nvSpPr>
        <xdr:cNvPr id="18" name="CaixaDeTexto 17"/>
        <xdr:cNvSpPr txBox="1"/>
      </xdr:nvSpPr>
      <xdr:spPr>
        <a:xfrm>
          <a:off x="43910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114</xdr:row>
      <xdr:rowOff>0</xdr:rowOff>
    </xdr:from>
    <xdr:ext cx="184731" cy="264560"/>
    <xdr:sp macro="" textlink="">
      <xdr:nvSpPr>
        <xdr:cNvPr id="19" name="CaixaDeTexto 18"/>
        <xdr:cNvSpPr txBox="1"/>
      </xdr:nvSpPr>
      <xdr:spPr>
        <a:xfrm>
          <a:off x="34385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114</xdr:row>
      <xdr:rowOff>0</xdr:rowOff>
    </xdr:from>
    <xdr:ext cx="184731" cy="264560"/>
    <xdr:sp macro="" textlink="">
      <xdr:nvSpPr>
        <xdr:cNvPr id="20" name="CaixaDeTexto 19"/>
        <xdr:cNvSpPr txBox="1"/>
      </xdr:nvSpPr>
      <xdr:spPr>
        <a:xfrm>
          <a:off x="43910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114</xdr:row>
      <xdr:rowOff>0</xdr:rowOff>
    </xdr:from>
    <xdr:ext cx="184731" cy="264560"/>
    <xdr:sp macro="" textlink="">
      <xdr:nvSpPr>
        <xdr:cNvPr id="21" name="CaixaDeTexto 20"/>
        <xdr:cNvSpPr txBox="1"/>
      </xdr:nvSpPr>
      <xdr:spPr>
        <a:xfrm>
          <a:off x="34385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114</xdr:row>
      <xdr:rowOff>0</xdr:rowOff>
    </xdr:from>
    <xdr:ext cx="184731" cy="264560"/>
    <xdr:sp macro="" textlink="">
      <xdr:nvSpPr>
        <xdr:cNvPr id="22" name="CaixaDeTexto 21"/>
        <xdr:cNvSpPr txBox="1"/>
      </xdr:nvSpPr>
      <xdr:spPr>
        <a:xfrm>
          <a:off x="43910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114</xdr:row>
      <xdr:rowOff>0</xdr:rowOff>
    </xdr:from>
    <xdr:ext cx="184731" cy="264560"/>
    <xdr:sp macro="" textlink="">
      <xdr:nvSpPr>
        <xdr:cNvPr id="23" name="CaixaDeTexto 22"/>
        <xdr:cNvSpPr txBox="1"/>
      </xdr:nvSpPr>
      <xdr:spPr>
        <a:xfrm>
          <a:off x="34385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114</xdr:row>
      <xdr:rowOff>0</xdr:rowOff>
    </xdr:from>
    <xdr:ext cx="184731" cy="264560"/>
    <xdr:sp macro="" textlink="">
      <xdr:nvSpPr>
        <xdr:cNvPr id="24" name="CaixaDeTexto 23"/>
        <xdr:cNvSpPr txBox="1"/>
      </xdr:nvSpPr>
      <xdr:spPr>
        <a:xfrm>
          <a:off x="34385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114</xdr:row>
      <xdr:rowOff>0</xdr:rowOff>
    </xdr:from>
    <xdr:ext cx="184731" cy="264560"/>
    <xdr:sp macro="" textlink="">
      <xdr:nvSpPr>
        <xdr:cNvPr id="25" name="CaixaDeTexto 24"/>
        <xdr:cNvSpPr txBox="1"/>
      </xdr:nvSpPr>
      <xdr:spPr>
        <a:xfrm>
          <a:off x="43910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114</xdr:row>
      <xdr:rowOff>0</xdr:rowOff>
    </xdr:from>
    <xdr:ext cx="184731" cy="264560"/>
    <xdr:sp macro="" textlink="">
      <xdr:nvSpPr>
        <xdr:cNvPr id="26" name="CaixaDeTexto 25"/>
        <xdr:cNvSpPr txBox="1"/>
      </xdr:nvSpPr>
      <xdr:spPr>
        <a:xfrm>
          <a:off x="34385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114</xdr:row>
      <xdr:rowOff>0</xdr:rowOff>
    </xdr:from>
    <xdr:ext cx="184731" cy="264560"/>
    <xdr:sp macro="" textlink="">
      <xdr:nvSpPr>
        <xdr:cNvPr id="27" name="CaixaDeTexto 26"/>
        <xdr:cNvSpPr txBox="1"/>
      </xdr:nvSpPr>
      <xdr:spPr>
        <a:xfrm>
          <a:off x="43910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114</xdr:row>
      <xdr:rowOff>0</xdr:rowOff>
    </xdr:from>
    <xdr:ext cx="184731" cy="264560"/>
    <xdr:sp macro="" textlink="">
      <xdr:nvSpPr>
        <xdr:cNvPr id="28" name="CaixaDeTexto 27"/>
        <xdr:cNvSpPr txBox="1"/>
      </xdr:nvSpPr>
      <xdr:spPr>
        <a:xfrm>
          <a:off x="34385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114</xdr:row>
      <xdr:rowOff>0</xdr:rowOff>
    </xdr:from>
    <xdr:ext cx="184731" cy="264560"/>
    <xdr:sp macro="" textlink="">
      <xdr:nvSpPr>
        <xdr:cNvPr id="29" name="CaixaDeTexto 28"/>
        <xdr:cNvSpPr txBox="1"/>
      </xdr:nvSpPr>
      <xdr:spPr>
        <a:xfrm>
          <a:off x="43910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114</xdr:row>
      <xdr:rowOff>0</xdr:rowOff>
    </xdr:from>
    <xdr:ext cx="184731" cy="264560"/>
    <xdr:sp macro="" textlink="">
      <xdr:nvSpPr>
        <xdr:cNvPr id="30" name="CaixaDeTexto 29"/>
        <xdr:cNvSpPr txBox="1"/>
      </xdr:nvSpPr>
      <xdr:spPr>
        <a:xfrm>
          <a:off x="34385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114</xdr:row>
      <xdr:rowOff>0</xdr:rowOff>
    </xdr:from>
    <xdr:ext cx="184731" cy="264560"/>
    <xdr:sp macro="" textlink="">
      <xdr:nvSpPr>
        <xdr:cNvPr id="31" name="CaixaDeTexto 30"/>
        <xdr:cNvSpPr txBox="1"/>
      </xdr:nvSpPr>
      <xdr:spPr>
        <a:xfrm>
          <a:off x="3438525" y="1654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74</xdr:row>
      <xdr:rowOff>0</xdr:rowOff>
    </xdr:from>
    <xdr:ext cx="184731" cy="264560"/>
    <xdr:sp macro="" textlink="">
      <xdr:nvSpPr>
        <xdr:cNvPr id="32" name="CaixaDeTexto 31"/>
        <xdr:cNvSpPr txBox="1"/>
      </xdr:nvSpPr>
      <xdr:spPr>
        <a:xfrm>
          <a:off x="4391025" y="13666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74</xdr:row>
      <xdr:rowOff>0</xdr:rowOff>
    </xdr:from>
    <xdr:ext cx="184731" cy="264560"/>
    <xdr:sp macro="" textlink="">
      <xdr:nvSpPr>
        <xdr:cNvPr id="33" name="CaixaDeTexto 32"/>
        <xdr:cNvSpPr txBox="1"/>
      </xdr:nvSpPr>
      <xdr:spPr>
        <a:xfrm>
          <a:off x="3438525" y="13666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74</xdr:row>
      <xdr:rowOff>0</xdr:rowOff>
    </xdr:from>
    <xdr:ext cx="184731" cy="264560"/>
    <xdr:sp macro="" textlink="">
      <xdr:nvSpPr>
        <xdr:cNvPr id="34" name="CaixaDeTexto 33"/>
        <xdr:cNvSpPr txBox="1"/>
      </xdr:nvSpPr>
      <xdr:spPr>
        <a:xfrm>
          <a:off x="4391025" y="13666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74</xdr:row>
      <xdr:rowOff>0</xdr:rowOff>
    </xdr:from>
    <xdr:ext cx="184731" cy="264560"/>
    <xdr:sp macro="" textlink="">
      <xdr:nvSpPr>
        <xdr:cNvPr id="35" name="CaixaDeTexto 34"/>
        <xdr:cNvSpPr txBox="1"/>
      </xdr:nvSpPr>
      <xdr:spPr>
        <a:xfrm>
          <a:off x="3438525" y="13666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74</xdr:row>
      <xdr:rowOff>0</xdr:rowOff>
    </xdr:from>
    <xdr:ext cx="184731" cy="264560"/>
    <xdr:sp macro="" textlink="">
      <xdr:nvSpPr>
        <xdr:cNvPr id="36" name="CaixaDeTexto 35"/>
        <xdr:cNvSpPr txBox="1"/>
      </xdr:nvSpPr>
      <xdr:spPr>
        <a:xfrm>
          <a:off x="4391025" y="13666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74</xdr:row>
      <xdr:rowOff>0</xdr:rowOff>
    </xdr:from>
    <xdr:ext cx="184731" cy="264560"/>
    <xdr:sp macro="" textlink="">
      <xdr:nvSpPr>
        <xdr:cNvPr id="37" name="CaixaDeTexto 36"/>
        <xdr:cNvSpPr txBox="1"/>
      </xdr:nvSpPr>
      <xdr:spPr>
        <a:xfrm>
          <a:off x="3438525" y="13666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74</xdr:row>
      <xdr:rowOff>0</xdr:rowOff>
    </xdr:from>
    <xdr:ext cx="184731" cy="264560"/>
    <xdr:sp macro="" textlink="">
      <xdr:nvSpPr>
        <xdr:cNvPr id="38" name="CaixaDeTexto 37"/>
        <xdr:cNvSpPr txBox="1"/>
      </xdr:nvSpPr>
      <xdr:spPr>
        <a:xfrm>
          <a:off x="3438525" y="13666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74</xdr:row>
      <xdr:rowOff>0</xdr:rowOff>
    </xdr:from>
    <xdr:ext cx="184731" cy="264560"/>
    <xdr:sp macro="" textlink="">
      <xdr:nvSpPr>
        <xdr:cNvPr id="39" name="CaixaDeTexto 38"/>
        <xdr:cNvSpPr txBox="1"/>
      </xdr:nvSpPr>
      <xdr:spPr>
        <a:xfrm>
          <a:off x="4391025" y="13666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74</xdr:row>
      <xdr:rowOff>0</xdr:rowOff>
    </xdr:from>
    <xdr:ext cx="184731" cy="264560"/>
    <xdr:sp macro="" textlink="">
      <xdr:nvSpPr>
        <xdr:cNvPr id="40" name="CaixaDeTexto 39"/>
        <xdr:cNvSpPr txBox="1"/>
      </xdr:nvSpPr>
      <xdr:spPr>
        <a:xfrm>
          <a:off x="3438525" y="13666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74</xdr:row>
      <xdr:rowOff>0</xdr:rowOff>
    </xdr:from>
    <xdr:ext cx="184731" cy="264560"/>
    <xdr:sp macro="" textlink="">
      <xdr:nvSpPr>
        <xdr:cNvPr id="41" name="CaixaDeTexto 40"/>
        <xdr:cNvSpPr txBox="1"/>
      </xdr:nvSpPr>
      <xdr:spPr>
        <a:xfrm>
          <a:off x="4391025" y="13666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74</xdr:row>
      <xdr:rowOff>0</xdr:rowOff>
    </xdr:from>
    <xdr:ext cx="184731" cy="264560"/>
    <xdr:sp macro="" textlink="">
      <xdr:nvSpPr>
        <xdr:cNvPr id="42" name="CaixaDeTexto 41"/>
        <xdr:cNvSpPr txBox="1"/>
      </xdr:nvSpPr>
      <xdr:spPr>
        <a:xfrm>
          <a:off x="3438525" y="13666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74</xdr:row>
      <xdr:rowOff>0</xdr:rowOff>
    </xdr:from>
    <xdr:ext cx="184731" cy="264560"/>
    <xdr:sp macro="" textlink="">
      <xdr:nvSpPr>
        <xdr:cNvPr id="43" name="CaixaDeTexto 42"/>
        <xdr:cNvSpPr txBox="1"/>
      </xdr:nvSpPr>
      <xdr:spPr>
        <a:xfrm>
          <a:off x="4391025" y="13666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74</xdr:row>
      <xdr:rowOff>0</xdr:rowOff>
    </xdr:from>
    <xdr:ext cx="184731" cy="264560"/>
    <xdr:sp macro="" textlink="">
      <xdr:nvSpPr>
        <xdr:cNvPr id="44" name="CaixaDeTexto 43"/>
        <xdr:cNvSpPr txBox="1"/>
      </xdr:nvSpPr>
      <xdr:spPr>
        <a:xfrm>
          <a:off x="3438525" y="13666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74</xdr:row>
      <xdr:rowOff>0</xdr:rowOff>
    </xdr:from>
    <xdr:ext cx="184731" cy="264560"/>
    <xdr:sp macro="" textlink="">
      <xdr:nvSpPr>
        <xdr:cNvPr id="45" name="CaixaDeTexto 44"/>
        <xdr:cNvSpPr txBox="1"/>
      </xdr:nvSpPr>
      <xdr:spPr>
        <a:xfrm>
          <a:off x="3438525" y="13666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87</xdr:row>
      <xdr:rowOff>0</xdr:rowOff>
    </xdr:from>
    <xdr:ext cx="184731" cy="264560"/>
    <xdr:sp macro="" textlink="">
      <xdr:nvSpPr>
        <xdr:cNvPr id="46" name="CaixaDeTexto 45"/>
        <xdr:cNvSpPr txBox="1"/>
      </xdr:nvSpPr>
      <xdr:spPr>
        <a:xfrm>
          <a:off x="4391025" y="14217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87</xdr:row>
      <xdr:rowOff>0</xdr:rowOff>
    </xdr:from>
    <xdr:ext cx="184731" cy="264560"/>
    <xdr:sp macro="" textlink="">
      <xdr:nvSpPr>
        <xdr:cNvPr id="47" name="CaixaDeTexto 46"/>
        <xdr:cNvSpPr txBox="1"/>
      </xdr:nvSpPr>
      <xdr:spPr>
        <a:xfrm>
          <a:off x="3438525" y="14217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87</xdr:row>
      <xdr:rowOff>0</xdr:rowOff>
    </xdr:from>
    <xdr:ext cx="184731" cy="264560"/>
    <xdr:sp macro="" textlink="">
      <xdr:nvSpPr>
        <xdr:cNvPr id="48" name="CaixaDeTexto 47"/>
        <xdr:cNvSpPr txBox="1"/>
      </xdr:nvSpPr>
      <xdr:spPr>
        <a:xfrm>
          <a:off x="4391025" y="14217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87</xdr:row>
      <xdr:rowOff>0</xdr:rowOff>
    </xdr:from>
    <xdr:ext cx="184731" cy="264560"/>
    <xdr:sp macro="" textlink="">
      <xdr:nvSpPr>
        <xdr:cNvPr id="49" name="CaixaDeTexto 48"/>
        <xdr:cNvSpPr txBox="1"/>
      </xdr:nvSpPr>
      <xdr:spPr>
        <a:xfrm>
          <a:off x="3438525" y="14217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87</xdr:row>
      <xdr:rowOff>0</xdr:rowOff>
    </xdr:from>
    <xdr:ext cx="184731" cy="264560"/>
    <xdr:sp macro="" textlink="">
      <xdr:nvSpPr>
        <xdr:cNvPr id="50" name="CaixaDeTexto 49"/>
        <xdr:cNvSpPr txBox="1"/>
      </xdr:nvSpPr>
      <xdr:spPr>
        <a:xfrm>
          <a:off x="4391025" y="14217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87</xdr:row>
      <xdr:rowOff>0</xdr:rowOff>
    </xdr:from>
    <xdr:ext cx="184731" cy="264560"/>
    <xdr:sp macro="" textlink="">
      <xdr:nvSpPr>
        <xdr:cNvPr id="51" name="CaixaDeTexto 50"/>
        <xdr:cNvSpPr txBox="1"/>
      </xdr:nvSpPr>
      <xdr:spPr>
        <a:xfrm>
          <a:off x="3438525" y="14217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87</xdr:row>
      <xdr:rowOff>0</xdr:rowOff>
    </xdr:from>
    <xdr:ext cx="184731" cy="264560"/>
    <xdr:sp macro="" textlink="">
      <xdr:nvSpPr>
        <xdr:cNvPr id="52" name="CaixaDeTexto 51"/>
        <xdr:cNvSpPr txBox="1"/>
      </xdr:nvSpPr>
      <xdr:spPr>
        <a:xfrm>
          <a:off x="3438525" y="14217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87</xdr:row>
      <xdr:rowOff>0</xdr:rowOff>
    </xdr:from>
    <xdr:ext cx="184731" cy="264560"/>
    <xdr:sp macro="" textlink="">
      <xdr:nvSpPr>
        <xdr:cNvPr id="53" name="CaixaDeTexto 52"/>
        <xdr:cNvSpPr txBox="1"/>
      </xdr:nvSpPr>
      <xdr:spPr>
        <a:xfrm>
          <a:off x="4391025" y="14217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87</xdr:row>
      <xdr:rowOff>0</xdr:rowOff>
    </xdr:from>
    <xdr:ext cx="184731" cy="264560"/>
    <xdr:sp macro="" textlink="">
      <xdr:nvSpPr>
        <xdr:cNvPr id="54" name="CaixaDeTexto 53"/>
        <xdr:cNvSpPr txBox="1"/>
      </xdr:nvSpPr>
      <xdr:spPr>
        <a:xfrm>
          <a:off x="3438525" y="14217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87</xdr:row>
      <xdr:rowOff>0</xdr:rowOff>
    </xdr:from>
    <xdr:ext cx="184731" cy="264560"/>
    <xdr:sp macro="" textlink="">
      <xdr:nvSpPr>
        <xdr:cNvPr id="55" name="CaixaDeTexto 54"/>
        <xdr:cNvSpPr txBox="1"/>
      </xdr:nvSpPr>
      <xdr:spPr>
        <a:xfrm>
          <a:off x="4391025" y="14217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87</xdr:row>
      <xdr:rowOff>0</xdr:rowOff>
    </xdr:from>
    <xdr:ext cx="184731" cy="264560"/>
    <xdr:sp macro="" textlink="">
      <xdr:nvSpPr>
        <xdr:cNvPr id="56" name="CaixaDeTexto 55"/>
        <xdr:cNvSpPr txBox="1"/>
      </xdr:nvSpPr>
      <xdr:spPr>
        <a:xfrm>
          <a:off x="3438525" y="14217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87</xdr:row>
      <xdr:rowOff>0</xdr:rowOff>
    </xdr:from>
    <xdr:ext cx="184731" cy="264560"/>
    <xdr:sp macro="" textlink="">
      <xdr:nvSpPr>
        <xdr:cNvPr id="57" name="CaixaDeTexto 56"/>
        <xdr:cNvSpPr txBox="1"/>
      </xdr:nvSpPr>
      <xdr:spPr>
        <a:xfrm>
          <a:off x="4391025" y="14217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87</xdr:row>
      <xdr:rowOff>0</xdr:rowOff>
    </xdr:from>
    <xdr:ext cx="184731" cy="264560"/>
    <xdr:sp macro="" textlink="">
      <xdr:nvSpPr>
        <xdr:cNvPr id="58" name="CaixaDeTexto 57"/>
        <xdr:cNvSpPr txBox="1"/>
      </xdr:nvSpPr>
      <xdr:spPr>
        <a:xfrm>
          <a:off x="3438525" y="14217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87</xdr:row>
      <xdr:rowOff>0</xdr:rowOff>
    </xdr:from>
    <xdr:ext cx="184731" cy="264560"/>
    <xdr:sp macro="" textlink="">
      <xdr:nvSpPr>
        <xdr:cNvPr id="59" name="CaixaDeTexto 58"/>
        <xdr:cNvSpPr txBox="1"/>
      </xdr:nvSpPr>
      <xdr:spPr>
        <a:xfrm>
          <a:off x="3438525" y="14217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87</xdr:row>
      <xdr:rowOff>0</xdr:rowOff>
    </xdr:from>
    <xdr:ext cx="184731" cy="264560"/>
    <xdr:sp macro="" textlink="">
      <xdr:nvSpPr>
        <xdr:cNvPr id="60" name="CaixaDeTexto 59"/>
        <xdr:cNvSpPr txBox="1"/>
      </xdr:nvSpPr>
      <xdr:spPr>
        <a:xfrm>
          <a:off x="4391025" y="1480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87</xdr:row>
      <xdr:rowOff>0</xdr:rowOff>
    </xdr:from>
    <xdr:ext cx="184731" cy="264560"/>
    <xdr:sp macro="" textlink="">
      <xdr:nvSpPr>
        <xdr:cNvPr id="61" name="CaixaDeTexto 60"/>
        <xdr:cNvSpPr txBox="1"/>
      </xdr:nvSpPr>
      <xdr:spPr>
        <a:xfrm>
          <a:off x="3438525" y="1480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87</xdr:row>
      <xdr:rowOff>0</xdr:rowOff>
    </xdr:from>
    <xdr:ext cx="184731" cy="264560"/>
    <xdr:sp macro="" textlink="">
      <xdr:nvSpPr>
        <xdr:cNvPr id="62" name="CaixaDeTexto 61"/>
        <xdr:cNvSpPr txBox="1"/>
      </xdr:nvSpPr>
      <xdr:spPr>
        <a:xfrm>
          <a:off x="4391025" y="1480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87</xdr:row>
      <xdr:rowOff>0</xdr:rowOff>
    </xdr:from>
    <xdr:ext cx="184731" cy="264560"/>
    <xdr:sp macro="" textlink="">
      <xdr:nvSpPr>
        <xdr:cNvPr id="63" name="CaixaDeTexto 62"/>
        <xdr:cNvSpPr txBox="1"/>
      </xdr:nvSpPr>
      <xdr:spPr>
        <a:xfrm>
          <a:off x="3438525" y="1480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87</xdr:row>
      <xdr:rowOff>0</xdr:rowOff>
    </xdr:from>
    <xdr:ext cx="184731" cy="264560"/>
    <xdr:sp macro="" textlink="">
      <xdr:nvSpPr>
        <xdr:cNvPr id="64" name="CaixaDeTexto 63"/>
        <xdr:cNvSpPr txBox="1"/>
      </xdr:nvSpPr>
      <xdr:spPr>
        <a:xfrm>
          <a:off x="4391025" y="1480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87</xdr:row>
      <xdr:rowOff>0</xdr:rowOff>
    </xdr:from>
    <xdr:ext cx="184731" cy="264560"/>
    <xdr:sp macro="" textlink="">
      <xdr:nvSpPr>
        <xdr:cNvPr id="65" name="CaixaDeTexto 64"/>
        <xdr:cNvSpPr txBox="1"/>
      </xdr:nvSpPr>
      <xdr:spPr>
        <a:xfrm>
          <a:off x="3438525" y="1480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87</xdr:row>
      <xdr:rowOff>0</xdr:rowOff>
    </xdr:from>
    <xdr:ext cx="184731" cy="264560"/>
    <xdr:sp macro="" textlink="">
      <xdr:nvSpPr>
        <xdr:cNvPr id="66" name="CaixaDeTexto 65"/>
        <xdr:cNvSpPr txBox="1"/>
      </xdr:nvSpPr>
      <xdr:spPr>
        <a:xfrm>
          <a:off x="3438525" y="1480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87</xdr:row>
      <xdr:rowOff>0</xdr:rowOff>
    </xdr:from>
    <xdr:ext cx="184731" cy="264560"/>
    <xdr:sp macro="" textlink="">
      <xdr:nvSpPr>
        <xdr:cNvPr id="67" name="CaixaDeTexto 66"/>
        <xdr:cNvSpPr txBox="1"/>
      </xdr:nvSpPr>
      <xdr:spPr>
        <a:xfrm>
          <a:off x="4391025" y="1480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87</xdr:row>
      <xdr:rowOff>0</xdr:rowOff>
    </xdr:from>
    <xdr:ext cx="184731" cy="264560"/>
    <xdr:sp macro="" textlink="">
      <xdr:nvSpPr>
        <xdr:cNvPr id="68" name="CaixaDeTexto 67"/>
        <xdr:cNvSpPr txBox="1"/>
      </xdr:nvSpPr>
      <xdr:spPr>
        <a:xfrm>
          <a:off x="3438525" y="1480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87</xdr:row>
      <xdr:rowOff>0</xdr:rowOff>
    </xdr:from>
    <xdr:ext cx="184731" cy="264560"/>
    <xdr:sp macro="" textlink="">
      <xdr:nvSpPr>
        <xdr:cNvPr id="69" name="CaixaDeTexto 68"/>
        <xdr:cNvSpPr txBox="1"/>
      </xdr:nvSpPr>
      <xdr:spPr>
        <a:xfrm>
          <a:off x="4391025" y="1480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87</xdr:row>
      <xdr:rowOff>0</xdr:rowOff>
    </xdr:from>
    <xdr:ext cx="184731" cy="264560"/>
    <xdr:sp macro="" textlink="">
      <xdr:nvSpPr>
        <xdr:cNvPr id="70" name="CaixaDeTexto 69"/>
        <xdr:cNvSpPr txBox="1"/>
      </xdr:nvSpPr>
      <xdr:spPr>
        <a:xfrm>
          <a:off x="3438525" y="1480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87</xdr:row>
      <xdr:rowOff>0</xdr:rowOff>
    </xdr:from>
    <xdr:ext cx="184731" cy="264560"/>
    <xdr:sp macro="" textlink="">
      <xdr:nvSpPr>
        <xdr:cNvPr id="71" name="CaixaDeTexto 70"/>
        <xdr:cNvSpPr txBox="1"/>
      </xdr:nvSpPr>
      <xdr:spPr>
        <a:xfrm>
          <a:off x="4391025" y="1480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87</xdr:row>
      <xdr:rowOff>0</xdr:rowOff>
    </xdr:from>
    <xdr:ext cx="184731" cy="264560"/>
    <xdr:sp macro="" textlink="">
      <xdr:nvSpPr>
        <xdr:cNvPr id="72" name="CaixaDeTexto 71"/>
        <xdr:cNvSpPr txBox="1"/>
      </xdr:nvSpPr>
      <xdr:spPr>
        <a:xfrm>
          <a:off x="3438525" y="1480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87</xdr:row>
      <xdr:rowOff>0</xdr:rowOff>
    </xdr:from>
    <xdr:ext cx="184731" cy="264560"/>
    <xdr:sp macro="" textlink="">
      <xdr:nvSpPr>
        <xdr:cNvPr id="73" name="CaixaDeTexto 72"/>
        <xdr:cNvSpPr txBox="1"/>
      </xdr:nvSpPr>
      <xdr:spPr>
        <a:xfrm>
          <a:off x="3438525" y="1480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87</xdr:row>
      <xdr:rowOff>0</xdr:rowOff>
    </xdr:from>
    <xdr:ext cx="184731" cy="264560"/>
    <xdr:sp macro="" textlink="">
      <xdr:nvSpPr>
        <xdr:cNvPr id="74" name="CaixaDeTexto 73"/>
        <xdr:cNvSpPr txBox="1"/>
      </xdr:nvSpPr>
      <xdr:spPr>
        <a:xfrm>
          <a:off x="4391025" y="15363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87</xdr:row>
      <xdr:rowOff>0</xdr:rowOff>
    </xdr:from>
    <xdr:ext cx="184731" cy="264560"/>
    <xdr:sp macro="" textlink="">
      <xdr:nvSpPr>
        <xdr:cNvPr id="75" name="CaixaDeTexto 74"/>
        <xdr:cNvSpPr txBox="1"/>
      </xdr:nvSpPr>
      <xdr:spPr>
        <a:xfrm>
          <a:off x="3438525" y="15363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87</xdr:row>
      <xdr:rowOff>0</xdr:rowOff>
    </xdr:from>
    <xdr:ext cx="184731" cy="264560"/>
    <xdr:sp macro="" textlink="">
      <xdr:nvSpPr>
        <xdr:cNvPr id="76" name="CaixaDeTexto 75"/>
        <xdr:cNvSpPr txBox="1"/>
      </xdr:nvSpPr>
      <xdr:spPr>
        <a:xfrm>
          <a:off x="4391025" y="15363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87</xdr:row>
      <xdr:rowOff>0</xdr:rowOff>
    </xdr:from>
    <xdr:ext cx="184731" cy="264560"/>
    <xdr:sp macro="" textlink="">
      <xdr:nvSpPr>
        <xdr:cNvPr id="77" name="CaixaDeTexto 76"/>
        <xdr:cNvSpPr txBox="1"/>
      </xdr:nvSpPr>
      <xdr:spPr>
        <a:xfrm>
          <a:off x="3438525" y="15363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87</xdr:row>
      <xdr:rowOff>0</xdr:rowOff>
    </xdr:from>
    <xdr:ext cx="184731" cy="264560"/>
    <xdr:sp macro="" textlink="">
      <xdr:nvSpPr>
        <xdr:cNvPr id="78" name="CaixaDeTexto 77"/>
        <xdr:cNvSpPr txBox="1"/>
      </xdr:nvSpPr>
      <xdr:spPr>
        <a:xfrm>
          <a:off x="4391025" y="15363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87</xdr:row>
      <xdr:rowOff>0</xdr:rowOff>
    </xdr:from>
    <xdr:ext cx="184731" cy="264560"/>
    <xdr:sp macro="" textlink="">
      <xdr:nvSpPr>
        <xdr:cNvPr id="79" name="CaixaDeTexto 78"/>
        <xdr:cNvSpPr txBox="1"/>
      </xdr:nvSpPr>
      <xdr:spPr>
        <a:xfrm>
          <a:off x="3438525" y="15363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87</xdr:row>
      <xdr:rowOff>0</xdr:rowOff>
    </xdr:from>
    <xdr:ext cx="184731" cy="264560"/>
    <xdr:sp macro="" textlink="">
      <xdr:nvSpPr>
        <xdr:cNvPr id="80" name="CaixaDeTexto 79"/>
        <xdr:cNvSpPr txBox="1"/>
      </xdr:nvSpPr>
      <xdr:spPr>
        <a:xfrm>
          <a:off x="3438525" y="15363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87</xdr:row>
      <xdr:rowOff>0</xdr:rowOff>
    </xdr:from>
    <xdr:ext cx="184731" cy="264560"/>
    <xdr:sp macro="" textlink="">
      <xdr:nvSpPr>
        <xdr:cNvPr id="81" name="CaixaDeTexto 80"/>
        <xdr:cNvSpPr txBox="1"/>
      </xdr:nvSpPr>
      <xdr:spPr>
        <a:xfrm>
          <a:off x="4391025" y="15363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87</xdr:row>
      <xdr:rowOff>0</xdr:rowOff>
    </xdr:from>
    <xdr:ext cx="184731" cy="264560"/>
    <xdr:sp macro="" textlink="">
      <xdr:nvSpPr>
        <xdr:cNvPr id="82" name="CaixaDeTexto 81"/>
        <xdr:cNvSpPr txBox="1"/>
      </xdr:nvSpPr>
      <xdr:spPr>
        <a:xfrm>
          <a:off x="3438525" y="15363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87</xdr:row>
      <xdr:rowOff>0</xdr:rowOff>
    </xdr:from>
    <xdr:ext cx="184731" cy="264560"/>
    <xdr:sp macro="" textlink="">
      <xdr:nvSpPr>
        <xdr:cNvPr id="83" name="CaixaDeTexto 82"/>
        <xdr:cNvSpPr txBox="1"/>
      </xdr:nvSpPr>
      <xdr:spPr>
        <a:xfrm>
          <a:off x="4391025" y="15363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87</xdr:row>
      <xdr:rowOff>0</xdr:rowOff>
    </xdr:from>
    <xdr:ext cx="184731" cy="264560"/>
    <xdr:sp macro="" textlink="">
      <xdr:nvSpPr>
        <xdr:cNvPr id="84" name="CaixaDeTexto 83"/>
        <xdr:cNvSpPr txBox="1"/>
      </xdr:nvSpPr>
      <xdr:spPr>
        <a:xfrm>
          <a:off x="3438525" y="15363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87</xdr:row>
      <xdr:rowOff>0</xdr:rowOff>
    </xdr:from>
    <xdr:ext cx="184731" cy="264560"/>
    <xdr:sp macro="" textlink="">
      <xdr:nvSpPr>
        <xdr:cNvPr id="85" name="CaixaDeTexto 84"/>
        <xdr:cNvSpPr txBox="1"/>
      </xdr:nvSpPr>
      <xdr:spPr>
        <a:xfrm>
          <a:off x="4391025" y="15363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87</xdr:row>
      <xdr:rowOff>0</xdr:rowOff>
    </xdr:from>
    <xdr:ext cx="184731" cy="264560"/>
    <xdr:sp macro="" textlink="">
      <xdr:nvSpPr>
        <xdr:cNvPr id="86" name="CaixaDeTexto 85"/>
        <xdr:cNvSpPr txBox="1"/>
      </xdr:nvSpPr>
      <xdr:spPr>
        <a:xfrm>
          <a:off x="3438525" y="15363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87</xdr:row>
      <xdr:rowOff>0</xdr:rowOff>
    </xdr:from>
    <xdr:ext cx="184731" cy="264560"/>
    <xdr:sp macro="" textlink="">
      <xdr:nvSpPr>
        <xdr:cNvPr id="87" name="CaixaDeTexto 86"/>
        <xdr:cNvSpPr txBox="1"/>
      </xdr:nvSpPr>
      <xdr:spPr>
        <a:xfrm>
          <a:off x="3438525" y="15363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100</xdr:row>
      <xdr:rowOff>0</xdr:rowOff>
    </xdr:from>
    <xdr:ext cx="184731" cy="264560"/>
    <xdr:sp macro="" textlink="">
      <xdr:nvSpPr>
        <xdr:cNvPr id="88" name="CaixaDeTexto 87"/>
        <xdr:cNvSpPr txBox="1"/>
      </xdr:nvSpPr>
      <xdr:spPr>
        <a:xfrm>
          <a:off x="43910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100</xdr:row>
      <xdr:rowOff>0</xdr:rowOff>
    </xdr:from>
    <xdr:ext cx="184731" cy="264560"/>
    <xdr:sp macro="" textlink="">
      <xdr:nvSpPr>
        <xdr:cNvPr id="89" name="CaixaDeTexto 88"/>
        <xdr:cNvSpPr txBox="1"/>
      </xdr:nvSpPr>
      <xdr:spPr>
        <a:xfrm>
          <a:off x="34385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100</xdr:row>
      <xdr:rowOff>0</xdr:rowOff>
    </xdr:from>
    <xdr:ext cx="184731" cy="264560"/>
    <xdr:sp macro="" textlink="">
      <xdr:nvSpPr>
        <xdr:cNvPr id="90" name="CaixaDeTexto 89"/>
        <xdr:cNvSpPr txBox="1"/>
      </xdr:nvSpPr>
      <xdr:spPr>
        <a:xfrm>
          <a:off x="43910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100</xdr:row>
      <xdr:rowOff>0</xdr:rowOff>
    </xdr:from>
    <xdr:ext cx="184731" cy="264560"/>
    <xdr:sp macro="" textlink="">
      <xdr:nvSpPr>
        <xdr:cNvPr id="91" name="CaixaDeTexto 90"/>
        <xdr:cNvSpPr txBox="1"/>
      </xdr:nvSpPr>
      <xdr:spPr>
        <a:xfrm>
          <a:off x="34385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100</xdr:row>
      <xdr:rowOff>0</xdr:rowOff>
    </xdr:from>
    <xdr:ext cx="184731" cy="264560"/>
    <xdr:sp macro="" textlink="">
      <xdr:nvSpPr>
        <xdr:cNvPr id="92" name="CaixaDeTexto 91"/>
        <xdr:cNvSpPr txBox="1"/>
      </xdr:nvSpPr>
      <xdr:spPr>
        <a:xfrm>
          <a:off x="43910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100</xdr:row>
      <xdr:rowOff>0</xdr:rowOff>
    </xdr:from>
    <xdr:ext cx="184731" cy="264560"/>
    <xdr:sp macro="" textlink="">
      <xdr:nvSpPr>
        <xdr:cNvPr id="93" name="CaixaDeTexto 92"/>
        <xdr:cNvSpPr txBox="1"/>
      </xdr:nvSpPr>
      <xdr:spPr>
        <a:xfrm>
          <a:off x="34385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100</xdr:row>
      <xdr:rowOff>0</xdr:rowOff>
    </xdr:from>
    <xdr:ext cx="184731" cy="264560"/>
    <xdr:sp macro="" textlink="">
      <xdr:nvSpPr>
        <xdr:cNvPr id="94" name="CaixaDeTexto 93"/>
        <xdr:cNvSpPr txBox="1"/>
      </xdr:nvSpPr>
      <xdr:spPr>
        <a:xfrm>
          <a:off x="34385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100</xdr:row>
      <xdr:rowOff>0</xdr:rowOff>
    </xdr:from>
    <xdr:ext cx="184731" cy="264560"/>
    <xdr:sp macro="" textlink="">
      <xdr:nvSpPr>
        <xdr:cNvPr id="95" name="CaixaDeTexto 94"/>
        <xdr:cNvSpPr txBox="1"/>
      </xdr:nvSpPr>
      <xdr:spPr>
        <a:xfrm>
          <a:off x="43910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100</xdr:row>
      <xdr:rowOff>0</xdr:rowOff>
    </xdr:from>
    <xdr:ext cx="184731" cy="264560"/>
    <xdr:sp macro="" textlink="">
      <xdr:nvSpPr>
        <xdr:cNvPr id="96" name="CaixaDeTexto 95"/>
        <xdr:cNvSpPr txBox="1"/>
      </xdr:nvSpPr>
      <xdr:spPr>
        <a:xfrm>
          <a:off x="34385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100</xdr:row>
      <xdr:rowOff>0</xdr:rowOff>
    </xdr:from>
    <xdr:ext cx="184731" cy="264560"/>
    <xdr:sp macro="" textlink="">
      <xdr:nvSpPr>
        <xdr:cNvPr id="97" name="CaixaDeTexto 96"/>
        <xdr:cNvSpPr txBox="1"/>
      </xdr:nvSpPr>
      <xdr:spPr>
        <a:xfrm>
          <a:off x="43910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100</xdr:row>
      <xdr:rowOff>0</xdr:rowOff>
    </xdr:from>
    <xdr:ext cx="184731" cy="264560"/>
    <xdr:sp macro="" textlink="">
      <xdr:nvSpPr>
        <xdr:cNvPr id="98" name="CaixaDeTexto 97"/>
        <xdr:cNvSpPr txBox="1"/>
      </xdr:nvSpPr>
      <xdr:spPr>
        <a:xfrm>
          <a:off x="34385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100</xdr:row>
      <xdr:rowOff>0</xdr:rowOff>
    </xdr:from>
    <xdr:ext cx="184731" cy="264560"/>
    <xdr:sp macro="" textlink="">
      <xdr:nvSpPr>
        <xdr:cNvPr id="99" name="CaixaDeTexto 98"/>
        <xdr:cNvSpPr txBox="1"/>
      </xdr:nvSpPr>
      <xdr:spPr>
        <a:xfrm>
          <a:off x="43910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100</xdr:row>
      <xdr:rowOff>0</xdr:rowOff>
    </xdr:from>
    <xdr:ext cx="184731" cy="264560"/>
    <xdr:sp macro="" textlink="">
      <xdr:nvSpPr>
        <xdr:cNvPr id="100" name="CaixaDeTexto 99"/>
        <xdr:cNvSpPr txBox="1"/>
      </xdr:nvSpPr>
      <xdr:spPr>
        <a:xfrm>
          <a:off x="34385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100</xdr:row>
      <xdr:rowOff>0</xdr:rowOff>
    </xdr:from>
    <xdr:ext cx="184731" cy="264560"/>
    <xdr:sp macro="" textlink="">
      <xdr:nvSpPr>
        <xdr:cNvPr id="101" name="CaixaDeTexto 100"/>
        <xdr:cNvSpPr txBox="1"/>
      </xdr:nvSpPr>
      <xdr:spPr>
        <a:xfrm>
          <a:off x="34385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100</xdr:row>
      <xdr:rowOff>0</xdr:rowOff>
    </xdr:from>
    <xdr:ext cx="184731" cy="264560"/>
    <xdr:sp macro="" textlink="">
      <xdr:nvSpPr>
        <xdr:cNvPr id="102" name="CaixaDeTexto 101"/>
        <xdr:cNvSpPr txBox="1"/>
      </xdr:nvSpPr>
      <xdr:spPr>
        <a:xfrm>
          <a:off x="43910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100</xdr:row>
      <xdr:rowOff>0</xdr:rowOff>
    </xdr:from>
    <xdr:ext cx="184731" cy="264560"/>
    <xdr:sp macro="" textlink="">
      <xdr:nvSpPr>
        <xdr:cNvPr id="103" name="CaixaDeTexto 102"/>
        <xdr:cNvSpPr txBox="1"/>
      </xdr:nvSpPr>
      <xdr:spPr>
        <a:xfrm>
          <a:off x="34385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100</xdr:row>
      <xdr:rowOff>0</xdr:rowOff>
    </xdr:from>
    <xdr:ext cx="184731" cy="264560"/>
    <xdr:sp macro="" textlink="">
      <xdr:nvSpPr>
        <xdr:cNvPr id="104" name="CaixaDeTexto 103"/>
        <xdr:cNvSpPr txBox="1"/>
      </xdr:nvSpPr>
      <xdr:spPr>
        <a:xfrm>
          <a:off x="43910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100</xdr:row>
      <xdr:rowOff>0</xdr:rowOff>
    </xdr:from>
    <xdr:ext cx="184731" cy="264560"/>
    <xdr:sp macro="" textlink="">
      <xdr:nvSpPr>
        <xdr:cNvPr id="105" name="CaixaDeTexto 104"/>
        <xdr:cNvSpPr txBox="1"/>
      </xdr:nvSpPr>
      <xdr:spPr>
        <a:xfrm>
          <a:off x="34385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100</xdr:row>
      <xdr:rowOff>0</xdr:rowOff>
    </xdr:from>
    <xdr:ext cx="184731" cy="264560"/>
    <xdr:sp macro="" textlink="">
      <xdr:nvSpPr>
        <xdr:cNvPr id="106" name="CaixaDeTexto 105"/>
        <xdr:cNvSpPr txBox="1"/>
      </xdr:nvSpPr>
      <xdr:spPr>
        <a:xfrm>
          <a:off x="43910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100</xdr:row>
      <xdr:rowOff>0</xdr:rowOff>
    </xdr:from>
    <xdr:ext cx="184731" cy="264560"/>
    <xdr:sp macro="" textlink="">
      <xdr:nvSpPr>
        <xdr:cNvPr id="107" name="CaixaDeTexto 106"/>
        <xdr:cNvSpPr txBox="1"/>
      </xdr:nvSpPr>
      <xdr:spPr>
        <a:xfrm>
          <a:off x="34385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100</xdr:row>
      <xdr:rowOff>0</xdr:rowOff>
    </xdr:from>
    <xdr:ext cx="184731" cy="264560"/>
    <xdr:sp macro="" textlink="">
      <xdr:nvSpPr>
        <xdr:cNvPr id="108" name="CaixaDeTexto 107"/>
        <xdr:cNvSpPr txBox="1"/>
      </xdr:nvSpPr>
      <xdr:spPr>
        <a:xfrm>
          <a:off x="3438525" y="1593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128</xdr:row>
      <xdr:rowOff>0</xdr:rowOff>
    </xdr:from>
    <xdr:ext cx="184731" cy="264560"/>
    <xdr:sp macro="" textlink="">
      <xdr:nvSpPr>
        <xdr:cNvPr id="109" name="CaixaDeTexto 108"/>
        <xdr:cNvSpPr txBox="1"/>
      </xdr:nvSpPr>
      <xdr:spPr>
        <a:xfrm>
          <a:off x="43910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128</xdr:row>
      <xdr:rowOff>0</xdr:rowOff>
    </xdr:from>
    <xdr:ext cx="184731" cy="264560"/>
    <xdr:sp macro="" textlink="">
      <xdr:nvSpPr>
        <xdr:cNvPr id="110" name="CaixaDeTexto 109"/>
        <xdr:cNvSpPr txBox="1"/>
      </xdr:nvSpPr>
      <xdr:spPr>
        <a:xfrm>
          <a:off x="34385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128</xdr:row>
      <xdr:rowOff>0</xdr:rowOff>
    </xdr:from>
    <xdr:ext cx="184731" cy="264560"/>
    <xdr:sp macro="" textlink="">
      <xdr:nvSpPr>
        <xdr:cNvPr id="111" name="CaixaDeTexto 110"/>
        <xdr:cNvSpPr txBox="1"/>
      </xdr:nvSpPr>
      <xdr:spPr>
        <a:xfrm>
          <a:off x="43910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128</xdr:row>
      <xdr:rowOff>0</xdr:rowOff>
    </xdr:from>
    <xdr:ext cx="184731" cy="264560"/>
    <xdr:sp macro="" textlink="">
      <xdr:nvSpPr>
        <xdr:cNvPr id="112" name="CaixaDeTexto 111"/>
        <xdr:cNvSpPr txBox="1"/>
      </xdr:nvSpPr>
      <xdr:spPr>
        <a:xfrm>
          <a:off x="34385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128</xdr:row>
      <xdr:rowOff>0</xdr:rowOff>
    </xdr:from>
    <xdr:ext cx="184731" cy="264560"/>
    <xdr:sp macro="" textlink="">
      <xdr:nvSpPr>
        <xdr:cNvPr id="113" name="CaixaDeTexto 112"/>
        <xdr:cNvSpPr txBox="1"/>
      </xdr:nvSpPr>
      <xdr:spPr>
        <a:xfrm>
          <a:off x="43910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128</xdr:row>
      <xdr:rowOff>0</xdr:rowOff>
    </xdr:from>
    <xdr:ext cx="184731" cy="264560"/>
    <xdr:sp macro="" textlink="">
      <xdr:nvSpPr>
        <xdr:cNvPr id="114" name="CaixaDeTexto 113"/>
        <xdr:cNvSpPr txBox="1"/>
      </xdr:nvSpPr>
      <xdr:spPr>
        <a:xfrm>
          <a:off x="34385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128</xdr:row>
      <xdr:rowOff>0</xdr:rowOff>
    </xdr:from>
    <xdr:ext cx="184731" cy="264560"/>
    <xdr:sp macro="" textlink="">
      <xdr:nvSpPr>
        <xdr:cNvPr id="115" name="CaixaDeTexto 114"/>
        <xdr:cNvSpPr txBox="1"/>
      </xdr:nvSpPr>
      <xdr:spPr>
        <a:xfrm>
          <a:off x="34385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128</xdr:row>
      <xdr:rowOff>0</xdr:rowOff>
    </xdr:from>
    <xdr:ext cx="184731" cy="264560"/>
    <xdr:sp macro="" textlink="">
      <xdr:nvSpPr>
        <xdr:cNvPr id="116" name="CaixaDeTexto 115"/>
        <xdr:cNvSpPr txBox="1"/>
      </xdr:nvSpPr>
      <xdr:spPr>
        <a:xfrm>
          <a:off x="43910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128</xdr:row>
      <xdr:rowOff>0</xdr:rowOff>
    </xdr:from>
    <xdr:ext cx="184731" cy="264560"/>
    <xdr:sp macro="" textlink="">
      <xdr:nvSpPr>
        <xdr:cNvPr id="117" name="CaixaDeTexto 116"/>
        <xdr:cNvSpPr txBox="1"/>
      </xdr:nvSpPr>
      <xdr:spPr>
        <a:xfrm>
          <a:off x="34385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128</xdr:row>
      <xdr:rowOff>0</xdr:rowOff>
    </xdr:from>
    <xdr:ext cx="184731" cy="264560"/>
    <xdr:sp macro="" textlink="">
      <xdr:nvSpPr>
        <xdr:cNvPr id="118" name="CaixaDeTexto 117"/>
        <xdr:cNvSpPr txBox="1"/>
      </xdr:nvSpPr>
      <xdr:spPr>
        <a:xfrm>
          <a:off x="43910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128</xdr:row>
      <xdr:rowOff>0</xdr:rowOff>
    </xdr:from>
    <xdr:ext cx="184731" cy="264560"/>
    <xdr:sp macro="" textlink="">
      <xdr:nvSpPr>
        <xdr:cNvPr id="119" name="CaixaDeTexto 118"/>
        <xdr:cNvSpPr txBox="1"/>
      </xdr:nvSpPr>
      <xdr:spPr>
        <a:xfrm>
          <a:off x="34385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128</xdr:row>
      <xdr:rowOff>0</xdr:rowOff>
    </xdr:from>
    <xdr:ext cx="184731" cy="264560"/>
    <xdr:sp macro="" textlink="">
      <xdr:nvSpPr>
        <xdr:cNvPr id="120" name="CaixaDeTexto 119"/>
        <xdr:cNvSpPr txBox="1"/>
      </xdr:nvSpPr>
      <xdr:spPr>
        <a:xfrm>
          <a:off x="43910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128</xdr:row>
      <xdr:rowOff>0</xdr:rowOff>
    </xdr:from>
    <xdr:ext cx="184731" cy="264560"/>
    <xdr:sp macro="" textlink="">
      <xdr:nvSpPr>
        <xdr:cNvPr id="121" name="CaixaDeTexto 120"/>
        <xdr:cNvSpPr txBox="1"/>
      </xdr:nvSpPr>
      <xdr:spPr>
        <a:xfrm>
          <a:off x="34385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128</xdr:row>
      <xdr:rowOff>0</xdr:rowOff>
    </xdr:from>
    <xdr:ext cx="184731" cy="264560"/>
    <xdr:sp macro="" textlink="">
      <xdr:nvSpPr>
        <xdr:cNvPr id="122" name="CaixaDeTexto 121"/>
        <xdr:cNvSpPr txBox="1"/>
      </xdr:nvSpPr>
      <xdr:spPr>
        <a:xfrm>
          <a:off x="34385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128</xdr:row>
      <xdr:rowOff>0</xdr:rowOff>
    </xdr:from>
    <xdr:ext cx="184731" cy="264560"/>
    <xdr:sp macro="" textlink="">
      <xdr:nvSpPr>
        <xdr:cNvPr id="123" name="CaixaDeTexto 122"/>
        <xdr:cNvSpPr txBox="1"/>
      </xdr:nvSpPr>
      <xdr:spPr>
        <a:xfrm>
          <a:off x="43910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128</xdr:row>
      <xdr:rowOff>0</xdr:rowOff>
    </xdr:from>
    <xdr:ext cx="184731" cy="264560"/>
    <xdr:sp macro="" textlink="">
      <xdr:nvSpPr>
        <xdr:cNvPr id="124" name="CaixaDeTexto 123"/>
        <xdr:cNvSpPr txBox="1"/>
      </xdr:nvSpPr>
      <xdr:spPr>
        <a:xfrm>
          <a:off x="34385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128</xdr:row>
      <xdr:rowOff>0</xdr:rowOff>
    </xdr:from>
    <xdr:ext cx="184731" cy="264560"/>
    <xdr:sp macro="" textlink="">
      <xdr:nvSpPr>
        <xdr:cNvPr id="125" name="CaixaDeTexto 124"/>
        <xdr:cNvSpPr txBox="1"/>
      </xdr:nvSpPr>
      <xdr:spPr>
        <a:xfrm>
          <a:off x="43910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128</xdr:row>
      <xdr:rowOff>0</xdr:rowOff>
    </xdr:from>
    <xdr:ext cx="184731" cy="264560"/>
    <xdr:sp macro="" textlink="">
      <xdr:nvSpPr>
        <xdr:cNvPr id="126" name="CaixaDeTexto 125"/>
        <xdr:cNvSpPr txBox="1"/>
      </xdr:nvSpPr>
      <xdr:spPr>
        <a:xfrm>
          <a:off x="34385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128</xdr:row>
      <xdr:rowOff>0</xdr:rowOff>
    </xdr:from>
    <xdr:ext cx="184731" cy="264560"/>
    <xdr:sp macro="" textlink="">
      <xdr:nvSpPr>
        <xdr:cNvPr id="127" name="CaixaDeTexto 126"/>
        <xdr:cNvSpPr txBox="1"/>
      </xdr:nvSpPr>
      <xdr:spPr>
        <a:xfrm>
          <a:off x="43910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128</xdr:row>
      <xdr:rowOff>0</xdr:rowOff>
    </xdr:from>
    <xdr:ext cx="184731" cy="264560"/>
    <xdr:sp macro="" textlink="">
      <xdr:nvSpPr>
        <xdr:cNvPr id="128" name="CaixaDeTexto 127"/>
        <xdr:cNvSpPr txBox="1"/>
      </xdr:nvSpPr>
      <xdr:spPr>
        <a:xfrm>
          <a:off x="34385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128</xdr:row>
      <xdr:rowOff>0</xdr:rowOff>
    </xdr:from>
    <xdr:ext cx="184731" cy="264560"/>
    <xdr:sp macro="" textlink="">
      <xdr:nvSpPr>
        <xdr:cNvPr id="129" name="CaixaDeTexto 128"/>
        <xdr:cNvSpPr txBox="1"/>
      </xdr:nvSpPr>
      <xdr:spPr>
        <a:xfrm>
          <a:off x="3438525" y="1715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128</xdr:row>
      <xdr:rowOff>0</xdr:rowOff>
    </xdr:from>
    <xdr:ext cx="184731" cy="264560"/>
    <xdr:sp macro="" textlink="">
      <xdr:nvSpPr>
        <xdr:cNvPr id="130" name="CaixaDeTexto 129"/>
        <xdr:cNvSpPr txBox="1"/>
      </xdr:nvSpPr>
      <xdr:spPr>
        <a:xfrm>
          <a:off x="4391025" y="17741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128</xdr:row>
      <xdr:rowOff>0</xdr:rowOff>
    </xdr:from>
    <xdr:ext cx="184731" cy="264560"/>
    <xdr:sp macro="" textlink="">
      <xdr:nvSpPr>
        <xdr:cNvPr id="131" name="CaixaDeTexto 130"/>
        <xdr:cNvSpPr txBox="1"/>
      </xdr:nvSpPr>
      <xdr:spPr>
        <a:xfrm>
          <a:off x="3438525" y="17741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128</xdr:row>
      <xdr:rowOff>0</xdr:rowOff>
    </xdr:from>
    <xdr:ext cx="184731" cy="264560"/>
    <xdr:sp macro="" textlink="">
      <xdr:nvSpPr>
        <xdr:cNvPr id="132" name="CaixaDeTexto 131"/>
        <xdr:cNvSpPr txBox="1"/>
      </xdr:nvSpPr>
      <xdr:spPr>
        <a:xfrm>
          <a:off x="4391025" y="17741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128</xdr:row>
      <xdr:rowOff>0</xdr:rowOff>
    </xdr:from>
    <xdr:ext cx="184731" cy="264560"/>
    <xdr:sp macro="" textlink="">
      <xdr:nvSpPr>
        <xdr:cNvPr id="133" name="CaixaDeTexto 132"/>
        <xdr:cNvSpPr txBox="1"/>
      </xdr:nvSpPr>
      <xdr:spPr>
        <a:xfrm>
          <a:off x="3438525" y="17741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128</xdr:row>
      <xdr:rowOff>0</xdr:rowOff>
    </xdr:from>
    <xdr:ext cx="184731" cy="264560"/>
    <xdr:sp macro="" textlink="">
      <xdr:nvSpPr>
        <xdr:cNvPr id="134" name="CaixaDeTexto 133"/>
        <xdr:cNvSpPr txBox="1"/>
      </xdr:nvSpPr>
      <xdr:spPr>
        <a:xfrm>
          <a:off x="4391025" y="17741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128</xdr:row>
      <xdr:rowOff>0</xdr:rowOff>
    </xdr:from>
    <xdr:ext cx="184731" cy="264560"/>
    <xdr:sp macro="" textlink="">
      <xdr:nvSpPr>
        <xdr:cNvPr id="135" name="CaixaDeTexto 134"/>
        <xdr:cNvSpPr txBox="1"/>
      </xdr:nvSpPr>
      <xdr:spPr>
        <a:xfrm>
          <a:off x="3438525" y="17741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128</xdr:row>
      <xdr:rowOff>0</xdr:rowOff>
    </xdr:from>
    <xdr:ext cx="184731" cy="264560"/>
    <xdr:sp macro="" textlink="">
      <xdr:nvSpPr>
        <xdr:cNvPr id="136" name="CaixaDeTexto 135"/>
        <xdr:cNvSpPr txBox="1"/>
      </xdr:nvSpPr>
      <xdr:spPr>
        <a:xfrm>
          <a:off x="3438525" y="17741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128</xdr:row>
      <xdr:rowOff>0</xdr:rowOff>
    </xdr:from>
    <xdr:ext cx="184731" cy="264560"/>
    <xdr:sp macro="" textlink="">
      <xdr:nvSpPr>
        <xdr:cNvPr id="137" name="CaixaDeTexto 136"/>
        <xdr:cNvSpPr txBox="1"/>
      </xdr:nvSpPr>
      <xdr:spPr>
        <a:xfrm>
          <a:off x="4391025" y="17741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128</xdr:row>
      <xdr:rowOff>0</xdr:rowOff>
    </xdr:from>
    <xdr:ext cx="184731" cy="264560"/>
    <xdr:sp macro="" textlink="">
      <xdr:nvSpPr>
        <xdr:cNvPr id="138" name="CaixaDeTexto 137"/>
        <xdr:cNvSpPr txBox="1"/>
      </xdr:nvSpPr>
      <xdr:spPr>
        <a:xfrm>
          <a:off x="3438525" y="17741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128</xdr:row>
      <xdr:rowOff>0</xdr:rowOff>
    </xdr:from>
    <xdr:ext cx="184731" cy="264560"/>
    <xdr:sp macro="" textlink="">
      <xdr:nvSpPr>
        <xdr:cNvPr id="139" name="CaixaDeTexto 138"/>
        <xdr:cNvSpPr txBox="1"/>
      </xdr:nvSpPr>
      <xdr:spPr>
        <a:xfrm>
          <a:off x="4391025" y="17741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128</xdr:row>
      <xdr:rowOff>0</xdr:rowOff>
    </xdr:from>
    <xdr:ext cx="184731" cy="264560"/>
    <xdr:sp macro="" textlink="">
      <xdr:nvSpPr>
        <xdr:cNvPr id="140" name="CaixaDeTexto 139"/>
        <xdr:cNvSpPr txBox="1"/>
      </xdr:nvSpPr>
      <xdr:spPr>
        <a:xfrm>
          <a:off x="3438525" y="17741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128</xdr:row>
      <xdr:rowOff>0</xdr:rowOff>
    </xdr:from>
    <xdr:ext cx="184731" cy="264560"/>
    <xdr:sp macro="" textlink="">
      <xdr:nvSpPr>
        <xdr:cNvPr id="141" name="CaixaDeTexto 140"/>
        <xdr:cNvSpPr txBox="1"/>
      </xdr:nvSpPr>
      <xdr:spPr>
        <a:xfrm>
          <a:off x="4391025" y="17741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128</xdr:row>
      <xdr:rowOff>0</xdr:rowOff>
    </xdr:from>
    <xdr:ext cx="184731" cy="264560"/>
    <xdr:sp macro="" textlink="">
      <xdr:nvSpPr>
        <xdr:cNvPr id="142" name="CaixaDeTexto 141"/>
        <xdr:cNvSpPr txBox="1"/>
      </xdr:nvSpPr>
      <xdr:spPr>
        <a:xfrm>
          <a:off x="3438525" y="17741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128</xdr:row>
      <xdr:rowOff>0</xdr:rowOff>
    </xdr:from>
    <xdr:ext cx="184731" cy="264560"/>
    <xdr:sp macro="" textlink="">
      <xdr:nvSpPr>
        <xdr:cNvPr id="143" name="CaixaDeTexto 142"/>
        <xdr:cNvSpPr txBox="1"/>
      </xdr:nvSpPr>
      <xdr:spPr>
        <a:xfrm>
          <a:off x="3438525" y="17741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142</xdr:row>
      <xdr:rowOff>0</xdr:rowOff>
    </xdr:from>
    <xdr:ext cx="184731" cy="264560"/>
    <xdr:sp macro="" textlink="">
      <xdr:nvSpPr>
        <xdr:cNvPr id="144" name="CaixaDeTexto 143"/>
        <xdr:cNvSpPr txBox="1"/>
      </xdr:nvSpPr>
      <xdr:spPr>
        <a:xfrm>
          <a:off x="4391025" y="1825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142</xdr:row>
      <xdr:rowOff>0</xdr:rowOff>
    </xdr:from>
    <xdr:ext cx="184731" cy="264560"/>
    <xdr:sp macro="" textlink="">
      <xdr:nvSpPr>
        <xdr:cNvPr id="145" name="CaixaDeTexto 144"/>
        <xdr:cNvSpPr txBox="1"/>
      </xdr:nvSpPr>
      <xdr:spPr>
        <a:xfrm>
          <a:off x="3438525" y="1825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142</xdr:row>
      <xdr:rowOff>0</xdr:rowOff>
    </xdr:from>
    <xdr:ext cx="184731" cy="264560"/>
    <xdr:sp macro="" textlink="">
      <xdr:nvSpPr>
        <xdr:cNvPr id="146" name="CaixaDeTexto 145"/>
        <xdr:cNvSpPr txBox="1"/>
      </xdr:nvSpPr>
      <xdr:spPr>
        <a:xfrm>
          <a:off x="4391025" y="1825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142</xdr:row>
      <xdr:rowOff>0</xdr:rowOff>
    </xdr:from>
    <xdr:ext cx="184731" cy="264560"/>
    <xdr:sp macro="" textlink="">
      <xdr:nvSpPr>
        <xdr:cNvPr id="147" name="CaixaDeTexto 146"/>
        <xdr:cNvSpPr txBox="1"/>
      </xdr:nvSpPr>
      <xdr:spPr>
        <a:xfrm>
          <a:off x="3438525" y="1825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142</xdr:row>
      <xdr:rowOff>0</xdr:rowOff>
    </xdr:from>
    <xdr:ext cx="184731" cy="264560"/>
    <xdr:sp macro="" textlink="">
      <xdr:nvSpPr>
        <xdr:cNvPr id="148" name="CaixaDeTexto 147"/>
        <xdr:cNvSpPr txBox="1"/>
      </xdr:nvSpPr>
      <xdr:spPr>
        <a:xfrm>
          <a:off x="4391025" y="1825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142</xdr:row>
      <xdr:rowOff>0</xdr:rowOff>
    </xdr:from>
    <xdr:ext cx="184731" cy="264560"/>
    <xdr:sp macro="" textlink="">
      <xdr:nvSpPr>
        <xdr:cNvPr id="149" name="CaixaDeTexto 148"/>
        <xdr:cNvSpPr txBox="1"/>
      </xdr:nvSpPr>
      <xdr:spPr>
        <a:xfrm>
          <a:off x="3438525" y="1825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142</xdr:row>
      <xdr:rowOff>0</xdr:rowOff>
    </xdr:from>
    <xdr:ext cx="184731" cy="264560"/>
    <xdr:sp macro="" textlink="">
      <xdr:nvSpPr>
        <xdr:cNvPr id="150" name="CaixaDeTexto 149"/>
        <xdr:cNvSpPr txBox="1"/>
      </xdr:nvSpPr>
      <xdr:spPr>
        <a:xfrm>
          <a:off x="3438525" y="1825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142</xdr:row>
      <xdr:rowOff>0</xdr:rowOff>
    </xdr:from>
    <xdr:ext cx="184731" cy="264560"/>
    <xdr:sp macro="" textlink="">
      <xdr:nvSpPr>
        <xdr:cNvPr id="151" name="CaixaDeTexto 150"/>
        <xdr:cNvSpPr txBox="1"/>
      </xdr:nvSpPr>
      <xdr:spPr>
        <a:xfrm>
          <a:off x="4391025" y="1825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142</xdr:row>
      <xdr:rowOff>0</xdr:rowOff>
    </xdr:from>
    <xdr:ext cx="184731" cy="264560"/>
    <xdr:sp macro="" textlink="">
      <xdr:nvSpPr>
        <xdr:cNvPr id="152" name="CaixaDeTexto 151"/>
        <xdr:cNvSpPr txBox="1"/>
      </xdr:nvSpPr>
      <xdr:spPr>
        <a:xfrm>
          <a:off x="3438525" y="1825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142</xdr:row>
      <xdr:rowOff>0</xdr:rowOff>
    </xdr:from>
    <xdr:ext cx="184731" cy="264560"/>
    <xdr:sp macro="" textlink="">
      <xdr:nvSpPr>
        <xdr:cNvPr id="153" name="CaixaDeTexto 152"/>
        <xdr:cNvSpPr txBox="1"/>
      </xdr:nvSpPr>
      <xdr:spPr>
        <a:xfrm>
          <a:off x="4391025" y="1825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142</xdr:row>
      <xdr:rowOff>0</xdr:rowOff>
    </xdr:from>
    <xdr:ext cx="184731" cy="264560"/>
    <xdr:sp macro="" textlink="">
      <xdr:nvSpPr>
        <xdr:cNvPr id="154" name="CaixaDeTexto 153"/>
        <xdr:cNvSpPr txBox="1"/>
      </xdr:nvSpPr>
      <xdr:spPr>
        <a:xfrm>
          <a:off x="3438525" y="1825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142</xdr:row>
      <xdr:rowOff>0</xdr:rowOff>
    </xdr:from>
    <xdr:ext cx="184731" cy="264560"/>
    <xdr:sp macro="" textlink="">
      <xdr:nvSpPr>
        <xdr:cNvPr id="155" name="CaixaDeTexto 154"/>
        <xdr:cNvSpPr txBox="1"/>
      </xdr:nvSpPr>
      <xdr:spPr>
        <a:xfrm>
          <a:off x="4391025" y="1825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142</xdr:row>
      <xdr:rowOff>0</xdr:rowOff>
    </xdr:from>
    <xdr:ext cx="184731" cy="264560"/>
    <xdr:sp macro="" textlink="">
      <xdr:nvSpPr>
        <xdr:cNvPr id="156" name="CaixaDeTexto 155"/>
        <xdr:cNvSpPr txBox="1"/>
      </xdr:nvSpPr>
      <xdr:spPr>
        <a:xfrm>
          <a:off x="3438525" y="1825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142</xdr:row>
      <xdr:rowOff>0</xdr:rowOff>
    </xdr:from>
    <xdr:ext cx="184731" cy="264560"/>
    <xdr:sp macro="" textlink="">
      <xdr:nvSpPr>
        <xdr:cNvPr id="157" name="CaixaDeTexto 156"/>
        <xdr:cNvSpPr txBox="1"/>
      </xdr:nvSpPr>
      <xdr:spPr>
        <a:xfrm>
          <a:off x="3438525" y="1825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142</xdr:row>
      <xdr:rowOff>0</xdr:rowOff>
    </xdr:from>
    <xdr:ext cx="184731" cy="264560"/>
    <xdr:sp macro="" textlink="">
      <xdr:nvSpPr>
        <xdr:cNvPr id="158" name="CaixaDeTexto 157"/>
        <xdr:cNvSpPr txBox="1"/>
      </xdr:nvSpPr>
      <xdr:spPr>
        <a:xfrm>
          <a:off x="4391025" y="1876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142</xdr:row>
      <xdr:rowOff>0</xdr:rowOff>
    </xdr:from>
    <xdr:ext cx="184731" cy="264560"/>
    <xdr:sp macro="" textlink="">
      <xdr:nvSpPr>
        <xdr:cNvPr id="159" name="CaixaDeTexto 158"/>
        <xdr:cNvSpPr txBox="1"/>
      </xdr:nvSpPr>
      <xdr:spPr>
        <a:xfrm>
          <a:off x="3438525" y="1876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142</xdr:row>
      <xdr:rowOff>0</xdr:rowOff>
    </xdr:from>
    <xdr:ext cx="184731" cy="264560"/>
    <xdr:sp macro="" textlink="">
      <xdr:nvSpPr>
        <xdr:cNvPr id="160" name="CaixaDeTexto 159"/>
        <xdr:cNvSpPr txBox="1"/>
      </xdr:nvSpPr>
      <xdr:spPr>
        <a:xfrm>
          <a:off x="4391025" y="1876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142</xdr:row>
      <xdr:rowOff>0</xdr:rowOff>
    </xdr:from>
    <xdr:ext cx="184731" cy="264560"/>
    <xdr:sp macro="" textlink="">
      <xdr:nvSpPr>
        <xdr:cNvPr id="161" name="CaixaDeTexto 160"/>
        <xdr:cNvSpPr txBox="1"/>
      </xdr:nvSpPr>
      <xdr:spPr>
        <a:xfrm>
          <a:off x="3438525" y="1876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142</xdr:row>
      <xdr:rowOff>0</xdr:rowOff>
    </xdr:from>
    <xdr:ext cx="184731" cy="264560"/>
    <xdr:sp macro="" textlink="">
      <xdr:nvSpPr>
        <xdr:cNvPr id="162" name="CaixaDeTexto 161"/>
        <xdr:cNvSpPr txBox="1"/>
      </xdr:nvSpPr>
      <xdr:spPr>
        <a:xfrm>
          <a:off x="4391025" y="1876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142</xdr:row>
      <xdr:rowOff>0</xdr:rowOff>
    </xdr:from>
    <xdr:ext cx="184731" cy="264560"/>
    <xdr:sp macro="" textlink="">
      <xdr:nvSpPr>
        <xdr:cNvPr id="163" name="CaixaDeTexto 162"/>
        <xdr:cNvSpPr txBox="1"/>
      </xdr:nvSpPr>
      <xdr:spPr>
        <a:xfrm>
          <a:off x="3438525" y="1876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142</xdr:row>
      <xdr:rowOff>0</xdr:rowOff>
    </xdr:from>
    <xdr:ext cx="184731" cy="264560"/>
    <xdr:sp macro="" textlink="">
      <xdr:nvSpPr>
        <xdr:cNvPr id="164" name="CaixaDeTexto 163"/>
        <xdr:cNvSpPr txBox="1"/>
      </xdr:nvSpPr>
      <xdr:spPr>
        <a:xfrm>
          <a:off x="3438525" y="1876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142</xdr:row>
      <xdr:rowOff>0</xdr:rowOff>
    </xdr:from>
    <xdr:ext cx="184731" cy="264560"/>
    <xdr:sp macro="" textlink="">
      <xdr:nvSpPr>
        <xdr:cNvPr id="165" name="CaixaDeTexto 164"/>
        <xdr:cNvSpPr txBox="1"/>
      </xdr:nvSpPr>
      <xdr:spPr>
        <a:xfrm>
          <a:off x="4391025" y="1876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142</xdr:row>
      <xdr:rowOff>0</xdr:rowOff>
    </xdr:from>
    <xdr:ext cx="184731" cy="264560"/>
    <xdr:sp macro="" textlink="">
      <xdr:nvSpPr>
        <xdr:cNvPr id="166" name="CaixaDeTexto 165"/>
        <xdr:cNvSpPr txBox="1"/>
      </xdr:nvSpPr>
      <xdr:spPr>
        <a:xfrm>
          <a:off x="3438525" y="1876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142</xdr:row>
      <xdr:rowOff>0</xdr:rowOff>
    </xdr:from>
    <xdr:ext cx="184731" cy="264560"/>
    <xdr:sp macro="" textlink="">
      <xdr:nvSpPr>
        <xdr:cNvPr id="167" name="CaixaDeTexto 166"/>
        <xdr:cNvSpPr txBox="1"/>
      </xdr:nvSpPr>
      <xdr:spPr>
        <a:xfrm>
          <a:off x="4391025" y="1876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142</xdr:row>
      <xdr:rowOff>0</xdr:rowOff>
    </xdr:from>
    <xdr:ext cx="184731" cy="264560"/>
    <xdr:sp macro="" textlink="">
      <xdr:nvSpPr>
        <xdr:cNvPr id="168" name="CaixaDeTexto 167"/>
        <xdr:cNvSpPr txBox="1"/>
      </xdr:nvSpPr>
      <xdr:spPr>
        <a:xfrm>
          <a:off x="3438525" y="1876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142</xdr:row>
      <xdr:rowOff>0</xdr:rowOff>
    </xdr:from>
    <xdr:ext cx="184731" cy="264560"/>
    <xdr:sp macro="" textlink="">
      <xdr:nvSpPr>
        <xdr:cNvPr id="169" name="CaixaDeTexto 168"/>
        <xdr:cNvSpPr txBox="1"/>
      </xdr:nvSpPr>
      <xdr:spPr>
        <a:xfrm>
          <a:off x="4391025" y="1876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142</xdr:row>
      <xdr:rowOff>0</xdr:rowOff>
    </xdr:from>
    <xdr:ext cx="184731" cy="264560"/>
    <xdr:sp macro="" textlink="">
      <xdr:nvSpPr>
        <xdr:cNvPr id="170" name="CaixaDeTexto 169"/>
        <xdr:cNvSpPr txBox="1"/>
      </xdr:nvSpPr>
      <xdr:spPr>
        <a:xfrm>
          <a:off x="3438525" y="1876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142</xdr:row>
      <xdr:rowOff>0</xdr:rowOff>
    </xdr:from>
    <xdr:ext cx="184731" cy="264560"/>
    <xdr:sp macro="" textlink="">
      <xdr:nvSpPr>
        <xdr:cNvPr id="171" name="CaixaDeTexto 170"/>
        <xdr:cNvSpPr txBox="1"/>
      </xdr:nvSpPr>
      <xdr:spPr>
        <a:xfrm>
          <a:off x="3438525" y="1876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159</xdr:row>
      <xdr:rowOff>0</xdr:rowOff>
    </xdr:from>
    <xdr:ext cx="184731" cy="264560"/>
    <xdr:sp macro="" textlink="">
      <xdr:nvSpPr>
        <xdr:cNvPr id="172" name="CaixaDeTexto 171"/>
        <xdr:cNvSpPr txBox="1"/>
      </xdr:nvSpPr>
      <xdr:spPr>
        <a:xfrm>
          <a:off x="4391025" y="2089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159</xdr:row>
      <xdr:rowOff>0</xdr:rowOff>
    </xdr:from>
    <xdr:ext cx="184731" cy="264560"/>
    <xdr:sp macro="" textlink="">
      <xdr:nvSpPr>
        <xdr:cNvPr id="173" name="CaixaDeTexto 172"/>
        <xdr:cNvSpPr txBox="1"/>
      </xdr:nvSpPr>
      <xdr:spPr>
        <a:xfrm>
          <a:off x="3438525" y="2089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159</xdr:row>
      <xdr:rowOff>0</xdr:rowOff>
    </xdr:from>
    <xdr:ext cx="184731" cy="264560"/>
    <xdr:sp macro="" textlink="">
      <xdr:nvSpPr>
        <xdr:cNvPr id="174" name="CaixaDeTexto 173"/>
        <xdr:cNvSpPr txBox="1"/>
      </xdr:nvSpPr>
      <xdr:spPr>
        <a:xfrm>
          <a:off x="4391025" y="2089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159</xdr:row>
      <xdr:rowOff>0</xdr:rowOff>
    </xdr:from>
    <xdr:ext cx="184731" cy="264560"/>
    <xdr:sp macro="" textlink="">
      <xdr:nvSpPr>
        <xdr:cNvPr id="175" name="CaixaDeTexto 174"/>
        <xdr:cNvSpPr txBox="1"/>
      </xdr:nvSpPr>
      <xdr:spPr>
        <a:xfrm>
          <a:off x="3438525" y="2089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159</xdr:row>
      <xdr:rowOff>0</xdr:rowOff>
    </xdr:from>
    <xdr:ext cx="184731" cy="264560"/>
    <xdr:sp macro="" textlink="">
      <xdr:nvSpPr>
        <xdr:cNvPr id="176" name="CaixaDeTexto 175"/>
        <xdr:cNvSpPr txBox="1"/>
      </xdr:nvSpPr>
      <xdr:spPr>
        <a:xfrm>
          <a:off x="4391025" y="2089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159</xdr:row>
      <xdr:rowOff>0</xdr:rowOff>
    </xdr:from>
    <xdr:ext cx="184731" cy="264560"/>
    <xdr:sp macro="" textlink="">
      <xdr:nvSpPr>
        <xdr:cNvPr id="177" name="CaixaDeTexto 176"/>
        <xdr:cNvSpPr txBox="1"/>
      </xdr:nvSpPr>
      <xdr:spPr>
        <a:xfrm>
          <a:off x="3438525" y="2089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159</xdr:row>
      <xdr:rowOff>0</xdr:rowOff>
    </xdr:from>
    <xdr:ext cx="184731" cy="264560"/>
    <xdr:sp macro="" textlink="">
      <xdr:nvSpPr>
        <xdr:cNvPr id="178" name="CaixaDeTexto 177"/>
        <xdr:cNvSpPr txBox="1"/>
      </xdr:nvSpPr>
      <xdr:spPr>
        <a:xfrm>
          <a:off x="3438525" y="2089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160</xdr:row>
      <xdr:rowOff>0</xdr:rowOff>
    </xdr:from>
    <xdr:ext cx="184731" cy="264560"/>
    <xdr:sp macro="" textlink="">
      <xdr:nvSpPr>
        <xdr:cNvPr id="179" name="CaixaDeTexto 178"/>
        <xdr:cNvSpPr txBox="1"/>
      </xdr:nvSpPr>
      <xdr:spPr>
        <a:xfrm>
          <a:off x="4391025" y="21172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160</xdr:row>
      <xdr:rowOff>0</xdr:rowOff>
    </xdr:from>
    <xdr:ext cx="184731" cy="264560"/>
    <xdr:sp macro="" textlink="">
      <xdr:nvSpPr>
        <xdr:cNvPr id="180" name="CaixaDeTexto 179"/>
        <xdr:cNvSpPr txBox="1"/>
      </xdr:nvSpPr>
      <xdr:spPr>
        <a:xfrm>
          <a:off x="3438525" y="21172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160</xdr:row>
      <xdr:rowOff>0</xdr:rowOff>
    </xdr:from>
    <xdr:ext cx="184731" cy="264560"/>
    <xdr:sp macro="" textlink="">
      <xdr:nvSpPr>
        <xdr:cNvPr id="181" name="CaixaDeTexto 180"/>
        <xdr:cNvSpPr txBox="1"/>
      </xdr:nvSpPr>
      <xdr:spPr>
        <a:xfrm>
          <a:off x="4391025" y="21172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160</xdr:row>
      <xdr:rowOff>0</xdr:rowOff>
    </xdr:from>
    <xdr:ext cx="184731" cy="264560"/>
    <xdr:sp macro="" textlink="">
      <xdr:nvSpPr>
        <xdr:cNvPr id="182" name="CaixaDeTexto 181"/>
        <xdr:cNvSpPr txBox="1"/>
      </xdr:nvSpPr>
      <xdr:spPr>
        <a:xfrm>
          <a:off x="3438525" y="21172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160</xdr:row>
      <xdr:rowOff>0</xdr:rowOff>
    </xdr:from>
    <xdr:ext cx="184731" cy="264560"/>
    <xdr:sp macro="" textlink="">
      <xdr:nvSpPr>
        <xdr:cNvPr id="183" name="CaixaDeTexto 182"/>
        <xdr:cNvSpPr txBox="1"/>
      </xdr:nvSpPr>
      <xdr:spPr>
        <a:xfrm>
          <a:off x="4391025" y="21172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160</xdr:row>
      <xdr:rowOff>0</xdr:rowOff>
    </xdr:from>
    <xdr:ext cx="184731" cy="264560"/>
    <xdr:sp macro="" textlink="">
      <xdr:nvSpPr>
        <xdr:cNvPr id="184" name="CaixaDeTexto 183"/>
        <xdr:cNvSpPr txBox="1"/>
      </xdr:nvSpPr>
      <xdr:spPr>
        <a:xfrm>
          <a:off x="3438525" y="21172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160</xdr:row>
      <xdr:rowOff>0</xdr:rowOff>
    </xdr:from>
    <xdr:ext cx="184731" cy="264560"/>
    <xdr:sp macro="" textlink="">
      <xdr:nvSpPr>
        <xdr:cNvPr id="185" name="CaixaDeTexto 184"/>
        <xdr:cNvSpPr txBox="1"/>
      </xdr:nvSpPr>
      <xdr:spPr>
        <a:xfrm>
          <a:off x="3438525" y="21172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160</xdr:row>
      <xdr:rowOff>0</xdr:rowOff>
    </xdr:from>
    <xdr:ext cx="184731" cy="264560"/>
    <xdr:sp macro="" textlink="">
      <xdr:nvSpPr>
        <xdr:cNvPr id="186" name="CaixaDeTexto 185"/>
        <xdr:cNvSpPr txBox="1"/>
      </xdr:nvSpPr>
      <xdr:spPr>
        <a:xfrm>
          <a:off x="4391025" y="2148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160</xdr:row>
      <xdr:rowOff>0</xdr:rowOff>
    </xdr:from>
    <xdr:ext cx="184731" cy="264560"/>
    <xdr:sp macro="" textlink="">
      <xdr:nvSpPr>
        <xdr:cNvPr id="187" name="CaixaDeTexto 186"/>
        <xdr:cNvSpPr txBox="1"/>
      </xdr:nvSpPr>
      <xdr:spPr>
        <a:xfrm>
          <a:off x="3438525" y="2148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160</xdr:row>
      <xdr:rowOff>0</xdr:rowOff>
    </xdr:from>
    <xdr:ext cx="184731" cy="264560"/>
    <xdr:sp macro="" textlink="">
      <xdr:nvSpPr>
        <xdr:cNvPr id="188" name="CaixaDeTexto 187"/>
        <xdr:cNvSpPr txBox="1"/>
      </xdr:nvSpPr>
      <xdr:spPr>
        <a:xfrm>
          <a:off x="4391025" y="2148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160</xdr:row>
      <xdr:rowOff>0</xdr:rowOff>
    </xdr:from>
    <xdr:ext cx="184731" cy="264560"/>
    <xdr:sp macro="" textlink="">
      <xdr:nvSpPr>
        <xdr:cNvPr id="189" name="CaixaDeTexto 188"/>
        <xdr:cNvSpPr txBox="1"/>
      </xdr:nvSpPr>
      <xdr:spPr>
        <a:xfrm>
          <a:off x="3438525" y="2148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160</xdr:row>
      <xdr:rowOff>0</xdr:rowOff>
    </xdr:from>
    <xdr:ext cx="184731" cy="264560"/>
    <xdr:sp macro="" textlink="">
      <xdr:nvSpPr>
        <xdr:cNvPr id="190" name="CaixaDeTexto 189"/>
        <xdr:cNvSpPr txBox="1"/>
      </xdr:nvSpPr>
      <xdr:spPr>
        <a:xfrm>
          <a:off x="4391025" y="2148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160</xdr:row>
      <xdr:rowOff>0</xdr:rowOff>
    </xdr:from>
    <xdr:ext cx="184731" cy="264560"/>
    <xdr:sp macro="" textlink="">
      <xdr:nvSpPr>
        <xdr:cNvPr id="191" name="CaixaDeTexto 190"/>
        <xdr:cNvSpPr txBox="1"/>
      </xdr:nvSpPr>
      <xdr:spPr>
        <a:xfrm>
          <a:off x="3438525" y="2148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160</xdr:row>
      <xdr:rowOff>0</xdr:rowOff>
    </xdr:from>
    <xdr:ext cx="184731" cy="264560"/>
    <xdr:sp macro="" textlink="">
      <xdr:nvSpPr>
        <xdr:cNvPr id="192" name="CaixaDeTexto 191"/>
        <xdr:cNvSpPr txBox="1"/>
      </xdr:nvSpPr>
      <xdr:spPr>
        <a:xfrm>
          <a:off x="3438525" y="2148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1581150</xdr:colOff>
      <xdr:row>30</xdr:row>
      <xdr:rowOff>0</xdr:rowOff>
    </xdr:from>
    <xdr:ext cx="184731" cy="264560"/>
    <xdr:sp macro="" textlink="">
      <xdr:nvSpPr>
        <xdr:cNvPr id="2" name="CaixaDeTexto 1"/>
        <xdr:cNvSpPr txBox="1"/>
      </xdr:nvSpPr>
      <xdr:spPr>
        <a:xfrm>
          <a:off x="4381500" y="765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30</xdr:row>
      <xdr:rowOff>0</xdr:rowOff>
    </xdr:from>
    <xdr:ext cx="184731" cy="264560"/>
    <xdr:sp macro="" textlink="">
      <xdr:nvSpPr>
        <xdr:cNvPr id="3" name="CaixaDeTexto 2"/>
        <xdr:cNvSpPr txBox="1"/>
      </xdr:nvSpPr>
      <xdr:spPr>
        <a:xfrm>
          <a:off x="3429000" y="765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30</xdr:row>
      <xdr:rowOff>0</xdr:rowOff>
    </xdr:from>
    <xdr:ext cx="184731" cy="264560"/>
    <xdr:sp macro="" textlink="">
      <xdr:nvSpPr>
        <xdr:cNvPr id="4" name="CaixaDeTexto 3"/>
        <xdr:cNvSpPr txBox="1"/>
      </xdr:nvSpPr>
      <xdr:spPr>
        <a:xfrm>
          <a:off x="4381500" y="765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30</xdr:row>
      <xdr:rowOff>0</xdr:rowOff>
    </xdr:from>
    <xdr:ext cx="184731" cy="264560"/>
    <xdr:sp macro="" textlink="">
      <xdr:nvSpPr>
        <xdr:cNvPr id="5" name="CaixaDeTexto 4"/>
        <xdr:cNvSpPr txBox="1"/>
      </xdr:nvSpPr>
      <xdr:spPr>
        <a:xfrm>
          <a:off x="3429000" y="765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30</xdr:row>
      <xdr:rowOff>0</xdr:rowOff>
    </xdr:from>
    <xdr:ext cx="184731" cy="264560"/>
    <xdr:sp macro="" textlink="">
      <xdr:nvSpPr>
        <xdr:cNvPr id="6" name="CaixaDeTexto 5"/>
        <xdr:cNvSpPr txBox="1"/>
      </xdr:nvSpPr>
      <xdr:spPr>
        <a:xfrm>
          <a:off x="4381500" y="765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30</xdr:row>
      <xdr:rowOff>0</xdr:rowOff>
    </xdr:from>
    <xdr:ext cx="184731" cy="264560"/>
    <xdr:sp macro="" textlink="">
      <xdr:nvSpPr>
        <xdr:cNvPr id="7" name="CaixaDeTexto 6"/>
        <xdr:cNvSpPr txBox="1"/>
      </xdr:nvSpPr>
      <xdr:spPr>
        <a:xfrm>
          <a:off x="3429000" y="765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30</xdr:row>
      <xdr:rowOff>0</xdr:rowOff>
    </xdr:from>
    <xdr:ext cx="184731" cy="264560"/>
    <xdr:sp macro="" textlink="">
      <xdr:nvSpPr>
        <xdr:cNvPr id="8" name="CaixaDeTexto 7"/>
        <xdr:cNvSpPr txBox="1"/>
      </xdr:nvSpPr>
      <xdr:spPr>
        <a:xfrm>
          <a:off x="3429000" y="765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twoCellAnchor editAs="oneCell">
    <xdr:from>
      <xdr:col>5</xdr:col>
      <xdr:colOff>347381</xdr:colOff>
      <xdr:row>2</xdr:row>
      <xdr:rowOff>437030</xdr:rowOff>
    </xdr:from>
    <xdr:to>
      <xdr:col>6</xdr:col>
      <xdr:colOff>1008528</xdr:colOff>
      <xdr:row>3</xdr:row>
      <xdr:rowOff>462803</xdr:rowOff>
    </xdr:to>
    <xdr:pic>
      <xdr:nvPicPr>
        <xdr:cNvPr id="9" name="Imagem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0862981" y="684680"/>
          <a:ext cx="1870823"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58792</xdr:colOff>
      <xdr:row>2</xdr:row>
      <xdr:rowOff>246530</xdr:rowOff>
    </xdr:from>
    <xdr:to>
      <xdr:col>1</xdr:col>
      <xdr:colOff>1557618</xdr:colOff>
      <xdr:row>3</xdr:row>
      <xdr:rowOff>480782</xdr:rowOff>
    </xdr:to>
    <xdr:pic>
      <xdr:nvPicPr>
        <xdr:cNvPr id="10" name="Imagem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1220842" y="494180"/>
          <a:ext cx="1498826" cy="95142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2</xdr:col>
      <xdr:colOff>1581150</xdr:colOff>
      <xdr:row>64</xdr:row>
      <xdr:rowOff>0</xdr:rowOff>
    </xdr:from>
    <xdr:ext cx="184731" cy="264560"/>
    <xdr:sp macro="" textlink="">
      <xdr:nvSpPr>
        <xdr:cNvPr id="11" name="CaixaDeTexto 10"/>
        <xdr:cNvSpPr txBox="1"/>
      </xdr:nvSpPr>
      <xdr:spPr>
        <a:xfrm>
          <a:off x="4381500" y="11123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64</xdr:row>
      <xdr:rowOff>0</xdr:rowOff>
    </xdr:from>
    <xdr:ext cx="184731" cy="264560"/>
    <xdr:sp macro="" textlink="">
      <xdr:nvSpPr>
        <xdr:cNvPr id="12" name="CaixaDeTexto 11"/>
        <xdr:cNvSpPr txBox="1"/>
      </xdr:nvSpPr>
      <xdr:spPr>
        <a:xfrm>
          <a:off x="3429000" y="11123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64</xdr:row>
      <xdr:rowOff>0</xdr:rowOff>
    </xdr:from>
    <xdr:ext cx="184731" cy="264560"/>
    <xdr:sp macro="" textlink="">
      <xdr:nvSpPr>
        <xdr:cNvPr id="13" name="CaixaDeTexto 12"/>
        <xdr:cNvSpPr txBox="1"/>
      </xdr:nvSpPr>
      <xdr:spPr>
        <a:xfrm>
          <a:off x="4381500" y="11123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64</xdr:row>
      <xdr:rowOff>0</xdr:rowOff>
    </xdr:from>
    <xdr:ext cx="184731" cy="264560"/>
    <xdr:sp macro="" textlink="">
      <xdr:nvSpPr>
        <xdr:cNvPr id="14" name="CaixaDeTexto 13"/>
        <xdr:cNvSpPr txBox="1"/>
      </xdr:nvSpPr>
      <xdr:spPr>
        <a:xfrm>
          <a:off x="3429000" y="11123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64</xdr:row>
      <xdr:rowOff>0</xdr:rowOff>
    </xdr:from>
    <xdr:ext cx="184731" cy="264560"/>
    <xdr:sp macro="" textlink="">
      <xdr:nvSpPr>
        <xdr:cNvPr id="15" name="CaixaDeTexto 14"/>
        <xdr:cNvSpPr txBox="1"/>
      </xdr:nvSpPr>
      <xdr:spPr>
        <a:xfrm>
          <a:off x="4381500" y="11123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64</xdr:row>
      <xdr:rowOff>0</xdr:rowOff>
    </xdr:from>
    <xdr:ext cx="184731" cy="264560"/>
    <xdr:sp macro="" textlink="">
      <xdr:nvSpPr>
        <xdr:cNvPr id="16" name="CaixaDeTexto 15"/>
        <xdr:cNvSpPr txBox="1"/>
      </xdr:nvSpPr>
      <xdr:spPr>
        <a:xfrm>
          <a:off x="3429000" y="11123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64</xdr:row>
      <xdr:rowOff>0</xdr:rowOff>
    </xdr:from>
    <xdr:ext cx="184731" cy="264560"/>
    <xdr:sp macro="" textlink="">
      <xdr:nvSpPr>
        <xdr:cNvPr id="17" name="CaixaDeTexto 16"/>
        <xdr:cNvSpPr txBox="1"/>
      </xdr:nvSpPr>
      <xdr:spPr>
        <a:xfrm>
          <a:off x="3429000" y="11123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2</xdr:col>
      <xdr:colOff>1581150</xdr:colOff>
      <xdr:row>46</xdr:row>
      <xdr:rowOff>0</xdr:rowOff>
    </xdr:from>
    <xdr:ext cx="184731" cy="264560"/>
    <xdr:sp macro="" textlink="">
      <xdr:nvSpPr>
        <xdr:cNvPr id="2" name="CaixaDeTexto 1"/>
        <xdr:cNvSpPr txBox="1"/>
      </xdr:nvSpPr>
      <xdr:spPr>
        <a:xfrm>
          <a:off x="4524375" y="114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46</xdr:row>
      <xdr:rowOff>0</xdr:rowOff>
    </xdr:from>
    <xdr:ext cx="184731" cy="264560"/>
    <xdr:sp macro="" textlink="">
      <xdr:nvSpPr>
        <xdr:cNvPr id="3" name="CaixaDeTexto 2"/>
        <xdr:cNvSpPr txBox="1"/>
      </xdr:nvSpPr>
      <xdr:spPr>
        <a:xfrm>
          <a:off x="3571875" y="114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46</xdr:row>
      <xdr:rowOff>0</xdr:rowOff>
    </xdr:from>
    <xdr:ext cx="184731" cy="264560"/>
    <xdr:sp macro="" textlink="">
      <xdr:nvSpPr>
        <xdr:cNvPr id="4" name="CaixaDeTexto 3"/>
        <xdr:cNvSpPr txBox="1"/>
      </xdr:nvSpPr>
      <xdr:spPr>
        <a:xfrm>
          <a:off x="4524375" y="114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46</xdr:row>
      <xdr:rowOff>0</xdr:rowOff>
    </xdr:from>
    <xdr:ext cx="184731" cy="264560"/>
    <xdr:sp macro="" textlink="">
      <xdr:nvSpPr>
        <xdr:cNvPr id="5" name="CaixaDeTexto 4"/>
        <xdr:cNvSpPr txBox="1"/>
      </xdr:nvSpPr>
      <xdr:spPr>
        <a:xfrm>
          <a:off x="3571875" y="114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1581150</xdr:colOff>
      <xdr:row>46</xdr:row>
      <xdr:rowOff>0</xdr:rowOff>
    </xdr:from>
    <xdr:ext cx="184731" cy="264560"/>
    <xdr:sp macro="" textlink="">
      <xdr:nvSpPr>
        <xdr:cNvPr id="6" name="CaixaDeTexto 5"/>
        <xdr:cNvSpPr txBox="1"/>
      </xdr:nvSpPr>
      <xdr:spPr>
        <a:xfrm>
          <a:off x="4524375" y="114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46</xdr:row>
      <xdr:rowOff>0</xdr:rowOff>
    </xdr:from>
    <xdr:ext cx="184731" cy="264560"/>
    <xdr:sp macro="" textlink="">
      <xdr:nvSpPr>
        <xdr:cNvPr id="7" name="CaixaDeTexto 6"/>
        <xdr:cNvSpPr txBox="1"/>
      </xdr:nvSpPr>
      <xdr:spPr>
        <a:xfrm>
          <a:off x="3571875" y="114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628650</xdr:colOff>
      <xdr:row>46</xdr:row>
      <xdr:rowOff>0</xdr:rowOff>
    </xdr:from>
    <xdr:ext cx="184731" cy="264560"/>
    <xdr:sp macro="" textlink="">
      <xdr:nvSpPr>
        <xdr:cNvPr id="8" name="CaixaDeTexto 7"/>
        <xdr:cNvSpPr txBox="1"/>
      </xdr:nvSpPr>
      <xdr:spPr>
        <a:xfrm>
          <a:off x="3571875" y="114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twoCellAnchor editAs="oneCell">
    <xdr:from>
      <xdr:col>1</xdr:col>
      <xdr:colOff>52107</xdr:colOff>
      <xdr:row>5</xdr:row>
      <xdr:rowOff>273424</xdr:rowOff>
    </xdr:from>
    <xdr:to>
      <xdr:col>1</xdr:col>
      <xdr:colOff>1557033</xdr:colOff>
      <xdr:row>6</xdr:row>
      <xdr:rowOff>466725</xdr:rowOff>
    </xdr:to>
    <xdr:pic>
      <xdr:nvPicPr>
        <xdr:cNvPr id="9" name="Imagem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357032" y="1063999"/>
          <a:ext cx="1504926" cy="95530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475129</xdr:colOff>
      <xdr:row>5</xdr:row>
      <xdr:rowOff>386604</xdr:rowOff>
    </xdr:from>
    <xdr:to>
      <xdr:col>6</xdr:col>
      <xdr:colOff>1136277</xdr:colOff>
      <xdr:row>6</xdr:row>
      <xdr:rowOff>367554</xdr:rowOff>
    </xdr:to>
    <xdr:pic>
      <xdr:nvPicPr>
        <xdr:cNvPr id="10" name="Imagem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11501717" y="1171016"/>
          <a:ext cx="1871383"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122465</xdr:colOff>
      <xdr:row>5</xdr:row>
      <xdr:rowOff>190500</xdr:rowOff>
    </xdr:from>
    <xdr:to>
      <xdr:col>1</xdr:col>
      <xdr:colOff>1559150</xdr:colOff>
      <xdr:row>6</xdr:row>
      <xdr:rowOff>382856</xdr:rowOff>
    </xdr:to>
    <xdr:pic>
      <xdr:nvPicPr>
        <xdr:cNvPr id="2" name="Imagem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428751" y="993321"/>
          <a:ext cx="1436685" cy="95435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394607</xdr:colOff>
      <xdr:row>5</xdr:row>
      <xdr:rowOff>394607</xdr:rowOff>
    </xdr:from>
    <xdr:to>
      <xdr:col>6</xdr:col>
      <xdr:colOff>867715</xdr:colOff>
      <xdr:row>6</xdr:row>
      <xdr:rowOff>458000</xdr:rowOff>
    </xdr:to>
    <xdr:pic>
      <xdr:nvPicPr>
        <xdr:cNvPr id="3"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16393" y="1197428"/>
          <a:ext cx="1684143" cy="8253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ergio\AppData\Local\Microsoft\Windows\Temporary%20Internet%20Files\Content.IE5\XZC5AV4P\Arquivos%20Sergio\11%20JUARA\AJUARA%202009\rev%20lago\1Ajuara%20Or&#231;amento%20%20PARTE%201%20URBANIZA&#199;&#195;O%20%20PORTARIA%20area%20contemp.,%20geral%20AREA%20A%20VTOTAL%20STILA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onvidado\Desktop\THIAGO%20desk\01-OR&#199;AMENTOS%202015\&#193;GUA%20BOA\LABORAT&#211;RIO\OR&#199;AMENTOS\OR&#199;_&#193;GUA_BOA_LABORAT&#211;RIO_07_12_201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entral3\Desktop\Marcos\BANCO%20DE%20DADOS%20NOVEMBRO\OR&#199;_&#193;GUA_BOA_LABORAT&#211;RIO_10_12_20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entral3\Desktop\Marcos\BANCO%20DE%20DADOS%20NOVEMBRO\OR&#199;-HIDRO-&#193;GUA%20FRIA%20-&#193;GUA%20BO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Teste%20Eng\Desktop\Trabalho%20do%20Dia\2%20-%202016\33%20-%20CMU%20-%20PLANALTO%20DA%20SERRA\OR&#199;AMENTO\COMPOSI&#199;&#213;ES%20PADR&#195;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242\central_de_projetos\Users\sanitarista\Desktop\OR&#199;_CENTRO%20DE%20EVENTOS_NOVA%20MARIL&#194;NDIA_01_12_2014_C_RECURS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0.242\central_de_projetos\PROJETOS-2017-2018\NOVA%20MARIL&#194;NDIA\000-PARQUE-DE-EXPOSI&#199;&#195;O\OR&#199;AMENTO\PLANILHA\2017_07_24_N.MARIL&#194;NDIA_OR&#199;_PARQUE%20EXPOSI&#199;&#195;O_R02.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erviços"/>
      <sheetName val="urbanizaçÃO"/>
      <sheetName val="Distancia"/>
      <sheetName val="portaria"/>
      <sheetName val="ELETRICA"/>
      <sheetName val="QUADRO GERAL"/>
      <sheetName val="AREA CONTEMPLATIVA restaurante"/>
    </sheetNames>
    <sheetDataSet>
      <sheetData sheetId="0" refreshError="1">
        <row r="3">
          <cell r="A3" t="str">
            <v>001.01</v>
          </cell>
          <cell r="B3" t="str">
            <v>PROJETO, ANOTAÇÃO DE REGISTRO TÉCNICO E ACOMPANHAMENTO DE OBRAS</v>
          </cell>
        </row>
        <row r="4">
          <cell r="A4" t="str">
            <v>001.01.00020</v>
          </cell>
          <cell r="B4" t="str">
            <v>Elaboração de Projeto Arquitetônico de Auditório e Teatro ( Fonte: ABENC ), Incl. Anotação de Registro Técnico, Orçamento de Acordo Com Boletim de Preços e Acompanhamento Técnico de Obra</v>
          </cell>
          <cell r="C4" t="str">
            <v>m2</v>
          </cell>
          <cell r="D4">
            <v>11.6</v>
          </cell>
        </row>
        <row r="5">
          <cell r="A5" t="str">
            <v>001.01.00040</v>
          </cell>
          <cell r="B5" t="str">
            <v>Elaboração de Projeto Estrutural de Auditórios e Teatros ( Fonte: ABENC ), Incl. Anotação de Registro Técnico, Orçamento de Acordo Com Boletim de Preços e Acompanhamento Técnico de Obra</v>
          </cell>
          <cell r="C5" t="str">
            <v>m2</v>
          </cell>
          <cell r="D5">
            <v>5.8</v>
          </cell>
        </row>
        <row r="6">
          <cell r="A6" t="str">
            <v>001.01.00060</v>
          </cell>
          <cell r="B6" t="str">
            <v>Elaboração de Projeto Elétrico de Auditórios e Teatros ( Fonte: ABENC ), Incl. Anotação de Registro Técnico, Orçamento de Acordo Com Boletim de Preços e Acompanhamento Técnico de Obra</v>
          </cell>
          <cell r="C6" t="str">
            <v>m2</v>
          </cell>
          <cell r="D6">
            <v>2.2999999999999998</v>
          </cell>
        </row>
        <row r="7">
          <cell r="A7" t="str">
            <v>001.01.00080</v>
          </cell>
          <cell r="B7" t="str">
            <v>Elaboração de Projeto Comunicação de Auditórios e Teatros ( Fonte: ABENC ), Incl. Anotação de Registro Técnico, Orçamento de Acordo Com Boletim de Preços e Acompanhamento Técnico de Obra</v>
          </cell>
          <cell r="C7" t="str">
            <v>m2</v>
          </cell>
          <cell r="D7">
            <v>1.1499999999999999</v>
          </cell>
        </row>
        <row r="8">
          <cell r="A8" t="str">
            <v>001.01.00100</v>
          </cell>
          <cell r="B8" t="str">
            <v>Elaboração de Projeto Hidrosanitário de Auditórios e Teatros ( Fonte: ABENC ), Incl. Anotação de Registro Técnico, Orçamento de Acordo Com Boletim de Preços e Acompanhamento Técnico de Obra</v>
          </cell>
          <cell r="C8" t="str">
            <v>m2</v>
          </cell>
          <cell r="D8">
            <v>2</v>
          </cell>
        </row>
        <row r="9">
          <cell r="A9" t="str">
            <v>001.01.00120</v>
          </cell>
          <cell r="B9" t="str">
            <v>Elaboração de Projeto Rede de Esgoto de Auditórios e Teatros ( Fonte: ABENC ), Incl. Anotação de Registro Técnico, Orçamento de Acordo Com Boletim de Preços e Acompanhamento Técnico de Obra</v>
          </cell>
          <cell r="C9" t="str">
            <v>m2</v>
          </cell>
          <cell r="D9">
            <v>0.8</v>
          </cell>
        </row>
        <row r="10">
          <cell r="A10" t="str">
            <v>001.01.00140</v>
          </cell>
          <cell r="B10" t="str">
            <v>Elaboração de Projeto Incêdio de Auditórios e Teatros ( Fonte: ABENC ), Incl. Anotação de Registro Técnico, Orçamento de Acordo Com Boletim de Preços e Acompanhamento Técnico de Obra</v>
          </cell>
          <cell r="C10" t="str">
            <v>m2</v>
          </cell>
          <cell r="D10">
            <v>3.5</v>
          </cell>
        </row>
        <row r="11">
          <cell r="A11" t="str">
            <v>001.01.00160</v>
          </cell>
          <cell r="B11" t="str">
            <v>Elaboração de Projeto Ar Condicionado de Auditórios e Teatros ( Fonte: ABENC ), Incl. Anotação de Registro Técnico, Orçamento de Acordo Com Boletim de Preços e Acompanhamento Técnico de Obra</v>
          </cell>
          <cell r="C11" t="str">
            <v>m2</v>
          </cell>
          <cell r="D11">
            <v>3.1</v>
          </cell>
        </row>
        <row r="12">
          <cell r="A12" t="str">
            <v>001.01.00180</v>
          </cell>
          <cell r="B12" t="str">
            <v>Elaboração de Projeto Urbanização de Auditórios e Teatros ( Fonte: ABENC ), Incl. Anotação de Registro Técnico, Orçamento de Acordo Com Boletim de Preços e Acompanhamento Técnico de Obra</v>
          </cell>
          <cell r="C12" t="str">
            <v>m2</v>
          </cell>
          <cell r="D12">
            <v>0.25</v>
          </cell>
        </row>
        <row r="13">
          <cell r="A13" t="str">
            <v>001.01.00200</v>
          </cell>
          <cell r="B13" t="str">
            <v>Elaboração de Projeto GLP de Auditórios e Teatros ( Fonte: ABENC ), Incl. Anotação de Registro Técnico, Orçamento de Acordo Com Boletim de Preços e Acompanhamento Técnico de Obra</v>
          </cell>
          <cell r="C13" t="str">
            <v>m2</v>
          </cell>
          <cell r="D13">
            <v>0.3</v>
          </cell>
        </row>
        <row r="14">
          <cell r="A14" t="str">
            <v>001.01.00220</v>
          </cell>
          <cell r="B14" t="str">
            <v>Elaboração de Projeto Arquitetônico de Conjuntos Habitacionais ( Fonte: ABENC ), Incl. Anotação de Registro Técnico, Orçamento de Acordo Com Boletim de Preços e Acompanhamento Técnico de Obra</v>
          </cell>
          <cell r="C14" t="str">
            <v>m2</v>
          </cell>
          <cell r="D14">
            <v>6</v>
          </cell>
        </row>
        <row r="15">
          <cell r="A15" t="str">
            <v>001.01.00240</v>
          </cell>
          <cell r="B15" t="str">
            <v>Elaboração de Projeto Estrutural de Conjuntos Habitacionais ( Fonte: ABENC ), Incl. Anotação de Registro Técnico, Orçamento de Acordo Com Boletim de Preços e Acompanhamento Técnico de Obra</v>
          </cell>
          <cell r="C15" t="str">
            <v>m2</v>
          </cell>
          <cell r="D15">
            <v>3.2</v>
          </cell>
        </row>
        <row r="16">
          <cell r="A16" t="str">
            <v>001.01.00260</v>
          </cell>
          <cell r="B16" t="str">
            <v>Elaboração de Projeto Elétrico de Conjuntos Habitacionais ( Fonte: ABENC ), Incl. Anotação de Registro Técnico, Orçamento de Acordo Com Boletim de Preços e Acompanhamento Técnico de Obra</v>
          </cell>
          <cell r="C16" t="str">
            <v>m2</v>
          </cell>
          <cell r="D16">
            <v>2.5</v>
          </cell>
        </row>
        <row r="17">
          <cell r="A17" t="str">
            <v>001.01.00280</v>
          </cell>
          <cell r="B17" t="str">
            <v>Elaboração de Projeto Comunicação de Conjuntos Habitacionais ( Fonte: ABENC ), Incl. Anotação de Registro Técnico, Orçamento de Acordo Com Boletim de Preços e Acompanhamento Técnico de Obra</v>
          </cell>
          <cell r="C17" t="str">
            <v>m2</v>
          </cell>
          <cell r="D17">
            <v>0.9</v>
          </cell>
        </row>
        <row r="18">
          <cell r="A18" t="str">
            <v>001.01.00300</v>
          </cell>
          <cell r="B18" t="str">
            <v>Elaboração de Projeto Hidrosanitário de Conjuntos Habitacionais ( Fonte: ABENC ), Incl. Anotação de Registro Técnico, Orçamento de Acordo Com Boletim de Preços e Acompanhamento Técnico de Obra</v>
          </cell>
          <cell r="C18" t="str">
            <v>m2</v>
          </cell>
          <cell r="D18">
            <v>1.6</v>
          </cell>
        </row>
        <row r="19">
          <cell r="A19" t="str">
            <v>001.01.00320</v>
          </cell>
          <cell r="B19" t="str">
            <v>Elaboração de Projeto Rede de Esgoto de Conjuntos Habitacionais ( Fonte: ABENC ), Incl. Anotação de Registro Técnico, Orçamento de Acordo Com Boletim de Preços e Acompanhamento Técnico de Obra</v>
          </cell>
          <cell r="C19" t="str">
            <v>m2</v>
          </cell>
          <cell r="D19">
            <v>0.8</v>
          </cell>
        </row>
        <row r="20">
          <cell r="A20" t="str">
            <v>001.01.00340</v>
          </cell>
          <cell r="B20" t="str">
            <v>Elaboração de Projeto Incêdio de Conjuntos Habitacionais ( Fonte: ABENC ), Incl. Anotação de Registro Técnico, Orçamento de Acordo Com Boletim de Preços e Acompanhamento Técnico de Obra</v>
          </cell>
          <cell r="C20" t="str">
            <v>m2</v>
          </cell>
          <cell r="D20">
            <v>1.5</v>
          </cell>
        </row>
        <row r="21">
          <cell r="A21" t="str">
            <v>001.01.00360</v>
          </cell>
          <cell r="B21" t="str">
            <v>Elaboração de Projeto Ar Condicionado de Conjuntos Habitacionais ( Fonte: ABENC ), Incl. Anotação de Registro Técnico, Orçamento de Acordo Com Boletim de Preços e Acompanhamento Técnico de Obra</v>
          </cell>
          <cell r="C21" t="str">
            <v>m2</v>
          </cell>
          <cell r="D21">
            <v>0.4</v>
          </cell>
        </row>
        <row r="22">
          <cell r="A22" t="str">
            <v>001.01.00380</v>
          </cell>
          <cell r="B22" t="str">
            <v>Elaboração de Projeto Urbanização de Conjuntos Habitacionais ( Fonte: ABENC ), Incl. Anotação de Registro Técnico, Orçamento de Acordo Com Boletim de Preços e Acompanhamento Técnico de Obra</v>
          </cell>
          <cell r="C22" t="str">
            <v>m2</v>
          </cell>
          <cell r="D22">
            <v>0.35</v>
          </cell>
        </row>
        <row r="23">
          <cell r="A23" t="str">
            <v>001.01.00400</v>
          </cell>
          <cell r="B23" t="str">
            <v>Elaboração de Projeto GLP de Conjuntos Habitacionais ( Fonte: ABENC ), Incl. Anotação de Registro Técnico, Orçamento de Acordo Com Boletim de Preços e Acompanhamento Técnico de Obra</v>
          </cell>
          <cell r="C23" t="str">
            <v>m2</v>
          </cell>
          <cell r="D23">
            <v>0.3</v>
          </cell>
        </row>
        <row r="24">
          <cell r="A24" t="str">
            <v>001.01.00420</v>
          </cell>
          <cell r="B24" t="str">
            <v>Elaboração de Projeto Arquitetônico de Escolas e Colégios ( Fonte: ABENC ), Incl. Anotação de Registro Técnico, Orçamento de Acordo Com Boletim de Preços e Acompanhamento Técnico de Obra</v>
          </cell>
          <cell r="C24" t="str">
            <v>m2</v>
          </cell>
          <cell r="D24">
            <v>9</v>
          </cell>
        </row>
        <row r="25">
          <cell r="A25" t="str">
            <v>001.01.00440</v>
          </cell>
          <cell r="B25" t="str">
            <v>Elaboração de Projeto Estrutural de Escolas e Colégios ( Fonte: ABENC ), Incl. Anotação de Registro Técnico, Orçamento de Acordo Com Boletim de Preços e Acompanhamento Técnico de Obra</v>
          </cell>
          <cell r="C25" t="str">
            <v>m2</v>
          </cell>
          <cell r="D25">
            <v>2.7</v>
          </cell>
        </row>
        <row r="26">
          <cell r="A26" t="str">
            <v>001.01.00460</v>
          </cell>
          <cell r="B26" t="str">
            <v>Elaboração de Projeto Elétrico de Escolas e Colégios ( Fonte: ABENC ), Incl. Anotação de Registro Técnico, Orçamento de Acordo Com Boletim de Preços e Acompanhamento Técnico de Obra</v>
          </cell>
          <cell r="C26" t="str">
            <v>m2</v>
          </cell>
          <cell r="D26">
            <v>1.8</v>
          </cell>
        </row>
        <row r="27">
          <cell r="A27" t="str">
            <v>001.01.00480</v>
          </cell>
          <cell r="B27" t="str">
            <v>Elaboração de Projeto Comunicação de Escolas e Colégios ( Fonte: ABENC ), Incl. Anotação de Registro Técnico, Orçamento de Acordo Com Boletim de Preços e Acompanhamento Técnico de Obra</v>
          </cell>
          <cell r="C27" t="str">
            <v>m2</v>
          </cell>
          <cell r="D27">
            <v>0.9</v>
          </cell>
        </row>
        <row r="28">
          <cell r="A28" t="str">
            <v>001.01.00500</v>
          </cell>
          <cell r="B28" t="str">
            <v>Elaboração de Projeto Hidrosanitário de Escolas e Colégios ( Fonte: ABENC ), Incl. Anotação de Registro Técnico, Orçamento de Acordo Com Boletim de Preços e Acompanhamento Técnico de Obra</v>
          </cell>
          <cell r="C28" t="str">
            <v>m2</v>
          </cell>
          <cell r="D28">
            <v>1.9</v>
          </cell>
        </row>
        <row r="29">
          <cell r="A29" t="str">
            <v>001.01.00520</v>
          </cell>
          <cell r="B29" t="str">
            <v>Elaboração de Projeto Rede de Esgoto de Escolas e Colégios ( Fonte: ABENC ), Incl. Anotação de Registro Técnico, Orçamento de Acordo Com Boletim de Preços e Acompanhamento Técnico de Obra</v>
          </cell>
          <cell r="C29" t="str">
            <v>m2</v>
          </cell>
          <cell r="D29">
            <v>0.8</v>
          </cell>
        </row>
        <row r="30">
          <cell r="A30" t="str">
            <v>001.01.00540</v>
          </cell>
          <cell r="B30" t="str">
            <v>Elaboração de Projeto Incêdio de Escolas e Colégios ( Fonte: ABENC ), Incl. Anotação de Registro Técnico, Orçamento de Acordo Com Boletim de Preços e Acompanhamento Técnico de Obra</v>
          </cell>
          <cell r="C30" t="str">
            <v>m2</v>
          </cell>
          <cell r="D30">
            <v>1.2</v>
          </cell>
        </row>
        <row r="31">
          <cell r="A31" t="str">
            <v>001.01.00560</v>
          </cell>
          <cell r="B31" t="str">
            <v>Elaboração de Projeto Ar Condicionado de Escolas e Colégios ( Fonte: ABENC ), Incl. Anotação de Registro Técnico, Orçamento de Acordo Com Boletim de Preços e Acompanhamento Técnico de Obra</v>
          </cell>
          <cell r="C31" t="str">
            <v>m2</v>
          </cell>
          <cell r="D31">
            <v>0.9</v>
          </cell>
        </row>
        <row r="32">
          <cell r="A32" t="str">
            <v>001.01.00580</v>
          </cell>
          <cell r="B32" t="str">
            <v>Elaboração de Projeto Urbanização de Escolas e Colégios ( Fonte: ABENC ), Incl. Anotação de Registro Técnico, Orçamento de Acordo Com Boletim de Preços e Acompanhamento Técnico de Obra</v>
          </cell>
          <cell r="C32" t="str">
            <v>m2</v>
          </cell>
          <cell r="D32">
            <v>0.2</v>
          </cell>
        </row>
        <row r="33">
          <cell r="A33" t="str">
            <v>001.01.00600</v>
          </cell>
          <cell r="B33" t="str">
            <v>Elaboração de Projeto GLP de Escolas e Colégios ( Fonte: ABENC ), Incl. Anotação de Registro Técnico, Orçamento de Acordo Com Boletim de Preços e Acompanhamento Técnico de Obra</v>
          </cell>
          <cell r="C33" t="str">
            <v>m2</v>
          </cell>
          <cell r="D33">
            <v>0.3</v>
          </cell>
        </row>
        <row r="34">
          <cell r="A34" t="str">
            <v>001.01.00620</v>
          </cell>
          <cell r="B34" t="str">
            <v>Elaboração de Projeto Gás Industrial de Escolas e Colégios ( Fonte: ABENC ), Incl. Anotação de Registro Técnico, Orçamento de Acordo Com Boletim de Preços e Acompanhamento Técnico de Obra</v>
          </cell>
          <cell r="C34" t="str">
            <v>m2</v>
          </cell>
          <cell r="D34">
            <v>0.45</v>
          </cell>
        </row>
        <row r="35">
          <cell r="A35" t="str">
            <v>001.01.00640</v>
          </cell>
          <cell r="B35" t="str">
            <v>Elaboração de Projeto Gás Medicinal de Escolas e Colégios ( Fonte: ABENC ), Incl. Anotação de Registro Técnico, Orçamento de Acordo Com Boletim de Preços e Acompanhamento Técnico de Obra</v>
          </cell>
          <cell r="C35" t="str">
            <v>m2</v>
          </cell>
          <cell r="D35">
            <v>0.8</v>
          </cell>
        </row>
        <row r="36">
          <cell r="A36" t="str">
            <v>001.01.00660</v>
          </cell>
          <cell r="B36" t="str">
            <v>Elaboração de Projeto Arquitetônico de Hospitais ( Fonte: ABENC ), Incl. Anotação de Registro Técnico, Orçamento de Acordo Com Boletim de Preços e Acompanhamento Técnico de Obra</v>
          </cell>
          <cell r="C36" t="str">
            <v>m2</v>
          </cell>
          <cell r="D36">
            <v>10.5</v>
          </cell>
        </row>
        <row r="37">
          <cell r="A37" t="str">
            <v>001.01.00680</v>
          </cell>
          <cell r="B37" t="str">
            <v>Elaboração de Projeto Estrutural de Hospitais ( Fonte: ABENC ), Incl. Anotação de Registro Técnico, Orçamento de Acordo Com Boletim de Preços e Acompanhamento Técnico de Obra</v>
          </cell>
          <cell r="C37" t="str">
            <v>m2</v>
          </cell>
          <cell r="D37">
            <v>4.3</v>
          </cell>
        </row>
        <row r="38">
          <cell r="A38" t="str">
            <v>001.01.00700</v>
          </cell>
          <cell r="B38" t="str">
            <v>Elaboração de Projeto Elétrico de Hospitais ( Fonte: ABENC ), Incl. Anotação de Registro Técnico, Orçamento de Acordo Com Boletim de Preços e Acompanhamento Técnico de Obra</v>
          </cell>
          <cell r="C38" t="str">
            <v>m2</v>
          </cell>
          <cell r="D38">
            <v>3.4</v>
          </cell>
        </row>
        <row r="39">
          <cell r="A39" t="str">
            <v>001.01.00720</v>
          </cell>
          <cell r="B39" t="str">
            <v>Elaboração de Projeto Comunicação de Hospitais ( Fonte: ABENC ), Incl. Anotação de Registro Técnico, Orçamento de Acordo Com Boletim de Preços e Acompanhamento Técnico de Obra</v>
          </cell>
          <cell r="C39" t="str">
            <v>m2</v>
          </cell>
          <cell r="D39">
            <v>1.7</v>
          </cell>
        </row>
        <row r="40">
          <cell r="A40" t="str">
            <v>001.01.00740</v>
          </cell>
          <cell r="B40" t="str">
            <v>Elaboração de Projeto Hidrosanitário de Hospitais ( Fonte: ABENC ), Incl. Anotação de Registro Técnico, Orçamento de Acordo Com Boletim de Preços e Acompanhamento Técnico de Obra</v>
          </cell>
          <cell r="C40" t="str">
            <v>m2</v>
          </cell>
          <cell r="D40">
            <v>4.8</v>
          </cell>
        </row>
        <row r="41">
          <cell r="A41" t="str">
            <v>001.01.00760</v>
          </cell>
          <cell r="B41" t="str">
            <v>Elaboração de Projeto Rede de Esgoto de Hospitais ( Fonte: ABENC ), Incl. Anotação de Registro Técnico, Orçamento de Acordo Com Boletim de Preços e Acompanhamento Técnico de Obra</v>
          </cell>
          <cell r="C41" t="str">
            <v>m2</v>
          </cell>
          <cell r="D41">
            <v>1.5</v>
          </cell>
        </row>
        <row r="42">
          <cell r="A42" t="str">
            <v>001.01.00780</v>
          </cell>
          <cell r="B42" t="str">
            <v>Elaboração de Projeto Incêdio de Hospitais ( Fonte: ABENC ), Incl. Anotação de Registro Técnico, Orçamento de Acordo Com Boletim de Preços e Acompanhamento Técnico de Obra</v>
          </cell>
          <cell r="C42" t="str">
            <v>m2</v>
          </cell>
          <cell r="D42">
            <v>1.2</v>
          </cell>
        </row>
        <row r="43">
          <cell r="A43" t="str">
            <v>001.01.00800</v>
          </cell>
          <cell r="B43" t="str">
            <v>Elaboração de Projeto Ar Condicionado de Hospitais ( Fonte: ABENC ), Incl. Anotação de Registro Técnico, Orçamento de Acordo Com Boletim de Preços e Acompanhamento Técnico de Obra</v>
          </cell>
          <cell r="C43" t="str">
            <v>m2</v>
          </cell>
          <cell r="D43">
            <v>1.7</v>
          </cell>
        </row>
        <row r="44">
          <cell r="A44" t="str">
            <v>001.01.00820</v>
          </cell>
          <cell r="B44" t="str">
            <v>Elaboração de Projeto Urbanização de Hospitais ( Fonte: ABENC ), Incl. Anotação de Registro Técnico, Orçamento de Acordo Com Boletim de Preços e Acompanhamento Técnico de Obra</v>
          </cell>
          <cell r="C44" t="str">
            <v>m2</v>
          </cell>
          <cell r="D44">
            <v>0.25</v>
          </cell>
        </row>
        <row r="45">
          <cell r="A45" t="str">
            <v>001.01.00840</v>
          </cell>
          <cell r="B45" t="str">
            <v>Elaboração de Projeto GLP de Hospitais ( Fonte: ABENC ), Incl. Anotação de Registro Técnico, Orçamento de Acordo Com Boletim de Preços e Acompanhamento Técnico de Obra</v>
          </cell>
          <cell r="C45" t="str">
            <v>m2</v>
          </cell>
          <cell r="D45">
            <v>0.4</v>
          </cell>
        </row>
        <row r="46">
          <cell r="A46" t="str">
            <v>001.01.00860</v>
          </cell>
          <cell r="B46" t="str">
            <v>Elaboração de Projeto Gas Industrial de Hospitais ( Fonte: ABENC ), Incl. Anotação de Registro Técnico, Orçamento de Acordo Com Boletim de Preços e Acompanhamento Técnico de Obra</v>
          </cell>
          <cell r="C46" t="str">
            <v>m2</v>
          </cell>
          <cell r="D46">
            <v>0.4</v>
          </cell>
        </row>
        <row r="47">
          <cell r="A47" t="str">
            <v>001.01.00880</v>
          </cell>
          <cell r="B47" t="str">
            <v>Elaboração de Projeto Gas Medicinal de Hospitais ( Fonte: ABENC ), Incl. Anotação de Registro Técnico, Orçamento de Acordo Com Boletim de Preços e Acompanhamento Técnico de Obra</v>
          </cell>
          <cell r="C47" t="str">
            <v>m2</v>
          </cell>
          <cell r="D47">
            <v>0.8</v>
          </cell>
        </row>
        <row r="48">
          <cell r="A48" t="str">
            <v>001.01.00900</v>
          </cell>
          <cell r="B48" t="str">
            <v>Elaboração de Projeto Arquitetônico de Parque, Praças e Quadras ( Fonte: ABENC ), Incl. Anotação de Registro Técnico, Orçamento de Acordo Com Boletim de Preços e Acompanhamento Técnico de Obra</v>
          </cell>
          <cell r="C48" t="str">
            <v>m2</v>
          </cell>
          <cell r="D48">
            <v>0.95</v>
          </cell>
        </row>
        <row r="49">
          <cell r="A49" t="str">
            <v>001.01.00920</v>
          </cell>
          <cell r="B49" t="str">
            <v>Elaboração de Projeto Estrutural de Parque, Praças e Quadras ( Fonte: ABENC ), Incl. Anotação de Registro Técnico, Orçamento de Acordo Com Boletim de Preços e Acompanhamento Técnico de Obra</v>
          </cell>
          <cell r="C49" t="str">
            <v>m2</v>
          </cell>
          <cell r="D49">
            <v>0.5</v>
          </cell>
        </row>
        <row r="50">
          <cell r="A50" t="str">
            <v>001.01.00940</v>
          </cell>
          <cell r="B50" t="str">
            <v>Elaboração de Projeto Elétrico de Parque, Praças e Quadras ( Fonte: ABENC ), Incl. Anotação de Registro Técnico, Orçamento de Acordo Com Boletim de Preços e Acompanhamento Técnico de Obra</v>
          </cell>
          <cell r="C50" t="str">
            <v>m2</v>
          </cell>
          <cell r="D50">
            <v>0.1</v>
          </cell>
        </row>
        <row r="51">
          <cell r="A51" t="str">
            <v>001.01.00960</v>
          </cell>
          <cell r="B51" t="str">
            <v>Elaboração de Projeto Comunicação de Parque, Praças e Quadras ( Fonte: ABENC ), Incl. Anotação de Registro Técnico, Orçamento de Acordo Com Boletim de Preços e Acompanhamento Técnico de Obra</v>
          </cell>
          <cell r="C51" t="str">
            <v>m2</v>
          </cell>
          <cell r="D51">
            <v>0.15</v>
          </cell>
        </row>
        <row r="52">
          <cell r="A52" t="str">
            <v>001.01.00980</v>
          </cell>
          <cell r="B52" t="str">
            <v>Elaboração de Projeto Hidrosanitário de Parque, Praças e Quadras ( Fonte: ABENC ), Incl. Anotação de Registro Técnico, Orçamento de Acordo Com Boletim de Preços e Acompanhamento Técnico de Obra</v>
          </cell>
          <cell r="C52" t="str">
            <v>m2</v>
          </cell>
          <cell r="D52">
            <v>1.5</v>
          </cell>
        </row>
        <row r="53">
          <cell r="A53" t="str">
            <v>001.01.01000</v>
          </cell>
          <cell r="B53" t="str">
            <v>Elaboração de Projeto Rede de Esgoto de Parque, Praças e Quadras ( Fonte: ABENC ), Incl. Anotação de Registro Técnico, Orçamento de Acordo Com Boletim de Preços e Acompanhamento Técnico de Obra</v>
          </cell>
          <cell r="C53" t="str">
            <v>m2</v>
          </cell>
          <cell r="D53">
            <v>0.5</v>
          </cell>
        </row>
        <row r="54">
          <cell r="A54" t="str">
            <v>001.01.01020</v>
          </cell>
          <cell r="B54" t="str">
            <v>Elaboração de Projeto Incêdio de Parque, Praças e Quadras ( Fonte: ABENC ), Incl. Anotação de Registro Técnico, Orçamento de Acordo Com Boletim de Preços e Acompanhamento Técnico de Obra</v>
          </cell>
          <cell r="C54" t="str">
            <v>m2</v>
          </cell>
          <cell r="D54">
            <v>0.5</v>
          </cell>
        </row>
        <row r="55">
          <cell r="A55" t="str">
            <v>001.01.01040</v>
          </cell>
          <cell r="B55" t="str">
            <v>Elaboração de Projeto Urbanização de Parque, Praças e Quadras ( Fonte: ABENC ), Incl. Anotação de Registro Técnico, Orçamento de Acordo Com Boletim de Preços e Acompanhamento Técnico de Obra</v>
          </cell>
          <cell r="C55" t="str">
            <v>m2</v>
          </cell>
          <cell r="D55">
            <v>3</v>
          </cell>
        </row>
        <row r="56">
          <cell r="A56" t="str">
            <v>001.01.01060</v>
          </cell>
          <cell r="B56" t="str">
            <v>Elaboração de Projeto Arquitetônico de Penitenciárias e Quartéis ( Fonte: ABENC ), Incl. Anotação de Registro Técnico, Orçamento de Acordo Com Boletim de Preços e Acompanhamento Técnico de Obra</v>
          </cell>
          <cell r="C56" t="str">
            <v>m2</v>
          </cell>
          <cell r="D56">
            <v>7.65</v>
          </cell>
        </row>
        <row r="57">
          <cell r="A57" t="str">
            <v>001.01.01080</v>
          </cell>
          <cell r="B57" t="str">
            <v>Elaboração de Projeto Estrutural de Penitenciárias e Quartéis ( Fonte: ABENC ), Incl. Anotação de Registro Técnico, Orçamento de Acordo Com Boletim de Preços e Acompanhamento Técnico de Obra</v>
          </cell>
          <cell r="C57" t="str">
            <v>m2</v>
          </cell>
          <cell r="D57">
            <v>3.7</v>
          </cell>
        </row>
        <row r="58">
          <cell r="A58" t="str">
            <v>001.01.01100</v>
          </cell>
          <cell r="B58" t="str">
            <v>Elaboração de Projeto Elétrico de Penitenciárias e Quartéis ( Fonte: ABENC ), Incl. Anotação de Registro Técnico, Orçamento de Acordo Com Boletim de Preços e Acompanhamento Técnico de Obra</v>
          </cell>
          <cell r="C58" t="str">
            <v>m2</v>
          </cell>
          <cell r="D58">
            <v>2.1</v>
          </cell>
        </row>
        <row r="59">
          <cell r="A59" t="str">
            <v>001.01.01120</v>
          </cell>
          <cell r="B59" t="str">
            <v>Elaboração de Projeto Comunicação de Penitenciárias e Quartéis ( Fonte: ABENC ), Incl. Anotação de Registro Técnico, Orçamento de Acordo Com Boletim de Preços e Acompanhamento Técnico de Obra</v>
          </cell>
          <cell r="C59" t="str">
            <v>m2</v>
          </cell>
          <cell r="D59">
            <v>1.75</v>
          </cell>
        </row>
        <row r="60">
          <cell r="A60" t="str">
            <v>001.01.01140</v>
          </cell>
          <cell r="B60" t="str">
            <v>Elaboração de Projeto Hidrosanitário de Penitenciárias e Quartéis ( Fonte: ABENC ), Incl. Anotação de Registro Técnico, Orçamento de Acordo Com Boletim de Preços e Acompanhamento Técnico de Obra</v>
          </cell>
          <cell r="C60" t="str">
            <v>m2</v>
          </cell>
          <cell r="D60">
            <v>2.2000000000000002</v>
          </cell>
        </row>
        <row r="61">
          <cell r="A61" t="str">
            <v>001.01.01160</v>
          </cell>
          <cell r="B61" t="str">
            <v>Elaboração de Projeto Rede de Esgoto de Penitenciárias e Quartéis ( Fonte: ABENC ), Incl. Anotação de Registro Técnico, Orçamento de Acordo Com Boletim de Preços e Acompanhamento Técnico de Obra</v>
          </cell>
          <cell r="C61" t="str">
            <v>m2</v>
          </cell>
          <cell r="D61">
            <v>0.8</v>
          </cell>
        </row>
        <row r="62">
          <cell r="A62" t="str">
            <v>001.01.01180</v>
          </cell>
          <cell r="B62" t="str">
            <v>Elaboração de Projeto Incêdio de Penitenciárias e Quartéis ( Fonte: ABENC ), Incl. Anotação de Registro Técnico, Orçamento de Acordo Com Boletim de Preços e Acompanhamento Técnico de Obra</v>
          </cell>
          <cell r="C62" t="str">
            <v>m2</v>
          </cell>
          <cell r="D62">
            <v>1.2</v>
          </cell>
        </row>
        <row r="63">
          <cell r="A63" t="str">
            <v>001.01.01200</v>
          </cell>
          <cell r="B63" t="str">
            <v>Elaboração de Projeto Ar Condicionado de Penitenciárias e Quartéis ( Fonte: ABENC ), Incl. Anotação de Registro Técnico, Orçamento de Acordo Com Boletim de Preços e Acompanhamento Técnico de Obra</v>
          </cell>
          <cell r="C63" t="str">
            <v>m2</v>
          </cell>
          <cell r="D63">
            <v>1</v>
          </cell>
        </row>
        <row r="64">
          <cell r="A64" t="str">
            <v>001.01.01220</v>
          </cell>
          <cell r="B64" t="str">
            <v>Elaboração de Projeto Urbanização de Penitenciárias e Quartéis ( Fonte: ABENC ), Incl. Anotação de Registro Técnico, Orçamento de Acordo Com Boletim de Preços e Acompanhamento Técnico de Obra</v>
          </cell>
          <cell r="C64" t="str">
            <v>m2</v>
          </cell>
          <cell r="D64">
            <v>0.25</v>
          </cell>
        </row>
        <row r="65">
          <cell r="A65" t="str">
            <v>001.01.01240</v>
          </cell>
          <cell r="B65" t="str">
            <v>Elaboração de Projeto GLP de Penitenciárias e Quartéis ( Fonte: ABENC ), Incl. Anotação de Registro Técnico, Orçamento de Acordo Com Boletim de Preços e Acompanhamento Técnico de Obra</v>
          </cell>
          <cell r="C65" t="str">
            <v>m2</v>
          </cell>
          <cell r="D65">
            <v>0.3</v>
          </cell>
        </row>
        <row r="66">
          <cell r="A66" t="str">
            <v>001.01.01260</v>
          </cell>
          <cell r="B66" t="str">
            <v>Elaboração de Projeto Gas Industrial de Penitenciárias e Quartéis ( Fonte: ABENC ), Incl. Anotação de Registro Técnico, Orçamento de Acordo Com Boletim de Preços e Acompanhamento Técnico de Obra</v>
          </cell>
          <cell r="C66" t="str">
            <v>m2</v>
          </cell>
          <cell r="D66">
            <v>0.4</v>
          </cell>
        </row>
        <row r="67">
          <cell r="A67" t="str">
            <v>001.01.01280</v>
          </cell>
          <cell r="B67" t="str">
            <v>Elaboração de Projeto Gas Medicinal de Penitenciárias e Quartéis ( Fonte: ABENC ), Incl. Anotação de Registro Técnico, Orçamento de Acordo Com Boletim de Preços e Acompanhamento Técnico de Obra</v>
          </cell>
          <cell r="C67" t="str">
            <v>m2</v>
          </cell>
          <cell r="D67">
            <v>0.8</v>
          </cell>
        </row>
        <row r="68">
          <cell r="A68" t="str">
            <v>001.01.01300</v>
          </cell>
          <cell r="B68" t="str">
            <v>Elaboração de Projeto Arquitetônico de Piscinas ( Fonte: ABENC ), Incl. Anotação de Registro Técnico, Orçamento de Acordo Com Boletim de Preços e Acompanhamento Técnico de Obra</v>
          </cell>
          <cell r="C68" t="str">
            <v>m2</v>
          </cell>
          <cell r="D68">
            <v>32.799999999999997</v>
          </cell>
        </row>
        <row r="69">
          <cell r="A69" t="str">
            <v>001.01.01320</v>
          </cell>
          <cell r="B69" t="str">
            <v>Elaboração de Projeto Estrutural de Piscinas ( Fonte: ABENC ), Incl. Anotação de Registro Técnico, Orçamento de Acordo Com Boletim de Preços e Acompanhamento Técnico de Obra</v>
          </cell>
          <cell r="C69" t="str">
            <v>m2</v>
          </cell>
          <cell r="D69">
            <v>45</v>
          </cell>
        </row>
        <row r="70">
          <cell r="A70" t="str">
            <v>001.01.01340</v>
          </cell>
          <cell r="B70" t="str">
            <v>Elaboração de Projeto Elétrico de Piscinas ( Fonte: ABENC ), Incl. Anotação de Registro Técnico, Orçamento de Acordo Com Boletim de Preços e Acompanhamento Técnico de Obra</v>
          </cell>
          <cell r="C70" t="str">
            <v>m2</v>
          </cell>
          <cell r="D70">
            <v>2.7</v>
          </cell>
        </row>
        <row r="71">
          <cell r="A71" t="str">
            <v>001.01.01360</v>
          </cell>
          <cell r="B71" t="str">
            <v>Elaboração de Projeto Comunicação de Piscinas ( Fonte: ABENC ), Incl. Anotação de Registro Técnico, Orçamento de Acordo Com Boletim de Preços e Acompanhamento Técnico de Obra</v>
          </cell>
          <cell r="C71" t="str">
            <v>m2</v>
          </cell>
          <cell r="D71">
            <v>1.4</v>
          </cell>
        </row>
        <row r="72">
          <cell r="A72" t="str">
            <v>001.01.01380</v>
          </cell>
          <cell r="B72" t="str">
            <v>Elaboração de Projeto Hidrosanitário de Piscinas ( Fonte: ABENC ), Incl. Anotação de Registro Técnico, Orçamento de Acordo Com Boletim de Preços e Acompanhamento Técnico de Obra</v>
          </cell>
          <cell r="C72" t="str">
            <v>m2</v>
          </cell>
          <cell r="D72">
            <v>28</v>
          </cell>
        </row>
        <row r="73">
          <cell r="A73" t="str">
            <v>001.01.01400</v>
          </cell>
          <cell r="B73" t="str">
            <v>Elaboração de Projeto Rede de Esgoto de Piscinas ( Fonte: ABENC ), Incl. Anotação de Registro Técnico, Orçamento de Acordo Com Boletim de Preços e Acompanhamento Técnico de Obra</v>
          </cell>
          <cell r="C73" t="str">
            <v>m2</v>
          </cell>
          <cell r="D73">
            <v>25</v>
          </cell>
        </row>
        <row r="74">
          <cell r="A74" t="str">
            <v>001.01.01420</v>
          </cell>
          <cell r="B74" t="str">
            <v>Elaboração de Projeto Urbanização de Piscinas ( Fonte: ABENC ), Incl. Anotação de Registro Técnico, Orçamento de Acordo Com Boletim de Preços e Acompanhamento Técnico de Obra</v>
          </cell>
          <cell r="C74" t="str">
            <v>m2</v>
          </cell>
          <cell r="D74">
            <v>20</v>
          </cell>
        </row>
        <row r="75">
          <cell r="A75" t="str">
            <v>001.01.01440</v>
          </cell>
          <cell r="B75" t="str">
            <v>Elaboração de Projeto Gas Industrial de Piscinas ( Fonte: ABENC ), Incl. Anotação de Registro Técnico, Orçamento de Acordo Com Boletim de Preços e Acompanhamento Técnico de Obra</v>
          </cell>
          <cell r="C75" t="str">
            <v>m2</v>
          </cell>
          <cell r="D75">
            <v>0.4</v>
          </cell>
        </row>
        <row r="76">
          <cell r="A76" t="str">
            <v>001.01.01460</v>
          </cell>
          <cell r="B76" t="str">
            <v>Elaboração de Projeto Arquitetônico de Prédios Comerciais e De Escritórios ( Fonte: ABENC ), Incl. Anotação de Registro Técnico, Orçamento de Acordo Com Boletim de Preços e Acompanhamento Técnico de Obra</v>
          </cell>
          <cell r="C76" t="str">
            <v>m2</v>
          </cell>
          <cell r="D76">
            <v>8</v>
          </cell>
        </row>
        <row r="77">
          <cell r="A77" t="str">
            <v>001.01.01480</v>
          </cell>
          <cell r="B77" t="str">
            <v>Elaboração de Projeto Estrutural de Prédios Comerciais e De Escritórios ( Fonte: ABENC ), Incl. Anotação de Registro Técnico, Orçamento de Acordo Com Boletim de Preços e Acompanhamento Técnico de Obra</v>
          </cell>
          <cell r="C77" t="str">
            <v>m2</v>
          </cell>
          <cell r="D77">
            <v>4.5</v>
          </cell>
        </row>
        <row r="78">
          <cell r="A78" t="str">
            <v>001.01.01500</v>
          </cell>
          <cell r="B78" t="str">
            <v>Elaboração de Projeto Elétrico de Prédios Comerciais e De Escritórios ( Fonte: ABENC ), Incl. Anotação de Registro Técnico, Orçamento de Acordo Com Boletim de Preços e Acompanhamento Técnico de Obra</v>
          </cell>
          <cell r="C78" t="str">
            <v>m2</v>
          </cell>
          <cell r="D78">
            <v>3.65</v>
          </cell>
        </row>
        <row r="79">
          <cell r="A79" t="str">
            <v>001.01.01520</v>
          </cell>
          <cell r="B79" t="str">
            <v>Elaboração de Projeto Comunicação de Prédios Comerciais e De Escritórios ( Fonte: ABENC ), Incl. Anotação de Registro Técnico, Orçamento de Acordo Com Boletim de Preços e Acompanhamento Técnico de Obra</v>
          </cell>
          <cell r="C79" t="str">
            <v>m2</v>
          </cell>
          <cell r="D79">
            <v>1.75</v>
          </cell>
        </row>
        <row r="80">
          <cell r="A80" t="str">
            <v>001.01.01540</v>
          </cell>
          <cell r="B80" t="str">
            <v>Elaboração de Projeto Hidrosanitário de Prédios Comerciais e De Escritórios ( Fonte: ABENC ), Incl. Anotação de Registro Técnico, Orçamento de Acordo Com Boletim de Preços e Acompanhamento Técnico de Obra</v>
          </cell>
          <cell r="C80" t="str">
            <v>m2</v>
          </cell>
          <cell r="D80">
            <v>1.6</v>
          </cell>
        </row>
        <row r="81">
          <cell r="A81" t="str">
            <v>001.01.01560</v>
          </cell>
          <cell r="B81" t="str">
            <v>Elaboração de Projeto Rede de Esgoto de Prédios Comerciais e De Escritórios ( Fonte: ABENC ), Incl. Anotação de Registro Técnico, Orçamento de Acordo Com Boletim de Preços e Acompanhamento Técnico de Obra</v>
          </cell>
          <cell r="C81" t="str">
            <v>m2</v>
          </cell>
          <cell r="D81">
            <v>0.8</v>
          </cell>
        </row>
        <row r="82">
          <cell r="A82" t="str">
            <v>001.01.01580</v>
          </cell>
          <cell r="B82" t="str">
            <v>Elaboração de Projeto Incêdio de Prédios Comerciais e De Escritórios ( Fonte: ABENC ), Incl. Anotação de Registro Técnico, Orçamento de Acordo Com Boletim de Preços e Acompanhamento Técnico de Obra</v>
          </cell>
          <cell r="C82" t="str">
            <v>m2</v>
          </cell>
          <cell r="D82">
            <v>1.8</v>
          </cell>
        </row>
        <row r="83">
          <cell r="A83" t="str">
            <v>001.01.01600</v>
          </cell>
          <cell r="B83" t="str">
            <v>Elaboração de Projeto Ar Condicionado de Prédios Comerciais e De Escritórios ( Fonte: ABENC ), Incl. Anotação de Registro Técnico, Orçamento de Acordo Com Boletim de Preços e Acompanhamento Técnico de Obra</v>
          </cell>
          <cell r="C83" t="str">
            <v>m2</v>
          </cell>
          <cell r="D83">
            <v>2.5</v>
          </cell>
        </row>
        <row r="84">
          <cell r="A84" t="str">
            <v>001.01.01620</v>
          </cell>
          <cell r="B84" t="str">
            <v>Elaboração de Projeto Urbanização de Prédios Comerciais e De Escritórios ( Fonte: ABENC ), Incl. Anotação de Registro Técnico, Orçamento de Acordo Com Boletim de Preços e Acompanhamento Técnico de Obra</v>
          </cell>
          <cell r="C84" t="str">
            <v>m2</v>
          </cell>
          <cell r="D84">
            <v>0.5</v>
          </cell>
        </row>
        <row r="85">
          <cell r="A85" t="str">
            <v>001.01.01640</v>
          </cell>
          <cell r="B85" t="str">
            <v>Elaboração de Projeto GLP de Prédios Comerciais e De Escritórios ( Fonte: ABENC ), Incl. Anotação de Registro Técnico, Orçamento de Acordo Com Boletim de Preços e Acompanhamento Técnico de Obra</v>
          </cell>
          <cell r="C85" t="str">
            <v>m2</v>
          </cell>
          <cell r="D85">
            <v>0.45</v>
          </cell>
        </row>
        <row r="86">
          <cell r="A86" t="str">
            <v>001.02</v>
          </cell>
          <cell r="B86" t="str">
            <v>SERVIÇOS PRELIMINARES</v>
          </cell>
          <cell r="D86">
            <v>3236.8371000000002</v>
          </cell>
        </row>
        <row r="87">
          <cell r="A87" t="str">
            <v>001.02.00020</v>
          </cell>
          <cell r="B87" t="str">
            <v>Execução de Corte e destocamento inclusive remoção de árvore de pequeno porte com diâmetro até 15 cm</v>
          </cell>
          <cell r="C87" t="str">
            <v>UN</v>
          </cell>
          <cell r="D87">
            <v>20.242699999999999</v>
          </cell>
        </row>
        <row r="88">
          <cell r="A88" t="str">
            <v>001.02.00040</v>
          </cell>
          <cell r="B88" t="str">
            <v>Execução de Corte e destocamento inclusive remoção de árvore de médio porte com diâmetro até 25 cm</v>
          </cell>
          <cell r="C88" t="str">
            <v>UN</v>
          </cell>
          <cell r="D88">
            <v>26.476299999999998</v>
          </cell>
        </row>
        <row r="89">
          <cell r="A89" t="str">
            <v>001.02.00060</v>
          </cell>
          <cell r="B89" t="str">
            <v>Execução de Corte e destocamento de árvore de grande porte com diâmetro médio de 50 cm</v>
          </cell>
          <cell r="C89" t="str">
            <v>UN</v>
          </cell>
          <cell r="D89">
            <v>117.26179999999999</v>
          </cell>
        </row>
        <row r="90">
          <cell r="A90" t="str">
            <v>001.02.00080</v>
          </cell>
          <cell r="B90" t="str">
            <v>Execução de Roçado em capoeirão c/empilhamento e queima de resíduos</v>
          </cell>
          <cell r="C90" t="str">
            <v>M2</v>
          </cell>
          <cell r="D90">
            <v>0.2802</v>
          </cell>
        </row>
        <row r="91">
          <cell r="A91" t="str">
            <v>001.02.00100</v>
          </cell>
          <cell r="B91" t="str">
            <v>Execução de Capinação de terreno inclusive retirada (bota fora)</v>
          </cell>
          <cell r="C91" t="str">
            <v>M2</v>
          </cell>
          <cell r="D91">
            <v>0.38879999999999998</v>
          </cell>
        </row>
        <row r="92">
          <cell r="A92" t="str">
            <v>001.02.00120</v>
          </cell>
          <cell r="B92" t="str">
            <v>Execução de Limpeza do terreno c/ retirada dos entulhos e queima dos mesmos</v>
          </cell>
          <cell r="C92" t="str">
            <v>M2</v>
          </cell>
          <cell r="D92">
            <v>0.311</v>
          </cell>
        </row>
        <row r="93">
          <cell r="A93" t="str">
            <v>001.02.00140</v>
          </cell>
          <cell r="B93" t="str">
            <v>Fornecimento e Instalação de Tapume em chapa de madeira compensada 6.00 mm de espessura</v>
          </cell>
          <cell r="C93" t="str">
            <v>M2</v>
          </cell>
          <cell r="D93">
            <v>17.892299999999999</v>
          </cell>
        </row>
        <row r="94">
          <cell r="A94" t="str">
            <v>001.02.00160</v>
          </cell>
          <cell r="B94" t="str">
            <v>Fornecimento e Instalação de Tapume em Chapa Metálica e Fixado em Pilar de Madeira, com Parafusos Auto-Atarrachante,conf. det. SINFRA ( 8 Reaproveitamentos)</v>
          </cell>
          <cell r="C94" t="str">
            <v>ML</v>
          </cell>
          <cell r="D94">
            <v>18.944900000000001</v>
          </cell>
        </row>
        <row r="95">
          <cell r="A95" t="str">
            <v>001.02.00180</v>
          </cell>
          <cell r="B95" t="str">
            <v>Execução de barracão de obra para alojamento</v>
          </cell>
          <cell r="C95" t="str">
            <v>M2</v>
          </cell>
          <cell r="D95">
            <v>65.305599999999998</v>
          </cell>
        </row>
        <row r="96">
          <cell r="A96" t="str">
            <v>001.02.00200</v>
          </cell>
          <cell r="B96" t="str">
            <v>Execução de barracão de obra para depósito ou refeitório</v>
          </cell>
          <cell r="C96" t="str">
            <v>M2</v>
          </cell>
          <cell r="D96">
            <v>64.124700000000004</v>
          </cell>
        </row>
        <row r="97">
          <cell r="A97" t="str">
            <v>001.02.00220</v>
          </cell>
          <cell r="B97" t="str">
            <v>Instalações Provisórias em Estrutura Metálica Tipo Conteiner (Almoxarifado, Depósito, Escritório, Ferramentaria, etc.) dim. 1.50x1.80x3.00 mts</v>
          </cell>
          <cell r="C97" t="str">
            <v>MêS</v>
          </cell>
          <cell r="D97">
            <v>180</v>
          </cell>
        </row>
        <row r="98">
          <cell r="A98" t="str">
            <v>001.02.00240</v>
          </cell>
          <cell r="B98" t="str">
            <v>Execução de instalação provisória de água e esgoto</v>
          </cell>
          <cell r="C98" t="str">
            <v>UN</v>
          </cell>
          <cell r="D98">
            <v>790.45230000000004</v>
          </cell>
        </row>
        <row r="99">
          <cell r="A99" t="str">
            <v>001.02.00260</v>
          </cell>
          <cell r="B99" t="str">
            <v>Execução de instalação provisória de luz e força</v>
          </cell>
          <cell r="C99" t="str">
            <v>UN</v>
          </cell>
          <cell r="D99">
            <v>845.12</v>
          </cell>
        </row>
        <row r="100">
          <cell r="A100" t="str">
            <v>001.02.00280</v>
          </cell>
          <cell r="B100" t="str">
            <v>Fornecimento e instalação de placa de obra,de 5,00x3,00m,conforme detalhe da seet</v>
          </cell>
          <cell r="C100" t="str">
            <v>UN</v>
          </cell>
          <cell r="D100">
            <v>1008.5201</v>
          </cell>
        </row>
        <row r="101">
          <cell r="A101" t="str">
            <v>001.02.00300</v>
          </cell>
          <cell r="B101" t="str">
            <v>Fornecimento e instalação de placa de obra</v>
          </cell>
          <cell r="C101" t="str">
            <v>M2</v>
          </cell>
          <cell r="D101">
            <v>73.590299999999999</v>
          </cell>
        </row>
        <row r="102">
          <cell r="A102" t="str">
            <v>001.02.00320</v>
          </cell>
          <cell r="B102" t="str">
            <v>Execução de locação da obra c/aparelhos topográficos p/medição considerar as faces externas das paredes</v>
          </cell>
          <cell r="C102" t="str">
            <v>M2</v>
          </cell>
          <cell r="D102">
            <v>1.2273000000000001</v>
          </cell>
        </row>
        <row r="103">
          <cell r="A103" t="str">
            <v>001.02.00340</v>
          </cell>
          <cell r="B103" t="str">
            <v>Execução de locação da obra c/tábuas corridas p/medição considerar as faces externas das paredes</v>
          </cell>
          <cell r="C103" t="str">
            <v>M2</v>
          </cell>
          <cell r="D103">
            <v>2.7292999999999998</v>
          </cell>
        </row>
        <row r="104">
          <cell r="A104" t="str">
            <v>001.02.00360</v>
          </cell>
          <cell r="B104" t="str">
            <v>Locação de linhas estaqueadas de 20 em 20 m para construção de muro, sem nivelamento</v>
          </cell>
          <cell r="C104" t="str">
            <v>ML</v>
          </cell>
          <cell r="D104">
            <v>1.5266999999999999</v>
          </cell>
        </row>
        <row r="105">
          <cell r="A105" t="str">
            <v>001.02.00380</v>
          </cell>
          <cell r="B105" t="str">
            <v>Locação de linhas estaqueadas de 20 em 20 m para construção de muro, com nivelamento</v>
          </cell>
          <cell r="C105" t="str">
            <v>ML</v>
          </cell>
          <cell r="D105">
            <v>2.4428000000000001</v>
          </cell>
        </row>
        <row r="106">
          <cell r="A106" t="str">
            <v>001.03</v>
          </cell>
          <cell r="B106" t="str">
            <v>ADMINISTRAÇÃO LOCAL DA OBRA</v>
          </cell>
          <cell r="D106">
            <v>17165.719000000001</v>
          </cell>
        </row>
        <row r="107">
          <cell r="A107" t="str">
            <v>001.03.00020</v>
          </cell>
          <cell r="B107" t="str">
            <v>Engenheiro Residente</v>
          </cell>
          <cell r="C107" t="str">
            <v>MêS</v>
          </cell>
          <cell r="D107">
            <v>4214.5803999999998</v>
          </cell>
        </row>
        <row r="108">
          <cell r="A108" t="str">
            <v>001.03.00040</v>
          </cell>
          <cell r="B108" t="str">
            <v>Técnico em Edificações</v>
          </cell>
          <cell r="C108" t="str">
            <v>MêS</v>
          </cell>
          <cell r="D108">
            <v>1659.7583</v>
          </cell>
        </row>
        <row r="109">
          <cell r="A109" t="str">
            <v>001.03.00060</v>
          </cell>
          <cell r="B109" t="str">
            <v>Estagiário</v>
          </cell>
          <cell r="C109" t="str">
            <v>MêS</v>
          </cell>
          <cell r="D109">
            <v>528.80999999999995</v>
          </cell>
        </row>
        <row r="110">
          <cell r="A110" t="str">
            <v>001.03.00080</v>
          </cell>
          <cell r="B110" t="str">
            <v>Técnico de Segurança</v>
          </cell>
          <cell r="C110" t="str">
            <v>MêS</v>
          </cell>
          <cell r="D110">
            <v>1829.3477</v>
          </cell>
        </row>
        <row r="111">
          <cell r="A111" t="str">
            <v>001.03.00100</v>
          </cell>
          <cell r="B111" t="str">
            <v>Mestre de Obras</v>
          </cell>
          <cell r="C111" t="str">
            <v>MêS</v>
          </cell>
          <cell r="D111">
            <v>2815.3843999999999</v>
          </cell>
        </row>
        <row r="112">
          <cell r="A112" t="str">
            <v>001.03.00120</v>
          </cell>
          <cell r="B112" t="str">
            <v>Encarregado Geral de Obras</v>
          </cell>
          <cell r="C112" t="str">
            <v>MêS</v>
          </cell>
          <cell r="D112">
            <v>1334.3639000000001</v>
          </cell>
        </row>
        <row r="113">
          <cell r="A113" t="str">
            <v>001.03.00140</v>
          </cell>
          <cell r="B113" t="str">
            <v>Sub - Encarregado de Obras ( Encarregado de Forma, Encarregado de Armação, Encarregado de Instalações, Encarregado de Pintura, etc.)</v>
          </cell>
          <cell r="C113" t="str">
            <v>MêS</v>
          </cell>
          <cell r="D113">
            <v>1126.3652999999999</v>
          </cell>
        </row>
        <row r="114">
          <cell r="A114" t="str">
            <v>001.03.00160</v>
          </cell>
          <cell r="B114" t="str">
            <v>Almoxarife</v>
          </cell>
          <cell r="C114" t="str">
            <v>MêS</v>
          </cell>
          <cell r="D114">
            <v>1097.4570000000001</v>
          </cell>
        </row>
        <row r="115">
          <cell r="A115" t="str">
            <v>001.03.00180</v>
          </cell>
          <cell r="B115" t="str">
            <v>Apontador</v>
          </cell>
          <cell r="C115" t="str">
            <v>MêS</v>
          </cell>
          <cell r="D115">
            <v>888.04830000000004</v>
          </cell>
        </row>
        <row r="116">
          <cell r="A116" t="str">
            <v>001.03.00200</v>
          </cell>
          <cell r="B116" t="str">
            <v>Bombeiro/Eletricista Montador</v>
          </cell>
          <cell r="C116" t="str">
            <v>MêS</v>
          </cell>
          <cell r="D116">
            <v>977.24090000000001</v>
          </cell>
        </row>
        <row r="117">
          <cell r="A117" t="str">
            <v>001.03.00220</v>
          </cell>
          <cell r="B117" t="str">
            <v>Vigia</v>
          </cell>
          <cell r="C117" t="str">
            <v>MêS</v>
          </cell>
          <cell r="D117">
            <v>694.36279999999999</v>
          </cell>
        </row>
        <row r="118">
          <cell r="A118" t="str">
            <v>001.04</v>
          </cell>
          <cell r="B118" t="str">
            <v>TAXAS E EMOLUMENTOS</v>
          </cell>
          <cell r="D118">
            <v>2374.8888999999999</v>
          </cell>
        </row>
        <row r="119">
          <cell r="A119" t="str">
            <v>001.04.00020</v>
          </cell>
          <cell r="B119" t="str">
            <v>CREA - Certidão de Registro de Contrato</v>
          </cell>
          <cell r="C119" t="str">
            <v>UN</v>
          </cell>
          <cell r="D119">
            <v>43</v>
          </cell>
        </row>
        <row r="120">
          <cell r="A120" t="str">
            <v>001.04.00040</v>
          </cell>
          <cell r="B120" t="str">
            <v>CREA - Certidão de Baixa ou Conclusão de Obra</v>
          </cell>
          <cell r="C120" t="str">
            <v>UN</v>
          </cell>
          <cell r="D120">
            <v>43</v>
          </cell>
        </row>
        <row r="121">
          <cell r="A121" t="str">
            <v>001.04.00060</v>
          </cell>
          <cell r="B121" t="str">
            <v>CREA - Taxa de Registro de Contrato Até R$ 6.000,00</v>
          </cell>
          <cell r="C121" t="str">
            <v>UN</v>
          </cell>
          <cell r="D121">
            <v>26</v>
          </cell>
        </row>
        <row r="122">
          <cell r="A122" t="str">
            <v>001.04.00080</v>
          </cell>
          <cell r="B122" t="str">
            <v>CREA - Taxa de Registro de Contrato de R$ 6.001,00 Até R$ 11.753,00</v>
          </cell>
          <cell r="C122" t="str">
            <v>UN</v>
          </cell>
          <cell r="D122">
            <v>68</v>
          </cell>
        </row>
        <row r="123">
          <cell r="A123" t="str">
            <v>001.04.00100</v>
          </cell>
          <cell r="B123" t="str">
            <v>CREA - Taxa de Registro de Contrato de R$ 11.753,01 Até R$ 23.505,00</v>
          </cell>
          <cell r="C123" t="str">
            <v>UN</v>
          </cell>
          <cell r="D123">
            <v>136</v>
          </cell>
        </row>
        <row r="124">
          <cell r="A124" t="str">
            <v>001.04.00120</v>
          </cell>
          <cell r="B124" t="str">
            <v>CREA - Taxa de Registro de Contrato de R$ 23.505,01 Até R$ 41.135,00</v>
          </cell>
          <cell r="C124" t="str">
            <v>UN</v>
          </cell>
          <cell r="D124">
            <v>204</v>
          </cell>
        </row>
        <row r="125">
          <cell r="A125" t="str">
            <v>001.04.00140</v>
          </cell>
          <cell r="B125" t="str">
            <v>CREA - Taxa de Registro de Contrato de R$ 41.135,01 Até R$ 61.114,00</v>
          </cell>
          <cell r="C125" t="str">
            <v>UN</v>
          </cell>
          <cell r="D125">
            <v>272</v>
          </cell>
        </row>
        <row r="126">
          <cell r="A126" t="str">
            <v>001.04.00160</v>
          </cell>
          <cell r="B126" t="str">
            <v>CREA - Taxa de Registro de Contrato de R$ 61.114,01 Até R$ 76.393,00</v>
          </cell>
          <cell r="C126" t="str">
            <v>UN</v>
          </cell>
          <cell r="D126">
            <v>323</v>
          </cell>
        </row>
        <row r="127">
          <cell r="A127" t="str">
            <v>001.04.00180</v>
          </cell>
          <cell r="B127" t="str">
            <v>CREA - Taxa de Registro de Contrato de R$ 76.393,01 Até R$ 95.785,00</v>
          </cell>
          <cell r="C127" t="str">
            <v>UN</v>
          </cell>
          <cell r="D127">
            <v>391</v>
          </cell>
        </row>
        <row r="128">
          <cell r="A128" t="str">
            <v>001.04.00200</v>
          </cell>
          <cell r="B128" t="str">
            <v>CREA - Taxa de Registro de Contrato Acima de R$ 95.785,01</v>
          </cell>
          <cell r="C128" t="str">
            <v>UN</v>
          </cell>
          <cell r="D128">
            <v>424</v>
          </cell>
        </row>
        <row r="129">
          <cell r="A129" t="str">
            <v>001.04.00220</v>
          </cell>
          <cell r="B129" t="str">
            <v>PREFEITURA - Aprovação de Projeto de Edificações - Institucional Até 150.00 m2</v>
          </cell>
          <cell r="C129" t="str">
            <v>M2</v>
          </cell>
          <cell r="D129">
            <v>0.87</v>
          </cell>
        </row>
        <row r="130">
          <cell r="A130" t="str">
            <v>001.04.00240</v>
          </cell>
          <cell r="B130" t="str">
            <v>PREFEITURA - Aprovação de Projeto de Edificações - Institucional de 151.00 m2 Até 500.00 m2</v>
          </cell>
          <cell r="C130" t="str">
            <v>M2</v>
          </cell>
          <cell r="D130">
            <v>1.3</v>
          </cell>
        </row>
        <row r="131">
          <cell r="A131" t="str">
            <v>001.04.00260</v>
          </cell>
          <cell r="B131" t="str">
            <v>PREFEITURA - Aprovação de Projeto de Edificações - Institucional Acima de 500.00 m2</v>
          </cell>
          <cell r="C131" t="str">
            <v>M2</v>
          </cell>
          <cell r="D131">
            <v>1.75</v>
          </cell>
        </row>
        <row r="132">
          <cell r="A132" t="str">
            <v>001.04.00280</v>
          </cell>
          <cell r="B132" t="str">
            <v>PREFEITURA - Alvará de Obra</v>
          </cell>
          <cell r="C132" t="str">
            <v>UN</v>
          </cell>
          <cell r="D132">
            <v>72.72</v>
          </cell>
        </row>
        <row r="133">
          <cell r="A133" t="str">
            <v>001.04.00300</v>
          </cell>
          <cell r="B133" t="str">
            <v>PREFEITURA - Alvará de Reforma</v>
          </cell>
          <cell r="C133" t="str">
            <v>UN</v>
          </cell>
          <cell r="D133">
            <v>87.28</v>
          </cell>
        </row>
        <row r="134">
          <cell r="A134" t="str">
            <v>001.04.00320</v>
          </cell>
          <cell r="B134" t="str">
            <v>PREFEITURA - Habite-se - Institucional</v>
          </cell>
          <cell r="C134" t="str">
            <v>M2</v>
          </cell>
          <cell r="D134">
            <v>0.66</v>
          </cell>
        </row>
        <row r="135">
          <cell r="A135" t="str">
            <v>001.04.00340</v>
          </cell>
          <cell r="B135" t="str">
            <v>CORPO DE BOMBEIROS - Vistoria Para Concessão de Carta Para Habite-se em Imóvel que se Enquadre nas Especificações para Instalações de Proteção Contra Incêndio - Efetuada em Área que não Ultrapasse 750.00 m2</v>
          </cell>
          <cell r="C135" t="str">
            <v>UN</v>
          </cell>
          <cell r="D135">
            <v>87.57</v>
          </cell>
        </row>
        <row r="136">
          <cell r="A136" t="str">
            <v>001.04.00360</v>
          </cell>
          <cell r="B136" t="str">
            <v>CORPO DE BOMBEIROS - Vistoria Para Concessão de Carta Para Habite-se em Imóvel que se Enquadre nas Especificações para Instalações de Proteção Contra Incêndio - Por m2 que Exceda  750.00 m2</v>
          </cell>
          <cell r="C136" t="str">
            <v>M2</v>
          </cell>
          <cell r="D136">
            <v>0.2049</v>
          </cell>
        </row>
        <row r="137">
          <cell r="A137" t="str">
            <v>001.04.00380</v>
          </cell>
          <cell r="B137" t="str">
            <v>CORPO DE BOMBEIROS - Consulta Prévia - Edificação Para Uso Institucional - Referente a Área de Até 750.00 m2</v>
          </cell>
          <cell r="C137" t="str">
            <v>UN</v>
          </cell>
          <cell r="D137">
            <v>192.15</v>
          </cell>
        </row>
        <row r="138">
          <cell r="A138" t="str">
            <v>001.04.00400</v>
          </cell>
          <cell r="B138" t="str">
            <v>CORPO DE BOMBEIROS - Consulta Prévia - Edificação Para Uso Institucional - Referente a Área de Até 750.00 m2</v>
          </cell>
          <cell r="C138" t="str">
            <v>M2</v>
          </cell>
          <cell r="D138">
            <v>0.38400000000000001</v>
          </cell>
        </row>
        <row r="139">
          <cell r="A139" t="str">
            <v>001.05</v>
          </cell>
          <cell r="B139" t="str">
            <v>CUSTO DE MANUTENÇÃO DE ADMINISTRAÇÃO LOCAL</v>
          </cell>
          <cell r="D139">
            <v>1975</v>
          </cell>
        </row>
        <row r="140">
          <cell r="A140" t="str">
            <v>001.05.00020</v>
          </cell>
          <cell r="B140" t="str">
            <v>Telefone De Obra</v>
          </cell>
          <cell r="C140" t="str">
            <v>MêS</v>
          </cell>
          <cell r="D140">
            <v>100</v>
          </cell>
        </row>
        <row r="141">
          <cell r="A141" t="str">
            <v>001.05.00040</v>
          </cell>
          <cell r="B141" t="str">
            <v>Internet Para Obra</v>
          </cell>
          <cell r="C141" t="str">
            <v>MêS</v>
          </cell>
          <cell r="D141">
            <v>50</v>
          </cell>
        </row>
        <row r="142">
          <cell r="A142" t="str">
            <v>001.05.00060</v>
          </cell>
          <cell r="B142" t="str">
            <v>Tarifa de Consumo de Energia Da Obra - Nível Carta Convite</v>
          </cell>
          <cell r="C142" t="str">
            <v>MêS</v>
          </cell>
          <cell r="D142">
            <v>150</v>
          </cell>
        </row>
        <row r="143">
          <cell r="A143" t="str">
            <v>001.05.00080</v>
          </cell>
          <cell r="B143" t="str">
            <v>Tarifa de Consumo de Energia Da Obra - Nível Tomada De Preços</v>
          </cell>
          <cell r="C143" t="str">
            <v>MêS</v>
          </cell>
          <cell r="D143">
            <v>300</v>
          </cell>
        </row>
        <row r="144">
          <cell r="A144" t="str">
            <v>001.05.00100</v>
          </cell>
          <cell r="B144" t="str">
            <v>Tarifa de Consumo de Energia Da Obra - Nível Concorrência Pública</v>
          </cell>
          <cell r="C144" t="str">
            <v>MêS</v>
          </cell>
          <cell r="D144">
            <v>600</v>
          </cell>
        </row>
        <row r="145">
          <cell r="A145" t="str">
            <v>001.05.00120</v>
          </cell>
          <cell r="B145" t="str">
            <v>Tarifa de Consumo de Água Da Obra - Nível Carta Convite</v>
          </cell>
          <cell r="C145" t="str">
            <v>MêS</v>
          </cell>
          <cell r="D145">
            <v>75</v>
          </cell>
        </row>
        <row r="146">
          <cell r="A146" t="str">
            <v>001.05.00140</v>
          </cell>
          <cell r="B146" t="str">
            <v>Tarifa de Consumo de Água Da Obra - Nível Tomada De Preços</v>
          </cell>
          <cell r="C146" t="str">
            <v>MêS</v>
          </cell>
          <cell r="D146">
            <v>150</v>
          </cell>
        </row>
        <row r="147">
          <cell r="A147" t="str">
            <v>001.05.00160</v>
          </cell>
          <cell r="B147" t="str">
            <v>Tarifa de Consumo de Água Da Obra - Nível Concorrência Pública</v>
          </cell>
          <cell r="C147" t="str">
            <v>MêS</v>
          </cell>
          <cell r="D147">
            <v>300</v>
          </cell>
        </row>
        <row r="148">
          <cell r="A148" t="str">
            <v>001.05.00180</v>
          </cell>
          <cell r="B148" t="str">
            <v>Material de Expediente Para Obra</v>
          </cell>
          <cell r="C148" t="str">
            <v>VB</v>
          </cell>
          <cell r="D148">
            <v>100</v>
          </cell>
        </row>
        <row r="149">
          <cell r="A149" t="str">
            <v>001.05.00200</v>
          </cell>
          <cell r="B149" t="str">
            <v>Cópias de Projetos Para Aprovação Na Prefeitura, Crea, Corpo de Bombeiros, Administração Central e Obra</v>
          </cell>
          <cell r="C149" t="str">
            <v>VB</v>
          </cell>
          <cell r="D149">
            <v>100</v>
          </cell>
        </row>
        <row r="150">
          <cell r="A150" t="str">
            <v>001.05.00220</v>
          </cell>
          <cell r="B150" t="str">
            <v>Material de Primeiros Socorros</v>
          </cell>
          <cell r="C150" t="str">
            <v>VB</v>
          </cell>
          <cell r="D150">
            <v>50</v>
          </cell>
        </row>
        <row r="151">
          <cell r="A151" t="str">
            <v>001.06</v>
          </cell>
          <cell r="B151" t="str">
            <v>CUSTOS DIVERSOS DE ADMINISTRAÇÃO LOCAL</v>
          </cell>
          <cell r="D151">
            <v>1754</v>
          </cell>
        </row>
        <row r="152">
          <cell r="A152" t="str">
            <v>001.06.00020</v>
          </cell>
          <cell r="B152" t="str">
            <v>Aluguel de Casa Para Funcionários</v>
          </cell>
          <cell r="C152" t="str">
            <v>MêS</v>
          </cell>
          <cell r="D152">
            <v>400</v>
          </cell>
        </row>
        <row r="153">
          <cell r="A153" t="str">
            <v>001.06.00040</v>
          </cell>
          <cell r="B153" t="str">
            <v>Mobilização de Pessoal ( 04 Vagas Para Retorno da Obra Por Mês)</v>
          </cell>
          <cell r="C153" t="str">
            <v>MêS</v>
          </cell>
          <cell r="D153">
            <v>142</v>
          </cell>
        </row>
        <row r="154">
          <cell r="A154" t="str">
            <v>001.06.00060</v>
          </cell>
          <cell r="B154" t="str">
            <v>Combustível Para Viajem da Diretoria da Empresa à Obra</v>
          </cell>
          <cell r="C154" t="str">
            <v>MêS</v>
          </cell>
          <cell r="D154">
            <v>200</v>
          </cell>
        </row>
        <row r="155">
          <cell r="A155" t="str">
            <v>001.06.00080</v>
          </cell>
          <cell r="B155" t="str">
            <v>Hospedagem da Diretoria em Visita a Obra</v>
          </cell>
          <cell r="C155" t="str">
            <v>MêS</v>
          </cell>
          <cell r="D155">
            <v>100</v>
          </cell>
        </row>
        <row r="156">
          <cell r="A156" t="str">
            <v>001.06.00100</v>
          </cell>
          <cell r="B156" t="str">
            <v>Seguro de Obras - Coletivo Para  Obras de Até 20 Colaboradores Apólice R$ 20.000,00 Por Colaborador</v>
          </cell>
          <cell r="C156" t="str">
            <v>MêS</v>
          </cell>
          <cell r="D156">
            <v>152</v>
          </cell>
        </row>
        <row r="157">
          <cell r="A157" t="str">
            <v>001.06.00120</v>
          </cell>
          <cell r="B157" t="str">
            <v>Seguro de Obras - Coletivo Para  Obras de Até 40 Colaboradores Apólice R$ 20.000,00 Por Colaborador</v>
          </cell>
          <cell r="C157" t="str">
            <v>MêS</v>
          </cell>
          <cell r="D157">
            <v>304</v>
          </cell>
        </row>
        <row r="158">
          <cell r="A158" t="str">
            <v>001.06.00140</v>
          </cell>
          <cell r="B158" t="str">
            <v>Seguro de Obras - Coletivo Para  Obras de Até 60 Colaboradores Apólice R$ 20.000,00 Por Colaborador</v>
          </cell>
          <cell r="C158" t="str">
            <v>MêS</v>
          </cell>
          <cell r="D158">
            <v>456</v>
          </cell>
        </row>
        <row r="159">
          <cell r="A159" t="str">
            <v>001.07</v>
          </cell>
          <cell r="B159" t="str">
            <v>LOCAÇÃO DE EQUIPAMENTOS</v>
          </cell>
          <cell r="D159">
            <v>2551</v>
          </cell>
        </row>
        <row r="160">
          <cell r="A160" t="str">
            <v>001.07.00020</v>
          </cell>
          <cell r="B160" t="str">
            <v>Andaimes ( 02 Peças 1.00 x 1.50 mts / mês )</v>
          </cell>
          <cell r="C160" t="str">
            <v>ml</v>
          </cell>
          <cell r="D160">
            <v>6</v>
          </cell>
        </row>
        <row r="161">
          <cell r="A161" t="str">
            <v>001.07.00040</v>
          </cell>
          <cell r="B161" t="str">
            <v>Motor Vibrador</v>
          </cell>
          <cell r="C161" t="str">
            <v>MêS</v>
          </cell>
          <cell r="D161">
            <v>110</v>
          </cell>
        </row>
        <row r="162">
          <cell r="A162" t="str">
            <v>001.07.00060</v>
          </cell>
          <cell r="B162" t="str">
            <v>Mangote Para Motor Vibrador</v>
          </cell>
          <cell r="C162" t="str">
            <v>MêS</v>
          </cell>
          <cell r="D162">
            <v>70</v>
          </cell>
        </row>
        <row r="163">
          <cell r="A163" t="str">
            <v>001.07.00080</v>
          </cell>
          <cell r="B163" t="str">
            <v>Sapo Mecânico</v>
          </cell>
          <cell r="C163" t="str">
            <v>MêS</v>
          </cell>
          <cell r="D163">
            <v>500</v>
          </cell>
        </row>
        <row r="164">
          <cell r="A164" t="str">
            <v>001.07.00100</v>
          </cell>
          <cell r="B164" t="str">
            <v>Alisadora de Concreto</v>
          </cell>
          <cell r="C164" t="str">
            <v>MêS</v>
          </cell>
          <cell r="D164">
            <v>550</v>
          </cell>
        </row>
        <row r="165">
          <cell r="A165" t="str">
            <v>001.07.00120</v>
          </cell>
          <cell r="B165" t="str">
            <v>Cortadora Industrial de Piso</v>
          </cell>
          <cell r="C165" t="str">
            <v>MêS</v>
          </cell>
          <cell r="D165">
            <v>650</v>
          </cell>
        </row>
        <row r="166">
          <cell r="A166" t="str">
            <v>001.07.00140</v>
          </cell>
          <cell r="B166" t="str">
            <v>Compressor Para Martelo Demolidor</v>
          </cell>
          <cell r="C166" t="str">
            <v>MêS</v>
          </cell>
          <cell r="D166">
            <v>185</v>
          </cell>
        </row>
        <row r="167">
          <cell r="A167" t="str">
            <v>001.07.00160</v>
          </cell>
          <cell r="B167" t="str">
            <v>Martelo Demolidor</v>
          </cell>
          <cell r="C167" t="str">
            <v>MêS</v>
          </cell>
          <cell r="D167">
            <v>45</v>
          </cell>
        </row>
        <row r="168">
          <cell r="A168" t="str">
            <v>001.07.00220</v>
          </cell>
          <cell r="B168" t="str">
            <v>Grupo Motor Gerador 12,5 Cv</v>
          </cell>
          <cell r="C168" t="str">
            <v>MêS</v>
          </cell>
          <cell r="D168">
            <v>400</v>
          </cell>
        </row>
        <row r="169">
          <cell r="A169" t="str">
            <v>001.07.00240</v>
          </cell>
          <cell r="B169" t="str">
            <v>Bebedouro Elétrico 80 Lts</v>
          </cell>
          <cell r="C169" t="str">
            <v>MêS</v>
          </cell>
          <cell r="D169">
            <v>35</v>
          </cell>
        </row>
        <row r="170">
          <cell r="A170" t="str">
            <v>001.08</v>
          </cell>
          <cell r="B170" t="str">
            <v>DEMOLIÇÃO E RETIRADA</v>
          </cell>
          <cell r="D170">
            <v>1636.7974999999999</v>
          </cell>
        </row>
        <row r="171">
          <cell r="A171" t="str">
            <v>001.08.00020</v>
          </cell>
          <cell r="B171" t="str">
            <v>Demolição de cobertura construída c/telha de barro ou cerâmica</v>
          </cell>
          <cell r="C171" t="str">
            <v>M2</v>
          </cell>
          <cell r="D171">
            <v>2.6629999999999998</v>
          </cell>
        </row>
        <row r="172">
          <cell r="A172" t="str">
            <v>001.08.00040</v>
          </cell>
          <cell r="B172" t="str">
            <v>Demolição de cobertura construída c/telha de cimento amianto, alumínio, plastico e ferro galvanizado</v>
          </cell>
          <cell r="C172" t="str">
            <v>M2</v>
          </cell>
          <cell r="D172">
            <v>1.1095999999999999</v>
          </cell>
        </row>
        <row r="173">
          <cell r="A173" t="str">
            <v>001.08.00060</v>
          </cell>
          <cell r="B173" t="str">
            <v>Demolição de madeiramento de telhado constituído por tesouras (telha de barro)</v>
          </cell>
          <cell r="C173" t="str">
            <v>M2</v>
          </cell>
          <cell r="D173">
            <v>3.9998</v>
          </cell>
        </row>
        <row r="174">
          <cell r="A174" t="str">
            <v>001.08.00080</v>
          </cell>
          <cell r="B174" t="str">
            <v>Demolição de madeiramento de telhado constituído por tesouras (telha de cimento aminato e alumínio)</v>
          </cell>
          <cell r="C174" t="str">
            <v>M2</v>
          </cell>
          <cell r="D174">
            <v>3.4468999999999999</v>
          </cell>
        </row>
        <row r="175">
          <cell r="A175" t="str">
            <v>001.08.00100</v>
          </cell>
          <cell r="B175" t="str">
            <v>Demolição de madeiramento de telhado tipo pontaletados (telhas de barro)</v>
          </cell>
          <cell r="C175" t="str">
            <v>M2</v>
          </cell>
          <cell r="D175">
            <v>2.9777</v>
          </cell>
        </row>
        <row r="176">
          <cell r="A176" t="str">
            <v>001.08.00120</v>
          </cell>
          <cell r="B176" t="str">
            <v>Demolição de madeiramento de telhado tipo pontaletados (telhas de cimento aminato ou alumínio)</v>
          </cell>
          <cell r="C176" t="str">
            <v>M2</v>
          </cell>
          <cell r="D176">
            <v>2.9777</v>
          </cell>
        </row>
        <row r="177">
          <cell r="A177" t="str">
            <v>001.08.00140</v>
          </cell>
          <cell r="B177" t="str">
            <v>Demolição de Ripamento em Cobertura Barro ou Cerâmica</v>
          </cell>
          <cell r="C177" t="str">
            <v>M2</v>
          </cell>
          <cell r="D177">
            <v>0.19439999999999999</v>
          </cell>
        </row>
        <row r="178">
          <cell r="A178" t="str">
            <v>001.08.00160</v>
          </cell>
          <cell r="B178" t="str">
            <v>Demolição de estrutura de ferro  para  telhados</v>
          </cell>
          <cell r="C178" t="str">
            <v>M2</v>
          </cell>
          <cell r="D178">
            <v>8.1959999999999997</v>
          </cell>
        </row>
        <row r="179">
          <cell r="A179" t="str">
            <v>001.08.00180</v>
          </cell>
          <cell r="B179" t="str">
            <v>Retirada de cobertura de madeira - caibros e vigas</v>
          </cell>
          <cell r="C179" t="str">
            <v>ML</v>
          </cell>
          <cell r="D179">
            <v>0.2039</v>
          </cell>
        </row>
        <row r="180">
          <cell r="A180" t="str">
            <v>001.08.00200</v>
          </cell>
          <cell r="B180" t="str">
            <v>Retirada de cobertura de madeira - ripas</v>
          </cell>
          <cell r="C180" t="str">
            <v>ML</v>
          </cell>
          <cell r="D180">
            <v>0.10199999999999999</v>
          </cell>
        </row>
        <row r="181">
          <cell r="A181" t="str">
            <v>001.08.00220</v>
          </cell>
          <cell r="B181" t="str">
            <v>Retirada de cobertura em telhas de barro s/aproveitamento das cumeeiras e espigões</v>
          </cell>
          <cell r="C181" t="str">
            <v>UN</v>
          </cell>
          <cell r="D181">
            <v>0.28179999999999999</v>
          </cell>
        </row>
        <row r="182">
          <cell r="A182" t="str">
            <v>001.08.00240</v>
          </cell>
          <cell r="B182" t="str">
            <v>Retirada de cobertura em telhas de cimento aminato, alumínio, plástico ou ferro galvanizado</v>
          </cell>
          <cell r="C182" t="str">
            <v>UN</v>
          </cell>
          <cell r="D182">
            <v>3.7574000000000001</v>
          </cell>
        </row>
        <row r="183">
          <cell r="A183" t="str">
            <v>001.08.00260</v>
          </cell>
          <cell r="B183" t="str">
            <v>Retirada de cobertura em telhas cerãmicas ( plan , colonial , francesa , etc. )</v>
          </cell>
          <cell r="C183" t="str">
            <v>M2</v>
          </cell>
          <cell r="D183">
            <v>2.4944999999999999</v>
          </cell>
        </row>
        <row r="184">
          <cell r="A184" t="str">
            <v>001.08.00280</v>
          </cell>
          <cell r="B184" t="str">
            <v>Retirada de cobertura em telhas de cimento aminato, alumínio, plástico e c.g.</v>
          </cell>
          <cell r="C184" t="str">
            <v>M2</v>
          </cell>
          <cell r="D184">
            <v>1.3282</v>
          </cell>
        </row>
        <row r="185">
          <cell r="A185" t="str">
            <v>001.08.00300</v>
          </cell>
          <cell r="B185" t="str">
            <v>Retirada de madeiramento de telhado constituído por tesouras (telha de barro)</v>
          </cell>
          <cell r="C185" t="str">
            <v>M2</v>
          </cell>
          <cell r="D185">
            <v>3.0592000000000001</v>
          </cell>
        </row>
        <row r="186">
          <cell r="A186" t="str">
            <v>001.08.00320</v>
          </cell>
          <cell r="B186" t="str">
            <v>Retirada de madeiramento de telhado constituído por tesouras (telha de cimento amianto ou alumínio)</v>
          </cell>
          <cell r="C186" t="str">
            <v>M2</v>
          </cell>
          <cell r="D186">
            <v>2.5493000000000001</v>
          </cell>
        </row>
        <row r="187">
          <cell r="A187" t="str">
            <v>001.08.00340</v>
          </cell>
          <cell r="B187" t="str">
            <v>Retirada de madeiramento de telhado tipo pontaletados (telhas de barro)</v>
          </cell>
          <cell r="C187" t="str">
            <v>M2</v>
          </cell>
          <cell r="D187">
            <v>2.0394000000000001</v>
          </cell>
        </row>
        <row r="188">
          <cell r="A188" t="str">
            <v>001.08.00360</v>
          </cell>
          <cell r="B188" t="str">
            <v>Retirada de madeiramento de telhado tipo pontaletados (telhas de cimento amianto ou alumínio)</v>
          </cell>
          <cell r="C188" t="str">
            <v>M2</v>
          </cell>
          <cell r="D188">
            <v>1.8354999999999999</v>
          </cell>
        </row>
        <row r="189">
          <cell r="A189" t="str">
            <v>001.08.00380</v>
          </cell>
          <cell r="B189" t="str">
            <v>Retirada de calhas e rufos metálicos</v>
          </cell>
          <cell r="C189" t="str">
            <v>M2</v>
          </cell>
          <cell r="D189">
            <v>3.1055999999999999</v>
          </cell>
        </row>
        <row r="190">
          <cell r="A190" t="str">
            <v>001.08.00400</v>
          </cell>
          <cell r="B190" t="str">
            <v>Demolição de revestimento de argamassa de cal e areia (inclusive emboço)</v>
          </cell>
          <cell r="C190" t="str">
            <v>M2</v>
          </cell>
          <cell r="D190">
            <v>1.9439</v>
          </cell>
        </row>
        <row r="191">
          <cell r="A191" t="str">
            <v>001.08.00420</v>
          </cell>
          <cell r="B191" t="str">
            <v>Demolição de revestimento de argamassa mista (inclusive emboço)</v>
          </cell>
          <cell r="C191" t="str">
            <v>M2</v>
          </cell>
          <cell r="D191">
            <v>2.9159000000000002</v>
          </cell>
        </row>
        <row r="192">
          <cell r="A192" t="str">
            <v>001.08.00440</v>
          </cell>
          <cell r="B192" t="str">
            <v>Demolição de revestimento de argamassa de cimento e areia (inclusive emboço)</v>
          </cell>
          <cell r="C192" t="str">
            <v>M2</v>
          </cell>
          <cell r="D192">
            <v>7.4496000000000002</v>
          </cell>
        </row>
        <row r="193">
          <cell r="A193" t="str">
            <v>001.08.00460</v>
          </cell>
          <cell r="B193" t="str">
            <v>Demolição de azulejos pastilas ladrilhos cerâmicos ou base de gres (inclusive emboço)</v>
          </cell>
          <cell r="C193" t="str">
            <v>M2</v>
          </cell>
          <cell r="D193">
            <v>7.2081</v>
          </cell>
        </row>
        <row r="194">
          <cell r="A194" t="str">
            <v>001.08.00480</v>
          </cell>
          <cell r="B194" t="str">
            <v>Demolição de mármore, pedra ou granito (inclusive emboço)</v>
          </cell>
          <cell r="C194" t="str">
            <v>M2</v>
          </cell>
          <cell r="D194">
            <v>7.2081</v>
          </cell>
        </row>
        <row r="195">
          <cell r="A195" t="str">
            <v>001.08.00500</v>
          </cell>
          <cell r="B195" t="str">
            <v>Demolição de quadro negro</v>
          </cell>
          <cell r="C195" t="str">
            <v>M2</v>
          </cell>
          <cell r="D195">
            <v>7.2081</v>
          </cell>
        </row>
        <row r="196">
          <cell r="A196" t="str">
            <v>001.08.00520</v>
          </cell>
          <cell r="B196" t="str">
            <v>Retirada de revestimento com mármore, pedra ou granito (inclusive emboço)</v>
          </cell>
          <cell r="C196" t="str">
            <v>M2</v>
          </cell>
          <cell r="D196">
            <v>6.6406999999999998</v>
          </cell>
        </row>
        <row r="197">
          <cell r="A197" t="str">
            <v>001.08.00540</v>
          </cell>
          <cell r="B197" t="str">
            <v>Demolição de forro de estuque (inclusive entarugamento de madeira)</v>
          </cell>
          <cell r="C197" t="str">
            <v>M2</v>
          </cell>
          <cell r="D197">
            <v>2.0968</v>
          </cell>
        </row>
        <row r="198">
          <cell r="A198" t="str">
            <v>001.08.00560</v>
          </cell>
          <cell r="B198" t="str">
            <v>Demolição de forro de madeira ou de gesso (incluso entarugamento)</v>
          </cell>
          <cell r="C198" t="str">
            <v>M2</v>
          </cell>
          <cell r="D198">
            <v>1.7753000000000001</v>
          </cell>
        </row>
        <row r="199">
          <cell r="A199" t="str">
            <v>001.08.00580</v>
          </cell>
          <cell r="B199" t="str">
            <v>Demolição somente das tábuas ou chapas de madeira ou de gesso</v>
          </cell>
          <cell r="C199" t="str">
            <v>M2</v>
          </cell>
          <cell r="D199">
            <v>2.6629999999999998</v>
          </cell>
        </row>
        <row r="200">
          <cell r="A200" t="str">
            <v>001.08.00600</v>
          </cell>
          <cell r="B200" t="str">
            <v>Demolição de lambris de madeira inclusive entarugamento</v>
          </cell>
          <cell r="C200" t="str">
            <v>M2</v>
          </cell>
          <cell r="D200">
            <v>7.2081</v>
          </cell>
        </row>
        <row r="201">
          <cell r="A201" t="str">
            <v>001.08.00620</v>
          </cell>
          <cell r="B201" t="str">
            <v>Demolição somente de chapas ou placas de lambris ou madeira</v>
          </cell>
          <cell r="C201" t="str">
            <v>M2</v>
          </cell>
          <cell r="D201">
            <v>4.4866000000000001</v>
          </cell>
        </row>
        <row r="202">
          <cell r="A202" t="str">
            <v>001.08.00640</v>
          </cell>
          <cell r="B202" t="str">
            <v>Retirada de todo o forro inclusive vigas e sarrafos</v>
          </cell>
          <cell r="C202" t="str">
            <v>M2</v>
          </cell>
          <cell r="D202">
            <v>9.4216999999999995</v>
          </cell>
        </row>
        <row r="203">
          <cell r="A203" t="str">
            <v>001.08.00660</v>
          </cell>
          <cell r="B203" t="str">
            <v>Retirada de todos os lambris inclusive caibros e sarrafos</v>
          </cell>
          <cell r="C203" t="str">
            <v>M2</v>
          </cell>
          <cell r="D203">
            <v>9.4216999999999995</v>
          </cell>
        </row>
        <row r="204">
          <cell r="A204" t="str">
            <v>001.08.00680</v>
          </cell>
          <cell r="B204" t="str">
            <v>Demolição de alvenaria de tijolos maciços</v>
          </cell>
          <cell r="C204" t="str">
            <v>M3</v>
          </cell>
          <cell r="D204">
            <v>18.304099999999998</v>
          </cell>
        </row>
        <row r="205">
          <cell r="A205" t="str">
            <v>001.08.00700</v>
          </cell>
          <cell r="B205" t="str">
            <v>Retirada de alvenaria de tijolos maciços</v>
          </cell>
          <cell r="C205" t="str">
            <v>M3</v>
          </cell>
          <cell r="D205">
            <v>34.664200000000001</v>
          </cell>
        </row>
        <row r="206">
          <cell r="A206" t="str">
            <v>001.08.00720</v>
          </cell>
          <cell r="B206" t="str">
            <v>Demolição de alvenaria de tijolos cerâmicos</v>
          </cell>
          <cell r="C206" t="str">
            <v>M3</v>
          </cell>
          <cell r="D206">
            <v>13.315099999999999</v>
          </cell>
        </row>
        <row r="207">
          <cell r="A207" t="str">
            <v>001.08.00740</v>
          </cell>
          <cell r="B207" t="str">
            <v>Demolição de alvenaria de blocos de concreto</v>
          </cell>
          <cell r="C207" t="str">
            <v>M3</v>
          </cell>
          <cell r="D207">
            <v>13.315099999999999</v>
          </cell>
        </row>
        <row r="208">
          <cell r="A208" t="str">
            <v>001.08.00760</v>
          </cell>
          <cell r="B208" t="str">
            <v>Retirada de alvenaria de blocos de concreto</v>
          </cell>
          <cell r="C208" t="str">
            <v>M3</v>
          </cell>
          <cell r="D208">
            <v>26.630199999999999</v>
          </cell>
        </row>
        <row r="209">
          <cell r="A209" t="str">
            <v>001.08.00780</v>
          </cell>
          <cell r="B209" t="str">
            <v>Demolição de alvenaria de pedra</v>
          </cell>
          <cell r="C209" t="str">
            <v>M3</v>
          </cell>
          <cell r="D209">
            <v>33.8553</v>
          </cell>
        </row>
        <row r="210">
          <cell r="A210" t="str">
            <v>001.08.00800</v>
          </cell>
          <cell r="B210" t="str">
            <v>Retirada de alvenaria de pedra</v>
          </cell>
          <cell r="C210" t="str">
            <v>M3</v>
          </cell>
          <cell r="D210">
            <v>38.293599999999998</v>
          </cell>
        </row>
        <row r="211">
          <cell r="A211" t="str">
            <v>001.08.00820</v>
          </cell>
          <cell r="B211" t="str">
            <v>Demolição de alvenaria de placas de concreto celular</v>
          </cell>
          <cell r="C211" t="str">
            <v>M3</v>
          </cell>
          <cell r="D211">
            <v>7.7755999999999998</v>
          </cell>
        </row>
        <row r="212">
          <cell r="A212" t="str">
            <v>001.08.00840</v>
          </cell>
          <cell r="B212" t="str">
            <v>Retirada de alvenaria de placas de concreto celular</v>
          </cell>
          <cell r="C212" t="str">
            <v>M3</v>
          </cell>
          <cell r="D212">
            <v>13.2813</v>
          </cell>
        </row>
        <row r="213">
          <cell r="A213" t="str">
            <v>001.08.00860</v>
          </cell>
          <cell r="B213" t="str">
            <v>Demolição de alvenaria de adobo</v>
          </cell>
          <cell r="C213" t="str">
            <v>M3</v>
          </cell>
          <cell r="D213">
            <v>19.439</v>
          </cell>
        </row>
        <row r="214">
          <cell r="A214" t="str">
            <v>001.08.00880</v>
          </cell>
          <cell r="B214" t="str">
            <v>Demolição de elemento vazado</v>
          </cell>
          <cell r="C214" t="str">
            <v>M2</v>
          </cell>
          <cell r="D214">
            <v>24.9785</v>
          </cell>
        </row>
        <row r="215">
          <cell r="A215" t="str">
            <v>001.08.00900</v>
          </cell>
          <cell r="B215" t="str">
            <v>Demolição inclusive entarugamento de paredes divisórias de tábuas e chapas</v>
          </cell>
          <cell r="C215" t="str">
            <v>M2</v>
          </cell>
          <cell r="D215">
            <v>3.8877999999999999</v>
          </cell>
        </row>
        <row r="216">
          <cell r="A216" t="str">
            <v>001.08.00920</v>
          </cell>
          <cell r="B216" t="str">
            <v>Demolição apenas das tábuas ou chapas das paredes divisórias</v>
          </cell>
          <cell r="C216" t="str">
            <v>M2</v>
          </cell>
          <cell r="D216">
            <v>2.7214999999999998</v>
          </cell>
        </row>
        <row r="217">
          <cell r="A217" t="str">
            <v>001.08.00940</v>
          </cell>
          <cell r="B217" t="str">
            <v>Retirada de divisória tipo naval</v>
          </cell>
          <cell r="C217" t="str">
            <v>M2</v>
          </cell>
          <cell r="D217">
            <v>1.5550999999999999</v>
          </cell>
        </row>
        <row r="218">
          <cell r="A218" t="str">
            <v>001.08.00960</v>
          </cell>
          <cell r="B218" t="str">
            <v>Demolição de alvenaria de fundação de tijolos maciços inclusive escavações necessárias</v>
          </cell>
          <cell r="C218" t="str">
            <v>M3</v>
          </cell>
          <cell r="D218">
            <v>69.328400000000002</v>
          </cell>
        </row>
        <row r="219">
          <cell r="A219" t="str">
            <v>001.08.00980</v>
          </cell>
          <cell r="B219" t="str">
            <v>Demolição de alvenaria de fundações de pedra</v>
          </cell>
          <cell r="C219" t="str">
            <v>M3</v>
          </cell>
          <cell r="D219">
            <v>34.990200000000002</v>
          </cell>
        </row>
        <row r="220">
          <cell r="A220" t="str">
            <v>001.08.01000</v>
          </cell>
          <cell r="B220" t="str">
            <v>Demolição de concreto simples em fundação</v>
          </cell>
          <cell r="C220" t="str">
            <v>M3</v>
          </cell>
          <cell r="D220">
            <v>60.128100000000003</v>
          </cell>
        </row>
        <row r="221">
          <cell r="A221" t="str">
            <v>001.08.01020</v>
          </cell>
          <cell r="B221" t="str">
            <v>Demolição de concreto armado em fundações</v>
          </cell>
          <cell r="C221" t="str">
            <v>M3</v>
          </cell>
          <cell r="D221">
            <v>153.387</v>
          </cell>
        </row>
        <row r="222">
          <cell r="A222" t="str">
            <v>001.08.01040</v>
          </cell>
          <cell r="B222" t="str">
            <v>Demolição de concreto simples acima do embasamento</v>
          </cell>
          <cell r="C222" t="str">
            <v>M3</v>
          </cell>
          <cell r="D222">
            <v>49.923200000000001</v>
          </cell>
        </row>
        <row r="223">
          <cell r="A223" t="str">
            <v>001.08.01060</v>
          </cell>
          <cell r="B223" t="str">
            <v>Demolição de concreto armado acima do embasamento</v>
          </cell>
          <cell r="C223" t="str">
            <v>M3</v>
          </cell>
          <cell r="D223">
            <v>137.773</v>
          </cell>
        </row>
        <row r="224">
          <cell r="A224" t="str">
            <v>001.08.01080</v>
          </cell>
          <cell r="B224" t="str">
            <v>Rasgo em piso de concreto simples 7.00 x 7.00 cm para passagem de tubulação, utilizando máquina corta piso manual com disco diamantado</v>
          </cell>
          <cell r="C224" t="str">
            <v>ML</v>
          </cell>
          <cell r="D224">
            <v>3.5518999999999998</v>
          </cell>
        </row>
        <row r="225">
          <cell r="A225" t="str">
            <v>001.08.01100</v>
          </cell>
          <cell r="B225" t="str">
            <v>Rasgo em piso de concreto simples 10.00 x 7.00 cm para passagem de tubulação, utilizando máquina corta piso manual com disco diamantado</v>
          </cell>
          <cell r="C225" t="str">
            <v>ML</v>
          </cell>
          <cell r="D225">
            <v>4.5237999999999996</v>
          </cell>
        </row>
        <row r="226">
          <cell r="A226" t="str">
            <v>001.08.01120</v>
          </cell>
          <cell r="B226" t="str">
            <v>Rasgo em piso de concreto simples 15.00 x 7.00 cm para passagem de tubulação, utilizando máquina corta piso manual com disco diamantado</v>
          </cell>
          <cell r="C226" t="str">
            <v>ML</v>
          </cell>
          <cell r="D226">
            <v>6.4676999999999998</v>
          </cell>
        </row>
        <row r="227">
          <cell r="A227" t="str">
            <v>001.08.01140</v>
          </cell>
          <cell r="B227" t="str">
            <v>Demolição de assoalhos de tábuas incl.rodapés e cordões</v>
          </cell>
          <cell r="C227" t="str">
            <v>M2</v>
          </cell>
          <cell r="D227">
            <v>6.9752999999999998</v>
          </cell>
        </row>
        <row r="228">
          <cell r="A228" t="str">
            <v>001.08.01160</v>
          </cell>
          <cell r="B228" t="str">
            <v>Demolição de assoalhos de tábuas apenas das tábuas</v>
          </cell>
          <cell r="C228" t="str">
            <v>M2</v>
          </cell>
          <cell r="D228">
            <v>2.79</v>
          </cell>
        </row>
        <row r="229">
          <cell r="A229" t="str">
            <v>001.08.01180</v>
          </cell>
          <cell r="B229" t="str">
            <v>Retirada de todo piso assoalho de tábuas inclusive vigamento de peróba</v>
          </cell>
          <cell r="C229" t="str">
            <v>M2</v>
          </cell>
          <cell r="D229">
            <v>11.2812</v>
          </cell>
        </row>
        <row r="230">
          <cell r="A230" t="str">
            <v>001.08.01200</v>
          </cell>
          <cell r="B230" t="str">
            <v>Demolição de pisos de tacos madeira inclusive argamassa de assentamento</v>
          </cell>
          <cell r="C230" t="str">
            <v>M2</v>
          </cell>
          <cell r="D230">
            <v>8.5455000000000005</v>
          </cell>
        </row>
        <row r="231">
          <cell r="A231" t="str">
            <v>001.08.01220</v>
          </cell>
          <cell r="B231" t="str">
            <v>Retirada de pisos de tacos madeira inclusive argamassa de assentamento</v>
          </cell>
          <cell r="C231" t="str">
            <v>M2</v>
          </cell>
          <cell r="D231">
            <v>10.1972</v>
          </cell>
        </row>
        <row r="232">
          <cell r="A232" t="str">
            <v>001.08.01240</v>
          </cell>
          <cell r="B232" t="str">
            <v>Demolição de rodapé de madeira</v>
          </cell>
          <cell r="C232" t="str">
            <v>ML</v>
          </cell>
          <cell r="D232">
            <v>0.311</v>
          </cell>
        </row>
        <row r="233">
          <cell r="A233" t="str">
            <v>001.08.01260</v>
          </cell>
          <cell r="B233" t="str">
            <v>Retirada de rodapé de madeira</v>
          </cell>
          <cell r="C233" t="str">
            <v>ML</v>
          </cell>
          <cell r="D233">
            <v>0.4955</v>
          </cell>
        </row>
        <row r="234">
          <cell r="A234" t="str">
            <v>001.08.01280</v>
          </cell>
          <cell r="B234" t="str">
            <v>Demolição de pisos de ladrilhos em geral</v>
          </cell>
          <cell r="C234" t="str">
            <v>M2</v>
          </cell>
          <cell r="D234">
            <v>3.1069</v>
          </cell>
        </row>
        <row r="235">
          <cell r="A235" t="str">
            <v>001.08.01300</v>
          </cell>
          <cell r="B235" t="str">
            <v>Demolição de ladrilhos em geral sobre base ou lastro de concreto</v>
          </cell>
          <cell r="C235" t="str">
            <v>M2</v>
          </cell>
          <cell r="D235">
            <v>6.2137000000000002</v>
          </cell>
        </row>
        <row r="236">
          <cell r="A236" t="str">
            <v>001.08.01320</v>
          </cell>
          <cell r="B236" t="str">
            <v>Demolição de pisos de granilite ou cimentado</v>
          </cell>
          <cell r="C236" t="str">
            <v>M2</v>
          </cell>
          <cell r="D236">
            <v>1.1388</v>
          </cell>
        </row>
        <row r="237">
          <cell r="A237" t="str">
            <v>001.08.01340</v>
          </cell>
          <cell r="B237" t="str">
            <v>Retirada de pavimentação em paralelepípedo</v>
          </cell>
          <cell r="C237" t="str">
            <v>M2</v>
          </cell>
          <cell r="D237">
            <v>3.5507</v>
          </cell>
        </row>
        <row r="238">
          <cell r="A238" t="str">
            <v>001.08.01360</v>
          </cell>
          <cell r="B238" t="str">
            <v>Demolição de pavimentação asfáltica p/processo manual</v>
          </cell>
          <cell r="C238" t="str">
            <v>M2</v>
          </cell>
          <cell r="D238">
            <v>5.8316999999999997</v>
          </cell>
        </row>
        <row r="239">
          <cell r="A239" t="str">
            <v>001.08.01380</v>
          </cell>
          <cell r="B239" t="str">
            <v>Demolição de pisos cimentados sobre base ou lastro concreto</v>
          </cell>
          <cell r="C239" t="str">
            <v>M2</v>
          </cell>
          <cell r="D239">
            <v>5.7698</v>
          </cell>
        </row>
        <row r="240">
          <cell r="A240" t="str">
            <v>001.08.01400</v>
          </cell>
          <cell r="B240" t="str">
            <v>Demolição de lastro de concreto</v>
          </cell>
          <cell r="C240" t="str">
            <v>M2</v>
          </cell>
          <cell r="D240">
            <v>3.1069</v>
          </cell>
        </row>
        <row r="241">
          <cell r="A241" t="str">
            <v>001.08.01420</v>
          </cell>
          <cell r="B241" t="str">
            <v>Retirada de vidros inteiros</v>
          </cell>
          <cell r="C241" t="str">
            <v>M2</v>
          </cell>
          <cell r="D241">
            <v>2.7528999999999999</v>
          </cell>
        </row>
        <row r="242">
          <cell r="A242" t="str">
            <v>001.08.01440</v>
          </cell>
          <cell r="B242" t="str">
            <v>Retirada de esquadrias de madeira inclusive batente</v>
          </cell>
          <cell r="C242" t="str">
            <v>M2</v>
          </cell>
          <cell r="D242">
            <v>3.5507</v>
          </cell>
        </row>
        <row r="243">
          <cell r="A243" t="str">
            <v>001.08.01460</v>
          </cell>
          <cell r="B243" t="str">
            <v>Retirada de esquadrias metálicas</v>
          </cell>
          <cell r="C243" t="str">
            <v>M2</v>
          </cell>
          <cell r="D243">
            <v>4.6485000000000003</v>
          </cell>
        </row>
        <row r="244">
          <cell r="A244" t="str">
            <v>001.08.01480</v>
          </cell>
          <cell r="B244" t="str">
            <v>Retirada de fechaduras</v>
          </cell>
          <cell r="C244" t="str">
            <v>UN</v>
          </cell>
          <cell r="D244">
            <v>2.3458000000000001</v>
          </cell>
        </row>
        <row r="245">
          <cell r="A245" t="str">
            <v>001.08.01500</v>
          </cell>
          <cell r="B245" t="str">
            <v>Retirada de esquadria de madeira, somente as folhas</v>
          </cell>
          <cell r="C245" t="str">
            <v>M2</v>
          </cell>
          <cell r="D245">
            <v>1.5727</v>
          </cell>
        </row>
        <row r="246">
          <cell r="A246" t="str">
            <v>001.08.01520</v>
          </cell>
          <cell r="B246" t="str">
            <v>Retirada de aparelhos de louça ou ferro sanitário</v>
          </cell>
          <cell r="C246" t="str">
            <v>UN</v>
          </cell>
          <cell r="D246">
            <v>8.4905000000000008</v>
          </cell>
        </row>
        <row r="247">
          <cell r="A247" t="str">
            <v>001.08.01540</v>
          </cell>
          <cell r="B247" t="str">
            <v>Retirada de caixa dágua pré fabricada</v>
          </cell>
          <cell r="C247" t="str">
            <v>UN</v>
          </cell>
          <cell r="D247">
            <v>14.1508</v>
          </cell>
        </row>
        <row r="248">
          <cell r="A248" t="str">
            <v>001.08.01560</v>
          </cell>
          <cell r="B248" t="str">
            <v>Demolição de tubulação de ferro galvanizado até 2 pol</v>
          </cell>
          <cell r="C248" t="str">
            <v>ML</v>
          </cell>
          <cell r="D248">
            <v>1.6980999999999999</v>
          </cell>
        </row>
        <row r="249">
          <cell r="A249" t="str">
            <v>001.08.01580</v>
          </cell>
          <cell r="B249" t="str">
            <v>Demolição de tubulação de ferro galvanizado acima de 2 pol</v>
          </cell>
          <cell r="C249" t="str">
            <v>ML</v>
          </cell>
          <cell r="D249">
            <v>2.8302</v>
          </cell>
        </row>
        <row r="250">
          <cell r="A250" t="str">
            <v>001.08.01600</v>
          </cell>
          <cell r="B250" t="str">
            <v>Retirada de tubo de ferro galvanizado até 2 pol</v>
          </cell>
          <cell r="C250" t="str">
            <v>ML</v>
          </cell>
          <cell r="D250">
            <v>2.8302</v>
          </cell>
        </row>
        <row r="251">
          <cell r="A251" t="str">
            <v>001.08.01620</v>
          </cell>
          <cell r="B251" t="str">
            <v>Retirada de tubo de ferro galvanizado acima de 2 pol</v>
          </cell>
          <cell r="C251" t="str">
            <v>ML</v>
          </cell>
          <cell r="D251">
            <v>3.3961999999999999</v>
          </cell>
        </row>
        <row r="252">
          <cell r="A252" t="str">
            <v>001.08.01640</v>
          </cell>
          <cell r="B252" t="str">
            <v>Demolição de tubo de f.f.ate 3 pol</v>
          </cell>
          <cell r="C252" t="str">
            <v>ML</v>
          </cell>
          <cell r="D252">
            <v>1.6980999999999999</v>
          </cell>
        </row>
        <row r="253">
          <cell r="A253" t="str">
            <v>001.08.01660</v>
          </cell>
          <cell r="B253" t="str">
            <v>Demolição de tubo de f.f.acima 3 pol</v>
          </cell>
          <cell r="C253" t="str">
            <v>ML</v>
          </cell>
          <cell r="D253">
            <v>2.8302</v>
          </cell>
        </row>
        <row r="254">
          <cell r="A254" t="str">
            <v>001.08.01680</v>
          </cell>
          <cell r="B254" t="str">
            <v>Retirada de tubo de f.f.ate 3 pol</v>
          </cell>
          <cell r="C254" t="str">
            <v>ML</v>
          </cell>
          <cell r="D254">
            <v>2.8302</v>
          </cell>
        </row>
        <row r="255">
          <cell r="A255" t="str">
            <v>001.08.01700</v>
          </cell>
          <cell r="B255" t="str">
            <v>Retirada de tubo de f.f.acima de 3 pol</v>
          </cell>
          <cell r="C255" t="str">
            <v>ML</v>
          </cell>
          <cell r="D255">
            <v>3.3961999999999999</v>
          </cell>
        </row>
        <row r="256">
          <cell r="A256" t="str">
            <v>001.08.01720</v>
          </cell>
          <cell r="B256" t="str">
            <v>Demolição de tubo de barro ou c.a.ate 3 pol</v>
          </cell>
          <cell r="C256" t="str">
            <v>ML</v>
          </cell>
          <cell r="D256">
            <v>1.1321000000000001</v>
          </cell>
        </row>
        <row r="257">
          <cell r="A257" t="str">
            <v>001.08.01740</v>
          </cell>
          <cell r="B257" t="str">
            <v>Demolição de tubo de barro ou c.a.acima de 3 pol</v>
          </cell>
          <cell r="C257" t="str">
            <v>ML</v>
          </cell>
          <cell r="D257">
            <v>1.6980999999999999</v>
          </cell>
        </row>
        <row r="258">
          <cell r="A258" t="str">
            <v>001.08.01760</v>
          </cell>
          <cell r="B258" t="str">
            <v>Retirada de tubos de barro ou cimento amianto até 3 pol</v>
          </cell>
          <cell r="C258" t="str">
            <v>ML</v>
          </cell>
          <cell r="D258">
            <v>3.3961999999999999</v>
          </cell>
        </row>
        <row r="259">
          <cell r="A259" t="str">
            <v>001.08.01780</v>
          </cell>
          <cell r="B259" t="str">
            <v>Retirada de tubos de barro ou cimento amianto acima de 3 pol</v>
          </cell>
          <cell r="C259" t="str">
            <v>ML</v>
          </cell>
          <cell r="D259">
            <v>3.9622000000000002</v>
          </cell>
        </row>
        <row r="260">
          <cell r="A260" t="str">
            <v>001.08.01800</v>
          </cell>
          <cell r="B260" t="str">
            <v>Retirada de registro ate 2 pol</v>
          </cell>
          <cell r="C260" t="str">
            <v>UN</v>
          </cell>
          <cell r="D260">
            <v>6.2263000000000002</v>
          </cell>
        </row>
        <row r="261">
          <cell r="A261" t="str">
            <v>001.08.01820</v>
          </cell>
          <cell r="B261" t="str">
            <v>Retirada de calhas e condutores</v>
          </cell>
          <cell r="C261" t="str">
            <v>ML</v>
          </cell>
          <cell r="D261">
            <v>1.2422</v>
          </cell>
        </row>
        <row r="262">
          <cell r="A262" t="str">
            <v>001.08.01840</v>
          </cell>
          <cell r="B262" t="str">
            <v>Execução de desentupimento de esgoto</v>
          </cell>
          <cell r="C262" t="str">
            <v>ML</v>
          </cell>
          <cell r="D262">
            <v>2.0703999999999998</v>
          </cell>
        </row>
        <row r="263">
          <cell r="A263" t="str">
            <v>001.08.01860</v>
          </cell>
          <cell r="B263" t="str">
            <v>Retirada de caixa de descarga</v>
          </cell>
          <cell r="C263" t="str">
            <v>UN</v>
          </cell>
          <cell r="D263">
            <v>5.4865000000000004</v>
          </cell>
        </row>
        <row r="264">
          <cell r="A264" t="str">
            <v>001.08.01880</v>
          </cell>
          <cell r="B264" t="str">
            <v>Retirada de bancadas, balcões ou pias (aço,granilite,ardósia,etc)</v>
          </cell>
          <cell r="C264" t="str">
            <v>M2</v>
          </cell>
          <cell r="D264">
            <v>9.3934999999999995</v>
          </cell>
        </row>
        <row r="265">
          <cell r="A265" t="str">
            <v>001.08.01900</v>
          </cell>
          <cell r="B265" t="str">
            <v>Demolição de quadro de luz e força</v>
          </cell>
          <cell r="C265" t="str">
            <v>UN</v>
          </cell>
          <cell r="D265">
            <v>17.164999999999999</v>
          </cell>
        </row>
        <row r="266">
          <cell r="A266" t="str">
            <v>001.08.01920</v>
          </cell>
          <cell r="B266" t="str">
            <v>Retirada de quadro de luz e força</v>
          </cell>
          <cell r="C266" t="str">
            <v>UN</v>
          </cell>
          <cell r="D266">
            <v>24.030999999999999</v>
          </cell>
        </row>
        <row r="267">
          <cell r="A267" t="str">
            <v>001.08.01940</v>
          </cell>
          <cell r="B267" t="str">
            <v>Retirada de aparelhos incandecentes</v>
          </cell>
          <cell r="C267" t="str">
            <v>UN</v>
          </cell>
          <cell r="D267">
            <v>0.68659999999999999</v>
          </cell>
        </row>
        <row r="268">
          <cell r="A268" t="str">
            <v>001.08.01960</v>
          </cell>
          <cell r="B268" t="str">
            <v>Retirada de aparelhos fluorescentes</v>
          </cell>
          <cell r="C268" t="str">
            <v>UN</v>
          </cell>
          <cell r="D268">
            <v>2.7464</v>
          </cell>
        </row>
        <row r="269">
          <cell r="A269" t="str">
            <v>001.08.01980</v>
          </cell>
          <cell r="B269" t="str">
            <v>Demolição de tubulação elétrica ate 2.00 pol</v>
          </cell>
          <cell r="C269" t="str">
            <v>ML</v>
          </cell>
          <cell r="D269">
            <v>2.0598000000000001</v>
          </cell>
        </row>
        <row r="270">
          <cell r="A270" t="str">
            <v>001.08.02000</v>
          </cell>
          <cell r="B270" t="str">
            <v>Demolição de tubulação elétrica acima de 2.00 pol</v>
          </cell>
          <cell r="C270" t="str">
            <v>ML</v>
          </cell>
          <cell r="D270">
            <v>3.4329999999999998</v>
          </cell>
        </row>
        <row r="271">
          <cell r="A271" t="str">
            <v>001.08.02020</v>
          </cell>
          <cell r="B271" t="str">
            <v>Retirada de fiação (até cabo n.2 awg)</v>
          </cell>
          <cell r="C271" t="str">
            <v>ML</v>
          </cell>
          <cell r="D271">
            <v>0.13730000000000001</v>
          </cell>
        </row>
        <row r="272">
          <cell r="A272" t="str">
            <v>001.08.02040</v>
          </cell>
          <cell r="B272" t="str">
            <v>Retirada de fiação (do cabo 1/0 ate 4/0 awg)</v>
          </cell>
          <cell r="C272" t="str">
            <v>ML</v>
          </cell>
          <cell r="D272">
            <v>0.27460000000000001</v>
          </cell>
        </row>
        <row r="273">
          <cell r="A273" t="str">
            <v>001.08.02060</v>
          </cell>
          <cell r="B273" t="str">
            <v>Retirada de interruptores, tomadas, campainhas, etc. (inclusive, condutores e caixas)</v>
          </cell>
          <cell r="C273" t="str">
            <v>UN</v>
          </cell>
          <cell r="D273">
            <v>0.13730000000000001</v>
          </cell>
        </row>
        <row r="274">
          <cell r="A274" t="str">
            <v>001.08.02080</v>
          </cell>
          <cell r="B274" t="str">
            <v>Retirada de postes de madeira ou concreto ate 11.00 m</v>
          </cell>
          <cell r="C274" t="str">
            <v>UN</v>
          </cell>
          <cell r="D274">
            <v>18.297599999999999</v>
          </cell>
        </row>
        <row r="275">
          <cell r="A275" t="str">
            <v>001.08.02100</v>
          </cell>
          <cell r="B275" t="str">
            <v>Retirada de arruelas</v>
          </cell>
          <cell r="C275" t="str">
            <v>UN</v>
          </cell>
          <cell r="D275">
            <v>0.13730000000000001</v>
          </cell>
        </row>
        <row r="276">
          <cell r="A276" t="str">
            <v>001.08.02120</v>
          </cell>
          <cell r="B276" t="str">
            <v>Retirada de cruzeta de madeira</v>
          </cell>
          <cell r="C276" t="str">
            <v>UN</v>
          </cell>
          <cell r="D276">
            <v>0.34329999999999999</v>
          </cell>
        </row>
        <row r="277">
          <cell r="A277" t="str">
            <v>001.08.02140</v>
          </cell>
          <cell r="B277" t="str">
            <v>Retirada de isoladores</v>
          </cell>
          <cell r="C277" t="str">
            <v>UN</v>
          </cell>
          <cell r="D277">
            <v>0.68659999999999999</v>
          </cell>
        </row>
        <row r="278">
          <cell r="A278" t="str">
            <v>001.08.02160</v>
          </cell>
          <cell r="B278" t="str">
            <v>Retirada de mão francesa</v>
          </cell>
          <cell r="C278" t="str">
            <v>UN</v>
          </cell>
          <cell r="D278">
            <v>0.68659999999999999</v>
          </cell>
        </row>
        <row r="279">
          <cell r="A279" t="str">
            <v>001.08.02180</v>
          </cell>
          <cell r="B279" t="str">
            <v>Retirada de parafuso máquina ou francês</v>
          </cell>
          <cell r="C279" t="str">
            <v>UN</v>
          </cell>
          <cell r="D279">
            <v>0.68659999999999999</v>
          </cell>
        </row>
        <row r="280">
          <cell r="A280" t="str">
            <v>001.08.02200</v>
          </cell>
          <cell r="B280" t="str">
            <v>Retirada de pino p/isolador de 15 kv</v>
          </cell>
          <cell r="C280" t="str">
            <v>UN</v>
          </cell>
          <cell r="D280">
            <v>1.0299</v>
          </cell>
        </row>
        <row r="281">
          <cell r="A281" t="str">
            <v>001.08.02220</v>
          </cell>
          <cell r="B281" t="str">
            <v>Retirada de disjuntor monofásico, bifásico ou trifásico de 15 a até 200 a</v>
          </cell>
          <cell r="C281" t="str">
            <v>UN</v>
          </cell>
          <cell r="D281">
            <v>1.1557999999999999</v>
          </cell>
        </row>
        <row r="282">
          <cell r="A282" t="str">
            <v>001.08.02240</v>
          </cell>
          <cell r="B282" t="str">
            <v>Retirada de chave trifásica com fusíveis de 30a até 200a</v>
          </cell>
          <cell r="C282" t="str">
            <v>UN</v>
          </cell>
          <cell r="D282">
            <v>3.4672999999999998</v>
          </cell>
        </row>
        <row r="283">
          <cell r="A283" t="str">
            <v>001.08.02260</v>
          </cell>
          <cell r="B283" t="str">
            <v>Retirada de ventilador de teto completo</v>
          </cell>
          <cell r="C283" t="str">
            <v>UN</v>
          </cell>
          <cell r="D283">
            <v>1.7336</v>
          </cell>
        </row>
        <row r="284">
          <cell r="A284" t="str">
            <v>001.08.02280</v>
          </cell>
          <cell r="B284" t="str">
            <v>Retirada de refletor com lâmpada</v>
          </cell>
          <cell r="C284" t="str">
            <v>UN</v>
          </cell>
          <cell r="D284">
            <v>1.7336</v>
          </cell>
        </row>
        <row r="285">
          <cell r="A285" t="str">
            <v>001.08.02300</v>
          </cell>
          <cell r="B285" t="str">
            <v>Remanejamento de fancoils</v>
          </cell>
          <cell r="C285" t="str">
            <v>UN</v>
          </cell>
          <cell r="D285">
            <v>81.577600000000004</v>
          </cell>
        </row>
        <row r="286">
          <cell r="A286" t="str">
            <v>001.08.02320</v>
          </cell>
          <cell r="B286" t="str">
            <v>Retirada c/ remoção de transformador de at/bt-15 kv 75 a 150 kva</v>
          </cell>
          <cell r="C286" t="str">
            <v>UN</v>
          </cell>
          <cell r="D286">
            <v>204.99600000000001</v>
          </cell>
        </row>
        <row r="287">
          <cell r="A287" t="str">
            <v>001.08.02340</v>
          </cell>
          <cell r="B287" t="str">
            <v>Retirada com remoção de grupo motor-gerador de 60 a 250 kva</v>
          </cell>
          <cell r="C287" t="str">
            <v>UN</v>
          </cell>
          <cell r="D287">
            <v>204.99600000000001</v>
          </cell>
        </row>
        <row r="288">
          <cell r="A288" t="str">
            <v>001.08.02360</v>
          </cell>
          <cell r="B288" t="str">
            <v>Remoção de pintura a cal</v>
          </cell>
          <cell r="C288" t="str">
            <v>M2</v>
          </cell>
          <cell r="D288">
            <v>0.82589999999999997</v>
          </cell>
        </row>
        <row r="289">
          <cell r="A289" t="str">
            <v>001.08.02380</v>
          </cell>
          <cell r="B289" t="str">
            <v>Remoção de pintura a gesso cola ou base de látex (pva)</v>
          </cell>
          <cell r="C289" t="str">
            <v>M2</v>
          </cell>
          <cell r="D289">
            <v>1.1011</v>
          </cell>
        </row>
        <row r="290">
          <cell r="A290" t="str">
            <v>001.08.02400</v>
          </cell>
          <cell r="B290" t="str">
            <v>Remoção de pintura a óleo esmalte verniz ou grafite</v>
          </cell>
          <cell r="C290" t="str">
            <v>M2</v>
          </cell>
          <cell r="D290">
            <v>2.0968</v>
          </cell>
        </row>
        <row r="291">
          <cell r="A291" t="str">
            <v>001.08.02420</v>
          </cell>
          <cell r="B291" t="str">
            <v>Raspagem e lixamento de pintura a óleo esmalte verniz ou grafite</v>
          </cell>
          <cell r="C291" t="str">
            <v>M2</v>
          </cell>
          <cell r="D291">
            <v>1.5727</v>
          </cell>
        </row>
        <row r="292">
          <cell r="A292" t="str">
            <v>001.09</v>
          </cell>
          <cell r="B292" t="str">
            <v>MOVIMENTO DE TERRA</v>
          </cell>
          <cell r="D292">
            <v>271.74939999999998</v>
          </cell>
        </row>
        <row r="293">
          <cell r="A293" t="str">
            <v>001.09.00020</v>
          </cell>
          <cell r="B293" t="str">
            <v>Escavação manual de vala profund. até 2 mts em solo de 1ª categoria -   qualquer que seja o teor de umidade que apresente</v>
          </cell>
          <cell r="C293" t="str">
            <v>M3</v>
          </cell>
          <cell r="D293">
            <v>15.5512</v>
          </cell>
        </row>
        <row r="294">
          <cell r="A294" t="str">
            <v>001.09.00040</v>
          </cell>
          <cell r="B294" t="str">
            <v>Escavação manual de vala profund. de 2 a 4 mts em solo de 1ª categoria -  qualquer que seja o teor de umidade que apresente</v>
          </cell>
          <cell r="C294" t="str">
            <v>M3</v>
          </cell>
          <cell r="D294">
            <v>17.495100000000001</v>
          </cell>
        </row>
        <row r="295">
          <cell r="A295" t="str">
            <v>001.09.00060</v>
          </cell>
          <cell r="B295" t="str">
            <v>Escavação manual em terra compacta ate 1,50m em material de primeira catergoria</v>
          </cell>
          <cell r="C295" t="str">
            <v>M3</v>
          </cell>
          <cell r="D295">
            <v>10.8858</v>
          </cell>
        </row>
        <row r="296">
          <cell r="A296" t="str">
            <v>001.09.00080</v>
          </cell>
          <cell r="B296" t="str">
            <v>Escavação manual em terra compacta de 1,50 ate 4,00 m</v>
          </cell>
          <cell r="C296" t="str">
            <v>M3</v>
          </cell>
          <cell r="D296">
            <v>19.439</v>
          </cell>
        </row>
        <row r="297">
          <cell r="A297" t="str">
            <v>001.09.00100</v>
          </cell>
          <cell r="B297" t="str">
            <v>Escavação manual em terra dura ate 1,50m de profundidade</v>
          </cell>
          <cell r="C297" t="str">
            <v>M3</v>
          </cell>
          <cell r="D297">
            <v>13.9961</v>
          </cell>
        </row>
        <row r="298">
          <cell r="A298" t="str">
            <v>001.09.00120</v>
          </cell>
          <cell r="B298" t="str">
            <v>Escavação manual em terra dura de 1,50 a 4,00m de profundidade</v>
          </cell>
          <cell r="C298" t="str">
            <v>M3</v>
          </cell>
          <cell r="D298">
            <v>23.326799999999999</v>
          </cell>
        </row>
        <row r="299">
          <cell r="A299" t="str">
            <v>001.09.00140</v>
          </cell>
          <cell r="B299" t="str">
            <v>Reaterro manual de valas c/o proprio material escavado incl.serviços de apiloamento com masso de 30 kg</v>
          </cell>
          <cell r="C299" t="str">
            <v>M3</v>
          </cell>
          <cell r="D299">
            <v>7.5811999999999999</v>
          </cell>
        </row>
        <row r="300">
          <cell r="A300" t="str">
            <v>001.09.00160</v>
          </cell>
          <cell r="B300" t="str">
            <v>Reaterro manual de valas c/o proprio material escavado incl.serviços de apiloamento com masso de 30 kg a 60 kg</v>
          </cell>
          <cell r="C300" t="str">
            <v>M3</v>
          </cell>
          <cell r="D300">
            <v>8.3588000000000005</v>
          </cell>
        </row>
        <row r="301">
          <cell r="A301" t="str">
            <v>001.09.00180</v>
          </cell>
          <cell r="B301" t="str">
            <v>Reaterro Mecanizado de Vala Empregando Compactador  de Placa Vibratória Movido à Diesel VPY 1750</v>
          </cell>
          <cell r="C301" t="str">
            <v>M3</v>
          </cell>
          <cell r="D301">
            <v>1.2736000000000001</v>
          </cell>
        </row>
        <row r="302">
          <cell r="A302" t="str">
            <v>001.09.00200</v>
          </cell>
          <cell r="B302" t="str">
            <v>Aterro interno entre baldrames em camada de 20 cm, utilizando compactador mecânico (tipo sapo mecânico), incluindo transporte e espalhamento do material</v>
          </cell>
          <cell r="C302" t="str">
            <v>M3</v>
          </cell>
          <cell r="D302">
            <v>15.894</v>
          </cell>
        </row>
        <row r="303">
          <cell r="A303" t="str">
            <v>001.09.00220</v>
          </cell>
          <cell r="B303" t="str">
            <v>Apiloamento de fundo de valas ou cavas com masso ate 30 kg</v>
          </cell>
          <cell r="C303" t="str">
            <v>M2</v>
          </cell>
          <cell r="D303">
            <v>4.4710000000000001</v>
          </cell>
        </row>
        <row r="304">
          <cell r="A304" t="str">
            <v>001.09.00240</v>
          </cell>
          <cell r="B304" t="str">
            <v>Apiloamento de fundo de valas ou cavas com masso de 30 a 60 kg</v>
          </cell>
          <cell r="C304" t="str">
            <v>M2</v>
          </cell>
          <cell r="D304">
            <v>6.6093000000000002</v>
          </cell>
        </row>
        <row r="305">
          <cell r="A305" t="str">
            <v>001.09.00260</v>
          </cell>
          <cell r="B305" t="str">
            <v>Espalhamento manual de terra descarregada</v>
          </cell>
          <cell r="C305" t="str">
            <v>M3</v>
          </cell>
          <cell r="D305">
            <v>1.5550999999999999</v>
          </cell>
        </row>
        <row r="306">
          <cell r="A306" t="str">
            <v>001.09.00280</v>
          </cell>
          <cell r="B306" t="str">
            <v>Escavação manual a céu aberto para tubulões</v>
          </cell>
          <cell r="C306" t="str">
            <v>M3</v>
          </cell>
          <cell r="D306">
            <v>68.634399999999999</v>
          </cell>
        </row>
        <row r="307">
          <cell r="A307" t="str">
            <v>001.09.00290</v>
          </cell>
          <cell r="B307" t="str">
            <v>Escavação Mecanizada Com Perfuratriz com Diâmetro Médio de Perfuração de 25 cm, incl. estadia, mobilização e desmobilização</v>
          </cell>
          <cell r="C307" t="str">
            <v>ml</v>
          </cell>
          <cell r="D307">
            <v>8.9</v>
          </cell>
        </row>
        <row r="308">
          <cell r="A308" t="str">
            <v>001.09.00300</v>
          </cell>
          <cell r="B308" t="str">
            <v>Escavação Mecanizada Com Perfuratriz com Diâmetro Médio de Perfuração de 80 cm, incl. estadia, mobilização e desmobilização</v>
          </cell>
          <cell r="C308" t="str">
            <v>ml</v>
          </cell>
          <cell r="D308">
            <v>8.9</v>
          </cell>
        </row>
        <row r="309">
          <cell r="A309" t="str">
            <v>001.09.00320</v>
          </cell>
          <cell r="B309" t="str">
            <v>Movimento de terra c/ corte e aterro compensado e c/ volume de corte excedente compensado manual em terreno mole</v>
          </cell>
          <cell r="C309" t="str">
            <v>M3</v>
          </cell>
          <cell r="D309">
            <v>7.7755999999999998</v>
          </cell>
        </row>
        <row r="310">
          <cell r="A310" t="str">
            <v>001.09.00340</v>
          </cell>
          <cell r="B310" t="str">
            <v>Movimento de terra c/ corte e aterro compensado e c/ volume de corte excedente compensado manual em terreno duro</v>
          </cell>
          <cell r="C310" t="str">
            <v>M3</v>
          </cell>
          <cell r="D310">
            <v>9.7195</v>
          </cell>
        </row>
        <row r="311">
          <cell r="A311" t="str">
            <v>001.09.00360</v>
          </cell>
          <cell r="B311" t="str">
            <v>Movimento de terra c/ corte e aterro compensado e c/ volume de aterro por empréstimo volume compensado manual em terreno mole</v>
          </cell>
          <cell r="C311" t="str">
            <v>M3</v>
          </cell>
          <cell r="D311">
            <v>9.7195</v>
          </cell>
        </row>
        <row r="312">
          <cell r="A312" t="str">
            <v>001.09.00380</v>
          </cell>
          <cell r="B312" t="str">
            <v>Movimento de terra c/ corte e aterro compensado e c/ volume de aterro por empréstimo volume compensado manual em terreno duro</v>
          </cell>
          <cell r="C312" t="str">
            <v>M3</v>
          </cell>
          <cell r="D312">
            <v>11.663399999999999</v>
          </cell>
        </row>
        <row r="313">
          <cell r="A313" t="str">
            <v>001.10</v>
          </cell>
          <cell r="B313" t="str">
            <v>FUNDAÇÕES</v>
          </cell>
          <cell r="D313">
            <v>6291.6144000000004</v>
          </cell>
        </row>
        <row r="314">
          <cell r="A314" t="str">
            <v>001.10.00020</v>
          </cell>
          <cell r="B314" t="str">
            <v>Fornecimento, Lançamento e Aplicação de Lastro de Concreto c/ betoneira em fundações 1:5:10 c/167 kg cim/m3</v>
          </cell>
          <cell r="C314" t="str">
            <v>M3</v>
          </cell>
          <cell r="D314">
            <v>165.8091</v>
          </cell>
        </row>
        <row r="315">
          <cell r="A315" t="str">
            <v>001.10.00040</v>
          </cell>
          <cell r="B315" t="str">
            <v>Fornecimento, confecção, transporte e aplicação de concreto 10 Mpa (241 kgcimento/m3),em fundações, virado na obra, composto por cimento portland CP 32 F, areia lavada tipo média a grossa, seixo rolado, e equipamentos.</v>
          </cell>
          <cell r="C315" t="str">
            <v>M3</v>
          </cell>
          <cell r="D315">
            <v>169.64410000000001</v>
          </cell>
        </row>
        <row r="316">
          <cell r="A316" t="str">
            <v>001.10.00060</v>
          </cell>
          <cell r="B316" t="str">
            <v>Fornecimento, confecção, transporte e aplicação de concreto 13,5 Mpa (268 kgcimento/m3) em fundações, virado na obra, composto por cimento portland CP 32 F, areia lavada tipo média a grossa, seixo rolado, e equipamentos.</v>
          </cell>
          <cell r="C316" t="str">
            <v>M3</v>
          </cell>
          <cell r="D316">
            <v>175.77809999999999</v>
          </cell>
        </row>
        <row r="317">
          <cell r="A317" t="str">
            <v>001.10.00080</v>
          </cell>
          <cell r="B317" t="str">
            <v>Fornecimento, confecção, transporte e aplicação de concreto 15 Mpa (280 kgcimento/m3),em fundações, virado na obra, composto por cimento portland CP 32 F, areia lavada tipo média a grossa, seixo rolado, e equipamentos.</v>
          </cell>
          <cell r="C317" t="str">
            <v>M3</v>
          </cell>
          <cell r="D317">
            <v>178.49809999999999</v>
          </cell>
        </row>
        <row r="318">
          <cell r="A318" t="str">
            <v>001.10.00100</v>
          </cell>
          <cell r="B318" t="str">
            <v>Fornecimento, confecção, transporte e aplicação de concreto 18 Mpa (305 kgcimento/m3) em fundações, virado na obra, composto por cimento portland CP 32 F, areia lavada tipo média a grossa, seixo rolado, e equipamentos.</v>
          </cell>
          <cell r="C318" t="str">
            <v>M3</v>
          </cell>
          <cell r="D318">
            <v>184.18809999999999</v>
          </cell>
        </row>
        <row r="319">
          <cell r="A319" t="str">
            <v>001.10.00120</v>
          </cell>
          <cell r="B319" t="str">
            <v>Fornecimento, confecção, transporte e aplicação de concreto 20 Mpa (322 kgcimento/m3) em fundações, virado na obra, composto por cimento portland CP 32 F, areia lavada tipo média a grossa, seixo rolado, e equipamentos.</v>
          </cell>
          <cell r="C319" t="str">
            <v>M3</v>
          </cell>
          <cell r="D319">
            <v>188.0461</v>
          </cell>
        </row>
        <row r="320">
          <cell r="A320" t="str">
            <v>001.10.00140</v>
          </cell>
          <cell r="B320" t="str">
            <v>Fornecimento, confecção, transporte e aplicação de concreto 21 Mpa (331 kgcimento/m3) em fundações, virado na obra, composto por cimento portland CP 32 F, areia lavada tipo média a grossa, seixo rolado, e equipamentos.</v>
          </cell>
          <cell r="C320" t="str">
            <v>M3</v>
          </cell>
          <cell r="D320">
            <v>190.1001</v>
          </cell>
        </row>
        <row r="321">
          <cell r="A321" t="str">
            <v>001.10.00160</v>
          </cell>
          <cell r="B321" t="str">
            <v>Fornecimento, confecção, transporte e aplicação de concreto 25 Mpa (367 kgcimento/m3) em fundações, virado na obra, composto por cimento portland CP 32 F, areia lavada tipo média a grossa, seixo rolado, e equipamentos.</v>
          </cell>
          <cell r="C321" t="str">
            <v>M3</v>
          </cell>
          <cell r="D321">
            <v>198.28809999999999</v>
          </cell>
        </row>
        <row r="322">
          <cell r="A322" t="str">
            <v>001.10.00180</v>
          </cell>
          <cell r="B322" t="str">
            <v>Fornecimento, confecção, transporte e aplicação de concreto 10 Mpa (241 kgcimento/m3),em fundações, virado na obra, composto por cimento portland CP 32 F, areia lavada tipo média a grossa, pedra granitica britada, e equipamentos.</v>
          </cell>
          <cell r="C322" t="str">
            <v>M3</v>
          </cell>
          <cell r="D322">
            <v>175.6215</v>
          </cell>
        </row>
        <row r="323">
          <cell r="A323" t="str">
            <v>001.10.00200</v>
          </cell>
          <cell r="B323" t="str">
            <v>Fornecimento, confecção, transporte e aplicação de concreto 13,5 Mpa (268 kgcimento/m3) em fundações, virado na obra, composto por cimento portland CP 32 F, areia lavada tipo média a grossa, pedra granitica britada, e equipamentos.</v>
          </cell>
          <cell r="C323" t="str">
            <v>M3</v>
          </cell>
          <cell r="D323">
            <v>181.75550000000001</v>
          </cell>
        </row>
        <row r="324">
          <cell r="A324" t="str">
            <v>001.10.00220</v>
          </cell>
          <cell r="B324" t="str">
            <v>Fornecimento, confecção, transporte e aplicação de concreto 15 Mpa (280 kgcimento/m3),em fundações, virado na obra, composto por cimento portland CP 32 F, areia lavada tipo média a grossa, pedra granitica britada, e equipamentos.</v>
          </cell>
          <cell r="C324" t="str">
            <v>M3</v>
          </cell>
          <cell r="D324">
            <v>184.47550000000001</v>
          </cell>
        </row>
        <row r="325">
          <cell r="A325" t="str">
            <v>001.10.00240</v>
          </cell>
          <cell r="B325" t="str">
            <v>Fornecimento, confecção, transporte e aplicação de concreto 18 Mpa (305 kgcimento/m3) em fundações, virado na obra, composto por cimento portland CP 32 F, areia lavada tipo média a grossa, pedra granitica britada, e equipamentos.</v>
          </cell>
          <cell r="C325" t="str">
            <v>M3</v>
          </cell>
          <cell r="D325">
            <v>190.16550000000001</v>
          </cell>
        </row>
        <row r="326">
          <cell r="A326" t="str">
            <v>001.10.00260</v>
          </cell>
          <cell r="B326" t="str">
            <v>Fornecimento, confecção, transporte e aplicação de concreto 20 Mpa (322 kgcimento/m3) em fundações, virado na obra, composto por cimento portland CP 32 F, areia lavada tipo média a grossa, pedra granitica britada, e equipamentos.</v>
          </cell>
          <cell r="C326" t="str">
            <v>M3</v>
          </cell>
          <cell r="D326">
            <v>194.02350000000001</v>
          </cell>
        </row>
        <row r="327">
          <cell r="A327" t="str">
            <v>001.10.00280</v>
          </cell>
          <cell r="B327" t="str">
            <v>Fornecimento, confecção, transporte e aplicação de concreto 21 Mpa (331 kgcimento/m3) em fundações, virado na obra, composto por cimento portland CP 32 F, areia lavada tipo média a grossa, pedra granitica britada, e equipamentos.</v>
          </cell>
          <cell r="C327" t="str">
            <v>M3</v>
          </cell>
          <cell r="D327">
            <v>196.07749999999999</v>
          </cell>
        </row>
        <row r="328">
          <cell r="A328" t="str">
            <v>001.10.00300</v>
          </cell>
          <cell r="B328" t="str">
            <v>Fornecimento, confecção, transporte e aplicação de concreto 25 Mpa (367 kgcimento/m3) em fundações, virado na obra, composto por cimento portland CP 32 F, areia lavada tipo média a grossa, pedra granitica britada, e equipamentos.</v>
          </cell>
          <cell r="C328" t="str">
            <v>M3</v>
          </cell>
          <cell r="D328">
            <v>212.0411</v>
          </cell>
        </row>
        <row r="329">
          <cell r="A329" t="str">
            <v>001.10.00320</v>
          </cell>
          <cell r="B329" t="str">
            <v>Fornecimento, Transporte, Lançamento e Aplicação de Concreto usinado em fundação Fck= 13,5 Mpa</v>
          </cell>
          <cell r="C329" t="str">
            <v>M3</v>
          </cell>
          <cell r="D329">
            <v>220.03210000000001</v>
          </cell>
        </row>
        <row r="330">
          <cell r="A330" t="str">
            <v>001.10.00340</v>
          </cell>
          <cell r="B330" t="str">
            <v>Fornecimento, Transporte, Lançamento e Aplicação de Concreto usinado em fundação, Fck=15 mpa</v>
          </cell>
          <cell r="C330" t="str">
            <v>M3</v>
          </cell>
          <cell r="D330">
            <v>231.5821</v>
          </cell>
        </row>
        <row r="331">
          <cell r="A331" t="str">
            <v>001.10.00360</v>
          </cell>
          <cell r="B331" t="str">
            <v>Fornecimento, Transporte, Lançamento e Aplicação de Concreto usinado em fundação Fck= 18 Mpa</v>
          </cell>
          <cell r="C331" t="str">
            <v>M3</v>
          </cell>
          <cell r="D331">
            <v>236.8321</v>
          </cell>
        </row>
        <row r="332">
          <cell r="A332" t="str">
            <v>001.10.00380</v>
          </cell>
          <cell r="B332" t="str">
            <v>Fornecimento, Transporte, Lançamento e Aplicação de Concreto usinado em fundação Fck= 20 mpa</v>
          </cell>
          <cell r="C332" t="str">
            <v>M3</v>
          </cell>
          <cell r="D332">
            <v>250.4821</v>
          </cell>
        </row>
        <row r="333">
          <cell r="A333" t="str">
            <v>001.10.00400</v>
          </cell>
          <cell r="B333" t="str">
            <v>Fornecimento, Transporte, Lançamento e Aplicação de Concreto usinado em fundação Fck= 25 mpa</v>
          </cell>
          <cell r="C333" t="str">
            <v>M3</v>
          </cell>
          <cell r="D333">
            <v>260.9821</v>
          </cell>
        </row>
        <row r="334">
          <cell r="A334" t="str">
            <v>001.10.00420</v>
          </cell>
          <cell r="B334" t="str">
            <v>Forma inclusive desforma comum de tábua para fundações sem reaproveitamento</v>
          </cell>
          <cell r="C334" t="str">
            <v>M2</v>
          </cell>
          <cell r="D334">
            <v>33.685200000000002</v>
          </cell>
        </row>
        <row r="335">
          <cell r="A335" t="str">
            <v>001.10.00440</v>
          </cell>
          <cell r="B335" t="str">
            <v>Forma inclusive desforma comum de tábua para fundações c/ 01 reaproveitamento</v>
          </cell>
          <cell r="C335" t="str">
            <v>M2</v>
          </cell>
          <cell r="D335">
            <v>21.296199999999999</v>
          </cell>
        </row>
        <row r="336">
          <cell r="A336" t="str">
            <v>001.10.00460</v>
          </cell>
          <cell r="B336" t="str">
            <v>Forma inclusive desforma comum de tábua para fundações c/ 02 reaproveitamentos</v>
          </cell>
          <cell r="C336" t="str">
            <v>M2</v>
          </cell>
          <cell r="D336">
            <v>17.433199999999999</v>
          </cell>
        </row>
        <row r="337">
          <cell r="A337" t="str">
            <v>001.10.00480</v>
          </cell>
          <cell r="B337" t="str">
            <v>Forma inclusive desforma comum de tábua para fundações c/ 03 reaproveitamentos</v>
          </cell>
          <cell r="C337" t="str">
            <v>M2</v>
          </cell>
          <cell r="D337">
            <v>16.101700000000001</v>
          </cell>
        </row>
        <row r="338">
          <cell r="A338" t="str">
            <v>001.10.00500</v>
          </cell>
          <cell r="B338" t="str">
            <v>Forma inclusive desforma comum de tábua para fundações c/ 04 reaproveitamentos</v>
          </cell>
          <cell r="C338" t="str">
            <v>M2</v>
          </cell>
          <cell r="D338">
            <v>15.4255</v>
          </cell>
        </row>
        <row r="339">
          <cell r="A339" t="str">
            <v>001.10.00520</v>
          </cell>
          <cell r="B339" t="str">
            <v>Fornecimento, Trabalho e Aplicação de Aço CA 50 em Fundações</v>
          </cell>
          <cell r="C339" t="str">
            <v>KG</v>
          </cell>
          <cell r="D339">
            <v>4.6132</v>
          </cell>
        </row>
        <row r="340">
          <cell r="A340" t="str">
            <v>001.10.00540</v>
          </cell>
          <cell r="B340" t="str">
            <v>Fornecimento, Trabalho e Aplicação de Aço CA - 60 em Fundações</v>
          </cell>
          <cell r="C340" t="str">
            <v>KG</v>
          </cell>
          <cell r="D340">
            <v>5.2274000000000003</v>
          </cell>
        </row>
        <row r="341">
          <cell r="A341" t="str">
            <v>001.10.00560</v>
          </cell>
          <cell r="B341" t="str">
            <v>Fornecimento e Aplicação de Aço em tela soldada 3.80 mm com malha 15x15 cm - Q 75</v>
          </cell>
          <cell r="C341" t="str">
            <v>M2</v>
          </cell>
          <cell r="D341">
            <v>7.5814000000000004</v>
          </cell>
        </row>
        <row r="342">
          <cell r="A342" t="str">
            <v>001.10.00580</v>
          </cell>
          <cell r="B342" t="str">
            <v>Fornecimento e Aplicação de Aço em tela soldada 4.20 mm com malha 15x15 cm - Q 92</v>
          </cell>
          <cell r="C342" t="str">
            <v>M2</v>
          </cell>
          <cell r="D342">
            <v>9.0884</v>
          </cell>
        </row>
        <row r="343">
          <cell r="A343" t="str">
            <v>001.10.00600</v>
          </cell>
          <cell r="B343" t="str">
            <v>Concreto ciclópico com 30% de pedra de mão traço 1:4:8</v>
          </cell>
          <cell r="C343" t="str">
            <v>M3</v>
          </cell>
          <cell r="D343">
            <v>157.98949999999999</v>
          </cell>
        </row>
        <row r="344">
          <cell r="A344" t="str">
            <v>001.10.00620</v>
          </cell>
          <cell r="B344" t="str">
            <v>Concreto ciclópico com 30% de pedra de mão traço 1:3:6</v>
          </cell>
          <cell r="C344" t="str">
            <v>M3</v>
          </cell>
          <cell r="D344">
            <v>165.17500000000001</v>
          </cell>
        </row>
        <row r="345">
          <cell r="A345" t="str">
            <v>001.10.00640</v>
          </cell>
          <cell r="B345" t="str">
            <v>Execução de Alvenaria de fundação e embasamento em tijolo maciço assente c/  o traço 1:4:12, cimento, cal e areia</v>
          </cell>
          <cell r="C345" t="str">
            <v>M3</v>
          </cell>
          <cell r="D345">
            <v>171.34530000000001</v>
          </cell>
        </row>
        <row r="346">
          <cell r="A346" t="str">
            <v>001.10.00660</v>
          </cell>
          <cell r="B346" t="str">
            <v>Execução de Alvenaria de fundação e embasamento em tijolo maciço assente c/ o traço 1:3, cimento e areia</v>
          </cell>
          <cell r="C346" t="str">
            <v>M3</v>
          </cell>
          <cell r="D346">
            <v>222.2884</v>
          </cell>
        </row>
        <row r="347">
          <cell r="A347" t="str">
            <v>001.10.00680</v>
          </cell>
          <cell r="B347" t="str">
            <v>Execução de Alvenaria de fundação e embasamento em tijolo maciço assente c/ o traço 1:4 cimento e areia</v>
          </cell>
          <cell r="C347" t="str">
            <v>M3</v>
          </cell>
          <cell r="D347">
            <v>215.3614</v>
          </cell>
        </row>
        <row r="348">
          <cell r="A348" t="str">
            <v>001.10.00700</v>
          </cell>
          <cell r="B348" t="str">
            <v>Execução de Alvenaria de fundação e embasamento em tijolo maciço assente c/ o traço 1:5 cimento e areia</v>
          </cell>
          <cell r="C348" t="str">
            <v>M3</v>
          </cell>
          <cell r="D348">
            <v>211.23089999999999</v>
          </cell>
        </row>
        <row r="349">
          <cell r="A349" t="str">
            <v>001.10.00720</v>
          </cell>
          <cell r="B349" t="str">
            <v>Execução de Alvenaria de fundação e embasamento em tijolo maiciço assente c/ argamassa 1:3 c/adição de vedacit a 2 kg p/saco de cimento</v>
          </cell>
          <cell r="C349" t="str">
            <v>M3</v>
          </cell>
          <cell r="D349">
            <v>234.54910000000001</v>
          </cell>
        </row>
        <row r="350">
          <cell r="A350" t="str">
            <v>001.10.00740</v>
          </cell>
          <cell r="B350" t="str">
            <v>Execução de Alvenaria de tijolo comum em espelho p/ cinta de fundação (forma), assente c/ argamassa de cimento e areia 1:3</v>
          </cell>
          <cell r="C350" t="str">
            <v>M2</v>
          </cell>
          <cell r="D350">
            <v>15.7058</v>
          </cell>
        </row>
        <row r="351">
          <cell r="A351" t="str">
            <v>001.10.00760</v>
          </cell>
          <cell r="B351" t="str">
            <v>Execução de Alvenaria de tijolo comum em espelho p/ cinta de fundação (forma), assente c/ argamassa de cimento e areia 1:4</v>
          </cell>
          <cell r="C351" t="str">
            <v>M2</v>
          </cell>
          <cell r="D351">
            <v>15.5382</v>
          </cell>
        </row>
        <row r="352">
          <cell r="A352" t="str">
            <v>001.10.00780</v>
          </cell>
          <cell r="B352" t="str">
            <v>Confecção e lançamento de concreto em tubulão a céu aberto empregando concreto fck 150 mpa</v>
          </cell>
          <cell r="C352" t="str">
            <v>M3</v>
          </cell>
          <cell r="D352">
            <v>198.41890000000001</v>
          </cell>
        </row>
        <row r="353">
          <cell r="A353" t="str">
            <v>001.10.00800</v>
          </cell>
          <cell r="B353" t="str">
            <v>Confecção e lançamento de concreto em tubulão a céu aberto empregando concreto pré-misturado fck 15 mpa</v>
          </cell>
          <cell r="C353" t="str">
            <v>M3</v>
          </cell>
          <cell r="D353">
            <v>229.63820000000001</v>
          </cell>
        </row>
        <row r="354">
          <cell r="A354" t="str">
            <v>001.10.00820</v>
          </cell>
          <cell r="B354" t="str">
            <v>Execução de Broca de concreto armado no traço 1:3:6 até 4 m profundidade e c/ diâmetro 20 cm (escavação manual)</v>
          </cell>
          <cell r="C354" t="str">
            <v>ML</v>
          </cell>
          <cell r="D354">
            <v>15.546799999999999</v>
          </cell>
        </row>
        <row r="355">
          <cell r="A355" t="str">
            <v>001.10.00840</v>
          </cell>
          <cell r="B355" t="str">
            <v>Execução de Broca de concreto armado no traço 1:3:6 até 4 m profundidade e c/ diâmetro 25 cm (escavação manual)</v>
          </cell>
          <cell r="C355" t="str">
            <v>ML</v>
          </cell>
          <cell r="D355">
            <v>22.970500000000001</v>
          </cell>
        </row>
        <row r="356">
          <cell r="A356" t="str">
            <v>001.10.00860</v>
          </cell>
          <cell r="B356" t="str">
            <v>Execução de Broca de concreto armado no traço 1:3:6 até 4 m profundidade e c/ diâmetro 30 cm (escavação manual)</v>
          </cell>
          <cell r="C356" t="str">
            <v>ML</v>
          </cell>
          <cell r="D356">
            <v>32.230800000000002</v>
          </cell>
        </row>
        <row r="357">
          <cell r="A357" t="str">
            <v>001.10.00880</v>
          </cell>
          <cell r="B357" t="str">
            <v>Execução de Broca de concreto armado no traço 1:3:6 de 4 m até 6 m de profundidade e c/ diâmetro 25 cm (escavação manual)</v>
          </cell>
          <cell r="C357" t="str">
            <v>ML</v>
          </cell>
          <cell r="D357">
            <v>25.0533</v>
          </cell>
        </row>
        <row r="358">
          <cell r="A358" t="str">
            <v>001.10.00900</v>
          </cell>
          <cell r="B358" t="str">
            <v>Execução de Broca de concreto armado no traço 1:3:6 de 4 m até 6 m de profundidade e c/ diâmetro 30 cm (escavação manual)</v>
          </cell>
          <cell r="C358" t="str">
            <v>ML</v>
          </cell>
          <cell r="D358">
            <v>36.123199999999997</v>
          </cell>
        </row>
        <row r="359">
          <cell r="A359" t="str">
            <v>001.10.00920</v>
          </cell>
          <cell r="B359" t="str">
            <v>Execução de Estaca Escavada, em Concreto Armado Fck = 20 MPa, Aço CA 50, Aço CA 60 - Diâmetro 25 cm</v>
          </cell>
          <cell r="C359" t="str">
            <v>ml</v>
          </cell>
          <cell r="D359">
            <v>24.973299999999998</v>
          </cell>
        </row>
        <row r="360">
          <cell r="A360" t="str">
            <v>001.10.00960</v>
          </cell>
          <cell r="B360" t="str">
            <v>Fornecimento e Cravação de Estaca de Concreto Pré Moldada Dim. 17.50 x 17.50 cm - 20 T</v>
          </cell>
          <cell r="C360" t="str">
            <v>ML</v>
          </cell>
          <cell r="D360">
            <v>30.5</v>
          </cell>
        </row>
        <row r="361">
          <cell r="A361" t="str">
            <v>001.10.00980</v>
          </cell>
          <cell r="B361" t="str">
            <v>Fornecimento e Cravação de Estaca de Concreto Pré-Moldada Dim (26,5x26,5)cm - 30 T</v>
          </cell>
          <cell r="C361" t="str">
            <v>ML</v>
          </cell>
          <cell r="D361">
            <v>49.4</v>
          </cell>
        </row>
        <row r="362">
          <cell r="A362" t="str">
            <v>001.10.01000</v>
          </cell>
          <cell r="B362" t="str">
            <v>Fornecimento e Instalação de emenda em estaca pré-moldada de concreto</v>
          </cell>
          <cell r="C362" t="str">
            <v>UN</v>
          </cell>
          <cell r="D362">
            <v>20</v>
          </cell>
        </row>
        <row r="363">
          <cell r="A363" t="str">
            <v>001.10.01020</v>
          </cell>
          <cell r="B363" t="str">
            <v>Lastro de brita granítica apiloado manualmente</v>
          </cell>
          <cell r="C363" t="str">
            <v>M3</v>
          </cell>
          <cell r="D363">
            <v>46.925600000000003</v>
          </cell>
        </row>
        <row r="364">
          <cell r="A364" t="str">
            <v>001.10.01040</v>
          </cell>
          <cell r="B364" t="str">
            <v>Lastro de areia média a grossa apiloado manualmente</v>
          </cell>
          <cell r="C364" t="str">
            <v>M3</v>
          </cell>
          <cell r="D364">
            <v>35.775599999999997</v>
          </cell>
        </row>
        <row r="365">
          <cell r="A365" t="str">
            <v>001.11</v>
          </cell>
          <cell r="B365" t="str">
            <v>ESTRUTURA</v>
          </cell>
          <cell r="D365">
            <v>5026.8150999999998</v>
          </cell>
        </row>
        <row r="366">
          <cell r="A366" t="str">
            <v>001.11.00020</v>
          </cell>
          <cell r="B366" t="str">
            <v>Fornecimento, confecção, transporte e aplicação de concreto 15 Mpa (280 kgcimento/m3),em estrutura, virado na obra, composto por cimento portland CP 32 F, areia lavada tipo média a grossa, seixo rolado, e equipamentos.</v>
          </cell>
          <cell r="C366" t="str">
            <v>M3</v>
          </cell>
          <cell r="D366">
            <v>174.2509</v>
          </cell>
        </row>
        <row r="367">
          <cell r="A367" t="str">
            <v>001.11.00040</v>
          </cell>
          <cell r="B367" t="str">
            <v>Fornecimento, confecção, transporte e aplicação de concreto 18 Mpa (305 kgcimento/m3) em estrutura, virado na obra, composto por cimento portland CP 32 F, areia lavada tipo média a grossa, seixo rolado, e equipamentos.</v>
          </cell>
          <cell r="C367" t="str">
            <v>M3</v>
          </cell>
          <cell r="D367">
            <v>179.9409</v>
          </cell>
        </row>
        <row r="368">
          <cell r="A368" t="str">
            <v>001.11.00060</v>
          </cell>
          <cell r="B368" t="str">
            <v>Fornecimento, confecção, transporte e aplicação de concreto 20 Mpa (322 kgcimento/m3) em estrutura, virado na obra, composto por cimento portland CP 32 F, areia lavada tipo média a grossa, seixo rolado, e equipamentos.</v>
          </cell>
          <cell r="C368" t="str">
            <v>M3</v>
          </cell>
          <cell r="D368">
            <v>183.7989</v>
          </cell>
        </row>
        <row r="369">
          <cell r="A369" t="str">
            <v>001.11.00080</v>
          </cell>
          <cell r="B369" t="str">
            <v>Fornecimento, confecção, transporte e aplicação de concreto 21 Mpa (331 kgcimento/m3) em estrutura, virado na obra, composto por cimento portland CP 32 F, areia lavada tipo média a grossa, seixo rolado, e equipamentos.</v>
          </cell>
          <cell r="C369" t="str">
            <v>M3</v>
          </cell>
          <cell r="D369">
            <v>185.85290000000001</v>
          </cell>
        </row>
        <row r="370">
          <cell r="A370" t="str">
            <v>001.11.00100</v>
          </cell>
          <cell r="B370" t="str">
            <v>Fornecimento, confecção, transporte e aplicação de concreto 25 Mpa (367 kgcimento/m3) em estrutura, virado na obra, composto por cimento portland CP 32 F, areia lavada tipo média a grossa, seixo rolado, e equipamentos.</v>
          </cell>
          <cell r="C370" t="str">
            <v>M3</v>
          </cell>
          <cell r="D370">
            <v>194.04089999999999</v>
          </cell>
        </row>
        <row r="371">
          <cell r="A371" t="str">
            <v>001.11.00120</v>
          </cell>
          <cell r="B371" t="str">
            <v>Fornecimento, confecção, transporte e aplicação de concreto 15 Mpa (280 kgcimento/m3),em estrutura, virado na obra, composto por cimento portland CP 32 F, areia lavada tipo média a grossa, pedra granitica britada, e equipamentos.</v>
          </cell>
          <cell r="C371" t="str">
            <v>M3</v>
          </cell>
          <cell r="D371">
            <v>180.22829999999999</v>
          </cell>
        </row>
        <row r="372">
          <cell r="A372" t="str">
            <v>001.11.00140</v>
          </cell>
          <cell r="B372" t="str">
            <v>Fornecimento, confecção, transporte e aplicação de concreto 18 Mpa (305 kgcimento/m3) em estrutura, virado na obra, composto por cimento portland CP 32 F, areia lavada tipo média a grossa, pedra granitica britada, e equipamentos.</v>
          </cell>
          <cell r="C372" t="str">
            <v>M3</v>
          </cell>
          <cell r="D372">
            <v>185.91829999999999</v>
          </cell>
        </row>
        <row r="373">
          <cell r="A373" t="str">
            <v>001.11.00160</v>
          </cell>
          <cell r="B373" t="str">
            <v>Fornecimento, confecção, transporte e aplicação de concreto 20 Mpa (322 kgcimento/m3) em estrutura, virado na obra, composto por cimento portland CP 32 F, areia lavada tipo média a grossa, pedra granitica britada, e equipamentos.</v>
          </cell>
          <cell r="C373" t="str">
            <v>M3</v>
          </cell>
          <cell r="D373">
            <v>189.77629999999999</v>
          </cell>
        </row>
        <row r="374">
          <cell r="A374" t="str">
            <v>001.11.00180</v>
          </cell>
          <cell r="B374" t="str">
            <v>Fornecimento, confecção, transporte e aplicação de concreto 21 Mpa (322 kgcimento/m3) em estrutura, virado na obra, composto por cimento portland CP 32 F, areia lavada tipo média a grossa, pedra granitica britada, e equipamentos.</v>
          </cell>
          <cell r="C374" t="str">
            <v>M3</v>
          </cell>
          <cell r="D374">
            <v>191.83029999999999</v>
          </cell>
        </row>
        <row r="375">
          <cell r="A375" t="str">
            <v>001.11.00200</v>
          </cell>
          <cell r="B375" t="str">
            <v>Fornecimento, confecção, transporte e aplicação de concreto 25 Mpa (367 kgcimento/m3) em estrutura, virado na obra, composto por cimento portland CP 32 F, areia lavada tipo média a grossa, pedra granitica britada, e equipamentos.</v>
          </cell>
          <cell r="C375" t="str">
            <v>M3</v>
          </cell>
          <cell r="D375">
            <v>207.79390000000001</v>
          </cell>
        </row>
        <row r="376">
          <cell r="A376" t="str">
            <v>001.11.00220</v>
          </cell>
          <cell r="B376" t="str">
            <v>Fornecimento, Transporte, Lançamento, Adensamento e Acabamento Manual de Concreto Usinado Fck= 13,50 Mpa, em Estrutura.</v>
          </cell>
          <cell r="C376" t="str">
            <v>M3</v>
          </cell>
          <cell r="D376">
            <v>215.78489999999999</v>
          </cell>
        </row>
        <row r="377">
          <cell r="A377" t="str">
            <v>001.11.00240</v>
          </cell>
          <cell r="B377" t="str">
            <v>Fornecimento, Transporte, Lançamento, Adensamento e Acabamento Manual de Concreto Usinado Fck= 15 Mpa, em Estrutura.</v>
          </cell>
          <cell r="C377" t="str">
            <v>M3</v>
          </cell>
          <cell r="D377">
            <v>227.3349</v>
          </cell>
        </row>
        <row r="378">
          <cell r="A378" t="str">
            <v>001.11.00260</v>
          </cell>
          <cell r="B378" t="str">
            <v>Fornecimento, Transporte, Lançamento, Adensamento e Acabamento Manual de Concreto Usinado Fck= 18 Mpa, em Estrutura.</v>
          </cell>
          <cell r="C378" t="str">
            <v>M3</v>
          </cell>
          <cell r="D378">
            <v>232.5849</v>
          </cell>
        </row>
        <row r="379">
          <cell r="A379" t="str">
            <v>001.11.00280</v>
          </cell>
          <cell r="B379" t="str">
            <v>Fornecimento, Transporte, Lançamento, Adensamento e Acabamento Manual de Concreto Usinado Fck= 20 Mpa, em Estrutura.</v>
          </cell>
          <cell r="C379" t="str">
            <v>M3</v>
          </cell>
          <cell r="D379">
            <v>246.23490000000001</v>
          </cell>
        </row>
        <row r="380">
          <cell r="A380" t="str">
            <v>001.11.00300</v>
          </cell>
          <cell r="B380" t="str">
            <v>Fornecimento, Transporte, Lançamento, Adensamento e Acabamento Manual de Concreto Usinado Fck= 25 Mpa, em Estrutura.</v>
          </cell>
          <cell r="C380" t="str">
            <v>M3</v>
          </cell>
          <cell r="D380">
            <v>256.73489999999998</v>
          </cell>
        </row>
        <row r="381">
          <cell r="A381" t="str">
            <v>001.11.00320</v>
          </cell>
          <cell r="B381" t="str">
            <v>Fornecimento e Aplicação de Concreto em Estrutura Fck= 13,50 Mpa (não está incluso o bombeamento)</v>
          </cell>
          <cell r="C381" t="str">
            <v>M3</v>
          </cell>
          <cell r="D381">
            <v>199.06739999999999</v>
          </cell>
        </row>
        <row r="382">
          <cell r="A382" t="str">
            <v>001.11.00340</v>
          </cell>
          <cell r="B382" t="str">
            <v>Fornecimento e Aplicação de Concreto em Estrutura Fck= 15 Mpa (não está incluso o bombeamento)</v>
          </cell>
          <cell r="C382" t="str">
            <v>M3</v>
          </cell>
          <cell r="D382">
            <v>210.6174</v>
          </cell>
        </row>
        <row r="383">
          <cell r="A383" t="str">
            <v>001.11.00360</v>
          </cell>
          <cell r="B383" t="str">
            <v>Fornecimento e Aplicação de Concreto em Estrutura Fck= 18 Mpa (não está incluso o bombeamento)</v>
          </cell>
          <cell r="C383" t="str">
            <v>M3</v>
          </cell>
          <cell r="D383">
            <v>215.8674</v>
          </cell>
        </row>
        <row r="384">
          <cell r="A384" t="str">
            <v>001.11.00380</v>
          </cell>
          <cell r="B384" t="str">
            <v>Fornecimento e Aplicação de Concreto em Estrutura Fck= 20 Mpa (não está incluso o bombeamento)</v>
          </cell>
          <cell r="C384" t="str">
            <v>M3</v>
          </cell>
          <cell r="D384">
            <v>229.51740000000001</v>
          </cell>
        </row>
        <row r="385">
          <cell r="A385" t="str">
            <v>001.11.00400</v>
          </cell>
          <cell r="B385" t="str">
            <v>Fornecimento e Aplicação de Concreto em Estrutura Fck= 25 Mpa (não está incluso o bombeamento)</v>
          </cell>
          <cell r="C385" t="str">
            <v>M3</v>
          </cell>
          <cell r="D385">
            <v>240.01740000000001</v>
          </cell>
        </row>
        <row r="386">
          <cell r="A386" t="str">
            <v>001.11.00420</v>
          </cell>
          <cell r="B386" t="str">
            <v>Serviço de Bombeamento de Concreto em Estrutura</v>
          </cell>
          <cell r="C386" t="str">
            <v>M3</v>
          </cell>
          <cell r="D386">
            <v>20</v>
          </cell>
        </row>
        <row r="387">
          <cell r="A387" t="str">
            <v>001.11.00440</v>
          </cell>
          <cell r="B387" t="str">
            <v>Fornecimento, Trabalho e Aplicação de Aço  CA 50 em estrutura</v>
          </cell>
          <cell r="C387" t="str">
            <v>KG</v>
          </cell>
          <cell r="D387">
            <v>4.8010000000000002</v>
          </cell>
        </row>
        <row r="388">
          <cell r="A388" t="str">
            <v>001.11.00460</v>
          </cell>
          <cell r="B388" t="str">
            <v>Fornecimento, Trabalho e Aplicação de Aço CA 60 em estrutura</v>
          </cell>
          <cell r="C388" t="str">
            <v>KG</v>
          </cell>
          <cell r="D388">
            <v>5.4151999999999996</v>
          </cell>
        </row>
        <row r="389">
          <cell r="A389" t="str">
            <v>001.11.00480</v>
          </cell>
          <cell r="B389" t="str">
            <v>Fornecimento e Aplicação de Aço em tela soldada 4.20 mm com malha 15x15 cm - Q 92</v>
          </cell>
          <cell r="C389" t="str">
            <v>M2</v>
          </cell>
          <cell r="D389">
            <v>9.0884</v>
          </cell>
        </row>
        <row r="390">
          <cell r="A390" t="str">
            <v>001.11.00500</v>
          </cell>
          <cell r="B390" t="str">
            <v>Confecção e Montagem de Forma incl. desforma comum de tábua  sem reaproveitamento</v>
          </cell>
          <cell r="C390" t="str">
            <v>M2</v>
          </cell>
          <cell r="D390">
            <v>43.773499999999999</v>
          </cell>
        </row>
        <row r="391">
          <cell r="A391" t="str">
            <v>001.11.00520</v>
          </cell>
          <cell r="B391" t="str">
            <v>Confecção e Montagem de Forma incl. desforma comum de tábua com 01 reaproveitamento</v>
          </cell>
          <cell r="C391" t="str">
            <v>M2</v>
          </cell>
          <cell r="D391">
            <v>26.613199999999999</v>
          </cell>
        </row>
        <row r="392">
          <cell r="A392" t="str">
            <v>001.11.00540</v>
          </cell>
          <cell r="B392" t="str">
            <v>Confecção e Montagem de Forma incl. desforma comum de tábua com 02 reaproveitamentos</v>
          </cell>
          <cell r="C392" t="str">
            <v>M2</v>
          </cell>
          <cell r="D392">
            <v>21.389199999999999</v>
          </cell>
        </row>
        <row r="393">
          <cell r="A393" t="str">
            <v>001.11.00560</v>
          </cell>
          <cell r="B393" t="str">
            <v>Confecção e Montagem de Forma incl. desforma comum de tábua  com 03 reaproveitamentos</v>
          </cell>
          <cell r="C393" t="str">
            <v>M2</v>
          </cell>
          <cell r="D393">
            <v>17.622900000000001</v>
          </cell>
        </row>
        <row r="394">
          <cell r="A394" t="str">
            <v>001.11.00580</v>
          </cell>
          <cell r="B394" t="str">
            <v>Confecção e Montagem de Forma incl. desforma comum de tábua  com 04 reaproveitamentos</v>
          </cell>
          <cell r="C394" t="str">
            <v>M2</v>
          </cell>
          <cell r="D394">
            <v>15.8346</v>
          </cell>
        </row>
        <row r="395">
          <cell r="A395" t="str">
            <v>001.11.00600</v>
          </cell>
          <cell r="B395" t="str">
            <v>Confecção e Montagem de Forma especial em chapa de madeira compensada do tipo resinada c/ 12 mm de espessura sem reaproveitamento</v>
          </cell>
          <cell r="C395" t="str">
            <v>M2</v>
          </cell>
          <cell r="D395">
            <v>43.168199999999999</v>
          </cell>
        </row>
        <row r="396">
          <cell r="A396" t="str">
            <v>001.11.00620</v>
          </cell>
          <cell r="B396" t="str">
            <v>Confecção e Montagem de Forma especial em chapa de madeira compensada do tipo resinada c/ 12 mm de espessura com 01 reaproveitamento</v>
          </cell>
          <cell r="C396" t="str">
            <v>M2</v>
          </cell>
          <cell r="D396">
            <v>36.997399999999999</v>
          </cell>
        </row>
        <row r="397">
          <cell r="A397" t="str">
            <v>001.11.00640</v>
          </cell>
          <cell r="B397" t="str">
            <v>Confecção e Montagem de Forma especial em chapa de madeira compensada do tipo resinada c/ 12 mm de espessura com 02 reaproveitamento</v>
          </cell>
          <cell r="C397" t="str">
            <v>M2</v>
          </cell>
          <cell r="D397">
            <v>31.835699999999999</v>
          </cell>
        </row>
        <row r="398">
          <cell r="A398" t="str">
            <v>001.11.00660</v>
          </cell>
          <cell r="B398" t="str">
            <v>Confecção e Montagem de Forma especial em chapa de madeira compensada do tipo plastificada c/ 12 mm de espessura sem reaproveitamento</v>
          </cell>
          <cell r="C398" t="str">
            <v>M2</v>
          </cell>
          <cell r="D398">
            <v>54.5822</v>
          </cell>
        </row>
        <row r="399">
          <cell r="A399" t="str">
            <v>001.11.00680</v>
          </cell>
          <cell r="B399" t="str">
            <v>Confecção e Montagem de Forma especial em chapa de madeira compensada do tipo plastificada c/ 12 mm de espessura com 01 reaproveitamento</v>
          </cell>
          <cell r="C399" t="str">
            <v>M2</v>
          </cell>
          <cell r="D399">
            <v>43.041400000000003</v>
          </cell>
        </row>
        <row r="400">
          <cell r="A400" t="str">
            <v>001.11.00700</v>
          </cell>
          <cell r="B400" t="str">
            <v>Confecção e Montagem de Forma especial em chapa de madeira compensada do tipo plastificada c/ 12 mm de espessura com 02 reaproveitamento</v>
          </cell>
          <cell r="C400" t="str">
            <v>M2</v>
          </cell>
          <cell r="D400">
            <v>34.765099999999997</v>
          </cell>
        </row>
        <row r="401">
          <cell r="A401" t="str">
            <v>001.11.00720</v>
          </cell>
          <cell r="B401" t="str">
            <v>Confecção e Montagem de Forma especial em chapa de madeira compensada do tipo plastificada c/ 12 mm de espessura com 03 reaproveitamento</v>
          </cell>
          <cell r="C401" t="str">
            <v>M2</v>
          </cell>
          <cell r="D401">
            <v>29.383600000000001</v>
          </cell>
        </row>
        <row r="402">
          <cell r="A402" t="str">
            <v>001.11.00740</v>
          </cell>
          <cell r="B402" t="str">
            <v>Confecção e Montagem de Forma especial em chapa de madeira compensada do tipo plastificada c/ 12 mm de espessura com 04 reaproveitamento</v>
          </cell>
          <cell r="C402" t="str">
            <v>M2</v>
          </cell>
          <cell r="D402">
            <v>26.023399999999999</v>
          </cell>
        </row>
        <row r="403">
          <cell r="A403" t="str">
            <v>001.11.00760</v>
          </cell>
          <cell r="B403" t="str">
            <v>Execução de Laje pré-fabricada para forro espacamento entre vigas de 41cm a espessura da lajota de 8.00 cm e capeamento de 2.00 cm, incl tela soldada CA 60 4.20 mm 15 x 15 cm</v>
          </cell>
          <cell r="C403" t="str">
            <v>M2</v>
          </cell>
          <cell r="D403">
            <v>40.566600000000001</v>
          </cell>
        </row>
        <row r="404">
          <cell r="A404" t="str">
            <v>001.11.00780</v>
          </cell>
          <cell r="B404" t="str">
            <v>Execução de Laje pré-fabricada para piso largura de 30 cm a espessura da lajota de 10.00 cm e capeamento de 3.00 cm, incl tela soldada CA 60 4.20 mm 15 x 15 cm nos dois sentidos, peça de 3,00mx030m</v>
          </cell>
          <cell r="C404" t="str">
            <v>M2</v>
          </cell>
          <cell r="D404">
            <v>45.0154</v>
          </cell>
        </row>
        <row r="405">
          <cell r="A405" t="str">
            <v>001.11.00800</v>
          </cell>
          <cell r="B405" t="str">
            <v>Execução de pilar tipo sanduíche de madeira 6x12 cm, entarugado c/ madeira através de parafusos</v>
          </cell>
          <cell r="C405" t="str">
            <v>ML</v>
          </cell>
          <cell r="D405">
            <v>20.145</v>
          </cell>
        </row>
        <row r="406">
          <cell r="A406" t="str">
            <v>001.11.00820</v>
          </cell>
          <cell r="B406" t="str">
            <v>Fornecimento e Execução de Grauteamento de Estrutura de Concreto Pré Moldado traço 1:3 incl. SuperPlastificante</v>
          </cell>
          <cell r="C406" t="str">
            <v>M3</v>
          </cell>
          <cell r="D406">
            <v>309.56</v>
          </cell>
        </row>
        <row r="407">
          <cell r="A407" t="str">
            <v>001.12</v>
          </cell>
          <cell r="B407" t="str">
            <v>IMPERMEABILIZAÇÕES E TRATAMENTOS</v>
          </cell>
          <cell r="D407">
            <v>133.2235</v>
          </cell>
        </row>
        <row r="408">
          <cell r="A408" t="str">
            <v>001.12.00020</v>
          </cell>
          <cell r="B408" t="str">
            <v>Execução de imunização de madeiramento de cobertura ou forro de madeira com aplicação de pentox claro a uma demão</v>
          </cell>
          <cell r="C408" t="str">
            <v>M2</v>
          </cell>
          <cell r="D408">
            <v>1.6936</v>
          </cell>
        </row>
        <row r="409">
          <cell r="A409" t="str">
            <v>001.12.00040</v>
          </cell>
          <cell r="B409" t="str">
            <v>Execução de pintura c/neutrol 45 c/ 02 demãos</v>
          </cell>
          <cell r="C409" t="str">
            <v>M2</v>
          </cell>
          <cell r="D409">
            <v>4.5110999999999999</v>
          </cell>
        </row>
        <row r="410">
          <cell r="A410" t="str">
            <v>001.12.00060</v>
          </cell>
          <cell r="B410" t="str">
            <v>Fornecimento e Instalação de Lona Plástica Preta ( Encerado)</v>
          </cell>
          <cell r="C410" t="str">
            <v>M2</v>
          </cell>
          <cell r="D410">
            <v>0.64449999999999996</v>
          </cell>
        </row>
        <row r="411">
          <cell r="A411" t="str">
            <v>001.12.00080</v>
          </cell>
          <cell r="B411" t="str">
            <v>Fornecimento e Instalação de Manta Tipo Bidim, com as seguintes características: permissividade de 120 l/s/m2; permeabilidade normal 4x10(-1) e resistência a tração na ruptura 425 N</v>
          </cell>
          <cell r="C411" t="str">
            <v>M2</v>
          </cell>
          <cell r="D411">
            <v>3.0453000000000001</v>
          </cell>
        </row>
        <row r="412">
          <cell r="A412" t="str">
            <v>001.12.00100</v>
          </cell>
          <cell r="B412" t="str">
            <v>Fornecimento e Instalação de Manta Tipo Bidim, com as seguintes características: permissividade de 100 l/s/m2; permeabilidade normal 4x10(-1) e resistência a tração na ruptura 750 N</v>
          </cell>
          <cell r="C412" t="str">
            <v>M2</v>
          </cell>
          <cell r="D412">
            <v>4.4207999999999998</v>
          </cell>
        </row>
        <row r="413">
          <cell r="A413" t="str">
            <v>001.12.00120</v>
          </cell>
          <cell r="B413" t="str">
            <v>Fornecimento e Aplicação de Nata de Cimento na proporção de 5 kg de cimento por m2</v>
          </cell>
          <cell r="C413" t="str">
            <v>M2</v>
          </cell>
          <cell r="D413">
            <v>1.6388</v>
          </cell>
        </row>
        <row r="414">
          <cell r="A414" t="str">
            <v>001.12.00140</v>
          </cell>
          <cell r="B414" t="str">
            <v>Fornecimento e Aplicação de chapisco de aderência c/argamassa de cimento e areia traço 1:3 e= 5 mm, incl. adesivo de alto desempenho para argamassas e chapisco.</v>
          </cell>
          <cell r="C414" t="str">
            <v>M2</v>
          </cell>
          <cell r="D414">
            <v>4.2291999999999996</v>
          </cell>
        </row>
        <row r="415">
          <cell r="A415" t="str">
            <v>001.12.00160</v>
          </cell>
          <cell r="B415" t="str">
            <v>Execução de regularização de laje com argamassa de cimento e areia 1:4 com cimento, espessura média igual a 3.00 cm, incl aplicação de nata de cimento para preparo de superficie.</v>
          </cell>
          <cell r="C415" t="str">
            <v>M2</v>
          </cell>
          <cell r="D415">
            <v>8.1504999999999992</v>
          </cell>
        </row>
        <row r="416">
          <cell r="A416" t="str">
            <v>001.12.00180</v>
          </cell>
          <cell r="B416" t="str">
            <v>Execução de proteção mecânica com argamassa de cimento e areia 1:3,espessura 2.00 cm</v>
          </cell>
          <cell r="C416" t="str">
            <v>M2</v>
          </cell>
          <cell r="D416">
            <v>5.8460999999999999</v>
          </cell>
        </row>
        <row r="417">
          <cell r="A417" t="str">
            <v>001.12.00200</v>
          </cell>
          <cell r="B417" t="str">
            <v>Execução de impermeabilização c/argamassa de cimento e areia 1:4 a 2.00 cm espessura c/ adição de 140 g/m2 de impermeabilizante, aplicação em parede como revestimento.</v>
          </cell>
          <cell r="C417" t="str">
            <v>M2</v>
          </cell>
          <cell r="D417">
            <v>14.591900000000001</v>
          </cell>
        </row>
        <row r="418">
          <cell r="A418" t="str">
            <v>001.12.00220</v>
          </cell>
          <cell r="B418" t="str">
            <v>Execução de impermeabilização c/argamassa de cimento e areia 1:3 a 2.50 cm espessura c/ adição de 185 g/m2 de impermeabilizante, para impermeabilização de Reservatórios.</v>
          </cell>
          <cell r="C418" t="str">
            <v>M2</v>
          </cell>
          <cell r="D418">
            <v>15.240399999999999</v>
          </cell>
        </row>
        <row r="419">
          <cell r="A419" t="str">
            <v>001.12.00240</v>
          </cell>
          <cell r="B419" t="str">
            <v>Fornecimento e Aplicação de Impermeabilizante Cristalizante Sobre Superfície Perfeitamente Regularizada</v>
          </cell>
          <cell r="C419" t="str">
            <v>M2</v>
          </cell>
          <cell r="D419">
            <v>6.8135000000000003</v>
          </cell>
        </row>
        <row r="420">
          <cell r="A420" t="str">
            <v>001.12.00260</v>
          </cell>
          <cell r="B420" t="str">
            <v>Execução de impermeabilização de laje de cobertura com utilização de manta asfáltica poliéster 3.00 mm</v>
          </cell>
          <cell r="C420" t="str">
            <v>M2</v>
          </cell>
          <cell r="D420">
            <v>26.46</v>
          </cell>
        </row>
        <row r="421">
          <cell r="A421" t="str">
            <v>001.12.00280</v>
          </cell>
          <cell r="B421" t="str">
            <v>Execução de impermeabilização de laje de cobertura com utilização de manta asfáltica poliéster 4.00 mm</v>
          </cell>
          <cell r="C421" t="str">
            <v>M2</v>
          </cell>
          <cell r="D421">
            <v>28.497</v>
          </cell>
        </row>
        <row r="422">
          <cell r="A422" t="str">
            <v>001.12.00300</v>
          </cell>
          <cell r="B422" t="str">
            <v>Fornecimento e Aplicação de Isopor e = 5,00 cm, conf. Det. Sinfra n.01</v>
          </cell>
          <cell r="C422" t="str">
            <v>M2</v>
          </cell>
          <cell r="D422">
            <v>7.4408000000000003</v>
          </cell>
        </row>
        <row r="423">
          <cell r="A423" t="str">
            <v>001.13</v>
          </cell>
          <cell r="B423" t="str">
            <v>ALVENARIA</v>
          </cell>
          <cell r="D423">
            <v>1478.5923</v>
          </cell>
        </row>
        <row r="424">
          <cell r="A424" t="str">
            <v>001.13.00020</v>
          </cell>
          <cell r="B424" t="str">
            <v>Execução de alvenaria de elevação de tijolo maciço assente c/ argamassa de cimento e areia no traço 1:3 de 1/4 vez</v>
          </cell>
          <cell r="C424" t="str">
            <v>M2</v>
          </cell>
          <cell r="D424">
            <v>16.853400000000001</v>
          </cell>
        </row>
        <row r="425">
          <cell r="A425" t="str">
            <v>001.13.00040</v>
          </cell>
          <cell r="B425" t="str">
            <v>Execução de alvenaria de elevação de tijolo maciço assente c/ argamassa de cimento e areia no traço 1:3 de 1/2 vez</v>
          </cell>
          <cell r="C425" t="str">
            <v>M2</v>
          </cell>
          <cell r="D425">
            <v>31.540600000000001</v>
          </cell>
        </row>
        <row r="426">
          <cell r="A426" t="str">
            <v>001.13.00060</v>
          </cell>
          <cell r="B426" t="str">
            <v>Execução de alvenaria de elevação de tijolo maciço assente c/ argamassa de cimento e areia no traço 1:3 de 1 vez</v>
          </cell>
          <cell r="C426" t="str">
            <v>M2</v>
          </cell>
          <cell r="D426">
            <v>55.515300000000003</v>
          </cell>
        </row>
        <row r="427">
          <cell r="A427" t="str">
            <v>001.13.00080</v>
          </cell>
          <cell r="B427" t="str">
            <v>Execução de alvenaria de elevação de tijolo maciço assente c/ argamassa de cal e areia no traço de 1:4 de 1/4 vez</v>
          </cell>
          <cell r="C427" t="str">
            <v>M2</v>
          </cell>
          <cell r="D427">
            <v>15.1858</v>
          </cell>
        </row>
        <row r="428">
          <cell r="A428" t="str">
            <v>001.13.00100</v>
          </cell>
          <cell r="B428" t="str">
            <v>Execução de alvenaria de elevação de tijolo maciço assente c/ argamassa de cal e areia no traço de 1:4 de 1/2 vez</v>
          </cell>
          <cell r="C428" t="str">
            <v>M2</v>
          </cell>
          <cell r="D428">
            <v>28.3262</v>
          </cell>
        </row>
        <row r="429">
          <cell r="A429" t="str">
            <v>001.13.00120</v>
          </cell>
          <cell r="B429" t="str">
            <v>Execução de alvenaria de elevação de tijolo maciço assente c/ argamassa de cal e areia no traço de 1:4 de 1 vez</v>
          </cell>
          <cell r="C429" t="str">
            <v>M2</v>
          </cell>
          <cell r="D429">
            <v>51.103299999999997</v>
          </cell>
        </row>
        <row r="430">
          <cell r="A430" t="str">
            <v>001.13.00140</v>
          </cell>
          <cell r="B430" t="str">
            <v>Execução de alvenaria de tijolo maciço assente c/ argamassa de cimento e areia no traço 1:4 de 1/4 vez</v>
          </cell>
          <cell r="C430" t="str">
            <v>M2</v>
          </cell>
          <cell r="D430">
            <v>17.755600000000001</v>
          </cell>
        </row>
        <row r="431">
          <cell r="A431" t="str">
            <v>001.13.00160</v>
          </cell>
          <cell r="B431" t="str">
            <v>Execução de alvenaria de tijolo maciço assente c/ argamassa de cimento e areia no traço 1:4 de 1/2 vez</v>
          </cell>
          <cell r="C431" t="str">
            <v>M2</v>
          </cell>
          <cell r="D431">
            <v>29.4693</v>
          </cell>
        </row>
        <row r="432">
          <cell r="A432" t="str">
            <v>001.13.00180</v>
          </cell>
          <cell r="B432" t="str">
            <v>Execução de alvenaria de tijolo maciço assente c/ argamassa de cimento e areia no traço 1:4 de 1 vez</v>
          </cell>
          <cell r="C432" t="str">
            <v>M2</v>
          </cell>
          <cell r="D432">
            <v>54.161999999999999</v>
          </cell>
        </row>
        <row r="433">
          <cell r="A433" t="str">
            <v>001.13.00200</v>
          </cell>
          <cell r="B433" t="str">
            <v>Execução de alvenaria de elevação c/ tijolo maciço assente c/ argamassa mista de cimento cal e areia no traço 1:2:8 de de 1/4 vez</v>
          </cell>
          <cell r="C433" t="str">
            <v>M2</v>
          </cell>
          <cell r="D433">
            <v>16.147099999999998</v>
          </cell>
        </row>
        <row r="434">
          <cell r="A434" t="str">
            <v>001.13.00220</v>
          </cell>
          <cell r="B434" t="str">
            <v>Execução de alvenaria de elevação c/ tijolo maciço assente c/ argamassa mista de cimento cal e areia no traço 1:2:8 de de 1/2 vez</v>
          </cell>
          <cell r="C434" t="str">
            <v>M2</v>
          </cell>
          <cell r="D434">
            <v>30.5487</v>
          </cell>
        </row>
        <row r="435">
          <cell r="A435" t="str">
            <v>001.13.00240</v>
          </cell>
          <cell r="B435" t="str">
            <v>Execução de alvenaria de elevação c/ tijolo maciço assente c/ argamassa mista de cimento cal e areia no traço 1:2:8 de de 1 vez</v>
          </cell>
          <cell r="C435" t="str">
            <v>M2</v>
          </cell>
          <cell r="D435">
            <v>54.2806</v>
          </cell>
        </row>
        <row r="436">
          <cell r="A436" t="str">
            <v>001.13.00260</v>
          </cell>
          <cell r="B436" t="str">
            <v>Execução de alvenaria de elevação c/ tijolo cerâmico 9x19x19 assente c/ argamassa mista 1:2:8 de 1/2 vez</v>
          </cell>
          <cell r="C436" t="str">
            <v>M2</v>
          </cell>
          <cell r="D436">
            <v>11.734</v>
          </cell>
        </row>
        <row r="437">
          <cell r="A437" t="str">
            <v>001.13.00280</v>
          </cell>
          <cell r="B437" t="str">
            <v>Execução de alvenaria de elevação c/ tijolo cerâmico 9x19x19 assente c/ argamassa mista 1:2:8 de 1/2 vez, Incl. Montagem e Desmontagem de Andaimes Metálicos Tubulares</v>
          </cell>
          <cell r="C437" t="str">
            <v>M2</v>
          </cell>
          <cell r="D437">
            <v>12.0908</v>
          </cell>
        </row>
        <row r="438">
          <cell r="A438" t="str">
            <v>001.13.00300</v>
          </cell>
          <cell r="B438" t="str">
            <v>Execução de alvenaria de elevação c/ tijolo cerâmico 9x19x19 assente c/ argamassa mista 1:2:8 de 1 vez</v>
          </cell>
          <cell r="C438" t="str">
            <v>M2</v>
          </cell>
          <cell r="D438">
            <v>23.593499999999999</v>
          </cell>
        </row>
        <row r="439">
          <cell r="A439" t="str">
            <v>001.13.00320</v>
          </cell>
          <cell r="B439" t="str">
            <v>Execução de alvenaria de elevação c/ tijolo cerâmico 9x19x19 assente c/ argamassa mista 1:2:8 de 1 vez, Incl. Montagem e Desmontagem de Andaimes Metálicos Tubulares</v>
          </cell>
          <cell r="C439" t="str">
            <v>M2</v>
          </cell>
          <cell r="D439">
            <v>23.950299999999999</v>
          </cell>
        </row>
        <row r="440">
          <cell r="A440" t="str">
            <v>001.13.00340</v>
          </cell>
          <cell r="B440" t="str">
            <v>Alvenaria de vedação com bloco cerâmico furado dim. 9x19x28, com juntas de 20 mm com argamassa mista de cimento, cal hidratada e areia sem peneirar no traço 1:2:9</v>
          </cell>
          <cell r="C440" t="str">
            <v>M2</v>
          </cell>
          <cell r="D440">
            <v>12.706099999999999</v>
          </cell>
        </row>
        <row r="441">
          <cell r="A441" t="str">
            <v>001.13.00360</v>
          </cell>
          <cell r="B441" t="str">
            <v>Alvenaria de vedação com bloco cerâmico furado dim. 9x19x28, com juntas de 20 mm com argamassa mista de cimento, cal hidratada e areia sem peneirar no traço 1:2:9, Incl. Montagem e Desmontagem de Andaimes Metálicos Tubulares</v>
          </cell>
          <cell r="C441" t="str">
            <v>M2</v>
          </cell>
          <cell r="D441">
            <v>13.062900000000001</v>
          </cell>
        </row>
        <row r="442">
          <cell r="A442" t="str">
            <v>001.13.00380</v>
          </cell>
          <cell r="B442" t="str">
            <v>Alvenaria de vedação com bloco cerâmico furado dim.12x19x28, com juntas de 20 mm com argamassa mista de cimento, cal hidratada e areia sem peneirar no traço 1:2:9</v>
          </cell>
          <cell r="C442" t="str">
            <v>M2</v>
          </cell>
          <cell r="D442">
            <v>15.856299999999999</v>
          </cell>
        </row>
        <row r="443">
          <cell r="A443" t="str">
            <v>001.13.00400</v>
          </cell>
          <cell r="B443" t="str">
            <v>Alvenaria de vedação com bloco cerâmico furado dim.12x19x28, com juntas de 20 mm com argamassa mista de cimento, cal hidratada e areia sem peneirar no traço 1:2:9, Incl. Montagem e Desmontagem de Andaimes Metálicos Tubulares</v>
          </cell>
          <cell r="C443" t="str">
            <v>M2</v>
          </cell>
          <cell r="D443">
            <v>16.213100000000001</v>
          </cell>
        </row>
        <row r="444">
          <cell r="A444" t="str">
            <v>001.13.00420</v>
          </cell>
          <cell r="B444" t="str">
            <v>Alvenaria de vedação com bloco cerâmico furado dim.14x19x28, com juntas de 20 mm com argamassa mista de cimento, cal hidratada e areia sem peneirar no traço 1:2:9</v>
          </cell>
          <cell r="C444" t="str">
            <v>M2</v>
          </cell>
          <cell r="D444">
            <v>20.6311</v>
          </cell>
        </row>
        <row r="445">
          <cell r="A445" t="str">
            <v>001.13.00440</v>
          </cell>
          <cell r="B445" t="str">
            <v>Alvenaria de vedação com bloco cerâmico furado dim.14x19x28, com juntas de 20 mm com argamassa mista de cimento, cal hidratada e areia sem peneirar no traço 1:2:9, Incl. Montagem e Desmontagem de Andaimes Metálicos Tubulares</v>
          </cell>
          <cell r="C445" t="str">
            <v>M2</v>
          </cell>
          <cell r="D445">
            <v>20.9879</v>
          </cell>
        </row>
        <row r="446">
          <cell r="A446" t="str">
            <v>001.13.00460</v>
          </cell>
          <cell r="B446" t="str">
            <v>Alvenaria de Vedação Com Bloco de Concreto, Juntas de 10 mm Com Argamassa Mista de Cimento, Cal Hidratada e Areia Sem Peneirar no traço 1:0,50:8 dim. 11,50x19x39 cm</v>
          </cell>
          <cell r="C446" t="str">
            <v>M2</v>
          </cell>
          <cell r="D446">
            <v>15.951499999999999</v>
          </cell>
        </row>
        <row r="447">
          <cell r="A447" t="str">
            <v>001.13.00480</v>
          </cell>
          <cell r="B447" t="str">
            <v>Alvenaria de Vedação Com Bloco de Concreto, Juntas de 10 mm Com Argamassa Mista de Cimento, Cal Hidratada e Areia Sem Peneirar no traço 1:0,50:8 dim. 11,50x19x39 cm, Incl. Montagem e Desmontagem de Andaimes Metálicos Tubulares</v>
          </cell>
          <cell r="C447" t="str">
            <v>M2</v>
          </cell>
          <cell r="D447">
            <v>16.308299999999999</v>
          </cell>
        </row>
        <row r="448">
          <cell r="A448" t="str">
            <v>001.13.00500</v>
          </cell>
          <cell r="B448" t="str">
            <v>Alvenaria de Vedação Com Bloco de Concreto, Juntas de 10 mm Com Argamassa Mista de Cimento, Cal Hidratada e Areia Sem Peneirar no traço 1:0,50:8 dim. 14x19x39 cm</v>
          </cell>
          <cell r="C448" t="str">
            <v>M2</v>
          </cell>
          <cell r="D448">
            <v>21.0487</v>
          </cell>
        </row>
        <row r="449">
          <cell r="A449" t="str">
            <v>001.13.00520</v>
          </cell>
          <cell r="B449" t="str">
            <v>Alvenaria de Vedação Com Bloco de Concreto, Juntas de 10 mm Com Argamassa Mista de Cimento, Cal Hidratada e Areia Sem Peneirar no traço 1:0,50:8 dim. 14x19x39 cm, Incl. Montagem e Desmontagem de Andaimes Metálicos Tubulares</v>
          </cell>
          <cell r="C449" t="str">
            <v>M2</v>
          </cell>
          <cell r="D449">
            <v>21.4055</v>
          </cell>
        </row>
        <row r="450">
          <cell r="A450" t="str">
            <v>001.13.00540</v>
          </cell>
          <cell r="B450" t="str">
            <v>Alvenaria de Vedação Com Bloco de Concreto, Juntas de 10 mm Com Argamassa Mista de Cimento, Cal Hidratada e Areia Sem Peneirar no traço 1:0,50:8 dim. 19x19x39 cm</v>
          </cell>
          <cell r="C450" t="str">
            <v>M2</v>
          </cell>
          <cell r="D450">
            <v>25.6174</v>
          </cell>
        </row>
        <row r="451">
          <cell r="A451" t="str">
            <v>001.13.00560</v>
          </cell>
          <cell r="B451" t="str">
            <v>Alvenaria de Vedação Com Bloco de Concreto, Juntas de 10 mm Com Argamassa Mista de Cimento, Cal Hidratada e Areia Sem Peneirar no traço 1:0,50:8 dim. 19x19x39 cm, Incl. Montagem e Desmontagem de Andaimes Metálicos Tubulares</v>
          </cell>
          <cell r="C451" t="str">
            <v>M2</v>
          </cell>
          <cell r="D451">
            <v>25.9742</v>
          </cell>
        </row>
        <row r="452">
          <cell r="A452" t="str">
            <v>001.13.00580</v>
          </cell>
          <cell r="B452" t="str">
            <v>Alvenaria Estrutural Com Bloco de Concreto, Juntas de 10 mm Com Argamassa Mista de Cimento, Cal Hidratada e Areia Sem Peneirar no traço 1:0,25:6 dim. 14x19x39 cm</v>
          </cell>
          <cell r="C452" t="str">
            <v>M2</v>
          </cell>
          <cell r="D452">
            <v>22.637</v>
          </cell>
        </row>
        <row r="453">
          <cell r="A453" t="str">
            <v>001.13.00600</v>
          </cell>
          <cell r="B453" t="str">
            <v>Alvenaria Estrutural Com Bloco de Concreto, Juntas de 10 mm Com Argamassa Mista de Cimento, Cal Hidratada e Areia Sem Peneirar no traço 1:0,25:6 dim. 14x19x39 cm, Incl. Montagem e Desmontagem de Andaimes Metálicos Tubulares</v>
          </cell>
          <cell r="C453" t="str">
            <v>M2</v>
          </cell>
          <cell r="D453">
            <v>22.9938</v>
          </cell>
        </row>
        <row r="454">
          <cell r="A454" t="str">
            <v>001.13.00620</v>
          </cell>
          <cell r="B454" t="str">
            <v>Alvenaria Estrutural Com Bloco de Concreto, Juntas de 10 mm Com Argamassa Mista de Cimento, Cal Hidratada e Areia Sem Peneirar no traço 1:0,25:6 dim. 19x19x39 cm</v>
          </cell>
          <cell r="C454" t="str">
            <v>M2</v>
          </cell>
          <cell r="D454">
            <v>29.3781</v>
          </cell>
        </row>
        <row r="455">
          <cell r="A455" t="str">
            <v>001.13.00640</v>
          </cell>
          <cell r="B455" t="str">
            <v>Alvenaria Estrutural Com Bloco de Concreto, Juntas de 10 mm Com Argamassa Mista de Cimento, Cal Hidratada e Areia Sem Peneirar no traço 1:0,25:6 dim. 19x19x39 cm, Incl. Montagem e Desmontagem de Andaimes Metálicos Tubulares</v>
          </cell>
          <cell r="C455" t="str">
            <v>M2</v>
          </cell>
          <cell r="D455">
            <v>29.7349</v>
          </cell>
        </row>
        <row r="456">
          <cell r="A456" t="str">
            <v>001.13.00660</v>
          </cell>
          <cell r="B456" t="str">
            <v>Execução de alvenaria aparente de tijolo cerâmico c/ 18 ou 21 furos (dim. 6.00x10.00x21.00 cm) assente c/ argamassa de cimento e areia no traço 1:2:8 de 1/2 vez</v>
          </cell>
          <cell r="C456" t="str">
            <v>M2</v>
          </cell>
          <cell r="D456">
            <v>38.061300000000003</v>
          </cell>
        </row>
        <row r="457">
          <cell r="A457" t="str">
            <v>001.13.00680</v>
          </cell>
          <cell r="B457" t="str">
            <v>Execução de alvenaria aparente de tijolo cerâmico c/ 18 ou 21 furos (dim. 6.00x10.00x21.00 cm) assente c/ argamassa de cimento e areia no traço 1:2:8 de 1 vez</v>
          </cell>
          <cell r="C457" t="str">
            <v>M2</v>
          </cell>
          <cell r="D457">
            <v>81.305999999999997</v>
          </cell>
        </row>
        <row r="458">
          <cell r="A458" t="str">
            <v>001.13.00700</v>
          </cell>
          <cell r="B458" t="str">
            <v>Execução de elemento vazado de cerâmica assente c/ argamassa de cimento e areia peneirada no traço 1:3</v>
          </cell>
          <cell r="C458" t="str">
            <v>M2</v>
          </cell>
          <cell r="D458">
            <v>27.248000000000001</v>
          </cell>
        </row>
        <row r="459">
          <cell r="A459" t="str">
            <v>001.13.00720</v>
          </cell>
          <cell r="B459" t="str">
            <v>Verga, contra-verga ou pilar de concreto armado, incluindo concreto, forma e ferragem com concreto 13,5 mpa (300kg. cim/m3)</v>
          </cell>
          <cell r="C459" t="str">
            <v>M3</v>
          </cell>
          <cell r="D459">
            <v>529.21370000000002</v>
          </cell>
        </row>
        <row r="460">
          <cell r="A460" t="str">
            <v>001.14</v>
          </cell>
          <cell r="B460" t="str">
            <v>COBERTURA</v>
          </cell>
          <cell r="D460">
            <v>1298.2548999999999</v>
          </cell>
        </row>
        <row r="461">
          <cell r="A461" t="str">
            <v>001.14.00020</v>
          </cell>
          <cell r="B461" t="str">
            <v>Estrutura metálica para cobertura, com especificações mínimas: perfil aço dobrado, laminado e chaparia ASTM A 36, eletrodo E6013, especificação AWS. incl. montagem e fundo anti corrosão a base de cromato de zinco</v>
          </cell>
          <cell r="C461" t="str">
            <v>KG</v>
          </cell>
          <cell r="D461">
            <v>5.625</v>
          </cell>
        </row>
        <row r="462">
          <cell r="A462" t="str">
            <v>001.14.00040</v>
          </cell>
          <cell r="B462" t="str">
            <v>Estrutura de madeira para telha de cerâmica ou de concreto, pontaletada sobre laje ou parede</v>
          </cell>
          <cell r="C462" t="str">
            <v>M2</v>
          </cell>
          <cell r="D462">
            <v>25.481000000000002</v>
          </cell>
        </row>
        <row r="463">
          <cell r="A463" t="str">
            <v>001.14.00060</v>
          </cell>
          <cell r="B463" t="str">
            <v>Estrutura de madeira para telha de fibrocimento, alumínio ou aço zincado pontaletada sobre laje ou parede</v>
          </cell>
          <cell r="C463" t="str">
            <v>M2</v>
          </cell>
          <cell r="D463">
            <v>7.7164000000000001</v>
          </cell>
        </row>
        <row r="464">
          <cell r="A464" t="str">
            <v>001.14.00080</v>
          </cell>
          <cell r="B464" t="str">
            <v>Estrutura de madeira para telhado, c/ distância entre tesouras 4.00 m, 02 águas, p/ cobertura c/ chapa ondulada de c.a. ou alumínio, com 10 m de vão</v>
          </cell>
          <cell r="C464" t="str">
            <v>M2</v>
          </cell>
          <cell r="D464">
            <v>20.519400000000001</v>
          </cell>
        </row>
        <row r="465">
          <cell r="A465" t="str">
            <v>001.14.00100</v>
          </cell>
          <cell r="B465" t="str">
            <v>Estrutura de madeira para telhado, c/ distância entre tesouras 4.00 m, 02 águas, p/ cobertura c/ chapa ondulada de c.a. ou alumínio, com 15 m de vão</v>
          </cell>
          <cell r="C465" t="str">
            <v>M2</v>
          </cell>
          <cell r="D465">
            <v>24.5015</v>
          </cell>
        </row>
        <row r="466">
          <cell r="A466" t="str">
            <v>001.14.00120</v>
          </cell>
          <cell r="B466" t="str">
            <v>Estrutura de madeira para telhado, c/ distância entre tesouras 4.00 m, 02 águas, p/ cobertura c/ chapa ondulada de c.a. ou alumínio, com 20 m de vão</v>
          </cell>
          <cell r="C466" t="str">
            <v>M2</v>
          </cell>
          <cell r="D466">
            <v>30.730599999999999</v>
          </cell>
        </row>
        <row r="467">
          <cell r="A467" t="str">
            <v>001.14.00140</v>
          </cell>
          <cell r="B467" t="str">
            <v>Estrutura de madeira para telhado, c/ distância entre tesouras 4.00 m, 04 águas p/ cobertura c/ chapas onduladas de c.a ou alumínio, com 10 m de vao</v>
          </cell>
          <cell r="C467" t="str">
            <v>M2</v>
          </cell>
          <cell r="D467">
            <v>23.3216</v>
          </cell>
        </row>
        <row r="468">
          <cell r="A468" t="str">
            <v>001.14.00160</v>
          </cell>
          <cell r="B468" t="str">
            <v>Execução de estrutura de madeira para telhado, c/ distância entre tesouras 4.00 m, 04 águas p/ cobertura c/ chapas onduladas de c.a ou alumínio, com 15 m de vao</v>
          </cell>
          <cell r="C468" t="str">
            <v>M2</v>
          </cell>
          <cell r="D468">
            <v>27.051600000000001</v>
          </cell>
        </row>
        <row r="469">
          <cell r="A469" t="str">
            <v>001.14.00180</v>
          </cell>
          <cell r="B469" t="str">
            <v>Execução de estrutura de madeira para telhado, c/ distância entre tesouras 4.00 m, 04 águas p/ cobertura c/ chapas onduladas de c.a ou alumínio, com 20 m de vao</v>
          </cell>
          <cell r="C469" t="str">
            <v>M2</v>
          </cell>
          <cell r="D469">
            <v>35.476300000000002</v>
          </cell>
        </row>
        <row r="470">
          <cell r="A470" t="str">
            <v>001.14.00200</v>
          </cell>
          <cell r="B470" t="str">
            <v>Estrutura de Madeira  comum para telhado, constituído de tesouras (6x12 e 6x16 cm), terças (6x12 e 6x16 cm), caibros(5 x 6cm), ripas (1 x 5 cm) e contraventamentos p/ cobertura com telha de barro ou cerâmica de 3 a 7 m de vão</v>
          </cell>
          <cell r="C470" t="str">
            <v>M2</v>
          </cell>
          <cell r="D470">
            <v>27.915800000000001</v>
          </cell>
        </row>
        <row r="471">
          <cell r="A471" t="str">
            <v>001.14.00220</v>
          </cell>
          <cell r="B471" t="str">
            <v>Estrutura de Madeira comum para telhado, constituído de tesouras (6x12 e 6x16 cm), terças (6x12 e 6x16 cm), caibros(5 x 6cm), ripas (1 x 5 cm) e contraventamentos p/ cobertura com telha de barro ou cerâmica de 7 a 10 m de vão</v>
          </cell>
          <cell r="C471" t="str">
            <v>M2</v>
          </cell>
          <cell r="D471">
            <v>31.7651</v>
          </cell>
        </row>
        <row r="472">
          <cell r="A472" t="str">
            <v>001.14.00240</v>
          </cell>
          <cell r="B472" t="str">
            <v>Estrutura de Madeira comum para telhado, constituído de tesouras (6x12 e 6x16 cm), terças (6x12 e 6x16 cm), caibros(5 x 6cm), ripas (1 x 5 cm) e contraventamentos p/ cobertura com telha de barro ou cerâmica de 10 a 13 m de vão</v>
          </cell>
          <cell r="C472" t="str">
            <v>M2</v>
          </cell>
          <cell r="D472">
            <v>36.096200000000003</v>
          </cell>
        </row>
        <row r="473">
          <cell r="A473" t="str">
            <v>001.14.00260</v>
          </cell>
          <cell r="B473" t="str">
            <v>Estrutura de madeira para  telhas canalete 90 ou 43</v>
          </cell>
          <cell r="C473" t="str">
            <v>M2</v>
          </cell>
          <cell r="D473">
            <v>7.6864999999999997</v>
          </cell>
        </row>
        <row r="474">
          <cell r="A474" t="str">
            <v>001.14.00280</v>
          </cell>
          <cell r="B474" t="str">
            <v>Execução de estrutura de madeira para casa popular em telha ceramica</v>
          </cell>
          <cell r="C474" t="str">
            <v>M2</v>
          </cell>
          <cell r="D474">
            <v>15.462199999999999</v>
          </cell>
        </row>
        <row r="475">
          <cell r="A475" t="str">
            <v>001.14.00300</v>
          </cell>
          <cell r="B475" t="str">
            <v>Execução de Cobertura com telha cerâmica tipo plan, inclinação 35%</v>
          </cell>
          <cell r="C475" t="str">
            <v>M2</v>
          </cell>
          <cell r="D475">
            <v>21.161000000000001</v>
          </cell>
        </row>
        <row r="476">
          <cell r="A476" t="str">
            <v>001.14.00320</v>
          </cell>
          <cell r="B476" t="str">
            <v>Execução de Cobertura com telha ceramica tipo portuguesa, inclinação 35%</v>
          </cell>
          <cell r="C476" t="str">
            <v>M2</v>
          </cell>
          <cell r="D476">
            <v>17.090699999999998</v>
          </cell>
        </row>
        <row r="477">
          <cell r="A477" t="str">
            <v>001.14.00340</v>
          </cell>
          <cell r="B477" t="str">
            <v>Execução de Cobertura com telha cerâmica tipo colonial, inclinação 35%</v>
          </cell>
          <cell r="C477" t="str">
            <v>M2</v>
          </cell>
          <cell r="D477">
            <v>26.239599999999999</v>
          </cell>
        </row>
        <row r="478">
          <cell r="A478" t="str">
            <v>001.14.00360</v>
          </cell>
          <cell r="B478" t="str">
            <v>Execução de Cobertura com telha cerâmica tipo romana inclinação 35%</v>
          </cell>
          <cell r="C478" t="str">
            <v>M2</v>
          </cell>
          <cell r="D478">
            <v>16.6707</v>
          </cell>
        </row>
        <row r="479">
          <cell r="A479" t="str">
            <v>001.14.00380</v>
          </cell>
          <cell r="B479" t="str">
            <v>Execução de Cobertura com telha cerâmica tipo tipo francesa, inclinação 35%</v>
          </cell>
          <cell r="C479" t="str">
            <v>M2</v>
          </cell>
          <cell r="D479">
            <v>17.034700000000001</v>
          </cell>
        </row>
        <row r="480">
          <cell r="A480" t="str">
            <v>001.14.00400</v>
          </cell>
          <cell r="B480" t="str">
            <v>Fornecimento de Instalação de Cobertura com chapas onduladas de cimento amianto altura 24 mm, largura útil 450 mm, largura nominal  500 mm, de 4 mm de espessura, inclinação 27%</v>
          </cell>
          <cell r="C480" t="str">
            <v>M2</v>
          </cell>
          <cell r="D480">
            <v>5.5608000000000004</v>
          </cell>
        </row>
        <row r="481">
          <cell r="A481" t="str">
            <v>001.14.00420</v>
          </cell>
          <cell r="B481" t="str">
            <v>Fornecimento e Instalação de Cobertura com chapas onduladas de cimento amianto, altura 125 mm, largura útil 1.020 mm e largura nominal 1.064 mm, de 5 mm de espessura, inclinação 27%</v>
          </cell>
          <cell r="C481" t="str">
            <v>M2</v>
          </cell>
          <cell r="D481">
            <v>15.4474</v>
          </cell>
        </row>
        <row r="482">
          <cell r="A482" t="str">
            <v>001.14.00440</v>
          </cell>
          <cell r="B482" t="str">
            <v>Fornecimento e Instalação de Cobertura com chapas onduladas de cimento amianto, altura 125 mm, largura útil 1.020 mm e largura nominal 1.064 mm, de 6 mm de espessura, inclinação 27%</v>
          </cell>
          <cell r="C482" t="str">
            <v>M2</v>
          </cell>
          <cell r="D482">
            <v>18.106300000000001</v>
          </cell>
        </row>
        <row r="483">
          <cell r="A483" t="str">
            <v>001.14.00460</v>
          </cell>
          <cell r="B483" t="str">
            <v>Fornecimento e Instalação de Cobertura de cimento amianto, perfil trapezoidal,altura 181 mm, largura útil 490 mm, largura nominal 521 mm, de 8 mm de espessura, inclinação 3%</v>
          </cell>
          <cell r="C483" t="str">
            <v>M2</v>
          </cell>
          <cell r="D483">
            <v>22.848800000000001</v>
          </cell>
        </row>
        <row r="484">
          <cell r="A484" t="str">
            <v>001.14.00480</v>
          </cell>
          <cell r="B484" t="str">
            <v>Fornecimento e Instalação de Cobertura com telhas onduladas de poliester c/reforço de fibra de vidro</v>
          </cell>
          <cell r="C484" t="str">
            <v>M2</v>
          </cell>
          <cell r="D484">
            <v>29.314399999999999</v>
          </cell>
        </row>
        <row r="485">
          <cell r="A485" t="str">
            <v>001.14.00500</v>
          </cell>
          <cell r="B485" t="str">
            <v>Fornecimento e Instalação de Cobertura com telha de aço galvanizado zincado trapezoidal, trapézio alto ou baixo, com 0.43mm de espessura, incl.10%, fixada com hastes de ferro galvanizado tipo gancho, arruela de borracha e parafuso</v>
          </cell>
          <cell r="C485" t="str">
            <v>M2</v>
          </cell>
          <cell r="D485">
            <v>27.796600000000002</v>
          </cell>
        </row>
        <row r="486">
          <cell r="A486" t="str">
            <v>001.14.00520</v>
          </cell>
          <cell r="B486" t="str">
            <v>Fornecimento e Instalação de Cobertura com telha trapezoidal de aço pré-pintada eletrostaticamente em uma face, e=0,43 mm, inclinação 10%, fixada com hastes de ferro galvanizado tipo gancho, arruela de borracha e parafuso</v>
          </cell>
          <cell r="C486" t="str">
            <v>M2</v>
          </cell>
          <cell r="D486">
            <v>32.764600000000002</v>
          </cell>
        </row>
        <row r="487">
          <cell r="A487" t="str">
            <v>001.14.00540</v>
          </cell>
          <cell r="B487" t="str">
            <v>Fornecimento e Instalação de Cobertura com telha trapezoidal de aço pré-pintada eletrostaticamente em duas faces, e isolamento termo-acustico, e=0,43 mm, inclinação 10%, fixada com hastes de ferro galvanizado tipo gancho, arruela de borracha e parafuso</v>
          </cell>
          <cell r="C487" t="str">
            <v>M2</v>
          </cell>
          <cell r="D487">
            <v>38.947000000000003</v>
          </cell>
        </row>
        <row r="488">
          <cell r="A488" t="str">
            <v>001.14.00560</v>
          </cell>
          <cell r="B488" t="str">
            <v>Execução de Cumeeira para telha de barro tipo francesa</v>
          </cell>
          <cell r="C488" t="str">
            <v>ML</v>
          </cell>
          <cell r="D488">
            <v>9.6603999999999992</v>
          </cell>
        </row>
        <row r="489">
          <cell r="A489" t="str">
            <v>001.14.00580</v>
          </cell>
          <cell r="B489" t="str">
            <v>Execução de Cumeeira para telha de barro tipo paulista, plam ou colonial</v>
          </cell>
          <cell r="C489" t="str">
            <v>ML</v>
          </cell>
          <cell r="D489">
            <v>9.6603999999999992</v>
          </cell>
        </row>
        <row r="490">
          <cell r="A490" t="str">
            <v>001.14.00600</v>
          </cell>
          <cell r="B490" t="str">
            <v>Execução de Cumeeira para telha tipo romana</v>
          </cell>
          <cell r="C490" t="str">
            <v>ML</v>
          </cell>
          <cell r="D490">
            <v>9.0603999999999996</v>
          </cell>
        </row>
        <row r="491">
          <cell r="A491" t="str">
            <v>001.14.00620</v>
          </cell>
          <cell r="B491" t="str">
            <v>Fornecimento e Instalação de Cumeeira de cimento amianto normal p/telhas onduladas</v>
          </cell>
          <cell r="C491" t="str">
            <v>ML</v>
          </cell>
          <cell r="D491">
            <v>27.111599999999999</v>
          </cell>
        </row>
        <row r="492">
          <cell r="A492" t="str">
            <v>001.14.00640</v>
          </cell>
          <cell r="B492" t="str">
            <v>Fornecimento e Instalação de Cumeeira de cimento amianto universal p/telhas onduladas</v>
          </cell>
          <cell r="C492" t="str">
            <v>ML</v>
          </cell>
          <cell r="D492">
            <v>31.302600000000002</v>
          </cell>
        </row>
        <row r="493">
          <cell r="A493" t="str">
            <v>001.14.00660</v>
          </cell>
          <cell r="B493" t="str">
            <v>Fornecimento e Instalação de Cumeeira de cimento amianto para canalete 90</v>
          </cell>
          <cell r="C493" t="str">
            <v>ML</v>
          </cell>
          <cell r="D493">
            <v>30.924099999999999</v>
          </cell>
        </row>
        <row r="494">
          <cell r="A494" t="str">
            <v>001.14.00680</v>
          </cell>
          <cell r="B494" t="str">
            <v>Fornecimento e Instalação de Cumeeira de cimento amianto p/canalete 49</v>
          </cell>
          <cell r="C494" t="str">
            <v>ML</v>
          </cell>
          <cell r="D494">
            <v>30.924099999999999</v>
          </cell>
        </row>
        <row r="495">
          <cell r="A495" t="str">
            <v>001.14.00700</v>
          </cell>
          <cell r="B495" t="str">
            <v>Fornecimento e Instalação de Cumeeira de cimento amianto p/ telha vogatex</v>
          </cell>
          <cell r="C495" t="str">
            <v>ML</v>
          </cell>
          <cell r="D495">
            <v>7.2736999999999998</v>
          </cell>
        </row>
        <row r="496">
          <cell r="A496" t="str">
            <v>001.14.00720</v>
          </cell>
          <cell r="B496" t="str">
            <v>Fornecimento e Instalação de Cumeeira Metálica Zincada  0.43 mm  (Trapézio Alto ou Baixo)</v>
          </cell>
          <cell r="C496" t="str">
            <v>ML</v>
          </cell>
          <cell r="D496">
            <v>17.344200000000001</v>
          </cell>
        </row>
        <row r="497">
          <cell r="A497" t="str">
            <v>001.14.00740</v>
          </cell>
          <cell r="B497" t="str">
            <v>Fornecimento e Instalação de Cumeeira Metálica Zincada  0.43 mm (Trapézio Alto ou Baixo) Com Pintura Eletrostática</v>
          </cell>
          <cell r="C497" t="str">
            <v>ML</v>
          </cell>
          <cell r="D497">
            <v>20.7394</v>
          </cell>
        </row>
        <row r="498">
          <cell r="A498" t="str">
            <v>001.14.00760</v>
          </cell>
          <cell r="B498" t="str">
            <v>Fornecimento e Instalação de Tampão de cimento aminato para canalete 90 (723x215) mm</v>
          </cell>
          <cell r="C498" t="str">
            <v>UN</v>
          </cell>
          <cell r="D498">
            <v>20.1341</v>
          </cell>
        </row>
        <row r="499">
          <cell r="A499" t="str">
            <v>001.14.00780</v>
          </cell>
          <cell r="B499" t="str">
            <v>Fornecimento e Instalação de Tampão de cimento amianto para cobertura c/canalete 49</v>
          </cell>
          <cell r="C499" t="str">
            <v>M2</v>
          </cell>
          <cell r="D499">
            <v>35.877200000000002</v>
          </cell>
        </row>
        <row r="500">
          <cell r="A500" t="str">
            <v>001.14.00800</v>
          </cell>
          <cell r="B500" t="str">
            <v>Fornecimento e Instalação de Tampão de cimento amianto para cobertura c/canalete 90</v>
          </cell>
          <cell r="C500" t="str">
            <v>M2</v>
          </cell>
          <cell r="D500">
            <v>51.3872</v>
          </cell>
        </row>
        <row r="501">
          <cell r="A501" t="str">
            <v>001.14.00820</v>
          </cell>
          <cell r="B501" t="str">
            <v>Fornecimento e Instalação de calha ou rufo na chapa n.26 com desenvolvimento de 25.00 cm</v>
          </cell>
          <cell r="C501" t="str">
            <v>ML</v>
          </cell>
          <cell r="D501">
            <v>12.5</v>
          </cell>
        </row>
        <row r="502">
          <cell r="A502" t="str">
            <v>001.14.00840</v>
          </cell>
          <cell r="B502" t="str">
            <v>Fornecimento e Instalação de calha ou rufo na chapa n.26 com desenvolvimento de 40.00 cm</v>
          </cell>
          <cell r="C502" t="str">
            <v>ML</v>
          </cell>
          <cell r="D502">
            <v>20</v>
          </cell>
        </row>
        <row r="503">
          <cell r="A503" t="str">
            <v>001.14.00860</v>
          </cell>
          <cell r="B503" t="str">
            <v>Fornecimento e Instalação de calha ou rufo na chapa n.24 com desenvolvimento de 25.00 cm</v>
          </cell>
          <cell r="C503" t="str">
            <v>ML</v>
          </cell>
          <cell r="D503">
            <v>13.75</v>
          </cell>
        </row>
        <row r="504">
          <cell r="A504" t="str">
            <v>001.14.00880</v>
          </cell>
          <cell r="B504" t="str">
            <v>Fornecimento e Instalação de calha ou rufo na chapa n.24 com desenvolvimento de 30.00 cm</v>
          </cell>
          <cell r="C504" t="str">
            <v>ML</v>
          </cell>
          <cell r="D504">
            <v>16.5</v>
          </cell>
        </row>
        <row r="505">
          <cell r="A505" t="str">
            <v>001.14.00900</v>
          </cell>
          <cell r="B505" t="str">
            <v>Fornecimento e Instalação de calha ou rufo na chapa n.24 com desenvolvimento de 50.00 cm</v>
          </cell>
          <cell r="C505" t="str">
            <v>ML</v>
          </cell>
          <cell r="D505">
            <v>27.5</v>
          </cell>
        </row>
        <row r="506">
          <cell r="A506" t="str">
            <v>001.14.00901</v>
          </cell>
          <cell r="B506" t="str">
            <v>Fornecimento e Instalação de calha ou rufo na chapa n.24 com desenvolvimento de 80.00 cm</v>
          </cell>
          <cell r="C506" t="str">
            <v>ML</v>
          </cell>
        </row>
        <row r="507">
          <cell r="A507" t="str">
            <v>001.14.00920</v>
          </cell>
          <cell r="B507" t="str">
            <v>Fornecimento e Instalação de calha ou rufo na chapa n.24 com desenvolvimento de 120.00 cm</v>
          </cell>
          <cell r="C507" t="str">
            <v>ML</v>
          </cell>
          <cell r="D507">
            <v>66</v>
          </cell>
        </row>
        <row r="508">
          <cell r="A508" t="str">
            <v>001.14.00940</v>
          </cell>
          <cell r="B508" t="str">
            <v>Fornecimento e Instalação de condutor na chapa n.26</v>
          </cell>
          <cell r="C508" t="str">
            <v>ML</v>
          </cell>
          <cell r="D508">
            <v>20</v>
          </cell>
        </row>
        <row r="509">
          <cell r="A509" t="str">
            <v>001.14.00960</v>
          </cell>
          <cell r="B509" t="str">
            <v>Fornecimento e Instalação de condutor na chapa n.24</v>
          </cell>
          <cell r="C509" t="str">
            <v>ML</v>
          </cell>
          <cell r="D509">
            <v>22</v>
          </cell>
        </row>
        <row r="510">
          <cell r="A510" t="str">
            <v>001.14.00980</v>
          </cell>
          <cell r="B510" t="str">
            <v>Fornecimento e Instalação de Tubo de pvc para águas pluviais inclusive braçadeira para fixação 100 mm</v>
          </cell>
          <cell r="C510" t="str">
            <v>ML</v>
          </cell>
          <cell r="D510">
            <v>13.5488</v>
          </cell>
        </row>
        <row r="511">
          <cell r="A511" t="str">
            <v>001.14.01000</v>
          </cell>
          <cell r="B511" t="str">
            <v>Fornecimento e Instalação de Curva de pvc 90º diâm.100 mm</v>
          </cell>
          <cell r="C511" t="str">
            <v>UN</v>
          </cell>
          <cell r="D511">
            <v>15.523099999999999</v>
          </cell>
        </row>
        <row r="512">
          <cell r="A512" t="str">
            <v>001.14.01020</v>
          </cell>
          <cell r="B512" t="str">
            <v>Fornecimento e Instalação de Ralo seco vertical em ferro fundido diâm.100 mm</v>
          </cell>
          <cell r="C512" t="str">
            <v>UN</v>
          </cell>
          <cell r="D512">
            <v>12.570399999999999</v>
          </cell>
        </row>
        <row r="513">
          <cell r="A513" t="str">
            <v>001.14.01040</v>
          </cell>
          <cell r="B513" t="str">
            <v>Fornecimento e instalação de Acabamento de beiral com tabua trabalhada, tratada e envernizada 1"""""""""""""""" x 10""""""""""""""""</v>
          </cell>
          <cell r="C513" t="str">
            <v>ML</v>
          </cell>
          <cell r="D513">
            <v>115.5639</v>
          </cell>
        </row>
        <row r="514">
          <cell r="A514" t="str">
            <v>001.14.01060</v>
          </cell>
          <cell r="B514" t="str">
            <v>Execução de Reparo de cobertura -  emboçamento da última fiada de telhas cerâmicas, empregando argamassa mista de cimento, cal e areia no traço 1:2:8</v>
          </cell>
          <cell r="C514" t="str">
            <v>ML</v>
          </cell>
          <cell r="D514">
            <v>3.6524000000000001</v>
          </cell>
        </row>
        <row r="515">
          <cell r="A515" t="str">
            <v>001.14.01080</v>
          </cell>
          <cell r="B515" t="str">
            <v>Execução de Reparo de cobertura -  revisão de cobertura de telhas cerâmicas com tomada de  goteiras</v>
          </cell>
          <cell r="C515" t="str">
            <v>M2</v>
          </cell>
          <cell r="D515">
            <v>0.46970000000000001</v>
          </cell>
        </row>
        <row r="516">
          <cell r="A516" t="str">
            <v>001.14.01100</v>
          </cell>
          <cell r="B516" t="str">
            <v>Execução de Reparo de cobertura - substituição de ripa de peróba</v>
          </cell>
          <cell r="C516" t="str">
            <v>M2</v>
          </cell>
          <cell r="D516">
            <v>2.6265000000000001</v>
          </cell>
        </row>
        <row r="517">
          <cell r="A517" t="str">
            <v>001.14.01120</v>
          </cell>
          <cell r="B517" t="str">
            <v>Execução de Reparo de cobertura - substituição de caibros de peróba</v>
          </cell>
          <cell r="C517" t="str">
            <v>ML</v>
          </cell>
          <cell r="D517">
            <v>3.3250999999999999</v>
          </cell>
        </row>
        <row r="518">
          <cell r="A518" t="str">
            <v>001.14.01140</v>
          </cell>
          <cell r="B518" t="str">
            <v>Execução de Reparo de cobertura - substituição de vigas de peróba 6x12 cm</v>
          </cell>
          <cell r="C518" t="str">
            <v>ML</v>
          </cell>
          <cell r="D518">
            <v>9.9133999999999993</v>
          </cell>
        </row>
        <row r="519">
          <cell r="A519" t="str">
            <v>001.14.01160</v>
          </cell>
          <cell r="B519" t="str">
            <v>Execução de Reparo de cobertura - substituição de vigas de peróba 6x16 cm</v>
          </cell>
          <cell r="C519" t="str">
            <v>ML</v>
          </cell>
          <cell r="D519">
            <v>10.423299999999999</v>
          </cell>
        </row>
        <row r="520">
          <cell r="A520" t="str">
            <v>001.14.01180</v>
          </cell>
          <cell r="B520" t="str">
            <v>Execução de Reparo de cobertura - substituição de telha cerâmica tipo francesa</v>
          </cell>
          <cell r="C520" t="str">
            <v>UN</v>
          </cell>
          <cell r="D520">
            <v>0.97570000000000001</v>
          </cell>
        </row>
        <row r="521">
          <cell r="A521" t="str">
            <v>001.14.01200</v>
          </cell>
          <cell r="B521" t="str">
            <v>Execução de Reparo de cobertura - substituição de telha cerâmica tipo colonial</v>
          </cell>
          <cell r="C521" t="str">
            <v>UN</v>
          </cell>
          <cell r="D521">
            <v>0.90569999999999995</v>
          </cell>
        </row>
        <row r="522">
          <cell r="A522" t="str">
            <v>001.14.01220</v>
          </cell>
          <cell r="B522" t="str">
            <v>Execução de Reparo de cobertura - substituição de telha cerâmica tipo plan</v>
          </cell>
          <cell r="C522" t="str">
            <v>UN</v>
          </cell>
          <cell r="D522">
            <v>0.77569999999999995</v>
          </cell>
        </row>
        <row r="523">
          <cell r="A523" t="str">
            <v>001.15</v>
          </cell>
          <cell r="B523" t="str">
            <v>ESQUADRIAS</v>
          </cell>
          <cell r="D523">
            <v>16650.360100000002</v>
          </cell>
        </row>
        <row r="524">
          <cell r="A524" t="str">
            <v>001.15.00020</v>
          </cell>
          <cell r="B524" t="str">
            <v>Fornecimento e Instalação de Porta metálica de abrir em chapa dobrada n 18</v>
          </cell>
          <cell r="C524" t="str">
            <v>M2</v>
          </cell>
          <cell r="D524">
            <v>248.637</v>
          </cell>
        </row>
        <row r="525">
          <cell r="A525" t="str">
            <v>001.15.00040</v>
          </cell>
          <cell r="B525" t="str">
            <v>Fornecimento e Instalação de Porta metálica de abrir em metalón</v>
          </cell>
          <cell r="C525" t="str">
            <v>M2</v>
          </cell>
          <cell r="D525">
            <v>148.78700000000001</v>
          </cell>
        </row>
        <row r="526">
          <cell r="A526" t="str">
            <v>001.15.00060</v>
          </cell>
          <cell r="B526" t="str">
            <v>Fornecimento e Instalação de Porta metálica de abrir em perfil metálico (cantoneiras e tees)</v>
          </cell>
          <cell r="C526" t="str">
            <v>M2</v>
          </cell>
          <cell r="D526">
            <v>161.78700000000001</v>
          </cell>
        </row>
        <row r="527">
          <cell r="A527" t="str">
            <v>001.15.00080</v>
          </cell>
          <cell r="B527" t="str">
            <v>Fornecimento e Instalação de Porta metálica de correr em chapa dobrada n 18</v>
          </cell>
          <cell r="C527" t="str">
            <v>M2</v>
          </cell>
          <cell r="D527">
            <v>161.78700000000001</v>
          </cell>
        </row>
        <row r="528">
          <cell r="A528" t="str">
            <v>001.15.00100</v>
          </cell>
          <cell r="B528" t="str">
            <v>Fornecimento e instalação de Porta metálica de correr em metalón</v>
          </cell>
          <cell r="C528" t="str">
            <v>M2</v>
          </cell>
          <cell r="D528">
            <v>183.78700000000001</v>
          </cell>
        </row>
        <row r="529">
          <cell r="A529" t="str">
            <v>001.15.00120</v>
          </cell>
          <cell r="B529" t="str">
            <v>Fornecimento e Instalação de Porta metálica de correr em perfil metálico (cantoneiras e tees)</v>
          </cell>
          <cell r="C529" t="str">
            <v>M2</v>
          </cell>
          <cell r="D529">
            <v>168.78700000000001</v>
          </cell>
        </row>
        <row r="530">
          <cell r="A530" t="str">
            <v>001.15.00140</v>
          </cell>
          <cell r="B530" t="str">
            <v>Fornecimento e Instalaçao de Porta metálica de de abrir em metalón com janela acoplada</v>
          </cell>
          <cell r="C530" t="str">
            <v>M2</v>
          </cell>
          <cell r="D530">
            <v>101.28700000000001</v>
          </cell>
        </row>
        <row r="531">
          <cell r="A531" t="str">
            <v>001.15.00160</v>
          </cell>
          <cell r="B531" t="str">
            <v>Fornecimento e Instalação de Porta metálica de ( 2,00 x 2,60 ) m - 2 fls de abrir c/ vidro</v>
          </cell>
          <cell r="C531" t="str">
            <v>UN</v>
          </cell>
          <cell r="D531">
            <v>770.53499999999997</v>
          </cell>
        </row>
        <row r="532">
          <cell r="A532" t="str">
            <v>001.15.00180</v>
          </cell>
          <cell r="B532" t="str">
            <v>Porta metálica de enrolar em chapa de aço ondulada</v>
          </cell>
          <cell r="C532" t="str">
            <v>M2</v>
          </cell>
          <cell r="D532">
            <v>88.065700000000007</v>
          </cell>
        </row>
        <row r="533">
          <cell r="A533" t="str">
            <v>001.15.00200</v>
          </cell>
          <cell r="B533" t="str">
            <v>Janela metálica basculante em chapa dobrada n 18</v>
          </cell>
          <cell r="C533" t="str">
            <v>M2</v>
          </cell>
          <cell r="D533">
            <v>229.39349999999999</v>
          </cell>
        </row>
        <row r="534">
          <cell r="A534" t="str">
            <v>001.15.00220</v>
          </cell>
          <cell r="B534" t="str">
            <v>Janela metálica basculante em metalón</v>
          </cell>
          <cell r="C534" t="str">
            <v>M2</v>
          </cell>
          <cell r="D534">
            <v>166.33349999999999</v>
          </cell>
        </row>
        <row r="535">
          <cell r="A535" t="str">
            <v>001.15.00240</v>
          </cell>
          <cell r="B535" t="str">
            <v>Janela metálica basculante em perfil metálico (cantoneiras e tees)</v>
          </cell>
          <cell r="C535" t="str">
            <v>M2</v>
          </cell>
          <cell r="D535">
            <v>166.33349999999999</v>
          </cell>
        </row>
        <row r="536">
          <cell r="A536" t="str">
            <v>001.15.00260</v>
          </cell>
          <cell r="B536" t="str">
            <v>Janela metálica de correr em chapa de aço  dobrada n 18</v>
          </cell>
          <cell r="C536" t="str">
            <v>M2</v>
          </cell>
          <cell r="D536">
            <v>194.39349999999999</v>
          </cell>
        </row>
        <row r="537">
          <cell r="A537" t="str">
            <v>001.15.00280</v>
          </cell>
          <cell r="B537" t="str">
            <v>Janela metálica de correr em metalón</v>
          </cell>
          <cell r="C537" t="str">
            <v>M2</v>
          </cell>
          <cell r="D537">
            <v>157.2115</v>
          </cell>
        </row>
        <row r="538">
          <cell r="A538" t="str">
            <v>001.15.00300</v>
          </cell>
          <cell r="B538" t="str">
            <v>Janela metálica de correr em perfis metálicos (cantoneiras e tees)</v>
          </cell>
          <cell r="C538" t="str">
            <v>M2</v>
          </cell>
          <cell r="D538">
            <v>164.39349999999999</v>
          </cell>
        </row>
        <row r="539">
          <cell r="A539" t="str">
            <v>001.15.00320</v>
          </cell>
          <cell r="B539" t="str">
            <v>Janela metálica maximar em chapa dobrada n 18</v>
          </cell>
          <cell r="C539" t="str">
            <v>M2</v>
          </cell>
          <cell r="D539">
            <v>172.2115</v>
          </cell>
        </row>
        <row r="540">
          <cell r="A540" t="str">
            <v>001.15.00340</v>
          </cell>
          <cell r="B540" t="str">
            <v>Janela metálica maximar em metalón</v>
          </cell>
          <cell r="C540" t="str">
            <v>M2</v>
          </cell>
          <cell r="D540">
            <v>172.2115</v>
          </cell>
        </row>
        <row r="541">
          <cell r="A541" t="str">
            <v>001.15.00360</v>
          </cell>
          <cell r="B541" t="str">
            <v>Janela metálica maximar em perfis metálicos (cantoneiras e tees)</v>
          </cell>
          <cell r="C541" t="str">
            <v>M2</v>
          </cell>
          <cell r="D541">
            <v>181.2115</v>
          </cell>
        </row>
        <row r="542">
          <cell r="A542" t="str">
            <v>001.15.00380</v>
          </cell>
          <cell r="B542" t="str">
            <v>Janela metálica veneziana em metalon</v>
          </cell>
          <cell r="C542" t="str">
            <v>M2</v>
          </cell>
          <cell r="D542">
            <v>142.2115</v>
          </cell>
        </row>
        <row r="543">
          <cell r="A543" t="str">
            <v>001.15.00400</v>
          </cell>
          <cell r="B543" t="str">
            <v>Janela metálica fixa para vidro em chapa dobrada</v>
          </cell>
          <cell r="C543" t="str">
            <v>M2</v>
          </cell>
          <cell r="D543">
            <v>197.2115</v>
          </cell>
        </row>
        <row r="544">
          <cell r="A544" t="str">
            <v>001.15.00420</v>
          </cell>
          <cell r="B544" t="str">
            <v>Janela metálica tipo grade de ferro de 1/2 pol. espaçados a cada 15 cm incl. tela de arame sobreposta, j3-120x50 cm</v>
          </cell>
          <cell r="C544" t="str">
            <v>UN</v>
          </cell>
          <cell r="D544">
            <v>254.19720000000001</v>
          </cell>
        </row>
        <row r="545">
          <cell r="A545" t="str">
            <v>001.15.00440</v>
          </cell>
          <cell r="B545" t="str">
            <v>Janela metálica de chapa dobrada n.18 tipo grade fixa inclusive ferragens e tela mosquiteiro</v>
          </cell>
          <cell r="C545" t="str">
            <v>M2</v>
          </cell>
          <cell r="D545">
            <v>141.89349999999999</v>
          </cell>
        </row>
        <row r="546">
          <cell r="A546" t="str">
            <v>001.15.00460</v>
          </cell>
          <cell r="B546" t="str">
            <v>Janela metálica de correr em metalón com tela</v>
          </cell>
          <cell r="C546" t="str">
            <v>M2</v>
          </cell>
          <cell r="D546">
            <v>159.09030000000001</v>
          </cell>
        </row>
        <row r="547">
          <cell r="A547" t="str">
            <v>001.15.00480</v>
          </cell>
          <cell r="B547" t="str">
            <v>Portão metálico tipo grade em ferro de 1/2 pol espaçados a cada 15 cm conf. modelo, p5-90x210 cm</v>
          </cell>
          <cell r="C547" t="str">
            <v>UN</v>
          </cell>
          <cell r="D547">
            <v>328.28870000000001</v>
          </cell>
        </row>
        <row r="548">
          <cell r="A548" t="str">
            <v>001.15.00500</v>
          </cell>
          <cell r="B548" t="str">
            <v>Portão de Correr em Chapa Corrugada N.18, Conf. Det. SINFRA N.06</v>
          </cell>
          <cell r="C548" t="str">
            <v>M2</v>
          </cell>
          <cell r="D548">
            <v>211.1028</v>
          </cell>
        </row>
        <row r="549">
          <cell r="A549" t="str">
            <v>001.15.00520</v>
          </cell>
          <cell r="B549" t="str">
            <v>Gradil  de ferro metalón 20x20 mm</v>
          </cell>
          <cell r="C549" t="str">
            <v>M2</v>
          </cell>
          <cell r="D549">
            <v>78.474100000000007</v>
          </cell>
        </row>
        <row r="550">
          <cell r="A550" t="str">
            <v>001.15.00540</v>
          </cell>
          <cell r="B550" t="str">
            <v>Fornecimento e Instalação de Gradil em Módulos Fixos, conf. det. SINFRA/ FEMA - Entrada do Parque Mãe Bonifácia</v>
          </cell>
          <cell r="C550" t="str">
            <v>ML</v>
          </cell>
          <cell r="D550">
            <v>234.41499999999999</v>
          </cell>
        </row>
        <row r="551">
          <cell r="A551" t="str">
            <v>001.15.00560</v>
          </cell>
          <cell r="B551" t="str">
            <v>Portão de ferro metalon  30x20mm</v>
          </cell>
          <cell r="C551" t="str">
            <v>M2</v>
          </cell>
          <cell r="D551">
            <v>54.900300000000001</v>
          </cell>
        </row>
        <row r="552">
          <cell r="A552" t="str">
            <v>001.15.00580</v>
          </cell>
          <cell r="B552" t="str">
            <v>Grades de proteção - chapa 2 x 1 cm</v>
          </cell>
          <cell r="C552" t="str">
            <v>M2</v>
          </cell>
          <cell r="D552">
            <v>69.893500000000003</v>
          </cell>
        </row>
        <row r="553">
          <cell r="A553" t="str">
            <v>001.15.00600</v>
          </cell>
          <cell r="B553" t="str">
            <v>Portão metálico em chapa dobrada com fechamento em chapa lisa, inclusive ferragens</v>
          </cell>
          <cell r="C553" t="str">
            <v>M2</v>
          </cell>
          <cell r="D553">
            <v>88.593500000000006</v>
          </cell>
        </row>
        <row r="554">
          <cell r="A554" t="str">
            <v>001.15.00620</v>
          </cell>
          <cell r="B554" t="str">
            <v>Corrimão metálico de ferro ( 3 x 2 cm ) h=0,80m</v>
          </cell>
          <cell r="C554" t="str">
            <v>ML</v>
          </cell>
          <cell r="D554">
            <v>59.393500000000003</v>
          </cell>
        </row>
        <row r="555">
          <cell r="A555" t="str">
            <v>001.15.00640</v>
          </cell>
          <cell r="B555" t="str">
            <v>Portão metálico em chapa lisa vincada c/ requadro em perfil de ferro simples, inclusive ferragens e fechadura</v>
          </cell>
          <cell r="C555" t="str">
            <v>M2</v>
          </cell>
          <cell r="D555">
            <v>104.0903</v>
          </cell>
        </row>
        <row r="556">
          <cell r="A556" t="str">
            <v>001.15.00660</v>
          </cell>
          <cell r="B556" t="str">
            <v>Fornecimento e Instalação de Porta De Ferro Tipo Veneziana - 0,80 x 2,10 x 0,12 m - Padrão Popular</v>
          </cell>
          <cell r="C556" t="str">
            <v>UN</v>
          </cell>
          <cell r="D556">
            <v>141.89699999999999</v>
          </cell>
        </row>
        <row r="557">
          <cell r="A557" t="str">
            <v>001.15.00680</v>
          </cell>
          <cell r="B557" t="str">
            <v>Fornecimento e Instalação de Porta De Ferro Tipo Veneziana - 0,70 x 2,10 x 0,12 m - Padrão Popular</v>
          </cell>
          <cell r="C557" t="str">
            <v>UN</v>
          </cell>
          <cell r="D557">
            <v>141.89699999999999</v>
          </cell>
        </row>
        <row r="558">
          <cell r="A558" t="str">
            <v>001.15.00700</v>
          </cell>
          <cell r="B558" t="str">
            <v>Fornecimento e Instalação de Porta De Ferro Tipo Veneziana - 0,60 x 2,10 x 0,12 m - Padrão Popular</v>
          </cell>
          <cell r="C558" t="str">
            <v>UN</v>
          </cell>
          <cell r="D558">
            <v>141.89699999999999</v>
          </cell>
        </row>
        <row r="559">
          <cell r="A559" t="str">
            <v>001.15.00720</v>
          </cell>
          <cell r="B559" t="str">
            <v>Fornecimento e Instalação de Janela Tipo Vitro Basculante sem Grade  0.40 x 0.60 cm, batente e = 13 cm chapa 22 - Padrão Popular</v>
          </cell>
          <cell r="C559" t="str">
            <v>UN</v>
          </cell>
          <cell r="D559">
            <v>69.373500000000007</v>
          </cell>
        </row>
        <row r="560">
          <cell r="A560" t="str">
            <v>001.15.00740</v>
          </cell>
          <cell r="B560" t="str">
            <v>Fornecimento e Instalação de Janela Tipo Vitro Basculante sem Grade  0.60 x 0.60 cm, batente e = 13 cm chapa 22 - Padrão Popular</v>
          </cell>
          <cell r="C560" t="str">
            <v>UN</v>
          </cell>
          <cell r="D560">
            <v>76.033500000000004</v>
          </cell>
        </row>
        <row r="561">
          <cell r="A561" t="str">
            <v>001.15.00760</v>
          </cell>
          <cell r="B561" t="str">
            <v>Fornecimento e Instalação de Janela Tipo Vitro Maxim-ar 1.00 x 0.60 m c/ Grade Xadrez, Batente E = 12 cm, Chapa 22  - Padrão Comercial</v>
          </cell>
          <cell r="C561" t="str">
            <v>UN</v>
          </cell>
          <cell r="D561">
            <v>139.29920000000001</v>
          </cell>
        </row>
        <row r="562">
          <cell r="A562" t="str">
            <v>001.15.00780</v>
          </cell>
          <cell r="B562" t="str">
            <v>Fornecimento e Instalação de Janela Tipo Veneziana de Correr, Sem Vitrô, Com Grade Dim.1.00 x 1.20 x 0.13 - Padrão Popular</v>
          </cell>
          <cell r="C562" t="str">
            <v>UN</v>
          </cell>
          <cell r="D562">
            <v>144.947</v>
          </cell>
        </row>
        <row r="563">
          <cell r="A563" t="str">
            <v>001.15.00800</v>
          </cell>
          <cell r="B563" t="str">
            <v>Fornecimento e Instalação de Janela Tipo Veneziana de Correr, Sem Vitrô, Com Grade Dim.1.00 x 1.50 x 0.13 - Padrão Popular</v>
          </cell>
          <cell r="C563" t="str">
            <v>UN</v>
          </cell>
          <cell r="D563">
            <v>159.40700000000001</v>
          </cell>
        </row>
        <row r="564">
          <cell r="A564" t="str">
            <v>001.15.00820</v>
          </cell>
          <cell r="B564" t="str">
            <v>Fornecimento e Instalação de Janela Tipo Vitro de Correr com Caixilho Fixo 1.20 x 1.00 m s/ Grade, Batente E = 12 cm, Chapa 22 4 Folhas - Padrão Comercial</v>
          </cell>
          <cell r="C564" t="str">
            <v>UN</v>
          </cell>
          <cell r="D564">
            <v>131.517</v>
          </cell>
        </row>
        <row r="565">
          <cell r="A565" t="str">
            <v>001.15.00840</v>
          </cell>
          <cell r="B565" t="str">
            <v>Fornecimento e Instalação de Janela Tipo Vitro de Correr com Caixilho Fixo 1.50 x 1.00 m c/ Grade, Batente E = 12 cm, Chapa 22 4 Folhas - Padrão Comercial</v>
          </cell>
          <cell r="C565" t="str">
            <v>UN</v>
          </cell>
          <cell r="D565">
            <v>148.28919999999999</v>
          </cell>
        </row>
        <row r="566">
          <cell r="A566" t="str">
            <v>001.15.00860</v>
          </cell>
          <cell r="B566" t="str">
            <v>Fornecimento e Instalação de Janela Tipo Vitro de Correr com Caixilho Fixo 2.00 x 1.00 m s/ Grade, Batente e= 12 cm Chapa 22, 4 Folhas - Padrão Comercial</v>
          </cell>
          <cell r="C566" t="str">
            <v>UN</v>
          </cell>
          <cell r="D566">
            <v>224.83920000000001</v>
          </cell>
        </row>
        <row r="567">
          <cell r="A567" t="str">
            <v>001.15.00880</v>
          </cell>
          <cell r="B567" t="str">
            <v>Fornecimento e Instalação de Janela Tipo Vitro de Correr com Caixilho Fixo 1.50 x 1.20 m c/ Grade, Batente E = 12 cm, Chapa 22 4 Folhas - Padrão Comercial</v>
          </cell>
          <cell r="C567" t="str">
            <v>UN</v>
          </cell>
          <cell r="D567">
            <v>222.39920000000001</v>
          </cell>
        </row>
        <row r="568">
          <cell r="A568" t="str">
            <v>001.15.00900</v>
          </cell>
          <cell r="B568" t="str">
            <v>Fornecimento e Instalação de Porta Padrão Popular (sem defeitos), Tipo Solidor, Dimensão 60 x 210 cm, incl. Portal de Cedrinho Fixado Com Espuma de Poliuretano, Alisar de Cedrinho, Dobradiça de Ferro Zincado 31/2"""""""""""""""" x 21/2"""""""""""""""",</v>
          </cell>
          <cell r="C568" t="str">
            <v>CJ</v>
          </cell>
          <cell r="D568">
            <v>112.26560000000001</v>
          </cell>
        </row>
        <row r="569">
          <cell r="A569" t="str">
            <v>001.15.00920</v>
          </cell>
          <cell r="B569" t="str">
            <v>Fornecimento e Instalação de Porta Padrão Popular (sem defeitos), Tipo Solidor, Dimensão 70 x 210 cm, incl. Portal de Cedrinho Fixado Com Espuma de Poliuretano, Alisar de Cedrinho, Dobradiça de Ferro Zincado 31/2"""""""""""""""" x 21/2"""""""""""""""",</v>
          </cell>
          <cell r="C569" t="str">
            <v>CJ</v>
          </cell>
          <cell r="D569">
            <v>112.26560000000001</v>
          </cell>
        </row>
        <row r="570">
          <cell r="A570" t="str">
            <v>001.15.00940</v>
          </cell>
          <cell r="B570" t="str">
            <v>Fornecimento e Instalação de Porta Padrão Popular (sem defeitos), Tipo Solidor, Dimensão 80 x 210 cm, incl. Portal de Cedrinho Fixado Com Espuma de Poliuretano, Alisar de Cedrinho, Dobradiça de Ferro Zincado 31/2"""""""""""""""" x 21/2"""""""""""""""",</v>
          </cell>
          <cell r="C570" t="str">
            <v>CJ</v>
          </cell>
          <cell r="D570">
            <v>112.26560000000001</v>
          </cell>
        </row>
        <row r="571">
          <cell r="A571" t="str">
            <v>001.15.00960</v>
          </cell>
          <cell r="B571" t="str">
            <v>Fornecimento e Instalação de Porta Tipo Solidor, Angelim, Prensada, Semi Oca, Laminada Para Pintura, Dim. 60 x 180 cm, incl. Portal de Angelim e=3.50cm, Fixado C/ Espuma de Poliuretano, Alisar de Angelim l=6.00cm, Dobradiça de Ferro Niquel. 31/2""""""""</v>
          </cell>
          <cell r="C571" t="str">
            <v>CJ</v>
          </cell>
          <cell r="D571">
            <v>206.1456</v>
          </cell>
        </row>
        <row r="572">
          <cell r="A572" t="str">
            <v>001.15.00980</v>
          </cell>
          <cell r="B572" t="str">
            <v>Fornecimento e Instalação de Porta Tipo Solidor, Angelim, Prensada, Semi Oca, Laminada Para Pintura, Dim. 70 x 180 cm, incl. Portal de Angelim e=3.50cm, Fixado C/ Espuma de Poliuretano, Alisar de Angelim l=6.00cm, Dobradiça de Ferro Niquel. 31/2""""""""</v>
          </cell>
          <cell r="C572" t="str">
            <v>CJ</v>
          </cell>
          <cell r="D572">
            <v>206.1456</v>
          </cell>
        </row>
        <row r="573">
          <cell r="A573" t="str">
            <v>001.15.01000</v>
          </cell>
          <cell r="B573" t="str">
            <v>Fornecimento e Instalação de Porta Tipo Solidor, Angelim, Prensada, Semi Oca, Laminada Para Pintura, Dim.80 x 180 cm, incl. Portal de Angelim e=3.50cm, Fixado C/ Espuma de Poliuretano, Alisar de Angelim l=6.00cm, Dobradiça de Ferro Niquel. 31/2"""""""""</v>
          </cell>
          <cell r="C573" t="str">
            <v>CJ</v>
          </cell>
          <cell r="D573">
            <v>206.1456</v>
          </cell>
        </row>
        <row r="574">
          <cell r="A574" t="str">
            <v>001.15.01020</v>
          </cell>
          <cell r="B574" t="str">
            <v>Fornecimento e Instalação de Porta Tipo Solidor, Angelim, Prensada, Semi Oca, Laminada Para Pintura, Dim. 60 x 210 cm, incl. Portal de Angelim e=3.50cm, Fixado C/ Espuma de Poliuretano, Alisar de Angelim l=6.00cm, Dobradiça de Ferro Niquel. 31/2""""""""</v>
          </cell>
          <cell r="C574" t="str">
            <v>CJ</v>
          </cell>
          <cell r="D574">
            <v>206.1456</v>
          </cell>
        </row>
        <row r="575">
          <cell r="A575" t="str">
            <v>001.15.01040</v>
          </cell>
          <cell r="B575" t="str">
            <v>Fornecimento e Instalação de Porta Tipo Solidor, Angelim, Prensada, Semi Oca, Laminada Para Pintura, Dim. 70 x 210 cm, incl. Portal de Angelim e=3.50cm, Fixado C/ Espuma de Poliuretano, Alisar de Angelim l=6.00cm, Dobradiça de Ferro Niquel. 31/2""""""""</v>
          </cell>
          <cell r="C575" t="str">
            <v>CJ</v>
          </cell>
          <cell r="D575">
            <v>206.1456</v>
          </cell>
        </row>
        <row r="576">
          <cell r="A576" t="str">
            <v>001.15.01060</v>
          </cell>
          <cell r="B576" t="str">
            <v>Fornecimento e Instalação de Porta Tipo Solidor, Angelim, Prensada, Semi Oca, Laminada Para Pintura, Dim.80 x 210 cm, incl. Portal de Angelim e=3.50cm, Fixado C/ Espuma de Poliuretano, Alisar de Angelim l=6.00cm, Dobradiça de Ferro Niquel. 31/2"""""""""</v>
          </cell>
          <cell r="C576" t="str">
            <v>CJ</v>
          </cell>
          <cell r="D576">
            <v>206.1456</v>
          </cell>
        </row>
        <row r="577">
          <cell r="A577" t="str">
            <v>001.15.01080</v>
          </cell>
          <cell r="B577" t="str">
            <v>Fornecimento e Instalação de Porta Tipo Solidor, Angelim, Prensada, Semi Oca, Laminada Para Pintura, Dim. 90 x 210 cm, incl. Portal de Angelim e=3.50cm, Fixado C/ Espuma de Poliuretano, Alisar de Angelim l=6.00cm, Dobradiça de Ferro Niquel. 31/2""""""""</v>
          </cell>
          <cell r="C577" t="str">
            <v>CJ</v>
          </cell>
          <cell r="D577">
            <v>206.1456</v>
          </cell>
        </row>
        <row r="578">
          <cell r="A578" t="str">
            <v>001.15.01100</v>
          </cell>
          <cell r="B578" t="str">
            <v>Fornecimento e Instalação de Porta Tipo Solidor, Angelim, Prensada, Encabeçada,Semi Oca, Laminada Para Envernizamento, Dim. 60 x 210 cm, incl. Portal de Angelim e=3.50cm, Fixado C/ Espuma de Poliuretano, Alisar de Angelim l=6.00cm, Dobradiça 31/2"""""""</v>
          </cell>
          <cell r="C578" t="str">
            <v>CJ</v>
          </cell>
          <cell r="D578">
            <v>231.16560000000001</v>
          </cell>
        </row>
        <row r="579">
          <cell r="A579" t="str">
            <v>001.15.01120</v>
          </cell>
          <cell r="B579" t="str">
            <v>Fornecimento e Instalação de Porta Tipo Solidor, Angelim, Prensada, Encabeçada,Semi Oca, Laminada Para Envernizamento, Dim. 70 x 210 cm, incl. Portal de Angelim e=3.50cm, Fixado C/ Espuma de Poliuretano, Alisar de Angelim l=6.00cm, Dobradiça 31/2"""""""</v>
          </cell>
          <cell r="C579" t="str">
            <v>CJ</v>
          </cell>
          <cell r="D579">
            <v>231.16560000000001</v>
          </cell>
        </row>
        <row r="580">
          <cell r="A580" t="str">
            <v>001.15.01140</v>
          </cell>
          <cell r="B580" t="str">
            <v>Fornecimento e Instalação de Porta Tipo Solidor, Angelim, Prensada, Encabeçada,Semi Oca, Laminada Para Envernizamento, Dim. 80 x 210 cm, incl. Portal de Angelim e=3.50cm, Fixado C/ Espuma de Poliuretano, Alisar de Angelim l=6.00cm, Dobradiça 31/2"""""""</v>
          </cell>
          <cell r="C580" t="str">
            <v>CJ</v>
          </cell>
          <cell r="D580">
            <v>231.16560000000001</v>
          </cell>
        </row>
        <row r="581">
          <cell r="A581" t="str">
            <v>001.15.01160</v>
          </cell>
          <cell r="B581" t="str">
            <v>Fornecimento e Instalação de Porta Tipo Solidor, Angelim, Prensada, Encabeçada,Semi Oca, Laminada Para Envernizamento, Dim. 90 x 210 cm, incl. Portal de Angelim e=3.50cm, Fixado C/ Espuma de Poliuretano, Alisar de Angelim l=6.00cm, Dobradiça 31/2"""""""</v>
          </cell>
          <cell r="C581" t="str">
            <v>CJ</v>
          </cell>
          <cell r="D581">
            <v>231.16560000000001</v>
          </cell>
        </row>
        <row r="582">
          <cell r="A582" t="str">
            <v>001.15.01180</v>
          </cell>
          <cell r="B582" t="str">
            <v>Fornecimento e Instalação de Porta Tipo Solidor,Itaúba, Prensada, Encabeçada,Semi Oca, Laminada Para Envernizamento, Dim. 60 x 210 cm, incl. Portal de Itaúba e=3.50cm, Fixado C/ Espuma de Poliuretano, Alisar de Itaúba l=6.00cm, Dobradiça de 31/2""""""""</v>
          </cell>
          <cell r="C582" t="str">
            <v>CJ</v>
          </cell>
          <cell r="D582">
            <v>238.2456</v>
          </cell>
        </row>
        <row r="583">
          <cell r="A583" t="str">
            <v>001.15.01200</v>
          </cell>
          <cell r="B583" t="str">
            <v>Fornecimento e Instalação de Porta Tipo Solidor,Itaúba, Prensada, Encabeçada,Semi Oca, Laminada Para Envernizamento, Dim. 70 x 210 cm, incl. Portal de Itaúba e=3.50cm, Fixado C/ Espuma de Poliuretano, Alisar de Itaúba l=6.00cm, Dobradiça de 31/2""""""""</v>
          </cell>
          <cell r="C583" t="str">
            <v>CJ</v>
          </cell>
          <cell r="D583">
            <v>238.2456</v>
          </cell>
        </row>
        <row r="584">
          <cell r="A584" t="str">
            <v>001.15.01220</v>
          </cell>
          <cell r="B584" t="str">
            <v>Fornecimento e Instalação de Porta Tipo Solidor,Itaúba, Prensada, Encabeçada,Semi Oca, Laminada Para Envernizamento, Dim. 80 x 210 cm, incl. Portal de Itaúba e=3.50cm, Fixado C/ Espuma de Poliuretano, Alisar de Itaúba l=6.00cm, Dobradiça de 31/2""""""""</v>
          </cell>
          <cell r="C584" t="str">
            <v>CJ</v>
          </cell>
          <cell r="D584">
            <v>226.5556</v>
          </cell>
        </row>
        <row r="585">
          <cell r="A585" t="str">
            <v>001.15.01240</v>
          </cell>
          <cell r="B585" t="str">
            <v>Fornecimento e Instalação de Porta Tipo Solidor,Itaúba, Prensada, Encabeçada,Semi Oca, Laminada Para Envernizamento, Dim. 90 x 210 cm, incl. Portal de Itaúba e=3.50cm, Fixado C/ Espuma de Poliuretano, Alisar de Itaúba l=6.00cm, Dobradiça de 31/2""""""""</v>
          </cell>
          <cell r="C585" t="str">
            <v>CJ</v>
          </cell>
          <cell r="D585">
            <v>226.5556</v>
          </cell>
        </row>
        <row r="586">
          <cell r="A586" t="str">
            <v>001.15.01260</v>
          </cell>
          <cell r="B586" t="str">
            <v>Fornecimento e Instalação de Porta Tipo Solidor, Angelim, Prensada, Semi Oca, Laminada e Formicada TX PP30 0.8 mm, Dim. 60 x 210 cm, incl. Portal de Angelim e=3.50cm, Fix. Espuma de Poliur., Alisar de Angelim l=6.00cm, Dobr. de Ferro Niquel. 31/2"""""""</v>
          </cell>
          <cell r="C586" t="str">
            <v>UN</v>
          </cell>
          <cell r="D586">
            <v>309.43540000000002</v>
          </cell>
        </row>
        <row r="587">
          <cell r="A587" t="str">
            <v>001.15.01280</v>
          </cell>
          <cell r="B587" t="str">
            <v>Fornecimento e Instalação de Porta Tipo Solidor, Angelim, Prensada, Semi Oca, Laminada e Formicada TX PP30 0.8 mm, Dim. 70 x 210 cm, incl. Portal de Angelim e=3.50cm, Fix. Espuma de Poliur., Alisar de Angelim l=6.00cm, Dobr. de Ferro Niquel. 31/2"""""""</v>
          </cell>
          <cell r="C587" t="str">
            <v>UN</v>
          </cell>
          <cell r="D587">
            <v>332.81540000000001</v>
          </cell>
        </row>
        <row r="588">
          <cell r="A588" t="str">
            <v>001.15.01300</v>
          </cell>
          <cell r="B588" t="str">
            <v>Fornecimento e Instalação de Porta Tipo Solidor, Angelim, Prensada, Semi Oca, Laminada e Formicada TX PP30 0.8 mm, Dim. 80 x 210 cm, incl. Portal de Angelim e=3.50cm, Fix. Espuma de Poliur., Alisar de Angelim l=6.00cm, Dobr. de Ferro Niquel. 31/2"""""""</v>
          </cell>
          <cell r="C588" t="str">
            <v>UN</v>
          </cell>
          <cell r="D588">
            <v>332.81540000000001</v>
          </cell>
        </row>
        <row r="589">
          <cell r="A589" t="str">
            <v>001.15.01320</v>
          </cell>
          <cell r="B589" t="str">
            <v>Fornecimento e Instalação de Porta Tipo Solidor, Angelim, Prensada, Semi Oca, Laminada e Formicada TX PP30 0.8 mm, Dim. 90 x 210 cm, incl. Portal de Angelim e=3.50cm, Fix. Espuma de Poliur., Alisar de Angelim l=6.00cm, Dobr. de Ferro Niquel. 31/2"""""""</v>
          </cell>
          <cell r="C589" t="str">
            <v>UN</v>
          </cell>
          <cell r="D589">
            <v>332.81540000000001</v>
          </cell>
        </row>
        <row r="590">
          <cell r="A590" t="str">
            <v>001.15.01340</v>
          </cell>
          <cell r="B590" t="str">
            <v>Fechadura c/ chave central, maçaneta tipo copo, conjunto completo p/portas de entrada</v>
          </cell>
          <cell r="C590" t="str">
            <v>UN</v>
          </cell>
          <cell r="D590">
            <v>23.197199999999999</v>
          </cell>
        </row>
        <row r="591">
          <cell r="A591" t="str">
            <v>001.15.01360</v>
          </cell>
          <cell r="B591" t="str">
            <v>Fechadura c/ chave central, maçaneta tipo copo, conjunto completo p/portas de comunicacao</v>
          </cell>
          <cell r="C591" t="str">
            <v>UN</v>
          </cell>
          <cell r="D591">
            <v>19.037199999999999</v>
          </cell>
        </row>
        <row r="592">
          <cell r="A592" t="str">
            <v>001.15.01380</v>
          </cell>
          <cell r="B592" t="str">
            <v>Fechadura c/ chave central, maçaneta tipo copo, conjunto completo p/portas de banheiro</v>
          </cell>
          <cell r="C592" t="str">
            <v>UN</v>
          </cell>
          <cell r="D592">
            <v>19.037199999999999</v>
          </cell>
        </row>
        <row r="593">
          <cell r="A593" t="str">
            <v>001.15.01400</v>
          </cell>
          <cell r="B593" t="str">
            <v>Tela metálica tipo mosquiteiro fixado em ferro cantoneira de abas iguais de 1/2""""""""""""""""""""""""""""""""x1/8""""""""""""""""""""""""""""""""</v>
          </cell>
          <cell r="C593" t="str">
            <v>M2</v>
          </cell>
          <cell r="D593">
            <v>34.239400000000003</v>
          </cell>
        </row>
        <row r="594">
          <cell r="A594" t="str">
            <v>001.15.01420</v>
          </cell>
          <cell r="B594" t="str">
            <v>Tela metálica tipo mosquiteiro fixado em ferro cantoneira de abas iguais de 1""""""""""""""""""""""""""""""""x3/16""""""""""""""""""""""""""""""""</v>
          </cell>
          <cell r="C594" t="str">
            <v>M2</v>
          </cell>
          <cell r="D594">
            <v>60.339399999999998</v>
          </cell>
        </row>
        <row r="595">
          <cell r="A595" t="str">
            <v>001.15.01440</v>
          </cell>
          <cell r="B595" t="str">
            <v>Fornecimento e Instalação de Chapa de Ferro Preta Lisa e= 3 mm Conf. Det. 26 A SEJUSP</v>
          </cell>
          <cell r="C595" t="str">
            <v>M2</v>
          </cell>
          <cell r="D595">
            <v>128.08510000000001</v>
          </cell>
        </row>
        <row r="596">
          <cell r="A596" t="str">
            <v>001.15.01460</v>
          </cell>
          <cell r="B596" t="str">
            <v>Fornecimento e Instalação de Chapa de Ferro Preta Lisa e= 8 mm Conf. Det. 26 C SEJUSP</v>
          </cell>
          <cell r="C596" t="str">
            <v>M2</v>
          </cell>
          <cell r="D596">
            <v>339.98250000000002</v>
          </cell>
        </row>
        <row r="597">
          <cell r="A597" t="str">
            <v>001.15.01480</v>
          </cell>
          <cell r="B597" t="str">
            <v>Fornecimento e Instalação de Porta Para Cadeia ou Presídio 0.80 x 2.10 em grade 7/8"""""""""""""""" e barra chata 1 1/2"""""""""""""""" x 5/16"""""""""""""""" Conf. Det. 05 SINFRA</v>
          </cell>
          <cell r="C597" t="str">
            <v>M2</v>
          </cell>
          <cell r="D597">
            <v>228.83250000000001</v>
          </cell>
        </row>
        <row r="598">
          <cell r="A598" t="str">
            <v>001.15.01500</v>
          </cell>
          <cell r="B598" t="str">
            <v>Fornecimento e Instalação de Porta Metálica C/ Passa Prato Conf. Det. 05 SEJUSP</v>
          </cell>
          <cell r="C598" t="str">
            <v>M2</v>
          </cell>
          <cell r="D598">
            <v>356.53840000000002</v>
          </cell>
        </row>
        <row r="599">
          <cell r="A599" t="str">
            <v>001.15.01520</v>
          </cell>
          <cell r="B599" t="str">
            <v>Fornecimento e Instalação de Porta Metálica S/ Passa Prato Conf. Det. 05 A SEJUSP</v>
          </cell>
          <cell r="C599" t="str">
            <v>M2</v>
          </cell>
          <cell r="D599">
            <v>278.66180000000003</v>
          </cell>
        </row>
        <row r="600">
          <cell r="A600" t="str">
            <v>001.15.01540</v>
          </cell>
          <cell r="B600" t="str">
            <v>Fornecimento e Instalação de Porta Metálica C/ Chapa Metálica Sobre Toda a Porta Conf. Det. 05 B  SEJUSP</v>
          </cell>
          <cell r="C600" t="str">
            <v>M2</v>
          </cell>
          <cell r="D600">
            <v>426.45229999999998</v>
          </cell>
        </row>
        <row r="601">
          <cell r="A601" t="str">
            <v>001.15.01560</v>
          </cell>
          <cell r="B601" t="str">
            <v>Fornecimento e Instalação de Conjunto de Grade Conf. Det. 08 SEJUSP</v>
          </cell>
          <cell r="C601" t="str">
            <v>M2</v>
          </cell>
          <cell r="D601">
            <v>130.52289999999999</v>
          </cell>
        </row>
        <row r="602">
          <cell r="A602" t="str">
            <v>001.15.01580</v>
          </cell>
          <cell r="B602" t="str">
            <v>Fornecimento e Instalação de Grade Metálica Conf. Det. 09 A SEJUSP</v>
          </cell>
          <cell r="C602" t="str">
            <v>M2</v>
          </cell>
          <cell r="D602">
            <v>191.304</v>
          </cell>
        </row>
        <row r="603">
          <cell r="A603" t="str">
            <v>001.15.01600</v>
          </cell>
          <cell r="B603" t="str">
            <v>Fornecimento e Instalação de Porta Metálica C/ Chapa Metálica Sobre Toda a Porta Conf. Det. 23  SEJUSP</v>
          </cell>
          <cell r="C603" t="str">
            <v>M2</v>
          </cell>
          <cell r="D603">
            <v>381.01900000000001</v>
          </cell>
        </row>
        <row r="604">
          <cell r="A604" t="str">
            <v>001.15.01620</v>
          </cell>
          <cell r="B604" t="str">
            <v>Fornecimento e Instalação de Porta Metálica S/ Chapa Metálica Conf. Det. 23 A  SEJUSP</v>
          </cell>
          <cell r="C604" t="str">
            <v>M2</v>
          </cell>
          <cell r="D604">
            <v>297.39960000000002</v>
          </cell>
        </row>
        <row r="605">
          <cell r="A605" t="str">
            <v>001.15.01640</v>
          </cell>
          <cell r="B605" t="str">
            <v>Fornecimento e Instalação de Visor Conf. Det. 30 SEJUSP</v>
          </cell>
          <cell r="C605" t="str">
            <v>UN</v>
          </cell>
          <cell r="D605">
            <v>211.53389999999999</v>
          </cell>
        </row>
        <row r="606">
          <cell r="A606" t="str">
            <v>001.15.01660</v>
          </cell>
          <cell r="B606" t="str">
            <v>Fornecimento e Instalação de Tranca Tipo Comum Conf. Det. 41 SEJUSP</v>
          </cell>
          <cell r="C606" t="str">
            <v>UN</v>
          </cell>
          <cell r="D606">
            <v>123.28879999999999</v>
          </cell>
        </row>
        <row r="607">
          <cell r="A607" t="str">
            <v>001.15.01680</v>
          </cell>
          <cell r="B607" t="str">
            <v>Fornecimento e Instalação de Grade Metálica Conf. Det. 45 B SEJUSP</v>
          </cell>
          <cell r="C607" t="str">
            <v>M2</v>
          </cell>
          <cell r="D607">
            <v>246.56530000000001</v>
          </cell>
        </row>
        <row r="608">
          <cell r="A608" t="str">
            <v>001.15.01700</v>
          </cell>
          <cell r="B608" t="str">
            <v>Batente de madeira 15 x 15 cm para porta e janela</v>
          </cell>
          <cell r="C608" t="str">
            <v>M</v>
          </cell>
          <cell r="D608">
            <v>20.870799999999999</v>
          </cell>
        </row>
        <row r="609">
          <cell r="A609" t="str">
            <v>001.15.01720</v>
          </cell>
          <cell r="B609" t="str">
            <v>Batente de madeira 3,5 x 14,5 cm para portas e janelas</v>
          </cell>
          <cell r="C609" t="str">
            <v>M</v>
          </cell>
          <cell r="D609">
            <v>8.0983999999999998</v>
          </cell>
        </row>
        <row r="610">
          <cell r="A610" t="str">
            <v>001.15.01740</v>
          </cell>
          <cell r="B610" t="str">
            <v>Reparo em esquadria - substituição de batente de madeira</v>
          </cell>
          <cell r="C610" t="str">
            <v>M</v>
          </cell>
          <cell r="D610">
            <v>17.838000000000001</v>
          </cell>
        </row>
        <row r="611">
          <cell r="A611" t="str">
            <v>001.15.01760</v>
          </cell>
          <cell r="B611" t="str">
            <v>Reparo em esquadria - substituição de folha de porta de madeira tipo solidor, inclusive dobradiças, -(0,60x1,80)m</v>
          </cell>
          <cell r="C611" t="str">
            <v>UN</v>
          </cell>
          <cell r="D611">
            <v>51.323599999999999</v>
          </cell>
        </row>
        <row r="612">
          <cell r="A612" t="str">
            <v>001.15.01780</v>
          </cell>
          <cell r="B612" t="str">
            <v>Reparo em esquadria - substituição de folha de porta de madeira tipo solidor, inclusive dobradiças, -(0,60x2,10)m</v>
          </cell>
          <cell r="C612" t="str">
            <v>UN</v>
          </cell>
          <cell r="D612">
            <v>55.013599999999997</v>
          </cell>
        </row>
        <row r="613">
          <cell r="A613" t="str">
            <v>001.15.01800</v>
          </cell>
          <cell r="B613" t="str">
            <v>Reparo em esquadria - substituição de folha de porta de madeira tipo solidor, inclusive dobradiças, -(0,70x2,10)m</v>
          </cell>
          <cell r="C613" t="str">
            <v>UN</v>
          </cell>
          <cell r="D613">
            <v>55.013599999999997</v>
          </cell>
        </row>
        <row r="614">
          <cell r="A614" t="str">
            <v>001.15.01820</v>
          </cell>
          <cell r="B614" t="str">
            <v>Reparo em esquadria - substituição de folha de porta de madeira tipo solidor, inclusive dobradiças, -(0,80x2,10)m</v>
          </cell>
          <cell r="C614" t="str">
            <v>UN</v>
          </cell>
          <cell r="D614">
            <v>55.013599999999997</v>
          </cell>
        </row>
        <row r="615">
          <cell r="A615" t="str">
            <v>001.15.01840</v>
          </cell>
          <cell r="B615" t="str">
            <v>Reparo em esquadria - substituição de folha de porta de madeira tipo solidor, inclusive dobradiças, -(0,90x2,10)m</v>
          </cell>
          <cell r="C615" t="str">
            <v>UN</v>
          </cell>
          <cell r="D615">
            <v>93.013599999999997</v>
          </cell>
        </row>
        <row r="616">
          <cell r="A616" t="str">
            <v>001.15.01860</v>
          </cell>
          <cell r="B616" t="str">
            <v>Reparo em esquadria - substituição de batente de peroba, inclusive guarnições -vão de (0,60x2,10)m</v>
          </cell>
          <cell r="C616" t="str">
            <v>JG</v>
          </cell>
          <cell r="D616">
            <v>98.661500000000004</v>
          </cell>
        </row>
        <row r="617">
          <cell r="A617" t="str">
            <v>001.15.01880</v>
          </cell>
          <cell r="B617" t="str">
            <v>Reparo em esquadria - substituição de batente de peroba, inclusive guarnições -vão de (0,70x2,10)m</v>
          </cell>
          <cell r="C617" t="str">
            <v>JG</v>
          </cell>
          <cell r="D617">
            <v>97.286600000000007</v>
          </cell>
        </row>
        <row r="618">
          <cell r="A618" t="str">
            <v>001.15.01900</v>
          </cell>
          <cell r="B618" t="str">
            <v>Reparo em esquadria - substituição de batente de peroba, inclusive guarnições -vão de (0,80x2,10)m</v>
          </cell>
          <cell r="C618" t="str">
            <v>JG</v>
          </cell>
          <cell r="D618">
            <v>109.3575</v>
          </cell>
        </row>
        <row r="619">
          <cell r="A619" t="str">
            <v>001.15.01920</v>
          </cell>
          <cell r="B619" t="str">
            <v>Reparo em Grades e Portões - substituição de ferro CA 25 1/2""""""""""""""""</v>
          </cell>
          <cell r="C619" t="str">
            <v>ML</v>
          </cell>
          <cell r="D619">
            <v>4.0170000000000003</v>
          </cell>
        </row>
        <row r="620">
          <cell r="A620" t="str">
            <v>001.15.01940</v>
          </cell>
          <cell r="B620" t="str">
            <v>Reparo em Grades e Portões - substituição de ferro CA 25 7/8""""""""""""""""</v>
          </cell>
          <cell r="C620" t="str">
            <v>ML</v>
          </cell>
          <cell r="D620">
            <v>13.781499999999999</v>
          </cell>
        </row>
        <row r="621">
          <cell r="A621" t="str">
            <v>001.15.01960</v>
          </cell>
          <cell r="B621" t="str">
            <v>Reparo em Alambrados e Portões - substituição de tubo de ferro em chapa preta diam.2"""""""""""""""" chapa 13</v>
          </cell>
          <cell r="C621" t="str">
            <v>ML</v>
          </cell>
          <cell r="D621">
            <v>16.1996</v>
          </cell>
        </row>
        <row r="622">
          <cell r="A622" t="str">
            <v>001.15.01980</v>
          </cell>
          <cell r="B622" t="str">
            <v>Reparo em Alambrados e Portões - substituição de tela de alambrado galvanizado malha 2"""""""""""""""" fio dw12</v>
          </cell>
          <cell r="C622" t="str">
            <v>M2</v>
          </cell>
          <cell r="D622">
            <v>14.1676</v>
          </cell>
        </row>
        <row r="623">
          <cell r="A623" t="str">
            <v>001.16</v>
          </cell>
          <cell r="B623" t="str">
            <v>REVESTIMENTO</v>
          </cell>
          <cell r="D623">
            <v>261.78710000000001</v>
          </cell>
        </row>
        <row r="624">
          <cell r="A624" t="str">
            <v>001.16.00020</v>
          </cell>
          <cell r="B624" t="str">
            <v>Chapisco de aderência c/argamassa de cimento e areia traço 1:3 e= 5 mm</v>
          </cell>
          <cell r="C624" t="str">
            <v>M2</v>
          </cell>
          <cell r="D624">
            <v>1.9120999999999999</v>
          </cell>
        </row>
        <row r="625">
          <cell r="A625" t="str">
            <v>001.16.00040</v>
          </cell>
          <cell r="B625" t="str">
            <v>Chapisco de acab.c/argam.de cimento e pedrisco traço 1:4  e= 7 mm</v>
          </cell>
          <cell r="C625" t="str">
            <v>M2</v>
          </cell>
          <cell r="D625">
            <v>2.9079000000000002</v>
          </cell>
        </row>
        <row r="626">
          <cell r="A626" t="str">
            <v>001.16.00060</v>
          </cell>
          <cell r="B626" t="str">
            <v>Reboco paulista usando argamassa mista de cimento cal e areia no traço 1:2:8 com 20 mm de espessura</v>
          </cell>
          <cell r="C626" t="str">
            <v>M2</v>
          </cell>
          <cell r="D626">
            <v>7.9019000000000004</v>
          </cell>
        </row>
        <row r="627">
          <cell r="A627" t="str">
            <v>001.16.00080</v>
          </cell>
          <cell r="B627" t="str">
            <v>Reboco paulista usando argamassa mista de cimento cal e areia no traço 1:2:9 com 20 mm de espessura</v>
          </cell>
          <cell r="C627" t="str">
            <v>M2</v>
          </cell>
          <cell r="D627">
            <v>7.7339000000000002</v>
          </cell>
        </row>
        <row r="628">
          <cell r="A628" t="str">
            <v>001.16.00100</v>
          </cell>
          <cell r="B628" t="str">
            <v>Reboco c/ argamassa de cal em pasta e areia fina peneirada no traço 1:2 (espessura 0.5 cm)</v>
          </cell>
          <cell r="C628" t="str">
            <v>M2</v>
          </cell>
          <cell r="D628">
            <v>3.7244000000000002</v>
          </cell>
        </row>
        <row r="629">
          <cell r="A629" t="str">
            <v>001.16.00120</v>
          </cell>
          <cell r="B629" t="str">
            <v>Revestimento c/ argamassa de barita e = 1O mm</v>
          </cell>
          <cell r="C629" t="str">
            <v>M2</v>
          </cell>
          <cell r="D629">
            <v>42.530799999999999</v>
          </cell>
        </row>
        <row r="630">
          <cell r="A630" t="str">
            <v>001.16.00140</v>
          </cell>
          <cell r="B630" t="str">
            <v>Reboco barra lisa com argamassa de cimento e areia 1:1.5 com impermeabilizante inclusive emboço de cimento e areia 1:4</v>
          </cell>
          <cell r="C630" t="str">
            <v>M2</v>
          </cell>
          <cell r="D630">
            <v>17.4621</v>
          </cell>
        </row>
        <row r="631">
          <cell r="A631" t="str">
            <v>001.16.00160</v>
          </cell>
          <cell r="B631" t="str">
            <v>Barra lisa c/ acabamento em nata de cimento comum c/ desempenadeira de aço sobre emboço de cimento e areia 1:4</v>
          </cell>
          <cell r="C631" t="str">
            <v>M2</v>
          </cell>
          <cell r="D631">
            <v>11.965999999999999</v>
          </cell>
        </row>
        <row r="632">
          <cell r="A632" t="str">
            <v>001.16.00180</v>
          </cell>
          <cell r="B632" t="str">
            <v>Barra lisa c/ acabamento em nata de cimento comum c/ desempenadeira de aço sobre emboço de cimento e areia 1:4:8</v>
          </cell>
          <cell r="C632" t="str">
            <v>M2</v>
          </cell>
          <cell r="D632">
            <v>11.643800000000001</v>
          </cell>
        </row>
        <row r="633">
          <cell r="A633" t="str">
            <v>001.16.00200</v>
          </cell>
          <cell r="B633" t="str">
            <v>Barra lisa c/ acabamento em nata de cimento branco c/ desempenadeira de aço sobre emboço de cimento e areia 1:4</v>
          </cell>
          <cell r="C633" t="str">
            <v>M2</v>
          </cell>
          <cell r="D633">
            <v>14.0466</v>
          </cell>
        </row>
        <row r="634">
          <cell r="A634" t="str">
            <v>001.16.00220</v>
          </cell>
          <cell r="B634" t="str">
            <v>Barra lisa c/ acabamento em nata de cimento comum c/ desempenadeira de aço sobre emboço de cimento e areia 1:4:8</v>
          </cell>
          <cell r="C634" t="str">
            <v>M2</v>
          </cell>
          <cell r="D634">
            <v>11.643800000000001</v>
          </cell>
        </row>
        <row r="635">
          <cell r="A635" t="str">
            <v>001.16.00240</v>
          </cell>
          <cell r="B635" t="str">
            <v>Revestimento com azulejo branco (dimensão mínima 150x150 mm, espessura mínima 4 mm) empregando argamassa pré fabricada de cimento colante (a prumo ), incl rejuntamento</v>
          </cell>
          <cell r="C635" t="str">
            <v>M2</v>
          </cell>
          <cell r="D635">
            <v>22.864000000000001</v>
          </cell>
        </row>
        <row r="636">
          <cell r="A636" t="str">
            <v>001.16.00260</v>
          </cell>
          <cell r="B636" t="str">
            <v>Revestimento com azulejo decorado (dimensão mínima 150x150 mm, espessura mínima 4 mm) empregando argamassa pré fabricada de cimento colante (a prumo ), incl rejuntamento</v>
          </cell>
          <cell r="C636" t="str">
            <v>M2</v>
          </cell>
          <cell r="D636">
            <v>20.081</v>
          </cell>
        </row>
        <row r="637">
          <cell r="A637" t="str">
            <v>001.16.00280</v>
          </cell>
          <cell r="B637" t="str">
            <v>Revestimento Com Piso Parede (dimensão mínima 300x300 mm, espessura mínima 6 mm) Empregando Argamassa Pré Fabricada de Cimento Colante, incl Rejuntamento</v>
          </cell>
          <cell r="C637" t="str">
            <v>M2</v>
          </cell>
          <cell r="D637">
            <v>20.079000000000001</v>
          </cell>
        </row>
        <row r="638">
          <cell r="A638" t="str">
            <v>001.16.00300</v>
          </cell>
          <cell r="B638" t="str">
            <v>Fornecimento e Assentamento de Pastilha de Porcelana (dimensão mínima 100x100 mm, espessura mínima 8 mm), Assentada Com Argamassa Pré- Fabricada de Cimento Colante, Incl. Rejuntamento</v>
          </cell>
          <cell r="C638" t="str">
            <v>M2</v>
          </cell>
          <cell r="D638">
            <v>47.286700000000003</v>
          </cell>
        </row>
        <row r="639">
          <cell r="A639" t="str">
            <v>001.16.00320</v>
          </cell>
          <cell r="B639" t="str">
            <v>Faixas decorativas para portas e janelas, 10 cm de largura, em argamassa mista de cimento cal e areia</v>
          </cell>
          <cell r="C639" t="str">
            <v>M</v>
          </cell>
          <cell r="D639">
            <v>4.2199</v>
          </cell>
        </row>
        <row r="640">
          <cell r="A640" t="str">
            <v>001.16.00340</v>
          </cell>
          <cell r="B640" t="str">
            <v>Fornecimento e Assentamento de Faixa Cerâmica Decorada Para Cozinha e Banheiro</v>
          </cell>
          <cell r="C640" t="str">
            <v>ML</v>
          </cell>
          <cell r="D640">
            <v>13.783200000000001</v>
          </cell>
        </row>
        <row r="641">
          <cell r="A641" t="str">
            <v>001.17</v>
          </cell>
          <cell r="B641" t="str">
            <v>PISOS RODAPÉS SOLEIRAS E PEITORIS</v>
          </cell>
          <cell r="D641">
            <v>1228.6647</v>
          </cell>
        </row>
        <row r="642">
          <cell r="A642" t="str">
            <v>001.17.00020</v>
          </cell>
          <cell r="B642" t="str">
            <v>Preparo e apiloamento do local destinado a receber o piso, incl. carga e transporte manual de material de caixão de empréstimo para complementação do que faltar.</v>
          </cell>
          <cell r="C642" t="str">
            <v>M2</v>
          </cell>
          <cell r="D642">
            <v>6.0260999999999996</v>
          </cell>
        </row>
        <row r="643">
          <cell r="A643" t="str">
            <v>001.17.00040</v>
          </cell>
          <cell r="B643" t="str">
            <v>Fornecimento e Execução de Picoteamento de Piso Para Aplicação de Argamassa de Regularização em Pisos Pré Exitentes</v>
          </cell>
          <cell r="C643" t="str">
            <v>M2</v>
          </cell>
          <cell r="D643">
            <v>1.3607</v>
          </cell>
        </row>
        <row r="644">
          <cell r="A644" t="str">
            <v>001.17.00060</v>
          </cell>
          <cell r="B644" t="str">
            <v>Regularização de laje ou lastro de concreto com argamassa de cimento e areia no traço 1:3, procedendo-se da seguinte maneira: umidecer abundantemente o contrapiso, aplicar nata de agua e cimento e finalmente a aplicar da argamassa de regularização.</v>
          </cell>
          <cell r="C644" t="str">
            <v>M3</v>
          </cell>
          <cell r="D644">
            <v>272.68549999999999</v>
          </cell>
        </row>
        <row r="645">
          <cell r="A645" t="str">
            <v>001.17.00080</v>
          </cell>
          <cell r="B645" t="str">
            <v>Contrapiso de concreto não estrutural Fck=13,5 Mpa, preparado com régua de alumínio e desempenadeira de madeira, perfeitamente nivelado, pronto para receber o piso, esp.= 6.00 cm</v>
          </cell>
          <cell r="C645" t="str">
            <v>M2</v>
          </cell>
          <cell r="D645">
            <v>16.9664</v>
          </cell>
        </row>
        <row r="646">
          <cell r="A646" t="str">
            <v>001.17.00100</v>
          </cell>
          <cell r="B646" t="str">
            <v>Calçada em concreto Fck=13,5 Mpa, no traço 1:3:6 com junta de dilatação seca, formando quadro de 1.00x2.00 m, com 6 cm de espessura, preparado com régua de alumínio e desempenadeira de madeira, sarrafeado e perfeitamente nivelado.</v>
          </cell>
          <cell r="C646" t="str">
            <v>M2</v>
          </cell>
          <cell r="D646">
            <v>19.543600000000001</v>
          </cell>
        </row>
        <row r="647">
          <cell r="A647" t="str">
            <v>001.17.00120</v>
          </cell>
          <cell r="B647" t="str">
            <v>Calçada em concreto Fck=13,5 Mpa, no traço 1:3:6 com junta de dilatação seca, formando quadro de 2.00x2.00 m, com 6 cm de espessura, preparado com régua de alumínio e desempenadeira de madeira, penteado e perfeitamente nivelado.</v>
          </cell>
          <cell r="C647" t="str">
            <v>M2</v>
          </cell>
          <cell r="D647">
            <v>19.543600000000001</v>
          </cell>
        </row>
        <row r="648">
          <cell r="A648" t="str">
            <v>001.17.00140</v>
          </cell>
          <cell r="B648" t="str">
            <v>Calçada em Concreto Usinado 13,50 Mpa, Com Junta de Dilatação Seca  formando Quadro 1.50 x 1.50 m, sendo a espessura de e= 5.00 cm, preparado com régua de alumínio e desempenadeira de madeira, perfeitamente nivelado.</v>
          </cell>
          <cell r="C648" t="str">
            <v>M2</v>
          </cell>
          <cell r="D648">
            <v>20.613199999999999</v>
          </cell>
        </row>
        <row r="649">
          <cell r="A649" t="str">
            <v>001.17.00160</v>
          </cell>
          <cell r="B649" t="str">
            <v xml:space="preserve">Calçada em Concreto Usinado 13,50 Mpa, Com Junta de Dilatação Seca, formando Quadro 1.50 x 1.50 m, sendo a espessura de e=7.00 cm, preparado com régua de alumínio e desempenadeira de madeira, estanpado sendo a estanpa e a cor definidas pela fiscalização; </v>
          </cell>
          <cell r="C649" t="str">
            <v>M2</v>
          </cell>
          <cell r="D649">
            <v>25.522200000000002</v>
          </cell>
        </row>
        <row r="650">
          <cell r="A650" t="str">
            <v>001.17.00180</v>
          </cell>
          <cell r="B650" t="str">
            <v>Cimentado liso queimado c/espessura de 1.5 cm c/argamassa de cimento e areia no traço 1:3, procedendo-se da seguinte maneira: umidecer abundantemente o contrapiso, aplicar nata de agua e cimento e finalmente a aplicar da argamassa de acabamento.</v>
          </cell>
          <cell r="C650" t="str">
            <v>M2</v>
          </cell>
          <cell r="D650">
            <v>6.5712000000000002</v>
          </cell>
        </row>
        <row r="651">
          <cell r="A651" t="str">
            <v>001.17.00200</v>
          </cell>
          <cell r="B651" t="str">
            <v>Cimentado liso queimado c/espessura de 2 cm usando argamassa de cimento e areia 1:3 c/ juntas plásticas de 19 mm formando quadros de 2.00 x 2.00 m,umidecer abundantemente o contrapiso, aplicar nata de agua e cimento e finalmente a aplicar a argamassa.</v>
          </cell>
          <cell r="C651" t="str">
            <v>M2</v>
          </cell>
          <cell r="D651">
            <v>10.7417</v>
          </cell>
        </row>
        <row r="652">
          <cell r="A652" t="str">
            <v>001.17.00220</v>
          </cell>
          <cell r="B652" t="str">
            <v>Cimentado liso queimado c/ po xadrez e=1.5 cm c/argamassa de cimento e areia no traço 1:3, umidecer abundantemente o contrapiso, aplicar nata de agua e cimento e finalmente a aplicar a argamassa.</v>
          </cell>
          <cell r="C652" t="str">
            <v>M2</v>
          </cell>
          <cell r="D652">
            <v>7.4051999999999998</v>
          </cell>
        </row>
        <row r="653">
          <cell r="A653" t="str">
            <v>001.17.00240</v>
          </cell>
          <cell r="B653" t="str">
            <v>Revestimento com Piso Cerâmico Esmaltado (dimensão mínima 300x300mm, espessura mínima 8 mm), PI 02, Assentado Com Argamassa Colante Uso Interno, incl. rejuntamento.</v>
          </cell>
          <cell r="C653" t="str">
            <v>M2</v>
          </cell>
          <cell r="D653">
            <v>19.589700000000001</v>
          </cell>
        </row>
        <row r="654">
          <cell r="A654" t="str">
            <v>001.17.00260</v>
          </cell>
          <cell r="B654" t="str">
            <v>Revestimento com Piso Cerâmico Esmaltado (dimensão mínima 300x300mm, espessura mínima 8 mm), PI 03, Assentado Com Argamassa Colante Uso Interno, incl. rejuntamento</v>
          </cell>
          <cell r="C654" t="str">
            <v>M2</v>
          </cell>
          <cell r="D654">
            <v>19.589700000000001</v>
          </cell>
        </row>
        <row r="655">
          <cell r="A655" t="str">
            <v>001.17.00280</v>
          </cell>
          <cell r="B655" t="str">
            <v>Revestimento com Piso Cerâmico Esmaltado (dimensão mínima 300x300mm, espessura mínima 8 mm), PI 04, Assentado Com Argamassa Colante Uso Interno, incl. rejuntamento</v>
          </cell>
          <cell r="C655" t="str">
            <v>M2</v>
          </cell>
          <cell r="D655">
            <v>19.589700000000001</v>
          </cell>
        </row>
        <row r="656">
          <cell r="A656" t="str">
            <v>001.17.00300</v>
          </cell>
          <cell r="B656" t="str">
            <v>Revestimento com Piso Cerâmico Esmaltado (dimensão mínima 300x300mm, espessura mínima 8 mm), PI 05, Assentado Com Argamassa Colante Uso Interno, incl. rejuntamento</v>
          </cell>
          <cell r="C656" t="str">
            <v>M2</v>
          </cell>
          <cell r="D656">
            <v>19.589700000000001</v>
          </cell>
        </row>
        <row r="657">
          <cell r="A657" t="str">
            <v>001.17.00320</v>
          </cell>
          <cell r="B657" t="str">
            <v>Revestimento de pisos e lajotas cerâmicas 30x30 cm assente c/argamassa de cimento e areia 1:4</v>
          </cell>
          <cell r="C657" t="str">
            <v>M2</v>
          </cell>
          <cell r="D657">
            <v>21.881799999999998</v>
          </cell>
        </row>
        <row r="658">
          <cell r="A658" t="str">
            <v>001.17.00340</v>
          </cell>
          <cell r="B658" t="str">
            <v>Assentamento de ladrilho hidráulico cor natural do cimento, assente com argamassa mista de cimento, cal e areia traço 1:4 adição 100 kg cimento</v>
          </cell>
          <cell r="C658" t="str">
            <v>M2</v>
          </cell>
          <cell r="D658">
            <v>34.8626</v>
          </cell>
        </row>
        <row r="659">
          <cell r="A659" t="str">
            <v>001.17.00360</v>
          </cell>
          <cell r="B659" t="str">
            <v>Assentamento de ladrilho hidráulico cor única, assente com argamassa mista de cimento, cal e areia traço 1:4 adição 100 kg cimento</v>
          </cell>
          <cell r="C659" t="str">
            <v>M2</v>
          </cell>
          <cell r="D659">
            <v>37.062600000000003</v>
          </cell>
        </row>
        <row r="660">
          <cell r="A660" t="str">
            <v>001.17.00380</v>
          </cell>
          <cell r="B660" t="str">
            <v>Assentamento de ladrilho hidráulico tipo Cuiabá, assente com argamassa mista de cimento, cal e areia traço 1:4 adição 100 kg cimento</v>
          </cell>
          <cell r="C660" t="str">
            <v>M2</v>
          </cell>
          <cell r="D660">
            <v>38.162599999999998</v>
          </cell>
        </row>
        <row r="661">
          <cell r="A661" t="str">
            <v>001.17.00400</v>
          </cell>
          <cell r="B661" t="str">
            <v>Assentamento de ladrilho hidráulico tipo Copacabana, assente com argamassa mista de cimento, cal e areia traço 1:4 adição 100 kg cimento</v>
          </cell>
          <cell r="C661" t="str">
            <v>M2</v>
          </cell>
          <cell r="D661">
            <v>43.662599999999998</v>
          </cell>
        </row>
        <row r="662">
          <cell r="A662" t="str">
            <v>001.17.00420</v>
          </cell>
          <cell r="B662" t="str">
            <v>Revestimento de piso em granilite fundido no local formando quadros de 2.00 m2 de área ( no máximo) com junta plastica colorida e faixa perimétrica de 30 cm na cor preta fazendo meia cana, aplicação de 2 demãos de resina acrilica</v>
          </cell>
          <cell r="C662" t="str">
            <v>M2</v>
          </cell>
          <cell r="D662">
            <v>17.0791</v>
          </cell>
        </row>
        <row r="663">
          <cell r="A663" t="str">
            <v>001.17.00440</v>
          </cell>
          <cell r="B663" t="str">
            <v>Assentamento de junta plástica de dilatacao p/pisos de 19 mm</v>
          </cell>
          <cell r="C663" t="str">
            <v>ML</v>
          </cell>
          <cell r="D663">
            <v>1.6957</v>
          </cell>
        </row>
        <row r="664">
          <cell r="A664" t="str">
            <v>001.17.00460</v>
          </cell>
          <cell r="B664" t="str">
            <v>Revestimento de piso em ardosia natural 40x40cm cor preta tipo on com resinex</v>
          </cell>
          <cell r="C664" t="str">
            <v>M2</v>
          </cell>
          <cell r="D664">
            <v>26.745000000000001</v>
          </cell>
        </row>
        <row r="665">
          <cell r="A665" t="str">
            <v>001.17.00480</v>
          </cell>
          <cell r="B665" t="str">
            <v>Revestimento de paviflex sobre lastro ou laje regularizada, assentado com cola especial de 2.00 mm de espessura</v>
          </cell>
          <cell r="C665" t="str">
            <v>M2</v>
          </cell>
          <cell r="D665">
            <v>40.335599999999999</v>
          </cell>
        </row>
        <row r="666">
          <cell r="A666" t="str">
            <v>001.17.00500</v>
          </cell>
          <cell r="B666" t="str">
            <v>Revestimento de paviflex sobre lastro ou laje regularizada, assentado com cola especial de 3.20 mm de espessura</v>
          </cell>
          <cell r="C666" t="str">
            <v>M2</v>
          </cell>
          <cell r="D666">
            <v>68.685599999999994</v>
          </cell>
        </row>
        <row r="667">
          <cell r="A667" t="str">
            <v>001.17.00520</v>
          </cell>
          <cell r="B667" t="str">
            <v>Revestimento de paviflex sobre lastro ou laje regularizada, assentado com cola especial de 1.60 mm de espessura</v>
          </cell>
          <cell r="C667" t="str">
            <v>M2</v>
          </cell>
          <cell r="D667">
            <v>32.985599999999998</v>
          </cell>
        </row>
        <row r="668">
          <cell r="A668" t="str">
            <v>001.17.00540</v>
          </cell>
          <cell r="B668" t="str">
            <v>Revestimento da escada (degrau e espelho) c/ ardósia preta tipo on c/ resinex</v>
          </cell>
          <cell r="C668" t="str">
            <v>M2</v>
          </cell>
          <cell r="D668">
            <v>30.9831</v>
          </cell>
        </row>
        <row r="669">
          <cell r="A669" t="str">
            <v>001.17.00560</v>
          </cell>
          <cell r="B669" t="str">
            <v>Execução de Piso em Concreto Usinado Armado Fck=15 Mpa, espessura do concreto e=15, incluso lastro de brita espessura e= 5 cm, e tela soldada Q 92 de 15 x 15 cm , diam do aço 4.20 mm2, acabamento do piso sem elementos mecânicos</v>
          </cell>
          <cell r="C669" t="str">
            <v>M2</v>
          </cell>
          <cell r="D669">
            <v>42.968299999999999</v>
          </cell>
        </row>
        <row r="670">
          <cell r="A670" t="str">
            <v>001.17.00580</v>
          </cell>
          <cell r="B670" t="str">
            <v>Assentamento de rodapé de cimentado usando argamassa de cimento e areia 1:3 com altura de 10 cm, simples</v>
          </cell>
          <cell r="C670" t="str">
            <v>ML</v>
          </cell>
          <cell r="D670">
            <v>5.5201000000000002</v>
          </cell>
        </row>
        <row r="671">
          <cell r="A671" t="str">
            <v>001.17.00600</v>
          </cell>
          <cell r="B671" t="str">
            <v>Assentamento de rodapé de cimentado usando argamassa de cimento e areia 1:3 com altura de 10 cm, de cor</v>
          </cell>
          <cell r="C671" t="str">
            <v>ML</v>
          </cell>
          <cell r="D671">
            <v>6.46</v>
          </cell>
        </row>
        <row r="672">
          <cell r="A672" t="str">
            <v>001.17.00620</v>
          </cell>
          <cell r="B672" t="str">
            <v>Assentamento de rodapés para pisos em ceramica 30x30</v>
          </cell>
          <cell r="C672" t="str">
            <v>ML</v>
          </cell>
          <cell r="D672">
            <v>5.5483000000000002</v>
          </cell>
        </row>
        <row r="673">
          <cell r="A673" t="str">
            <v>001.17.00640</v>
          </cell>
          <cell r="B673" t="str">
            <v>Assentamento de rodapés de de madeira de 10 cm de altura</v>
          </cell>
          <cell r="C673" t="str">
            <v>ML</v>
          </cell>
          <cell r="D673">
            <v>7.5137</v>
          </cell>
        </row>
        <row r="674">
          <cell r="A674" t="str">
            <v>001.17.00660</v>
          </cell>
          <cell r="B674" t="str">
            <v>Assentamento de mármore c/10 cm de altura e 2.00 cm de espessura</v>
          </cell>
          <cell r="C674" t="str">
            <v>ML</v>
          </cell>
          <cell r="D674">
            <v>19.744399999999999</v>
          </cell>
        </row>
        <row r="675">
          <cell r="A675" t="str">
            <v>001.17.00680</v>
          </cell>
          <cell r="B675" t="str">
            <v>Assentamento de rodapé de cerâmica empregando pasta de argamassa de cimento colante</v>
          </cell>
          <cell r="C675" t="str">
            <v>ML</v>
          </cell>
          <cell r="D675">
            <v>2.1722000000000001</v>
          </cell>
        </row>
        <row r="676">
          <cell r="A676" t="str">
            <v>001.17.00700</v>
          </cell>
          <cell r="B676" t="str">
            <v>Assentamento de paviflex c/9 cm de altura assente com cola especial</v>
          </cell>
          <cell r="C676" t="str">
            <v>ML</v>
          </cell>
          <cell r="D676">
            <v>4.3464</v>
          </cell>
        </row>
        <row r="677">
          <cell r="A677" t="str">
            <v>001.17.00720</v>
          </cell>
          <cell r="B677" t="str">
            <v>Assentamento de rodapé de madeira de peróba 7x1.5 cm fixados c/tacos de peróba previamente chumbados na alvenaria c/ espaçamento max. de 2.00x2.00 m</v>
          </cell>
          <cell r="C677" t="str">
            <v>ML</v>
          </cell>
          <cell r="D677">
            <v>22.929200000000002</v>
          </cell>
        </row>
        <row r="678">
          <cell r="A678" t="str">
            <v>001.17.00740</v>
          </cell>
          <cell r="B678" t="str">
            <v>Assentamento de rodapé de ardósia natural</v>
          </cell>
          <cell r="C678" t="str">
            <v>ML</v>
          </cell>
          <cell r="D678">
            <v>8.0915999999999997</v>
          </cell>
        </row>
        <row r="679">
          <cell r="A679" t="str">
            <v>001.17.00760</v>
          </cell>
          <cell r="B679" t="str">
            <v>Assentamento de rodapé de granito na cor verde ubatuba com 7 cm de espessura</v>
          </cell>
          <cell r="C679" t="str">
            <v>ML</v>
          </cell>
          <cell r="D679">
            <v>19.432400000000001</v>
          </cell>
        </row>
        <row r="680">
          <cell r="A680" t="str">
            <v>001.17.00780</v>
          </cell>
          <cell r="B680" t="str">
            <v>Assentamento de rodapé de de lajota colonial</v>
          </cell>
          <cell r="C680" t="str">
            <v>ML</v>
          </cell>
          <cell r="D680">
            <v>8.2675999999999998</v>
          </cell>
        </row>
        <row r="681">
          <cell r="A681" t="str">
            <v>001.17.00781</v>
          </cell>
          <cell r="B681" t="str">
            <v>Assentamento de rodapé de granilite</v>
          </cell>
          <cell r="C681" t="str">
            <v>ML</v>
          </cell>
        </row>
        <row r="682">
          <cell r="A682" t="str">
            <v>001.17.00800</v>
          </cell>
          <cell r="B682" t="str">
            <v>Assentamento de soleiras externas c/ pingadeira ou ressalto penetrando 2.50 cm de c/ lado da alvenaria assentado c/ aragam. de cimento e areia no traço 1:4, de mármore branco marfim 3.00 cm</v>
          </cell>
          <cell r="C682" t="str">
            <v>ML</v>
          </cell>
          <cell r="D682">
            <v>21.1983</v>
          </cell>
        </row>
        <row r="683">
          <cell r="A683" t="str">
            <v>001.17.00820</v>
          </cell>
          <cell r="B683" t="str">
            <v>Assentamento de soleiras externas c/ pingadeira ou ressalto penetrando 2.50 cm de c/ lado da alvenaria assentado c/ aragam. de cimento e areia no traço 1:4, de granilite</v>
          </cell>
          <cell r="C683" t="str">
            <v>ML</v>
          </cell>
          <cell r="D683">
            <v>6.5175999999999998</v>
          </cell>
        </row>
        <row r="684">
          <cell r="A684" t="str">
            <v>001.17.00840</v>
          </cell>
          <cell r="B684" t="str">
            <v>Assentamento de soleira interna de 0.15 m de mármore branco marfim 3.00 cmassente c/ argamassa de cimento e areia 1:4 m</v>
          </cell>
          <cell r="C684" t="str">
            <v>ML</v>
          </cell>
          <cell r="D684">
            <v>20.453499999999998</v>
          </cell>
        </row>
        <row r="685">
          <cell r="A685" t="str">
            <v>001.17.00860</v>
          </cell>
          <cell r="B685" t="str">
            <v>Assentamento de soleira interna de 0.15 m de granilite  assente c/ argamassa de cimento e areia 1:4 m</v>
          </cell>
          <cell r="C685" t="str">
            <v>ML</v>
          </cell>
          <cell r="D685">
            <v>7.1890999999999998</v>
          </cell>
        </row>
        <row r="686">
          <cell r="A686" t="str">
            <v>001.17.00880</v>
          </cell>
          <cell r="B686" t="str">
            <v>Assentamento de soleira interna de 0.15 m de ardósia ,assente c/ argamassa de cimento e areia no traço 1:4</v>
          </cell>
          <cell r="C686" t="str">
            <v>ML</v>
          </cell>
          <cell r="D686">
            <v>11.418699999999999</v>
          </cell>
        </row>
        <row r="687">
          <cell r="A687" t="str">
            <v>001.17.00900</v>
          </cell>
          <cell r="B687" t="str">
            <v>Assentamento de soleira de granito l=0,15m e=2cm</v>
          </cell>
          <cell r="C687" t="str">
            <v>UN</v>
          </cell>
          <cell r="D687">
            <v>23.523299999999999</v>
          </cell>
        </row>
        <row r="688">
          <cell r="A688" t="str">
            <v>001.17.00920</v>
          </cell>
          <cell r="B688" t="str">
            <v>Assentamento de soleira de granito na cor verde ubatuba l=15 cm</v>
          </cell>
          <cell r="C688" t="str">
            <v>ML</v>
          </cell>
          <cell r="D688">
            <v>40.6233</v>
          </cell>
        </row>
        <row r="689">
          <cell r="A689" t="str">
            <v>001.17.00940</v>
          </cell>
          <cell r="B689" t="str">
            <v>Assentamento de peitoril de mármore branco espessura 3.00 cm, assente com argamassa de cimento e areia traço 1:4</v>
          </cell>
          <cell r="C689" t="str">
            <v>ML</v>
          </cell>
          <cell r="D689">
            <v>17.852599999999999</v>
          </cell>
        </row>
        <row r="690">
          <cell r="A690" t="str">
            <v>001.17.00960</v>
          </cell>
          <cell r="B690" t="str">
            <v>Assentamento de peitoril de granilite espessura 2.50 cm, assente com argamassa de cimento e areia traço 1:4</v>
          </cell>
          <cell r="C690" t="str">
            <v>ML</v>
          </cell>
          <cell r="D690">
            <v>8.4616000000000007</v>
          </cell>
        </row>
        <row r="691">
          <cell r="A691" t="str">
            <v>001.17.00980</v>
          </cell>
          <cell r="B691" t="str">
            <v>Assentamento de peitoril de ardósia polida  espessura 3.00 cm, assente com argamassa de cimento e areia traço 1:4</v>
          </cell>
          <cell r="C691" t="str">
            <v>ML</v>
          </cell>
          <cell r="D691">
            <v>14.2568</v>
          </cell>
        </row>
        <row r="692">
          <cell r="A692" t="str">
            <v>001.17.01000</v>
          </cell>
          <cell r="B692" t="str">
            <v>Assentamento de peitoril interno de mármore branco espessura 2.00 cm, assentes com argamassa de cimento e areia 1:4</v>
          </cell>
          <cell r="C692" t="str">
            <v>ML</v>
          </cell>
          <cell r="D692">
            <v>18.922799999999999</v>
          </cell>
        </row>
        <row r="693">
          <cell r="A693" t="str">
            <v>001.17.01020</v>
          </cell>
          <cell r="B693" t="str">
            <v>Assentamento de peitoril interno de granilite espessura 2.50 cm, assentes com argamassa de cimento e areia 1:4</v>
          </cell>
          <cell r="C693" t="str">
            <v>ML</v>
          </cell>
          <cell r="D693">
            <v>5.7728000000000002</v>
          </cell>
        </row>
        <row r="694">
          <cell r="A694" t="str">
            <v>001.17.01021</v>
          </cell>
          <cell r="B694" t="str">
            <v>Assentamento de banca de granito espessura 2.50 cm e largura de 0,35m, assentes com argamassa de cimento e areia 1:5</v>
          </cell>
          <cell r="C694" t="str">
            <v>ML</v>
          </cell>
        </row>
        <row r="695">
          <cell r="A695" t="str">
            <v>001.18</v>
          </cell>
          <cell r="B695" t="str">
            <v>FORROS E DIVISÓRIAS</v>
          </cell>
          <cell r="D695">
            <v>1099.7104999999999</v>
          </cell>
        </row>
        <row r="696">
          <cell r="A696" t="str">
            <v>001.18.00020</v>
          </cell>
          <cell r="B696" t="str">
            <v>Forro de tábuas de cedrinho 10.00x1.00 cm aplicados em sarrafos 10x2.5 cm espacados de 50x50 cm</v>
          </cell>
          <cell r="C696" t="str">
            <v>M2</v>
          </cell>
          <cell r="D696">
            <v>29.128599999999999</v>
          </cell>
        </row>
        <row r="697">
          <cell r="A697" t="str">
            <v>001.18.00040</v>
          </cell>
          <cell r="B697" t="str">
            <v>Forro de tábuas de cedrinho 10.00x1.00 cm aplicados em caibros de 5x6 cm espaçados de 50x50 cm</v>
          </cell>
          <cell r="C697" t="str">
            <v>M2</v>
          </cell>
          <cell r="D697">
            <v>29.755600000000001</v>
          </cell>
        </row>
        <row r="698">
          <cell r="A698" t="str">
            <v>001.18.00060</v>
          </cell>
          <cell r="B698" t="str">
            <v>Cimalha de cedrinho</v>
          </cell>
          <cell r="C698" t="str">
            <v>ML</v>
          </cell>
          <cell r="D698">
            <v>2.3618000000000001</v>
          </cell>
        </row>
        <row r="699">
          <cell r="A699" t="str">
            <v>001.18.00080</v>
          </cell>
          <cell r="B699" t="str">
            <v>Forro de gesso 60x60 cm liso fixado diretamente na estrutura por meio de arame galvanizado</v>
          </cell>
          <cell r="C699" t="str">
            <v>M2</v>
          </cell>
          <cell r="D699">
            <v>17.549399999999999</v>
          </cell>
        </row>
        <row r="700">
          <cell r="A700" t="str">
            <v>001.18.00100</v>
          </cell>
          <cell r="B700" t="str">
            <v>Forro Em Gesso Acartonado com Painel FGA  incl. assessórios</v>
          </cell>
          <cell r="C700" t="str">
            <v>M2</v>
          </cell>
          <cell r="D700">
            <v>24.963699999999999</v>
          </cell>
        </row>
        <row r="701">
          <cell r="A701" t="str">
            <v>001.18.00120</v>
          </cell>
          <cell r="B701" t="str">
            <v>Forro Em Gesso Acartonado com Painel FGE  incl. assessórios</v>
          </cell>
          <cell r="C701" t="str">
            <v>M2</v>
          </cell>
          <cell r="D701">
            <v>38.243099999999998</v>
          </cell>
        </row>
        <row r="702">
          <cell r="A702" t="str">
            <v>001.18.00140</v>
          </cell>
          <cell r="B702" t="str">
            <v>Fornecimento e Instalação de Moldura em Gesso h=7 cm</v>
          </cell>
          <cell r="C702" t="str">
            <v>M</v>
          </cell>
          <cell r="D702">
            <v>7</v>
          </cell>
        </row>
        <row r="703">
          <cell r="A703" t="str">
            <v>001.18.00160</v>
          </cell>
          <cell r="B703" t="str">
            <v>Sanca de gesso l=1,20 m</v>
          </cell>
          <cell r="C703" t="str">
            <v>ML</v>
          </cell>
          <cell r="D703">
            <v>25</v>
          </cell>
        </row>
        <row r="704">
          <cell r="A704" t="str">
            <v>001.18.00180</v>
          </cell>
          <cell r="B704" t="str">
            <v>Sanca de gesso l=0,30m</v>
          </cell>
          <cell r="C704" t="str">
            <v>ML</v>
          </cell>
          <cell r="D704">
            <v>9</v>
          </cell>
        </row>
        <row r="705">
          <cell r="A705" t="str">
            <v>001.18.00200</v>
          </cell>
          <cell r="B705" t="str">
            <v>Fornecimento e Instalação de Forro de pvc branco 200 mm, incl. estrutura para fixação em metalon galvanizado e rodaforro</v>
          </cell>
          <cell r="C705" t="str">
            <v>M2</v>
          </cell>
          <cell r="D705">
            <v>29</v>
          </cell>
        </row>
        <row r="706">
          <cell r="A706" t="str">
            <v>001.18.00220</v>
          </cell>
          <cell r="B706" t="str">
            <v>Substituição de tábuas p/forro de cedrinho</v>
          </cell>
          <cell r="C706" t="str">
            <v>M2</v>
          </cell>
          <cell r="D706">
            <v>18.6431</v>
          </cell>
        </row>
        <row r="707">
          <cell r="A707" t="str">
            <v>001.18.00240</v>
          </cell>
          <cell r="B707" t="str">
            <v>Repregamento de forro de madeira</v>
          </cell>
          <cell r="C707" t="str">
            <v>M2</v>
          </cell>
          <cell r="D707">
            <v>1.3134999999999999</v>
          </cell>
        </row>
        <row r="708">
          <cell r="A708" t="str">
            <v>001.18.00260</v>
          </cell>
          <cell r="B708" t="str">
            <v>Fornecimento e instalação de divisória de granilite para sanitários assentada com argamassa de cimento e areia 1:3</v>
          </cell>
          <cell r="C708" t="str">
            <v>M2</v>
          </cell>
          <cell r="D708">
            <v>118.84310000000001</v>
          </cell>
        </row>
        <row r="709">
          <cell r="A709" t="str">
            <v>001.18.00280</v>
          </cell>
          <cell r="B709" t="str">
            <v>Fornecimento e instalação de divisória p/ banheiro em ardosia polida natural c/ resinex</v>
          </cell>
          <cell r="C709" t="str">
            <v>M2</v>
          </cell>
          <cell r="D709">
            <v>109.8115</v>
          </cell>
        </row>
        <row r="710">
          <cell r="A710" t="str">
            <v>001.18.00300</v>
          </cell>
          <cell r="B710" t="str">
            <v>Fornecimento e instalação de divisória p/ banheiro em granito polido, assente com argamassa,  na cor cinza.</v>
          </cell>
          <cell r="C710" t="str">
            <v>M2</v>
          </cell>
          <cell r="D710">
            <v>156.36150000000001</v>
          </cell>
        </row>
        <row r="711">
          <cell r="A711" t="str">
            <v>001.18.00320</v>
          </cell>
          <cell r="B711" t="str">
            <v>Fornecimento e instalação de divisória naval stander padrão bege com perfis de aço na cor preto , cinza ou branco</v>
          </cell>
          <cell r="C711" t="str">
            <v>M2</v>
          </cell>
          <cell r="D711">
            <v>42.472000000000001</v>
          </cell>
        </row>
        <row r="712">
          <cell r="A712" t="str">
            <v>001.18.00340</v>
          </cell>
          <cell r="B712" t="str">
            <v>Fornecimento e instalação de porta de divisória  incl.montante , fechadura e dobradiças, divisória naval stander branco, cinza ou areia jundiai  com perfis de aço na cor preto, branco e cinza</v>
          </cell>
          <cell r="C712" t="str">
            <v>CJ</v>
          </cell>
          <cell r="D712">
            <v>126.1972</v>
          </cell>
        </row>
        <row r="713">
          <cell r="A713" t="str">
            <v>001.18.00360</v>
          </cell>
          <cell r="B713" t="str">
            <v>Fornecimento e instalação de divisória naval stander padrão branco, cinza ou areia jundiai, perfis de aço na cor preta e bandeira em vidro</v>
          </cell>
          <cell r="C713" t="str">
            <v>M2</v>
          </cell>
          <cell r="D713">
            <v>56.214799999999997</v>
          </cell>
        </row>
        <row r="714">
          <cell r="A714" t="str">
            <v>001.18.00380</v>
          </cell>
          <cell r="B714" t="str">
            <v>Fornecimento e instalação de porta de divisória  incl.montante , fechadura e dobradiças, divisória naval stander branco, cinza ou areia jundiai  com perfis de aço na cor preto, branco e cinza</v>
          </cell>
          <cell r="C714" t="str">
            <v>CJ</v>
          </cell>
          <cell r="D714">
            <v>126.1972</v>
          </cell>
        </row>
        <row r="715">
          <cell r="A715" t="str">
            <v>001.18.00400</v>
          </cell>
          <cell r="B715" t="str">
            <v>Fornecimento e instalação de ferragens para porta de divisória</v>
          </cell>
          <cell r="C715" t="str">
            <v>UN</v>
          </cell>
          <cell r="D715">
            <v>71.098699999999994</v>
          </cell>
        </row>
        <row r="716">
          <cell r="A716" t="str">
            <v>001.18.00420</v>
          </cell>
          <cell r="B716" t="str">
            <v>Parede Em Gesso Acartonado Revestida nas Duas Faces com Painel FGE sendo Montante e Guia 75, incl. parafuso GN 25, Massa e Fita .</v>
          </cell>
          <cell r="C716" t="str">
            <v>M2</v>
          </cell>
          <cell r="D716">
            <v>60.555700000000002</v>
          </cell>
        </row>
        <row r="717">
          <cell r="A717" t="str">
            <v>001.19</v>
          </cell>
          <cell r="B717" t="str">
            <v>VIDROS</v>
          </cell>
          <cell r="D717">
            <v>2716.0691000000002</v>
          </cell>
        </row>
        <row r="718">
          <cell r="A718" t="str">
            <v>001.19.00020</v>
          </cell>
          <cell r="B718" t="str">
            <v>Fornecimento e Instalação de Vidro liso incolor espessura 3.00 mm</v>
          </cell>
          <cell r="C718" t="str">
            <v>M2</v>
          </cell>
          <cell r="D718">
            <v>42</v>
          </cell>
        </row>
        <row r="719">
          <cell r="A719" t="str">
            <v>001.19.00040</v>
          </cell>
          <cell r="B719" t="str">
            <v>Fornecimento e Instalação de Vidro liso incolor espessura 4.00 mm</v>
          </cell>
          <cell r="C719" t="str">
            <v>M2</v>
          </cell>
          <cell r="D719">
            <v>58</v>
          </cell>
        </row>
        <row r="720">
          <cell r="A720" t="str">
            <v>001.19.00060</v>
          </cell>
          <cell r="B720" t="str">
            <v>Fornecimento e Instalação de Vidro liso incolor espessura 5.00 mm</v>
          </cell>
          <cell r="C720" t="str">
            <v>M2</v>
          </cell>
          <cell r="D720">
            <v>75</v>
          </cell>
        </row>
        <row r="721">
          <cell r="A721" t="str">
            <v>001.19.00080</v>
          </cell>
          <cell r="B721" t="str">
            <v>Fornecimento e Instalação de Vidro liso incolor espessura 6.00 mm</v>
          </cell>
          <cell r="C721" t="str">
            <v>M2</v>
          </cell>
          <cell r="D721">
            <v>85</v>
          </cell>
        </row>
        <row r="722">
          <cell r="A722" t="str">
            <v>001.19.00100</v>
          </cell>
          <cell r="B722" t="str">
            <v>Fornecimento e Instalação de Vidro liso incolor espessura 8.00 mm</v>
          </cell>
          <cell r="C722" t="str">
            <v>M2</v>
          </cell>
          <cell r="D722">
            <v>100</v>
          </cell>
        </row>
        <row r="723">
          <cell r="A723" t="str">
            <v>001.19.00120</v>
          </cell>
          <cell r="B723" t="str">
            <v>Fornecimento e Instalação de Vidro liso incolor espessura 10.00 mm</v>
          </cell>
          <cell r="C723" t="str">
            <v>M2</v>
          </cell>
          <cell r="D723">
            <v>145</v>
          </cell>
        </row>
        <row r="724">
          <cell r="A724" t="str">
            <v>001.19.00140</v>
          </cell>
          <cell r="B724" t="str">
            <v>Fornecimento e Instalação de Vidro martelado espessura 3.00 mm</v>
          </cell>
          <cell r="C724" t="str">
            <v>M2</v>
          </cell>
          <cell r="D724">
            <v>42</v>
          </cell>
        </row>
        <row r="725">
          <cell r="A725" t="str">
            <v>001.19.00160</v>
          </cell>
          <cell r="B725" t="str">
            <v>Fornecimento e Instalação de Vidro canelado comum espessura 4.00 mm</v>
          </cell>
          <cell r="C725" t="str">
            <v>M2</v>
          </cell>
          <cell r="D725">
            <v>42</v>
          </cell>
        </row>
        <row r="726">
          <cell r="A726" t="str">
            <v>001.19.00180</v>
          </cell>
          <cell r="B726" t="str">
            <v>Fornecimento e Instalação de Vidro liso fumê cinza espessura 4.00 mm</v>
          </cell>
          <cell r="C726" t="str">
            <v>M2</v>
          </cell>
          <cell r="D726">
            <v>85</v>
          </cell>
        </row>
        <row r="727">
          <cell r="A727" t="str">
            <v>001.19.00200</v>
          </cell>
          <cell r="B727" t="str">
            <v>Fornecimento e Instalação de Vidro liso fumê cinza espessura 5.00 mm</v>
          </cell>
          <cell r="C727" t="str">
            <v>M2</v>
          </cell>
          <cell r="D727">
            <v>100</v>
          </cell>
        </row>
        <row r="728">
          <cell r="A728" t="str">
            <v>001.19.00220</v>
          </cell>
          <cell r="B728" t="str">
            <v>Fornecimento e Instalação de Vidro liso cinza fumê espessura 6.00 mm</v>
          </cell>
          <cell r="C728" t="str">
            <v>M2</v>
          </cell>
          <cell r="D728">
            <v>115</v>
          </cell>
        </row>
        <row r="729">
          <cell r="A729" t="str">
            <v>001.19.00240</v>
          </cell>
          <cell r="B729" t="str">
            <v>Fornecimento e Instalação de Vidro liso cinza fumê espessura 8.00 mm</v>
          </cell>
          <cell r="C729" t="str">
            <v>M2</v>
          </cell>
          <cell r="D729">
            <v>155</v>
          </cell>
        </row>
        <row r="730">
          <cell r="A730" t="str">
            <v>001.19.00260</v>
          </cell>
          <cell r="B730" t="str">
            <v>Fornecimento e Instalação de Vidro liso fumê cinza espessura 10.00 mm</v>
          </cell>
          <cell r="C730" t="str">
            <v>M2</v>
          </cell>
          <cell r="D730">
            <v>195</v>
          </cell>
        </row>
        <row r="731">
          <cell r="A731" t="str">
            <v>001.19.00280</v>
          </cell>
          <cell r="B731" t="str">
            <v>Fornecimento e Instalação de Vidro liso incolor termperado espessura 6.00 mm</v>
          </cell>
          <cell r="C731" t="str">
            <v>M2</v>
          </cell>
          <cell r="D731">
            <v>115</v>
          </cell>
        </row>
        <row r="732">
          <cell r="A732" t="str">
            <v>001.19.00300</v>
          </cell>
          <cell r="B732" t="str">
            <v>Fornecimento e Instalação de Vidro liso incolor termperado espessura 8.00 mm</v>
          </cell>
          <cell r="C732" t="str">
            <v>M2</v>
          </cell>
          <cell r="D732">
            <v>140</v>
          </cell>
        </row>
        <row r="733">
          <cell r="A733" t="str">
            <v>001.19.00320</v>
          </cell>
          <cell r="B733" t="str">
            <v>Fornecimento e Instalação de Vidro liso incolor termperado espessura 10.00 mm</v>
          </cell>
          <cell r="C733" t="str">
            <v>M2</v>
          </cell>
          <cell r="D733">
            <v>170</v>
          </cell>
        </row>
        <row r="734">
          <cell r="A734" t="str">
            <v>001.19.00340</v>
          </cell>
          <cell r="B734" t="str">
            <v>Fornecimento e Instalação de Vidro liso cinza fumê temperado espessura 6 mm</v>
          </cell>
          <cell r="C734" t="str">
            <v>M2</v>
          </cell>
          <cell r="D734">
            <v>145</v>
          </cell>
        </row>
        <row r="735">
          <cell r="A735" t="str">
            <v>001.19.00360</v>
          </cell>
          <cell r="B735" t="str">
            <v>Fornecimento e Instalação de Vidro liso cinza fumê temperado espessura 8 mm</v>
          </cell>
          <cell r="C735" t="str">
            <v>M2</v>
          </cell>
          <cell r="D735">
            <v>190</v>
          </cell>
        </row>
        <row r="736">
          <cell r="A736" t="str">
            <v>001.19.00380</v>
          </cell>
          <cell r="B736" t="str">
            <v>Fornecimento e Instalação de Vidro liso cinza fumê temperado espessura 10 mm</v>
          </cell>
          <cell r="C736" t="str">
            <v>M2</v>
          </cell>
          <cell r="D736">
            <v>225</v>
          </cell>
        </row>
        <row r="737">
          <cell r="A737" t="str">
            <v>001.19.00381</v>
          </cell>
          <cell r="B737" t="str">
            <v>Fornecimento e Instalação de Vidro liso cinza fumê temperado espessura 10 mm pra guiche</v>
          </cell>
          <cell r="C737" t="str">
            <v>M2</v>
          </cell>
        </row>
        <row r="738">
          <cell r="A738" t="str">
            <v>001.19.00400</v>
          </cell>
          <cell r="B738" t="str">
            <v>Fornecimento e Instalação de Perfil """"""""U"""""""" Cavalão</v>
          </cell>
          <cell r="C738" t="str">
            <v>ML</v>
          </cell>
          <cell r="D738">
            <v>8.7081</v>
          </cell>
        </row>
        <row r="739">
          <cell r="A739" t="str">
            <v>001.19.00420</v>
          </cell>
          <cell r="B739" t="str">
            <v>Fornecimento e Instalação de Dobradiça Inferior Para Porta de Vidro</v>
          </cell>
          <cell r="C739" t="str">
            <v>UN</v>
          </cell>
          <cell r="D739">
            <v>54.393500000000003</v>
          </cell>
        </row>
        <row r="740">
          <cell r="A740" t="str">
            <v>001.19.00440</v>
          </cell>
          <cell r="B740" t="str">
            <v>Fornecimento e Instalação de Dobradiça Superior Para Porta de Vidro</v>
          </cell>
          <cell r="C740" t="str">
            <v>UN</v>
          </cell>
          <cell r="D740">
            <v>54.393500000000003</v>
          </cell>
        </row>
        <row r="741">
          <cell r="A741" t="str">
            <v>001.19.00460</v>
          </cell>
          <cell r="B741" t="str">
            <v>Fornecimento e Instalação de Trinco Para Piso em Porta de Vidro</v>
          </cell>
          <cell r="C741" t="str">
            <v>UN</v>
          </cell>
          <cell r="D741">
            <v>63.786999999999999</v>
          </cell>
        </row>
        <row r="742">
          <cell r="A742" t="str">
            <v>001.19.00480</v>
          </cell>
          <cell r="B742" t="str">
            <v>Fornecimento e Instalação de Fechadura e  Contra Fechadura Para Porta de Vidro</v>
          </cell>
          <cell r="C742" t="str">
            <v>CJ</v>
          </cell>
          <cell r="D742">
            <v>94.393500000000003</v>
          </cell>
        </row>
        <row r="743">
          <cell r="A743" t="str">
            <v>001.19.00500</v>
          </cell>
          <cell r="B743" t="str">
            <v>Fornecimento e Instalação de Puxador de Madeira Para Porta de Vidro</v>
          </cell>
          <cell r="C743" t="str">
            <v>CJ</v>
          </cell>
          <cell r="D743">
            <v>44.393500000000003</v>
          </cell>
        </row>
        <row r="744">
          <cell r="A744" t="str">
            <v>001.19.00520</v>
          </cell>
          <cell r="B744" t="str">
            <v>Fornecimento e instalação de box para banheiro em perfil de alumínio e acrílico cinza, incl.toalheiro</v>
          </cell>
          <cell r="C744" t="str">
            <v>M2</v>
          </cell>
          <cell r="D744">
            <v>86</v>
          </cell>
        </row>
        <row r="745">
          <cell r="A745" t="str">
            <v>001.19.00540</v>
          </cell>
          <cell r="B745" t="str">
            <v>Fornecimento e instalação de box para banheiro em perfil de alumínio com acrílico fumê,cristal ou ouro velho, incl. toalheiro</v>
          </cell>
          <cell r="C745" t="str">
            <v>M2</v>
          </cell>
          <cell r="D745">
            <v>86</v>
          </cell>
        </row>
        <row r="746">
          <cell r="A746" t="str">
            <v>001.20</v>
          </cell>
          <cell r="B746" t="str">
            <v>PINTURA</v>
          </cell>
          <cell r="D746">
            <v>181.1216</v>
          </cell>
        </row>
        <row r="747">
          <cell r="A747" t="str">
            <v>001.20.00020</v>
          </cell>
          <cell r="B747" t="str">
            <v>Pintura Cal (Para Pintura ) Em Paredes e Tetos à 02 demãos, incl. Fixador p/ Cal</v>
          </cell>
          <cell r="C747" t="str">
            <v>M2</v>
          </cell>
          <cell r="D747">
            <v>0.74729999999999996</v>
          </cell>
        </row>
        <row r="748">
          <cell r="A748" t="str">
            <v>001.20.00040</v>
          </cell>
          <cell r="B748" t="str">
            <v>Emassamento de Parede Interna ou Forro Com Massa Corrida à Base de PVA  1ª Linha com Duas Demãos</v>
          </cell>
          <cell r="C748" t="str">
            <v>M2</v>
          </cell>
          <cell r="D748">
            <v>4.0674999999999999</v>
          </cell>
        </row>
        <row r="749">
          <cell r="A749" t="str">
            <v>001.20.00060</v>
          </cell>
          <cell r="B749" t="str">
            <v>Emassamento de Parede Interna, Externa ou Forro Com Massa Corrida  Acrílica  1ª Linha com Duas Demãos</v>
          </cell>
          <cell r="C749" t="str">
            <v>M2</v>
          </cell>
          <cell r="D749">
            <v>6.8518999999999997</v>
          </cell>
        </row>
        <row r="750">
          <cell r="A750" t="str">
            <v>001.20.00080</v>
          </cell>
          <cell r="B750" t="str">
            <v>Emassamento de Esquadria de Madeira, Externa ou Interna e Forro Com Massa Corrida  Para Madeira (1ª Linha)  com Duas Demãos</v>
          </cell>
          <cell r="C750" t="str">
            <v>M2</v>
          </cell>
          <cell r="D750">
            <v>4.7202999999999999</v>
          </cell>
        </row>
        <row r="751">
          <cell r="A751" t="str">
            <v>001.20.00100</v>
          </cell>
          <cell r="B751" t="str">
            <v>Pintura Em Selador Acrilico Pigmentado (1ª Linha ) Sobre Superfície Rebocada, uma demão, aplicado a rolo de lã</v>
          </cell>
          <cell r="C751" t="str">
            <v>M2</v>
          </cell>
          <cell r="D751">
            <v>1.2392000000000001</v>
          </cell>
        </row>
        <row r="752">
          <cell r="A752" t="str">
            <v>001.20.00120</v>
          </cell>
          <cell r="B752" t="str">
            <v>Pintura Em Látex PVA (1ª Linha Renner ou Suvinil) Sobre Superfície Perfeitamente Emassada, duas demãos</v>
          </cell>
          <cell r="C752" t="str">
            <v>M2</v>
          </cell>
          <cell r="D752">
            <v>2.6644999999999999</v>
          </cell>
        </row>
        <row r="753">
          <cell r="A753" t="str">
            <v>001.20.00140</v>
          </cell>
          <cell r="B753" t="str">
            <v>Pintura Em Látex PVA (1ª Linha Renner ou Suvinil) Em Superfície Rebocada Executada Incluso Limpeza e Lixamento Preliminar , 01 Demão de Selador Acrílico Pigmentado, 02 Demãos de Látex  PVA</v>
          </cell>
          <cell r="C753" t="str">
            <v>M2</v>
          </cell>
          <cell r="D753">
            <v>3.9094000000000002</v>
          </cell>
        </row>
        <row r="754">
          <cell r="A754" t="str">
            <v>001.20.00160</v>
          </cell>
          <cell r="B754" t="str">
            <v>Pintura Em Látex Acrílica (1ª Linha Renner ou Suvinil) Sobre Superfície Perfeitamente Emassada, duas demãos</v>
          </cell>
          <cell r="C754" t="str">
            <v>M2</v>
          </cell>
          <cell r="D754">
            <v>2.8262</v>
          </cell>
        </row>
        <row r="755">
          <cell r="A755" t="str">
            <v>001.20.00180</v>
          </cell>
          <cell r="B755" t="str">
            <v>Pintura Em Látex Acrílico (1ª Linha Renner ou Suvinil) Em Superfície Rebocada Executada Incluso Limpeza e Lixamento Preliminar , 01 Demão de Fundo Preparador de Superfície a Base de Água, 02 Demãos de Látex  PVA</v>
          </cell>
          <cell r="C755" t="str">
            <v>M2</v>
          </cell>
          <cell r="D755">
            <v>4.0711000000000004</v>
          </cell>
        </row>
        <row r="756">
          <cell r="A756" t="str">
            <v>001.20.00200</v>
          </cell>
          <cell r="B756" t="str">
            <v>Textura Acrílica (1ªLinha) em Parede Externa ou Interna, incl. Aplicação de Fundo Preparador de Superfície Base de Água</v>
          </cell>
          <cell r="C756" t="str">
            <v>M2</v>
          </cell>
          <cell r="D756">
            <v>6.3493000000000004</v>
          </cell>
        </row>
        <row r="757">
          <cell r="A757" t="str">
            <v>001.20.00220</v>
          </cell>
          <cell r="B757" t="str">
            <v>Pintura em esquadria de ferro com esmalte sintético (1ª linha Renner, Suvinil ou Ipiranga), inclusive lixamento uma demão de zarcão laranja, correções de imperfeições e 02 demãos de tinta base de esmalte, pintura executada com trincha</v>
          </cell>
          <cell r="C757" t="str">
            <v>M2</v>
          </cell>
          <cell r="D757">
            <v>8.8709000000000007</v>
          </cell>
        </row>
        <row r="758">
          <cell r="A758" t="str">
            <v>001.20.00240</v>
          </cell>
          <cell r="B758" t="str">
            <v>Pintura em esquadria de ferro com esmalte sintético (1ª linha Renner, Suvinil ou Ipiranga), inclusive lixamento uma demão de zarcão laranja, correções de imperfeições e 02 demãos de tinta base de esmalte, pintura executada com compressor e pistola</v>
          </cell>
          <cell r="C758" t="str">
            <v>M2</v>
          </cell>
          <cell r="D758">
            <v>7.9316000000000004</v>
          </cell>
        </row>
        <row r="759">
          <cell r="A759" t="str">
            <v>001.20.00260</v>
          </cell>
          <cell r="B759" t="str">
            <v>Pintura em Esmalte Sintético (1ª Linha Renner, Suvinil ou Ipiranga) sobre Esquadria de Madeira, Incl. Lixamento Preliminar, Emassamento Com Massa Para Madeira (1ª Linha Int ou Ext - Renner, Suvinil ou Ipiranga), Aplicação de Esmalte Sintético 02 Demão</v>
          </cell>
          <cell r="C759" t="str">
            <v>M2</v>
          </cell>
          <cell r="D759">
            <v>9.5870999999999995</v>
          </cell>
        </row>
        <row r="760">
          <cell r="A760" t="str">
            <v>001.20.00280</v>
          </cell>
          <cell r="B760" t="str">
            <v>Pintura em Esmalte Sintético (1ª Linha Renner, Suvinil ou Ipiranga) sobre Esquadria de Madeira, Incl. Lixamento Preliminar, Aplicação de Esmalte Sintético 02 Demão</v>
          </cell>
          <cell r="C760" t="str">
            <v>M2</v>
          </cell>
          <cell r="D760">
            <v>7.3855000000000004</v>
          </cell>
        </row>
        <row r="761">
          <cell r="A761" t="str">
            <v>001.20.00300</v>
          </cell>
          <cell r="B761" t="str">
            <v>Pintura em estrutura metálica com esmalte incl. limpeza com escova de aço e duas demãos de zarcão</v>
          </cell>
          <cell r="C761" t="str">
            <v>M2</v>
          </cell>
          <cell r="D761">
            <v>4.298</v>
          </cell>
        </row>
        <row r="762">
          <cell r="A762" t="str">
            <v>001.20.00320</v>
          </cell>
          <cell r="B762" t="str">
            <v>Pintura Com Esmalte Sintético (1ª Linha Renner, Suvinil ou Ipiranga) em Paredes, incl. lixamento Preliminar, 01 Demão de Fundo Preparador a Base de Água, 02 Demãos de Esmalte Sintético, Aplicação à Rolo</v>
          </cell>
          <cell r="C762" t="str">
            <v>M2</v>
          </cell>
          <cell r="D762">
            <v>5.2213000000000003</v>
          </cell>
        </row>
        <row r="763">
          <cell r="A763" t="str">
            <v>001.20.00340</v>
          </cell>
          <cell r="B763" t="str">
            <v>Pintura Com Esmalte Sintético (1ª Linha Renner, Suvinil ou Ipiranga) em Paredes, incl. lixamento Preliminar, Retoque de Massa Pva, 01 Demão de Fundo Preparador a Base de Água, 02 Demãos de Esmalte Sintético, Aplicação à Rolo</v>
          </cell>
          <cell r="C763" t="str">
            <v>M2</v>
          </cell>
          <cell r="D763">
            <v>6.1848000000000001</v>
          </cell>
        </row>
        <row r="764">
          <cell r="A764" t="str">
            <v>001.20.00360</v>
          </cell>
          <cell r="B764" t="str">
            <v>Envernizamento de Esquadrias, Forros ou Peças de Madeira Com Verniz Tipo Marítimo, incl. Lixamento Preliminar, 03 Demãos de Verniz sendo que a Primeira a Diluição Deverá Ser 30% a 50%, Aplicação à Rolo</v>
          </cell>
          <cell r="C764" t="str">
            <v>M2</v>
          </cell>
          <cell r="D764">
            <v>4.9622999999999999</v>
          </cell>
        </row>
        <row r="765">
          <cell r="A765" t="str">
            <v>001.20.00380</v>
          </cell>
          <cell r="B765" t="str">
            <v>Envernizamento Com Resina à Base de Água (Hidro-repelente) em Superfícies Tais Como Concreto Aparente, Reboco, Tijolos à Vista e Granito, incl. Lixamento Preliminar, 03 Demãos de Resina,  Aplicado à Rolo</v>
          </cell>
          <cell r="C765" t="str">
            <v>M2</v>
          </cell>
          <cell r="D765">
            <v>4.4748000000000001</v>
          </cell>
        </row>
        <row r="766">
          <cell r="A766" t="str">
            <v>001.20.00400</v>
          </cell>
          <cell r="B766" t="str">
            <v>Pintura c/nata de cimento</v>
          </cell>
          <cell r="C766" t="str">
            <v>M2</v>
          </cell>
          <cell r="D766">
            <v>2.0015999999999998</v>
          </cell>
        </row>
        <row r="767">
          <cell r="A767" t="str">
            <v>001.20.00420</v>
          </cell>
          <cell r="B767" t="str">
            <v>Pintura Sobre Piso na Cor Cinza, Verde, Amarelo ou Azul, Sobre Pisos Cimentados, Calçadas e Quadras Poliesportivas, incl Limpeza Preliminar, 02 Demãos</v>
          </cell>
          <cell r="C767" t="str">
            <v>M2</v>
          </cell>
          <cell r="D767">
            <v>3.7679</v>
          </cell>
        </row>
        <row r="768">
          <cell r="A768" t="str">
            <v>001.20.00440</v>
          </cell>
          <cell r="B768" t="str">
            <v>Pintura de marcação da quadra de esportes c/tinta especial (conf.especificação da cbd) inclusive preparo da superfície (larg. 5.00 cm)</v>
          </cell>
          <cell r="C768" t="str">
            <v>ML</v>
          </cell>
          <cell r="D768">
            <v>4.2919</v>
          </cell>
        </row>
        <row r="769">
          <cell r="A769" t="str">
            <v>001.20.00460</v>
          </cell>
          <cell r="B769" t="str">
            <v>Pintura de marcação do campo de futebol a cal inclusive preparação do terreno largura 10 cm (conf. especif.do dop)</v>
          </cell>
          <cell r="C769" t="str">
            <v>ML</v>
          </cell>
          <cell r="D769">
            <v>3.1579999999999999</v>
          </cell>
        </row>
        <row r="770">
          <cell r="A770" t="str">
            <v>001.20.00480</v>
          </cell>
          <cell r="B770" t="str">
            <v>Demarcação de faixa com tinta acrílica especial - largura 10.00 cm Para Estacionamentos, Incl. Limpeza Preliminar</v>
          </cell>
          <cell r="C770" t="str">
            <v>ML</v>
          </cell>
          <cell r="D770">
            <v>5.5247000000000002</v>
          </cell>
        </row>
        <row r="771">
          <cell r="A771" t="str">
            <v>001.20.00500</v>
          </cell>
          <cell r="B771" t="str">
            <v>Resina Para Piso Granilite a Base Solvente, Incl. Limpeza Preliminar, 02 Demãos</v>
          </cell>
          <cell r="C771" t="str">
            <v>M2</v>
          </cell>
          <cell r="D771">
            <v>2.9235000000000002</v>
          </cell>
        </row>
        <row r="772">
          <cell r="A772" t="str">
            <v>001.20.00520</v>
          </cell>
          <cell r="B772" t="str">
            <v>Pintura Em Concreto Aparente Com Silicone - Agua Repelente - , incl Limpeza, à 02 Demãos</v>
          </cell>
          <cell r="C772" t="str">
            <v>M2</v>
          </cell>
          <cell r="D772">
            <v>3.0716000000000001</v>
          </cell>
        </row>
        <row r="773">
          <cell r="A773" t="str">
            <v>001.20.00540</v>
          </cell>
          <cell r="B773" t="str">
            <v>Pintura Epóxi em Piso a Duas Demãos Sobre Superfície Rebocada, incl Limpeza da superfície</v>
          </cell>
          <cell r="C773" t="str">
            <v>M2</v>
          </cell>
          <cell r="D773">
            <v>9.6247000000000007</v>
          </cell>
        </row>
        <row r="774">
          <cell r="A774" t="str">
            <v>001.20.00560</v>
          </cell>
          <cell r="B774" t="str">
            <v>Pintura Epóxi em Piscina ou Área Molhada à Duas Demãos Sobre Superfície Rebocada, incl preparação da superfície</v>
          </cell>
          <cell r="C774" t="str">
            <v>M2</v>
          </cell>
          <cell r="D774">
            <v>11.5444</v>
          </cell>
        </row>
        <row r="775">
          <cell r="A775" t="str">
            <v>001.20.00580</v>
          </cell>
          <cell r="B775" t="str">
            <v>Demarcação de Faixa Com Tinta Epóxi em Pisos, à Duas Demãos, Incl. Preparo da Superfície</v>
          </cell>
          <cell r="C775" t="str">
            <v>ML</v>
          </cell>
          <cell r="D775">
            <v>4.1977000000000002</v>
          </cell>
        </row>
        <row r="776">
          <cell r="A776" t="str">
            <v>001.20.00600</v>
          </cell>
          <cell r="B776" t="str">
            <v>Demarcação de Faixa Com Tinta Epóxi em Piscinas ou Áreas Molhadas, à Duas Demãos, Incl. Preparo da Superfície</v>
          </cell>
          <cell r="C776" t="str">
            <v>ML</v>
          </cell>
          <cell r="D776">
            <v>4.1977000000000002</v>
          </cell>
        </row>
        <row r="777">
          <cell r="A777" t="str">
            <v>001.20.00620</v>
          </cell>
          <cell r="B777" t="str">
            <v>Pintura de Conservação Em Parede ou Teto Sem Retoque de Massa, Com Látex Pva(1ª Linha Renner ou Suvinil) , Incl. Lixamento e Limpeza Preliminar, aplicação fundo preparador base água, Aplicação de Latex Pva à 02 Demãos</v>
          </cell>
          <cell r="C777" t="str">
            <v>M2</v>
          </cell>
          <cell r="D777">
            <v>4.2096999999999998</v>
          </cell>
        </row>
        <row r="778">
          <cell r="A778" t="str">
            <v>001.20.00640</v>
          </cell>
          <cell r="B778" t="str">
            <v>Pintura de Conservação Em Parede ou Teto Sem Retoque de Massa, Com Látex Acrilico(1ª Linha Renner ou Suvinil) , Incl. Lixamento e Limpeza Preliminar, aplicação fundo preparador base água, Aplicação de Latex Pva à 02 Demãos</v>
          </cell>
          <cell r="C778" t="str">
            <v>M2</v>
          </cell>
          <cell r="D778">
            <v>4.3714000000000004</v>
          </cell>
        </row>
        <row r="779">
          <cell r="A779" t="str">
            <v>001.20.00660</v>
          </cell>
          <cell r="B779" t="str">
            <v>Pintura de Conservação Em Parede ou Teto Com Retoque de Massa, Com Látex Pva(1ª Linha Renner ou Suvinil) , Incl. Lixamento e Limpeza Preliminar, Retoque de massa, aplicação fundo preparador base água, Aplicação de Latex Pva à 02 Demãos</v>
          </cell>
          <cell r="C779" t="str">
            <v>M2</v>
          </cell>
          <cell r="D779">
            <v>5.6733000000000002</v>
          </cell>
        </row>
        <row r="780">
          <cell r="A780" t="str">
            <v>001.20.00680</v>
          </cell>
          <cell r="B780" t="str">
            <v>Pintura de conservação em parede ou teto com retoque de massa, com tinta latéx acrilílico(1ª Linha Renner ou Suvinil) à duas demãos, incl. aplicação fundo preparador base solvente</v>
          </cell>
          <cell r="C780" t="str">
            <v>M2</v>
          </cell>
          <cell r="D780">
            <v>5.5197000000000003</v>
          </cell>
        </row>
        <row r="781">
          <cell r="A781" t="str">
            <v>001.20.00700</v>
          </cell>
          <cell r="B781" t="str">
            <v>Pintura de conservação em esquadria metálica com tinta esmalte à uma demão com retoque da pintura de base (zarcão ou grafite)</v>
          </cell>
          <cell r="C781" t="str">
            <v>M2</v>
          </cell>
          <cell r="D781">
            <v>4.1028000000000002</v>
          </cell>
        </row>
        <row r="782">
          <cell r="A782" t="str">
            <v>001.20.00720</v>
          </cell>
          <cell r="B782" t="str">
            <v>Pintura de conservação em esquadria metálica com tinta esmalte a duas demãos com retoque da pintura de base (zarcão ou grafite)</v>
          </cell>
          <cell r="C782" t="str">
            <v>M2</v>
          </cell>
          <cell r="D782">
            <v>6.5780000000000003</v>
          </cell>
        </row>
        <row r="783">
          <cell r="A783" t="str">
            <v>001.21</v>
          </cell>
          <cell r="B783" t="str">
            <v>SERVIÇOS COMPLEMENTARES</v>
          </cell>
          <cell r="D783">
            <v>12589.3189</v>
          </cell>
        </row>
        <row r="784">
          <cell r="A784" t="str">
            <v>001.21.00020</v>
          </cell>
          <cell r="B784" t="str">
            <v>Fornecimento de quadro negro conforme detalhe do dop de 4.00x1.20m executado na obra. após chapisco prévio será executado o emboço com argamassa 1:4:8 e reboco com argamassa 1:2 ;12 de granulação fina com superfície cuidadosamente desempenada. pintura p</v>
          </cell>
          <cell r="C784" t="str">
            <v>UN</v>
          </cell>
          <cell r="D784">
            <v>119.5716</v>
          </cell>
        </row>
        <row r="785">
          <cell r="A785" t="str">
            <v>001.21.00040</v>
          </cell>
          <cell r="B785" t="str">
            <v>Fornecimento de quadro negro conforme detalhe do dop de 4.00x1.20 m executado na obra, a 80 cm do piso acabado. após chapisco prévio será executado o emboço 1:4:8 e reboco com argamassa 1:4:12 de granulação fina com a superfície cuidadosamente desempena</v>
          </cell>
          <cell r="C785" t="str">
            <v>UN</v>
          </cell>
          <cell r="D785">
            <v>111.7453</v>
          </cell>
        </row>
        <row r="786">
          <cell r="A786" t="str">
            <v>001.21.00060</v>
          </cell>
          <cell r="B786" t="str">
            <v>Recuperação de quadro negro com retoque de massa (base de óleo) lixamento e polimento com lixa de água e pintura com duas demãos de tinta verde opaca especial</v>
          </cell>
          <cell r="C786" t="str">
            <v>UN</v>
          </cell>
          <cell r="D786">
            <v>54.664200000000001</v>
          </cell>
        </row>
        <row r="787">
          <cell r="A787" t="str">
            <v>001.21.00080</v>
          </cell>
          <cell r="B787" t="str">
            <v>Fornecimento e instalação de quadro negro de madeira compensada 6 mm de espessura incl.moldura e porta giz</v>
          </cell>
          <cell r="C787" t="str">
            <v>M2</v>
          </cell>
          <cell r="D787">
            <v>40.247399999999999</v>
          </cell>
        </row>
        <row r="788">
          <cell r="A788" t="str">
            <v>001.21.00100</v>
          </cell>
          <cell r="B788" t="str">
            <v>Fornecimento e instalação de porta giz de madeira c/guarnição</v>
          </cell>
          <cell r="C788" t="str">
            <v>ML</v>
          </cell>
          <cell r="D788">
            <v>3.6979000000000002</v>
          </cell>
        </row>
        <row r="789">
          <cell r="A789" t="str">
            <v>001.21.00120</v>
          </cell>
          <cell r="B789" t="str">
            <v>Fornecimento e instalação de placa de inauguração para grupo escolar (25.00x40.00) cm</v>
          </cell>
          <cell r="C789" t="str">
            <v>UN</v>
          </cell>
          <cell r="D789">
            <v>154.83959999999999</v>
          </cell>
        </row>
        <row r="790">
          <cell r="A790" t="str">
            <v>001.21.00140</v>
          </cell>
          <cell r="B790" t="str">
            <v>Fornecimento e instalação de placa de inauguração para cadeias públicas (36.50x47.00) cm</v>
          </cell>
          <cell r="C790" t="str">
            <v>UN</v>
          </cell>
          <cell r="D790">
            <v>204.83959999999999</v>
          </cell>
        </row>
        <row r="791">
          <cell r="A791" t="str">
            <v>001.21.00160</v>
          </cell>
          <cell r="B791" t="str">
            <v>Fornecimento e instalação de placa de inauguração p/ escritório regional urbano da prodeagro - 25x40cm</v>
          </cell>
          <cell r="C791" t="str">
            <v>UN</v>
          </cell>
          <cell r="D791">
            <v>1354.8396</v>
          </cell>
        </row>
        <row r="792">
          <cell r="A792" t="str">
            <v>001.21.00180</v>
          </cell>
          <cell r="B792" t="str">
            <v>Fornecimento e instalação de placa de inauguração em alumínio fundido 65.00x75.00cm</v>
          </cell>
          <cell r="C792" t="str">
            <v>UN</v>
          </cell>
          <cell r="D792">
            <v>404.09030000000001</v>
          </cell>
        </row>
        <row r="793">
          <cell r="A793" t="str">
            <v>001.21.00200</v>
          </cell>
          <cell r="B793" t="str">
            <v>Fornecimento e instalação de mastro p/bandeira em poste cônico inclusive pintura e pertences altura livre 5.00 m</v>
          </cell>
          <cell r="C793" t="str">
            <v>UN</v>
          </cell>
          <cell r="D793">
            <v>201.95269999999999</v>
          </cell>
        </row>
        <row r="794">
          <cell r="A794" t="str">
            <v>001.21.00220</v>
          </cell>
          <cell r="B794" t="str">
            <v>Fornecimento e instalação de mastro p/bandeira em cano galvanizado diâmetro 3 pol inclusive pintura e pertences altura livre 5 m</v>
          </cell>
          <cell r="C794" t="str">
            <v>UN</v>
          </cell>
          <cell r="D794">
            <v>371.5299</v>
          </cell>
        </row>
        <row r="795">
          <cell r="A795" t="str">
            <v>001.21.00240</v>
          </cell>
          <cell r="B795" t="str">
            <v>Fornecimento e instalação de mastro p/bandeira constituído de 3 postes de cano galvanizado diâmetro 3 pol conforme detalhe do dop</v>
          </cell>
          <cell r="C795" t="str">
            <v>CJ</v>
          </cell>
          <cell r="D795">
            <v>1924.3769</v>
          </cell>
        </row>
        <row r="796">
          <cell r="A796" t="str">
            <v>001.21.00260</v>
          </cell>
          <cell r="B796" t="str">
            <v>Fornecimento e instalação de trave p/futebol de salão incluindo pintura, rede de nylon conforme detalhe dop</v>
          </cell>
          <cell r="C796" t="str">
            <v>CJ</v>
          </cell>
          <cell r="D796">
            <v>733.51800000000003</v>
          </cell>
        </row>
        <row r="797">
          <cell r="A797" t="str">
            <v>001.21.00280</v>
          </cell>
          <cell r="B797" t="str">
            <v>Fornecimento e instalação de suporte p/tabela de basquete em treliçado inclusive pilares de concreto armado (aparente), fundação, pintura (treliças) conforme det. do dop</v>
          </cell>
          <cell r="C797" t="str">
            <v>UN</v>
          </cell>
          <cell r="D797">
            <v>2321.6082999999999</v>
          </cell>
        </row>
        <row r="798">
          <cell r="A798" t="str">
            <v>001.21.00300</v>
          </cell>
          <cell r="B798" t="str">
            <v>Fornecimento e instalação de suporte p/voley em cano galvanizado diâmetro 3 pol inclusive pintura dos mastros, catraca, rede e demais pertences ( 02 postes)</v>
          </cell>
          <cell r="C798" t="str">
            <v>CJ</v>
          </cell>
          <cell r="D798">
            <v>455.65699999999998</v>
          </cell>
        </row>
        <row r="799">
          <cell r="A799" t="str">
            <v>001.21.00320</v>
          </cell>
          <cell r="B799" t="str">
            <v>Execução de Arquibancada em Estrutura Mista (Concreto Armado e Alvenaria), 02 Degraus Conf. Det. SINFRA</v>
          </cell>
          <cell r="C799" t="str">
            <v>ML</v>
          </cell>
          <cell r="D799">
            <v>358.36779999999999</v>
          </cell>
        </row>
        <row r="800">
          <cell r="A800" t="str">
            <v>001.21.00340</v>
          </cell>
          <cell r="B800" t="str">
            <v>Execução de Arquibancada em Estrutura Mista (Concreto Armado e Alvenaria), 03 Degraus Conf. Det. SINFRA</v>
          </cell>
          <cell r="C800" t="str">
            <v>ML</v>
          </cell>
          <cell r="D800">
            <v>487.1848</v>
          </cell>
        </row>
        <row r="801">
          <cell r="A801" t="str">
            <v>001.21.00360</v>
          </cell>
          <cell r="B801" t="str">
            <v>Fornecimento e instalação de bancada seca em ardósia polida  1.50 x 0.80</v>
          </cell>
          <cell r="C801" t="str">
            <v>UN</v>
          </cell>
          <cell r="D801">
            <v>181.12479999999999</v>
          </cell>
        </row>
        <row r="802">
          <cell r="A802" t="str">
            <v>001.21.00380</v>
          </cell>
          <cell r="B802" t="str">
            <v>Fornecimento e instalação de bancada seca em granito polido</v>
          </cell>
          <cell r="C802" t="str">
            <v>M2</v>
          </cell>
          <cell r="D802">
            <v>213.4555</v>
          </cell>
        </row>
        <row r="803">
          <cell r="A803" t="str">
            <v>001.21.00400</v>
          </cell>
          <cell r="B803" t="str">
            <v>Fornecimento e assentamento de revestimento externo com retalhos de pedra de mao</v>
          </cell>
          <cell r="C803" t="str">
            <v>M2</v>
          </cell>
          <cell r="D803">
            <v>9.8670000000000009</v>
          </cell>
        </row>
        <row r="804">
          <cell r="A804" t="str">
            <v>001.21.00420</v>
          </cell>
          <cell r="B804" t="str">
            <v>Fornecimento e instalação de armário sob pia em fórmica</v>
          </cell>
          <cell r="C804" t="str">
            <v>M2</v>
          </cell>
          <cell r="D804">
            <v>225</v>
          </cell>
        </row>
        <row r="805">
          <cell r="A805" t="str">
            <v>001.21.00440</v>
          </cell>
          <cell r="B805" t="str">
            <v>Fornecimento e instalação de armário em madeira aparente aparelhada e tratada</v>
          </cell>
          <cell r="C805" t="str">
            <v>M2</v>
          </cell>
          <cell r="D805">
            <v>114.098</v>
          </cell>
        </row>
        <row r="806">
          <cell r="A806" t="str">
            <v>001.21.00460</v>
          </cell>
          <cell r="B806" t="str">
            <v>Fornecimento e instalação de armário em alvenaria com prateleiras de madeira aparelhada (2,40x0,60x3,00)m</v>
          </cell>
          <cell r="C806" t="str">
            <v>UN</v>
          </cell>
          <cell r="D806">
            <v>288.33530000000002</v>
          </cell>
        </row>
        <row r="807">
          <cell r="A807" t="str">
            <v>001.21.00480</v>
          </cell>
          <cell r="B807" t="str">
            <v>Fornecimento e instalação de balcão de madeira conf. projeto 12.20 x 0.60 x 1.00 m</v>
          </cell>
          <cell r="C807" t="str">
            <v>UN</v>
          </cell>
          <cell r="D807">
            <v>969.9</v>
          </cell>
        </row>
        <row r="808">
          <cell r="A808" t="str">
            <v>001.21.00500</v>
          </cell>
          <cell r="B808" t="str">
            <v>Fornecimento e instalação de exaustor elétrico com d=50cm 1cv</v>
          </cell>
          <cell r="C808" t="str">
            <v>UN</v>
          </cell>
          <cell r="D808">
            <v>162.09030000000001</v>
          </cell>
        </row>
        <row r="809">
          <cell r="A809" t="str">
            <v>001.21.00520</v>
          </cell>
          <cell r="B809" t="str">
            <v>Fornecimento e instalação de mola p/ porta tipo vai-vem</v>
          </cell>
          <cell r="C809" t="str">
            <v>UN</v>
          </cell>
          <cell r="D809">
            <v>33.387799999999999</v>
          </cell>
        </row>
        <row r="810">
          <cell r="A810" t="str">
            <v>001.21.00540</v>
          </cell>
          <cell r="B810" t="str">
            <v>Fornecimento e instalação  de banca ou tampo de ardósia natural cor preta tipo on c/ resinex</v>
          </cell>
          <cell r="C810" t="str">
            <v>M2</v>
          </cell>
          <cell r="D810">
            <v>110.1311</v>
          </cell>
        </row>
        <row r="811">
          <cell r="A811" t="str">
            <v>001.21.00560</v>
          </cell>
          <cell r="B811" t="str">
            <v>Fornecimento e instalação de banca ou tampo em ardósia polida esp. 3cm</v>
          </cell>
          <cell r="C811" t="str">
            <v>M2</v>
          </cell>
          <cell r="D811">
            <v>108.3935</v>
          </cell>
        </row>
        <row r="812">
          <cell r="A812" t="str">
            <v>001.21.00580</v>
          </cell>
          <cell r="B812" t="str">
            <v>Fornecimento e instalação de portão em cano galvanizado 2 pol e tela galvanizada malha 2cm</v>
          </cell>
          <cell r="C812" t="str">
            <v>M2</v>
          </cell>
          <cell r="D812">
            <v>100.044</v>
          </cell>
        </row>
        <row r="813">
          <cell r="A813" t="str">
            <v>001.21.00600</v>
          </cell>
          <cell r="B813" t="str">
            <v>Fornecimento e instalação de bancada, tampo ou balcão em granito cinza polido, espessura 2.00 cm</v>
          </cell>
          <cell r="C813" t="str">
            <v>M2</v>
          </cell>
          <cell r="D813">
            <v>135.39349999999999</v>
          </cell>
        </row>
        <row r="814">
          <cell r="A814" t="str">
            <v>001.21.00620</v>
          </cell>
          <cell r="B814" t="str">
            <v>Fornecimento e instalação de caixa de concreto pré-moldado para ar condicionado de 10.000 btu</v>
          </cell>
          <cell r="C814" t="str">
            <v>UN</v>
          </cell>
          <cell r="D814">
            <v>54.786999999999999</v>
          </cell>
        </row>
        <row r="815">
          <cell r="A815" t="str">
            <v>001.21.00640</v>
          </cell>
          <cell r="B815" t="str">
            <v>Fornecimento e instalação de bancada em granito cinza polido l=0,60m sobre alvenaria revestida de azulejo branco, exceto cubas (quantificada e orçada na parte hidráulica)</v>
          </cell>
          <cell r="C815" t="str">
            <v>ML</v>
          </cell>
          <cell r="D815">
            <v>142.18979999999999</v>
          </cell>
        </row>
        <row r="816">
          <cell r="A816" t="str">
            <v>001.21.00660</v>
          </cell>
          <cell r="B816" t="str">
            <v>Fornecimento e instalação de balcão de atendimento em madeira l=0,40m e=0,05m apoiado sobre alvenaria aparente de tijolo cerâmico de 21 furos, inclusive passagem pelo balcão</v>
          </cell>
          <cell r="C816" t="str">
            <v>M</v>
          </cell>
          <cell r="D816">
            <v>108.53700000000001</v>
          </cell>
        </row>
        <row r="817">
          <cell r="A817" t="str">
            <v>001.21.00680</v>
          </cell>
          <cell r="B817" t="str">
            <v>Fornecimento e instalação de corrimao em tubo galvanizado 1"""""""""""""""" chumbado no piso h=1,00m pintado com tinta à óleo 02 demãos</v>
          </cell>
          <cell r="C817" t="str">
            <v>M</v>
          </cell>
          <cell r="D817">
            <v>55.4512</v>
          </cell>
        </row>
        <row r="818">
          <cell r="A818" t="str">
            <v>001.21.00700</v>
          </cell>
          <cell r="B818" t="str">
            <v>Fornecimento e instalação de corrimão em tubo galvanizado 2"""""""""""""""" chumbado no piso h=1.00 m pintado com tinta à óleo 02 demãos</v>
          </cell>
          <cell r="C818" t="str">
            <v>ML</v>
          </cell>
          <cell r="D818">
            <v>100.0412</v>
          </cell>
        </row>
        <row r="819">
          <cell r="A819" t="str">
            <v>001.21.00720</v>
          </cell>
          <cell r="B819" t="str">
            <v>Fornecimento e instalação de caixa de concreto pré-moldado para ar condicionado de 7.000 btu</v>
          </cell>
          <cell r="C819" t="str">
            <v>UN</v>
          </cell>
          <cell r="D819">
            <v>50.786999999999999</v>
          </cell>
        </row>
        <row r="820">
          <cell r="A820" t="str">
            <v>001.21.00740</v>
          </cell>
          <cell r="B820" t="str">
            <v>Fornecimento e instalação de caixa de concreto pré-moldado para ar condicionado de 10.000 btu</v>
          </cell>
          <cell r="C820" t="str">
            <v>UN</v>
          </cell>
          <cell r="D820">
            <v>54.786999999999999</v>
          </cell>
        </row>
        <row r="821">
          <cell r="A821" t="str">
            <v>001.21.00760</v>
          </cell>
          <cell r="B821" t="str">
            <v>Fornecimento e instalação de caixa de concreto pré-moldado para ar condicionado de 20.000 btu</v>
          </cell>
          <cell r="C821" t="str">
            <v>UN</v>
          </cell>
          <cell r="D821">
            <v>68.787000000000006</v>
          </cell>
        </row>
        <row r="822">
          <cell r="A822" t="str">
            <v>001.22</v>
          </cell>
          <cell r="B822" t="str">
            <v>URBANIZAÇÃO</v>
          </cell>
          <cell r="D822">
            <v>2893.5120000000002</v>
          </cell>
        </row>
        <row r="823">
          <cell r="A823" t="str">
            <v>001.22.00020</v>
          </cell>
          <cell r="B823" t="str">
            <v>Fornecimento e Plantio de Agave Comum (pequena), com manutenção por 60 dias com irrigação, pulverização, poda e substituição de mudas mortas</v>
          </cell>
          <cell r="C823" t="str">
            <v>UN</v>
          </cell>
          <cell r="D823">
            <v>7.3295000000000003</v>
          </cell>
        </row>
        <row r="824">
          <cell r="A824" t="str">
            <v>001.22.00040</v>
          </cell>
          <cell r="B824" t="str">
            <v>Fornecimento e Plantio de Agave Comum (média), com manutenção por 60 dias com irrigação, pulverização, poda e substituição de mudas mortas</v>
          </cell>
          <cell r="C824" t="str">
            <v>UN</v>
          </cell>
          <cell r="D824">
            <v>14.184699999999999</v>
          </cell>
        </row>
        <row r="825">
          <cell r="A825" t="str">
            <v>001.22.00060</v>
          </cell>
          <cell r="B825" t="str">
            <v>Fornecimento e Plantio de Agave Comum (grande), com manutenção por 60 dias com irrigação, pulverização, poda e substituição de mudas mortas</v>
          </cell>
          <cell r="C825" t="str">
            <v>UN</v>
          </cell>
          <cell r="D825">
            <v>19.962299999999999</v>
          </cell>
        </row>
        <row r="826">
          <cell r="A826" t="str">
            <v>001.22.00080</v>
          </cell>
          <cell r="B826" t="str">
            <v>Fornecimento e Plantio de Areca (pequena), com manutenção por 60 dias com irrigação, pulverização, poda e substituição de mudas mortas</v>
          </cell>
          <cell r="C826" t="str">
            <v>UN</v>
          </cell>
          <cell r="D826">
            <v>10.329499999999999</v>
          </cell>
        </row>
        <row r="827">
          <cell r="A827" t="str">
            <v>001.22.00100</v>
          </cell>
          <cell r="B827" t="str">
            <v>Fornecimento e Plantio de Areca (média), com manutenção por 60 dias com irrigação, pulverização, poda e substituição de mudas mortas</v>
          </cell>
          <cell r="C827" t="str">
            <v>UN</v>
          </cell>
          <cell r="D827">
            <v>19.184699999999999</v>
          </cell>
        </row>
        <row r="828">
          <cell r="A828" t="str">
            <v>001.22.00120</v>
          </cell>
          <cell r="B828" t="str">
            <v>Fornecimento e Plantio de Areca (grande), com manutenção por 60 dias com irrigação, pulverização, poda e substituição de mudas mortas</v>
          </cell>
          <cell r="C828" t="str">
            <v>UN</v>
          </cell>
          <cell r="D828">
            <v>29.962299999999999</v>
          </cell>
        </row>
        <row r="829">
          <cell r="A829" t="str">
            <v>001.22.00140</v>
          </cell>
          <cell r="B829" t="str">
            <v>Fornecimento e Plantio de Bauhínia Rosa (pequeno), com manutenção por 60 dias com irrigação, pulverização, poda e substituição de mudas mortas</v>
          </cell>
          <cell r="C829" t="str">
            <v>UN</v>
          </cell>
          <cell r="D829">
            <v>5.9954999999999998</v>
          </cell>
        </row>
        <row r="830">
          <cell r="A830" t="str">
            <v>001.22.00160</v>
          </cell>
          <cell r="B830" t="str">
            <v>Fornecimento e Plantio de Bauhínia Rosa (médio), com manutenção por 60 dias com irrigação, pulverização, poda e substituição de mudas mortas</v>
          </cell>
          <cell r="C830" t="str">
            <v>UN</v>
          </cell>
          <cell r="D830">
            <v>17.329499999999999</v>
          </cell>
        </row>
        <row r="831">
          <cell r="A831" t="str">
            <v>001.22.00180</v>
          </cell>
          <cell r="B831" t="str">
            <v>Fornecimento e Plantio de Bahuínia Rosa (grande), com manutenção por 60 dias com irrigação, pulverização, poda e substituição de mudas mortas</v>
          </cell>
          <cell r="C831" t="str">
            <v>UN</v>
          </cell>
          <cell r="D831">
            <v>31.655100000000001</v>
          </cell>
        </row>
        <row r="832">
          <cell r="A832" t="str">
            <v>001.22.00200</v>
          </cell>
          <cell r="B832" t="str">
            <v>Fornecimento e Plantio de Biri, com manutenção por 60 dias com irrigação, pulverização, poda e substituição de mudas mortas</v>
          </cell>
          <cell r="C832" t="str">
            <v>UN</v>
          </cell>
          <cell r="D832">
            <v>7.4954999999999998</v>
          </cell>
        </row>
        <row r="833">
          <cell r="A833" t="str">
            <v>001.22.00220</v>
          </cell>
          <cell r="B833" t="str">
            <v>Fornecimento e Plantio de Chuva de Ouro (pequena), com manutenção por 60 dias com irrigação, pulverização, poda e substituição de mudas mortas</v>
          </cell>
          <cell r="C833" t="str">
            <v>UN</v>
          </cell>
          <cell r="D833">
            <v>7.4954999999999998</v>
          </cell>
        </row>
        <row r="834">
          <cell r="A834" t="str">
            <v>001.22.00240</v>
          </cell>
          <cell r="B834" t="str">
            <v>Fornecimento e Plantio de Chuva de Ouro (média), com manutenção por 60 dias com irrigação, pulverização, poda e substituição de mudas mortas</v>
          </cell>
          <cell r="C834" t="str">
            <v>UN</v>
          </cell>
          <cell r="D834">
            <v>13.346399999999999</v>
          </cell>
        </row>
        <row r="835">
          <cell r="A835" t="str">
            <v>001.22.00260</v>
          </cell>
          <cell r="B835" t="str">
            <v>Fornecimento e Plantio de Chuva de Ouro (grande), com manutenção por 60 dias com irrigação, pulverização, poda e substituição de mudas mortas</v>
          </cell>
          <cell r="C835" t="str">
            <v>UN</v>
          </cell>
          <cell r="D835">
            <v>17.329499999999999</v>
          </cell>
        </row>
        <row r="836">
          <cell r="A836" t="str">
            <v>001.22.00280</v>
          </cell>
          <cell r="B836" t="str">
            <v>Fornecimento e Plantio de Croton (pequena), com manutenção por 60 dias com irrigação, pulverização, poda e substituição de mudas mortas</v>
          </cell>
          <cell r="C836" t="str">
            <v>UN</v>
          </cell>
          <cell r="D836">
            <v>3.4954999999999998</v>
          </cell>
        </row>
        <row r="837">
          <cell r="A837" t="str">
            <v>001.22.00300</v>
          </cell>
          <cell r="B837" t="str">
            <v>Fornecimento e Plantio de Croton (média), com manutenção por 60 dias com irrigação, pulverização, poda e substituição de mudas mortas</v>
          </cell>
          <cell r="C837" t="str">
            <v>UN</v>
          </cell>
          <cell r="D837">
            <v>5.3464</v>
          </cell>
        </row>
        <row r="838">
          <cell r="A838" t="str">
            <v>001.22.00320</v>
          </cell>
          <cell r="B838" t="str">
            <v>Fornecimento e Plantio de Croton (grande), com manutenção por 60 dias com irrigação, pulverização, poda e substituição de mudas mortas</v>
          </cell>
          <cell r="C838" t="str">
            <v>UN</v>
          </cell>
          <cell r="D838">
            <v>10.329499999999999</v>
          </cell>
        </row>
        <row r="839">
          <cell r="A839" t="str">
            <v>001.22.00340</v>
          </cell>
          <cell r="B839" t="str">
            <v>Fornecimento e Plantio de Dracena Marginata (pequena), com manutenção por 60 dias com irrigação, pulverização, poda e substituição de mudas mortas</v>
          </cell>
          <cell r="C839" t="str">
            <v>UN</v>
          </cell>
          <cell r="D839">
            <v>8.8294999999999995</v>
          </cell>
        </row>
        <row r="840">
          <cell r="A840" t="str">
            <v>001.22.00360</v>
          </cell>
          <cell r="B840" t="str">
            <v>Fornecimento e Plantio de Dracena Marginata (média), com manutenção por 60 dias com irrigação, pulverização, poda e substituição de mudas mortas</v>
          </cell>
          <cell r="C840" t="str">
            <v>UN</v>
          </cell>
          <cell r="D840">
            <v>17.329499999999999</v>
          </cell>
        </row>
        <row r="841">
          <cell r="A841" t="str">
            <v>001.22.00380</v>
          </cell>
          <cell r="B841" t="str">
            <v>Fornecimento e Plantio de Dracena Marginata (grande), com manutenção por 60 dias com irrigação, pulverização, poda e substituição de mudas mortas</v>
          </cell>
          <cell r="C841" t="str">
            <v>UN</v>
          </cell>
          <cell r="D841">
            <v>29.184699999999999</v>
          </cell>
        </row>
        <row r="842">
          <cell r="A842" t="str">
            <v>001.22.00400</v>
          </cell>
          <cell r="B842" t="str">
            <v>Fornecimento e Plantio de Era Forrageira, com manutenção por 60 dias com irrigação, pulverização, poda e substituição de mudas mortas</v>
          </cell>
          <cell r="C842" t="str">
            <v>UN</v>
          </cell>
          <cell r="D842">
            <v>1.9955000000000001</v>
          </cell>
        </row>
        <row r="843">
          <cell r="A843" t="str">
            <v>001.22.00420</v>
          </cell>
          <cell r="B843" t="str">
            <v>Fornecimento e Plantio de Eretrina (média), com manutenção por 60 dias com irrigação, pulverização, poda e substituição de mudas mortas</v>
          </cell>
          <cell r="C843" t="str">
            <v>UN</v>
          </cell>
          <cell r="D843">
            <v>16.346399999999999</v>
          </cell>
        </row>
        <row r="844">
          <cell r="A844" t="str">
            <v>001.22.00440</v>
          </cell>
          <cell r="B844" t="str">
            <v>Fornecimento e Plantio de Hemigrafis Forrageira , com manutenção por 60 dias com irrigação, pulverização, poda e substituição de mudas mortas</v>
          </cell>
          <cell r="C844" t="str">
            <v>UN</v>
          </cell>
          <cell r="D844">
            <v>1.4955000000000001</v>
          </cell>
        </row>
        <row r="845">
          <cell r="A845" t="str">
            <v>001.22.00460</v>
          </cell>
          <cell r="B845" t="str">
            <v>Fornecimento e Plantio de Hibisco Bicolor (pequena), com manutenção por 60 dias com irrigação, pulverização, poda e substituição de mudas mortas</v>
          </cell>
          <cell r="C845" t="str">
            <v>UN</v>
          </cell>
          <cell r="D845">
            <v>3.4954999999999998</v>
          </cell>
        </row>
        <row r="846">
          <cell r="A846" t="str">
            <v>001.22.00480</v>
          </cell>
          <cell r="B846" t="str">
            <v>Fornecimento e Plantio de Hibisco Bicolor (média), com manutenção por 60 dias com irrigação, pulverização, poda e substituição de mudas mortas</v>
          </cell>
          <cell r="C846" t="str">
            <v>UN</v>
          </cell>
          <cell r="D846">
            <v>5.3464</v>
          </cell>
        </row>
        <row r="847">
          <cell r="A847" t="str">
            <v>001.22.00500</v>
          </cell>
          <cell r="B847" t="str">
            <v>Fornecimento e Plantio de Hibisco Bicolor (grande), com manutenção por 60 dias com irrigação, pulverização, poda e substituição de mudas mortas</v>
          </cell>
          <cell r="C847" t="str">
            <v>UN</v>
          </cell>
          <cell r="D847">
            <v>10.329499999999999</v>
          </cell>
        </row>
        <row r="848">
          <cell r="A848" t="str">
            <v>001.22.00520</v>
          </cell>
          <cell r="B848" t="str">
            <v>Fornecimento e Plantio de Ipê Amarelo (pequeno), com manutenção por 60 dias com irrigação, pulverização, poda e substituição de mudas mortas</v>
          </cell>
          <cell r="C848" t="str">
            <v>UN</v>
          </cell>
          <cell r="D848">
            <v>9.3463999999999992</v>
          </cell>
        </row>
        <row r="849">
          <cell r="A849" t="str">
            <v>001.22.00540</v>
          </cell>
          <cell r="B849" t="str">
            <v>Fornecimento e Plantio de Ipê Amarelo (médio), com manutenção por 60 dias com irrigação, pulverização, poda e substituição de mudas mortas</v>
          </cell>
          <cell r="C849" t="str">
            <v>UN</v>
          </cell>
          <cell r="D849">
            <v>14.329499999999999</v>
          </cell>
        </row>
        <row r="850">
          <cell r="A850" t="str">
            <v>001.22.00560</v>
          </cell>
          <cell r="B850" t="str">
            <v>Fornecimento e Plantio de Ipê Amarelo (grande), com manutenção por 60 dias com irrigação, pulverização, poda e substituição de mudas mortas</v>
          </cell>
          <cell r="C850" t="str">
            <v>UN</v>
          </cell>
          <cell r="D850">
            <v>24.962299999999999</v>
          </cell>
        </row>
        <row r="851">
          <cell r="A851" t="str">
            <v>001.22.00580</v>
          </cell>
          <cell r="B851" t="str">
            <v>Fornecimento e Plantio de Ipê Rosa (pequeno), com manutenção por 60 dias com irrigação, pulverização, poda e substituição de mudas mortas</v>
          </cell>
          <cell r="C851" t="str">
            <v>UN</v>
          </cell>
          <cell r="D851">
            <v>10.329499999999999</v>
          </cell>
        </row>
        <row r="852">
          <cell r="A852" t="str">
            <v>001.22.00600</v>
          </cell>
          <cell r="B852" t="str">
            <v>Fornecimento e Plantio de Ipê Rosa (médio), com manutenção por 60 dias com irrigação, pulverização, poda e substituição de mudas mortas</v>
          </cell>
          <cell r="C852" t="str">
            <v>UN</v>
          </cell>
          <cell r="D852">
            <v>16.184699999999999</v>
          </cell>
        </row>
        <row r="853">
          <cell r="A853" t="str">
            <v>001.22.00620</v>
          </cell>
          <cell r="B853" t="str">
            <v>Fornecimento e Plantio de Ipê Rosa (grande), com manutenção por 60 dias com irrigação, pulverização, poda e substituição de mudas mortas</v>
          </cell>
          <cell r="C853" t="str">
            <v>UN</v>
          </cell>
          <cell r="D853">
            <v>24.2879</v>
          </cell>
        </row>
        <row r="854">
          <cell r="A854" t="str">
            <v>001.22.00640</v>
          </cell>
          <cell r="B854" t="str">
            <v>Fornecimento e Plantio de Ipê Roxo (pequeno), com manutenção por 60 dias com irrigação, pulverização, poda e substituição de mudas mortas</v>
          </cell>
          <cell r="C854" t="str">
            <v>UN</v>
          </cell>
          <cell r="D854">
            <v>10.329499999999999</v>
          </cell>
        </row>
        <row r="855">
          <cell r="A855" t="str">
            <v>001.22.00660</v>
          </cell>
          <cell r="B855" t="str">
            <v>Fornecimento e Plantio de Ipê Roxo (médio), com manutenção por 60 dias com irrigação, pulverização, poda e substituição de mudas mortas</v>
          </cell>
          <cell r="C855" t="str">
            <v>UN</v>
          </cell>
          <cell r="D855">
            <v>16.962299999999999</v>
          </cell>
        </row>
        <row r="856">
          <cell r="A856" t="str">
            <v>001.22.00680</v>
          </cell>
          <cell r="B856" t="str">
            <v>Fornecimento e Plantio de Ipê Roxo (grande), com manutenção por 60 dias com irrigação, pulverização, poda e substituição de mudas mortas</v>
          </cell>
          <cell r="C856" t="str">
            <v>UN</v>
          </cell>
          <cell r="D856">
            <v>24.962299999999999</v>
          </cell>
        </row>
        <row r="857">
          <cell r="A857" t="str">
            <v>001.22.00700</v>
          </cell>
          <cell r="B857" t="str">
            <v>Fornecimento e Plantio de Ixória Híbrida Amarela (pequena), com manutenção por 60 dias com irrigação, pulverização, poda e substituição de mudas mortas</v>
          </cell>
          <cell r="C857" t="str">
            <v>UN</v>
          </cell>
          <cell r="D857">
            <v>3.4954999999999998</v>
          </cell>
        </row>
        <row r="858">
          <cell r="A858" t="str">
            <v>001.22.00720</v>
          </cell>
          <cell r="B858" t="str">
            <v>Fornecimento e Plantio de Ixória Híbrida Amarela (média), com manutenção por 60 dias com irrigação, pulverização, poda e substituição de mudas mortas</v>
          </cell>
          <cell r="C858" t="str">
            <v>UN</v>
          </cell>
          <cell r="D858">
            <v>5.3464</v>
          </cell>
        </row>
        <row r="859">
          <cell r="A859" t="str">
            <v>001.22.00740</v>
          </cell>
          <cell r="B859" t="str">
            <v>Fornecimento e Plantio de Ixória Híbrida Amarela (grande), com manutenção por 60 dias com irrigação, pulverização, poda e substituição de mudas mortas</v>
          </cell>
          <cell r="C859" t="str">
            <v>UN</v>
          </cell>
          <cell r="D859">
            <v>9.3463999999999992</v>
          </cell>
        </row>
        <row r="860">
          <cell r="A860" t="str">
            <v>001.22.00760</v>
          </cell>
          <cell r="B860" t="str">
            <v>Fornecimento e Plantio de Ixória Híbrida Vermelha (pequena), com manutenção por 60 dias com irrigação, pulverização, poda e substituição de mudas mortas</v>
          </cell>
          <cell r="C860" t="str">
            <v>UN</v>
          </cell>
          <cell r="D860">
            <v>3.4954999999999998</v>
          </cell>
        </row>
        <row r="861">
          <cell r="A861" t="str">
            <v>001.22.00780</v>
          </cell>
          <cell r="B861" t="str">
            <v>Fornecimento e Plantio de Ixória Híbrida Vermelha (média), com manutenção por 60 dias com irrigação, pulverização, poda e substituição de mudas mortas</v>
          </cell>
          <cell r="C861" t="str">
            <v>UN</v>
          </cell>
          <cell r="D861">
            <v>5.3464</v>
          </cell>
        </row>
        <row r="862">
          <cell r="A862" t="str">
            <v>001.22.00800</v>
          </cell>
          <cell r="B862" t="str">
            <v>Fornecimento e Plantio de Ixória Híbrida Vermelha (grande), com manutenção por 60 dias com irrigação, pulverização, poda e substituição de mudas mortas</v>
          </cell>
          <cell r="C862" t="str">
            <v>UN</v>
          </cell>
          <cell r="D862">
            <v>9.3463999999999992</v>
          </cell>
        </row>
        <row r="863">
          <cell r="A863" t="str">
            <v>001.22.00820</v>
          </cell>
          <cell r="B863" t="str">
            <v>Fornecimento e Plantio de Jacarandá Mimoso (pequeno), com manutenção por 60 dias com irrigação, pulverização, poda e substituição de mudas mortas</v>
          </cell>
          <cell r="C863" t="str">
            <v>UN</v>
          </cell>
          <cell r="D863">
            <v>4.8464</v>
          </cell>
        </row>
        <row r="864">
          <cell r="A864" t="str">
            <v>001.22.00840</v>
          </cell>
          <cell r="B864" t="str">
            <v>Fornecimento e Plantio de Jacarandá Mimoso (médio), com manutenção por 60 dias com irrigação, pulverização, poda e substituição de mudas mortas</v>
          </cell>
          <cell r="C864" t="str">
            <v>UN</v>
          </cell>
          <cell r="D864">
            <v>16.184699999999999</v>
          </cell>
        </row>
        <row r="865">
          <cell r="A865" t="str">
            <v>001.22.00860</v>
          </cell>
          <cell r="B865" t="str">
            <v>Fornecimento e Plantio de Jacarandá Mimoso (grande), com manutenção por 60 dias com irrigação, pulverização, poda e substituição de mudas mortas</v>
          </cell>
          <cell r="C865" t="str">
            <v>UN</v>
          </cell>
          <cell r="D865">
            <v>22.962299999999999</v>
          </cell>
        </row>
        <row r="866">
          <cell r="A866" t="str">
            <v>001.22.00880</v>
          </cell>
          <cell r="B866" t="str">
            <v>Fornecimento e Plantio de Mini Flamboyant (pequena), com manutenção por 60 dias com irrigação, pulverização, poda e substituição de mudas mortas</v>
          </cell>
          <cell r="C866" t="str">
            <v>UN</v>
          </cell>
          <cell r="D866">
            <v>4.8464</v>
          </cell>
        </row>
        <row r="867">
          <cell r="A867" t="str">
            <v>001.22.00900</v>
          </cell>
          <cell r="B867" t="str">
            <v>Fornecimento e Plantio de Mini Flamboyant (média), com manutenção por 60 dias com irrigação, pulverização, poda e substituição de mudas mortas</v>
          </cell>
          <cell r="C867" t="str">
            <v>UN</v>
          </cell>
          <cell r="D867">
            <v>7.3295000000000003</v>
          </cell>
        </row>
        <row r="868">
          <cell r="A868" t="str">
            <v>001.22.00920</v>
          </cell>
          <cell r="B868" t="str">
            <v>Fornecimento e Plantio de Mini Ixória (pequena), com manutenção por 60 dias com irrigação, pulverização, poda e substituição de mudas mortas</v>
          </cell>
          <cell r="C868" t="str">
            <v>UN</v>
          </cell>
          <cell r="D868">
            <v>1.5954999999999999</v>
          </cell>
        </row>
        <row r="869">
          <cell r="A869" t="str">
            <v>001.22.00940</v>
          </cell>
          <cell r="B869" t="str">
            <v>Fornecimento e Plantio de Mini Ixória (média), com manutenção por 60 dias com irrigação, pulverização, poda e substituição de mudas mortas</v>
          </cell>
          <cell r="C869" t="str">
            <v>UN</v>
          </cell>
          <cell r="D869">
            <v>4.3464</v>
          </cell>
        </row>
        <row r="870">
          <cell r="A870" t="str">
            <v>001.22.00960</v>
          </cell>
          <cell r="B870" t="str">
            <v>Fornecimento e Plantio de Mini Ixória (grande), com manutenção por 60 dias com irrigação, pulverização, poda e substituição de mudas mortas</v>
          </cell>
          <cell r="C870" t="str">
            <v>UN</v>
          </cell>
          <cell r="D870">
            <v>7.3295000000000003</v>
          </cell>
        </row>
        <row r="871">
          <cell r="A871" t="str">
            <v>001.22.00980</v>
          </cell>
          <cell r="B871" t="str">
            <v>Fornecimento e Plantio de Musaendra (pequena), com manutenção por 60 dias com irrigação, pulverização, poda e substituição de mudas mortas</v>
          </cell>
          <cell r="C871" t="str">
            <v>UN</v>
          </cell>
          <cell r="D871">
            <v>5.3464</v>
          </cell>
        </row>
        <row r="872">
          <cell r="A872" t="str">
            <v>001.22.01000</v>
          </cell>
          <cell r="B872" t="str">
            <v>Fornecimento e Plantio de Musaendra (média), com manutenção por 60 dias com irrigação, pulverização, poda e substituição de mudas mortas</v>
          </cell>
          <cell r="C872" t="str">
            <v>UN</v>
          </cell>
          <cell r="D872">
            <v>12.184699999999999</v>
          </cell>
        </row>
        <row r="873">
          <cell r="A873" t="str">
            <v>001.22.01020</v>
          </cell>
          <cell r="B873" t="str">
            <v>Fornecimento e Plantio de Oiti (pequena), com manutenção por 60 dias com irrigação, pulverização, poda e substituição de mudas mortas</v>
          </cell>
          <cell r="C873" t="str">
            <v>UN</v>
          </cell>
          <cell r="D873">
            <v>9.9623000000000008</v>
          </cell>
        </row>
        <row r="874">
          <cell r="A874" t="str">
            <v>001.22.01040</v>
          </cell>
          <cell r="B874" t="str">
            <v>Fornecimento e Plantio de Oiti (média), com manutenção por 60 dias com irrigação, pulverização, poda e substituição de mudas mortas</v>
          </cell>
          <cell r="C874" t="str">
            <v>UN</v>
          </cell>
          <cell r="D874">
            <v>22.294899999999998</v>
          </cell>
        </row>
        <row r="875">
          <cell r="A875" t="str">
            <v>001.22.01060</v>
          </cell>
          <cell r="B875" t="str">
            <v>Fornecimento e Plantio de Oiti (grande), com manutenção por 60 dias com irrigação, pulverização, poda e substituição de mudas mortas</v>
          </cell>
          <cell r="C875" t="str">
            <v>UN</v>
          </cell>
          <cell r="D875">
            <v>39.305100000000003</v>
          </cell>
        </row>
        <row r="876">
          <cell r="A876" t="str">
            <v>001.22.01080</v>
          </cell>
          <cell r="B876" t="str">
            <v>Fornecimento e Plantio de Paineira (grande), com manutenção por 60 dias com irrigação, pulverização, poda e substituição de mudas mortas</v>
          </cell>
          <cell r="C876" t="str">
            <v>UN</v>
          </cell>
          <cell r="D876">
            <v>32.294899999999998</v>
          </cell>
        </row>
        <row r="877">
          <cell r="A877" t="str">
            <v>001.22.01100</v>
          </cell>
          <cell r="B877" t="str">
            <v>Fornecimento e Plantio de Palmeira Fênix ( 2.00 mts), com manutenção por 60 dias com irrigação, pulverização, poda e substituição de mudas mortas</v>
          </cell>
          <cell r="C877" t="str">
            <v>UN</v>
          </cell>
          <cell r="D877">
            <v>32.294899999999998</v>
          </cell>
        </row>
        <row r="878">
          <cell r="A878" t="str">
            <v>001.22.01120</v>
          </cell>
          <cell r="B878" t="str">
            <v>Fornecimento e Plantio de Palmeira Fênix ( 3.00 mts), com manutenção por 60 dias com irrigação, pulverização, poda e substituição de mudas mortas</v>
          </cell>
          <cell r="C878" t="str">
            <v>UN</v>
          </cell>
          <cell r="D878">
            <v>54.305100000000003</v>
          </cell>
        </row>
        <row r="879">
          <cell r="A879" t="str">
            <v>001.22.01140</v>
          </cell>
          <cell r="B879" t="str">
            <v>Fornecimento e Plantio de Palmeira Fênix ( 4.00 mts), com manutenção por 60 dias com irrigação, pulverização, poda e substituição de mudas mortas</v>
          </cell>
          <cell r="C879" t="str">
            <v>UN</v>
          </cell>
          <cell r="D879">
            <v>77.415300000000002</v>
          </cell>
        </row>
        <row r="880">
          <cell r="A880" t="str">
            <v>001.22.01160</v>
          </cell>
          <cell r="B880" t="str">
            <v>Fornecimento e Plantio de Palmeira Fênix ( 4.50 mts), com manutenção por 60 dias com irrigação, pulverização, poda e substituição de mudas mortas</v>
          </cell>
          <cell r="C880" t="str">
            <v>UN</v>
          </cell>
          <cell r="D880">
            <v>108.9705</v>
          </cell>
        </row>
        <row r="881">
          <cell r="A881" t="str">
            <v>001.22.01180</v>
          </cell>
          <cell r="B881" t="str">
            <v>Fornecimento e Plantio de Palmeira Imperial ( 1.20 mts), com manutenção por 60 dias com irrigação, pulverização, poda e substituição de mudas mortas</v>
          </cell>
          <cell r="C881" t="str">
            <v>UN</v>
          </cell>
          <cell r="D881">
            <v>19.962299999999999</v>
          </cell>
        </row>
        <row r="882">
          <cell r="A882" t="str">
            <v>001.22.01200</v>
          </cell>
          <cell r="B882" t="str">
            <v>Fornecimento e Plantio de Palmeira Imperial ( 2.00 mts), com manutenção por 60 dias com irrigação, pulverização, poda e substituição de mudas mortas</v>
          </cell>
          <cell r="C882" t="str">
            <v>UN</v>
          </cell>
          <cell r="D882">
            <v>47.294899999999998</v>
          </cell>
        </row>
        <row r="883">
          <cell r="A883" t="str">
            <v>001.22.01220</v>
          </cell>
          <cell r="B883" t="str">
            <v>Fornecimento e Plantio de Palmeira Imperial ( 3.00 mts), com manutenção por 60 dias com irrigação, pulverização, poda e substituição de mudas mortas</v>
          </cell>
          <cell r="C883" t="str">
            <v>UN</v>
          </cell>
          <cell r="D883">
            <v>84.305099999999996</v>
          </cell>
        </row>
        <row r="884">
          <cell r="A884" t="str">
            <v>001.22.01240</v>
          </cell>
          <cell r="B884" t="str">
            <v>Fornecimento e Plantio de Palmeira Jerivá ( 2.00 mts), com manutenção por 60 dias com irrigação, pulverização, poda e substituição de mudas mortas</v>
          </cell>
          <cell r="C884" t="str">
            <v>UN</v>
          </cell>
          <cell r="D884">
            <v>42.294899999999998</v>
          </cell>
        </row>
        <row r="885">
          <cell r="A885" t="str">
            <v>001.22.01260</v>
          </cell>
          <cell r="B885" t="str">
            <v>Fornecimento e Plantio de Palmeira Jerivá (3.00 mts), com manutenção por 60 dias com irrigação, pulverização, poda e substituição de mudas mortas</v>
          </cell>
          <cell r="C885" t="str">
            <v>UN</v>
          </cell>
          <cell r="D885">
            <v>59.305100000000003</v>
          </cell>
        </row>
        <row r="886">
          <cell r="A886" t="str">
            <v>001.22.01280</v>
          </cell>
          <cell r="B886" t="str">
            <v>Fornecimento e Plantio de Palmeira Jerivá (4.00 mts), com manutenção por 60 dias com irrigação, pulverização, poda e substituição de mudas mortas</v>
          </cell>
          <cell r="C886" t="str">
            <v>UN</v>
          </cell>
          <cell r="D886">
            <v>77.415300000000002</v>
          </cell>
        </row>
        <row r="887">
          <cell r="A887" t="str">
            <v>001.22.01300</v>
          </cell>
          <cell r="B887" t="str">
            <v>Fornecimento e Plantio de Palmeira Jerivá (4.50 mts), com manutenção por 60 dias com irrigação, pulverização, poda e substituição de mudas mortas</v>
          </cell>
          <cell r="C887" t="str">
            <v>UN</v>
          </cell>
          <cell r="D887">
            <v>98.296099999999996</v>
          </cell>
        </row>
        <row r="888">
          <cell r="A888" t="str">
            <v>001.22.01320</v>
          </cell>
          <cell r="B888" t="str">
            <v>Fornecimento e Plantio de Papirus do Egito (pequeno), com manutenção por 60 dias com irrigação, pulverização, poda e substituição de mudas mortas</v>
          </cell>
          <cell r="C888" t="str">
            <v>UN</v>
          </cell>
          <cell r="D888">
            <v>3.9954999999999998</v>
          </cell>
        </row>
        <row r="889">
          <cell r="A889" t="str">
            <v>001.22.01340</v>
          </cell>
          <cell r="B889" t="str">
            <v>Fornecimento e Plantio de Papirus do Egito (médio), com manutenção por 60 dias com irrigação, pulverização, poda e substituição de mudas mortas</v>
          </cell>
          <cell r="C889" t="str">
            <v>UN</v>
          </cell>
          <cell r="D889">
            <v>3.9954999999999998</v>
          </cell>
        </row>
        <row r="890">
          <cell r="A890" t="str">
            <v>001.22.01360</v>
          </cell>
          <cell r="B890" t="str">
            <v>Fornecimento e Plantio de Pau Brasil (média), com manutenção por 60 dias com irrigação, pulverização, poda e substituição de mudas mortas</v>
          </cell>
          <cell r="C890" t="str">
            <v>UN</v>
          </cell>
          <cell r="D890">
            <v>19.184699999999999</v>
          </cell>
        </row>
        <row r="891">
          <cell r="A891" t="str">
            <v>001.22.01380</v>
          </cell>
          <cell r="B891" t="str">
            <v>Fornecimento e Plantio de Pau Ferro (pequeno), com manutenção por 60 dias com irrigação, pulverização, poda e substituição de mudas mortas</v>
          </cell>
          <cell r="C891" t="str">
            <v>UN</v>
          </cell>
          <cell r="D891">
            <v>6.3464</v>
          </cell>
        </row>
        <row r="892">
          <cell r="A892" t="str">
            <v>001.22.01400</v>
          </cell>
          <cell r="B892" t="str">
            <v>Fornecimento e Plantio de Pau Ferro (médio), com manutenção por 60 dias com irrigação, pulverização, poda e substituição de mudas mortas</v>
          </cell>
          <cell r="C892" t="str">
            <v>UN</v>
          </cell>
          <cell r="D892">
            <v>6.3464</v>
          </cell>
        </row>
        <row r="893">
          <cell r="A893" t="str">
            <v>001.22.01420</v>
          </cell>
          <cell r="B893" t="str">
            <v>Fornecimento e Plantio de Pingo de Ouro (pequeno), com manutenção por 60 dias com irrigação, pulverização, poda e substituição de mudas mortas</v>
          </cell>
          <cell r="C893" t="str">
            <v>UN</v>
          </cell>
          <cell r="D893">
            <v>1.4955000000000001</v>
          </cell>
        </row>
        <row r="894">
          <cell r="A894" t="str">
            <v>001.22.01440</v>
          </cell>
          <cell r="B894" t="str">
            <v>Fornecimento e Plantio de Pingo de Ouro (média), com manutenção por 60 dias com irrigação, pulverização, poda e substituição de mudas mortas</v>
          </cell>
          <cell r="C894" t="str">
            <v>UN</v>
          </cell>
          <cell r="D894">
            <v>2.4954999999999998</v>
          </cell>
        </row>
        <row r="895">
          <cell r="A895" t="str">
            <v>001.22.01460</v>
          </cell>
          <cell r="B895" t="str">
            <v>Fornecimento e Plantio de Pingo de Ouro (grande), com manutenção por 60 dias com irrigação, pulverização, poda e substituição de mudas mortas</v>
          </cell>
          <cell r="C895" t="str">
            <v>UN</v>
          </cell>
          <cell r="D895">
            <v>4.3464</v>
          </cell>
        </row>
        <row r="896">
          <cell r="A896" t="str">
            <v>001.22.01480</v>
          </cell>
          <cell r="B896" t="str">
            <v>Fornecimento e Plantio de Sansão do Campo (pequeno), com manutenção por 60 dias com irrigação, pulverização, poda e substituição de mudas mortas</v>
          </cell>
          <cell r="C896" t="str">
            <v>UN</v>
          </cell>
          <cell r="D896">
            <v>1.3955</v>
          </cell>
        </row>
        <row r="897">
          <cell r="A897" t="str">
            <v>001.22.01500</v>
          </cell>
          <cell r="B897" t="str">
            <v>Fornecimento e Instalação de Proteção de Árvores em Madeira Conf. Det. SINFRA, Composto Por Caibros e Ripas,  Incl. Caiação</v>
          </cell>
          <cell r="C897" t="str">
            <v>UN</v>
          </cell>
          <cell r="D897">
            <v>43.031199999999998</v>
          </cell>
        </row>
        <row r="898">
          <cell r="A898" t="str">
            <v>001.22.01520</v>
          </cell>
          <cell r="B898" t="str">
            <v>Grade de proteção para árvores h = 2.00 m</v>
          </cell>
          <cell r="C898" t="str">
            <v>UN</v>
          </cell>
          <cell r="D898">
            <v>34.071199999999997</v>
          </cell>
        </row>
        <row r="899">
          <cell r="A899" t="str">
            <v>001.22.01540</v>
          </cell>
          <cell r="B899" t="str">
            <v>Fornecimento e espalhamento de terra vegetal</v>
          </cell>
          <cell r="C899" t="str">
            <v>M3</v>
          </cell>
          <cell r="D899">
            <v>70.551199999999994</v>
          </cell>
        </row>
        <row r="900">
          <cell r="A900" t="str">
            <v>001.22.01560</v>
          </cell>
          <cell r="B900" t="str">
            <v>Grama em Sementes - Plantio Manual de Semente de Grama incl. Irrigação de Área, Frequência 1 Vez Por Semana Pelo Período de 30 dias</v>
          </cell>
          <cell r="C900" t="str">
            <v>M2</v>
          </cell>
          <cell r="D900">
            <v>0.62760000000000005</v>
          </cell>
        </row>
        <row r="901">
          <cell r="A901" t="str">
            <v>001.22.01580</v>
          </cell>
          <cell r="B901" t="str">
            <v>Grama em mudas tipo (forquilha ou estrela) com manutenção por 60 dias  com irrigação diária, pulverização, adubação e substiuição de mudas mortas</v>
          </cell>
          <cell r="C901" t="str">
            <v>M2</v>
          </cell>
          <cell r="D901">
            <v>2.1438999999999999</v>
          </cell>
        </row>
        <row r="902">
          <cell r="A902" t="str">
            <v>001.22.01600</v>
          </cell>
          <cell r="B902" t="str">
            <v>Grama em placas tipo esmeralda com manutenção por 60 dias com irrigação diária, pulverização, adubação e substituição de mudas mortas</v>
          </cell>
          <cell r="C902" t="str">
            <v>M2</v>
          </cell>
          <cell r="D902">
            <v>4.452</v>
          </cell>
        </row>
        <row r="903">
          <cell r="A903" t="str">
            <v>001.22.01620</v>
          </cell>
          <cell r="B903" t="str">
            <v>Cascalho lavado p/passeio</v>
          </cell>
          <cell r="C903" t="str">
            <v>M3</v>
          </cell>
          <cell r="D903">
            <v>40.9756</v>
          </cell>
        </row>
        <row r="904">
          <cell r="A904" t="str">
            <v>001.22.01640</v>
          </cell>
          <cell r="B904" t="str">
            <v>Brita na área interna do prédio</v>
          </cell>
          <cell r="C904" t="str">
            <v>M3</v>
          </cell>
          <cell r="D904">
            <v>45.0154</v>
          </cell>
        </row>
        <row r="905">
          <cell r="A905" t="str">
            <v>001.22.01660</v>
          </cell>
          <cell r="B905" t="str">
            <v>Brita na área interna do prédio - branca - (fins decorativos)</v>
          </cell>
          <cell r="C905" t="str">
            <v>M3</v>
          </cell>
          <cell r="D905">
            <v>49.551200000000001</v>
          </cell>
        </row>
        <row r="906">
          <cell r="A906" t="str">
            <v>001.22.01680</v>
          </cell>
          <cell r="B906" t="str">
            <v>Brita na área interna do prédio - escurinha - (fins decorativos)</v>
          </cell>
          <cell r="C906" t="str">
            <v>M3</v>
          </cell>
          <cell r="D906">
            <v>49.551200000000001</v>
          </cell>
        </row>
        <row r="907">
          <cell r="A907" t="str">
            <v>001.22.01700</v>
          </cell>
          <cell r="B907" t="str">
            <v>Execução de Banco em Estrutura Mista Dimensões Compr.=5.00 mts, Larg.=0.50 mts, Altur.= 0.55 mts, Sendo a Placa em Concreto 25 Mpa, os Apoios em Alvenaria Tijolo 9x19x19cm de 1 Vez, Chapiscado e Rebocado Conf. Det. SINFRA</v>
          </cell>
          <cell r="C907" t="str">
            <v>UN</v>
          </cell>
          <cell r="D907">
            <v>234.7869</v>
          </cell>
        </row>
        <row r="908">
          <cell r="A908" t="str">
            <v>001.22.01720</v>
          </cell>
          <cell r="B908" t="str">
            <v>Execução de Muro de Estrutura Mista de Altura 2.10 m, Composto Por Concreto Armado 21 Mpa, Aço Ca 50 (Armadura Longitudinal) e 60 (Estribos) e Alvenaria 1/2 Vez de Tijolos Cerâmicos 9 x 19 x 19 cm, Incl. Chapisco e Reboco Em Uma Face</v>
          </cell>
          <cell r="C908" t="str">
            <v>M2</v>
          </cell>
          <cell r="D908">
            <v>102.2538</v>
          </cell>
        </row>
        <row r="909">
          <cell r="A909" t="str">
            <v>001.22.01740</v>
          </cell>
          <cell r="B909" t="str">
            <v>Execução de Muro de Estrutura Mista de Altura 2.10 m, Composto Por Concreto Armado 21 Mpa, Aço Ca 50 (Armadura Longitudinal) e 60 (Estribos) e Alvenaria 1/2 Vez de Tijolos Cerâmicos 9 x 19 x 19 cm, Incl. Chapisco e Reboco Nas Duas Faces</v>
          </cell>
          <cell r="C909" t="str">
            <v>M2</v>
          </cell>
          <cell r="D909">
            <v>122.86320000000001</v>
          </cell>
        </row>
        <row r="910">
          <cell r="A910" t="str">
            <v>001.22.01741</v>
          </cell>
          <cell r="B910" t="str">
            <v>Execução de Mesa de Estrutura de Composto Por Concreto Pre fabricado,  com respectivos bancos conforme detalhes de projeto</v>
          </cell>
          <cell r="C910" t="str">
            <v>M3</v>
          </cell>
          <cell r="D910">
            <v>123.86320000000001</v>
          </cell>
        </row>
        <row r="911">
          <cell r="A911" t="str">
            <v>001.22.01760</v>
          </cell>
          <cell r="B911" t="str">
            <v>Execução de alambrado em tubo de ferro Galvanizado 2"""""""" chapa 13 formando quadro de 2.50x3.00m e tela tipo alambrado fio 12 malha 2"""""""" fixado com arame galvanizado n.14</v>
          </cell>
          <cell r="C911" t="str">
            <v>M2</v>
          </cell>
          <cell r="D911">
            <v>46.470199999999998</v>
          </cell>
        </row>
        <row r="912">
          <cell r="A912" t="str">
            <v>001.22.01780</v>
          </cell>
          <cell r="B912" t="str">
            <v>Execução de alambrado em tubo de ferro Galvanizado 2"""""""" chapa 13 formando quadro de 3.00x3.00m e tela tipo alambrado fio 12 malha 2"""""""" fixado com arame galvanizado n.14</v>
          </cell>
          <cell r="C912" t="str">
            <v>M2</v>
          </cell>
          <cell r="D912">
            <v>44.795499999999997</v>
          </cell>
        </row>
        <row r="913">
          <cell r="A913" t="str">
            <v>001.22.01800</v>
          </cell>
          <cell r="B913" t="str">
            <v>Alambrado c/ Tela Arame Galv. Losangular fio 12, malha 2"""""""", altura da tela 1.50 m, fix. em pilarete de concreto pré moldado h= 3.00 m, espaçados a cada 2.50 m, com reforço arame galv. n.10</v>
          </cell>
          <cell r="C913" t="str">
            <v>ML</v>
          </cell>
          <cell r="D913">
            <v>54.247500000000002</v>
          </cell>
        </row>
        <row r="914">
          <cell r="A914" t="str">
            <v>001.22.01820</v>
          </cell>
          <cell r="B914" t="str">
            <v xml:space="preserve">Alambrado c/ Tela Arame Galv. Losangular fio 12, malha 2"""""""", altura da tela 1.50 m, fix. em pilarete de concreto pré moldado h= 2.60 m, espaçados a cada 2.50 m, com reforço arame galv. n.10, incl.mureta de alvenaria h=0.50 m chapiscada, rebocada e </v>
          </cell>
          <cell r="C914" t="str">
            <v>ML</v>
          </cell>
          <cell r="D914">
            <v>64.420900000000003</v>
          </cell>
        </row>
        <row r="915">
          <cell r="A915" t="str">
            <v>001.22.01840</v>
          </cell>
          <cell r="B915" t="str">
            <v>Alambrado c/ Tela Arame Galv. Soldada 150x50 fio 12, altura da tela 1.50 m, fix. em pilarete de concreto pré moldado h= 2.80 m, espaçados a cada 2.50 m, com reforço arame galv. n.10, incl.mureta de alvenaria h=0.50 m chapiscada, rebocada e caiada</v>
          </cell>
          <cell r="C915" t="str">
            <v>ML</v>
          </cell>
          <cell r="D915">
            <v>64.474000000000004</v>
          </cell>
        </row>
        <row r="916">
          <cell r="A916" t="str">
            <v>001.22.01860</v>
          </cell>
          <cell r="B916" t="str">
            <v>Fornecimento e Instalação de Portão em Tubo Galvanizado 2" e Tela Galvanizada Malha 2", incl. Ferragens</v>
          </cell>
          <cell r="C916" t="str">
            <v>M2</v>
          </cell>
          <cell r="D916">
            <v>100.044</v>
          </cell>
        </row>
        <row r="917">
          <cell r="A917" t="str">
            <v>001.22.01880</v>
          </cell>
          <cell r="B917" t="str">
            <v>Fornecimento e Instalação de Portão em Tubo Galvanizado 2"""""""" em Tela Galvanizada Malha 2"""""""", incl. Ferragens dim. 0.80 x 2.10 m Conf. Det. 04 SINFRA</v>
          </cell>
          <cell r="C917" t="str">
            <v>M2</v>
          </cell>
          <cell r="D917">
            <v>120.346</v>
          </cell>
        </row>
        <row r="918">
          <cell r="A918" t="str">
            <v>001.22.01900</v>
          </cell>
          <cell r="B918" t="str">
            <v>Pavimentação c/ lajotas pré-moldadas de concreto sextavado ( bloquete). deverão observar as mesmas especificações de ítens anteriores no que se refere a assentamento e rejuntamento. espessura de 5 cm para calcadas</v>
          </cell>
          <cell r="C918" t="str">
            <v>M2</v>
          </cell>
          <cell r="D918">
            <v>22.680499999999999</v>
          </cell>
        </row>
        <row r="919">
          <cell r="A919" t="str">
            <v>001.22.01920</v>
          </cell>
          <cell r="B919" t="str">
            <v>Pavimentação c/ lajotas pré-moldadas de concreto sextavado ( bloquete). deverão observar as mesmas especificações de ítens anteriores no que se refere a assentamento e rejuntamento. espessura de 10 cm para tráfego</v>
          </cell>
          <cell r="C919" t="str">
            <v>M2</v>
          </cell>
          <cell r="D919">
            <v>33.034599999999998</v>
          </cell>
        </row>
        <row r="920">
          <cell r="A920" t="str">
            <v>001.22.01940</v>
          </cell>
          <cell r="B920" t="str">
            <v>Fornecimento e assentamento de paralelepípedo</v>
          </cell>
          <cell r="C920" t="str">
            <v>M2</v>
          </cell>
          <cell r="D920">
            <v>27.734999999999999</v>
          </cell>
        </row>
        <row r="921">
          <cell r="A921" t="str">
            <v>001.22.01960</v>
          </cell>
          <cell r="B921" t="str">
            <v>Guias de concreto pré-moldados (concreto 300kg cimento/m3) de seção 15x30 cm (espessura 12.00 cm no topo)  o serviço inclui a abertura das valas, assentamento e rejuntamento das guias</v>
          </cell>
          <cell r="C921" t="str">
            <v>ML</v>
          </cell>
          <cell r="D921">
            <v>17.935199999999998</v>
          </cell>
        </row>
        <row r="922">
          <cell r="A922" t="str">
            <v>001.22.01980</v>
          </cell>
          <cell r="B922" t="str">
            <v>Guias curvas de concreto pré-moldados (concreto 300kg cimento/m3) de seção 15x30 cm (espessura 12.00 cm no topo)  o serviço inclui a abertura das valas, assentamento e rejuntamento das guias</v>
          </cell>
          <cell r="C922" t="str">
            <v>ML</v>
          </cell>
          <cell r="D922">
            <v>17.817699999999999</v>
          </cell>
        </row>
        <row r="923">
          <cell r="A923" t="str">
            <v>001.22.02000</v>
          </cell>
          <cell r="B923" t="str">
            <v>Sarjeta de concreto (300kg cim/m3) fundido no local seção 40.00 x 8.00 cm, o serviço inclui a abertura de vala, assentamento e rejuntamento</v>
          </cell>
          <cell r="C923" t="str">
            <v>ML</v>
          </cell>
          <cell r="D923">
            <v>16.120699999999999</v>
          </cell>
        </row>
        <row r="924">
          <cell r="A924" t="str">
            <v>001.22.02020</v>
          </cell>
          <cell r="B924" t="str">
            <v>Retirada e reassentamento de meio-fio</v>
          </cell>
          <cell r="C924" t="str">
            <v>M</v>
          </cell>
          <cell r="D924">
            <v>18.030999999999999</v>
          </cell>
        </row>
        <row r="925">
          <cell r="A925" t="str">
            <v>001.23</v>
          </cell>
          <cell r="B925" t="str">
            <v>INSTALAÇÕES ELÉTRICAS - BAIXA TENSÃO</v>
          </cell>
          <cell r="D925">
            <v>40502.085800000001</v>
          </cell>
        </row>
        <row r="926">
          <cell r="A926" t="str">
            <v>001.23.00020</v>
          </cell>
          <cell r="B926" t="str">
            <v>Abertura e enchimento de rasgos na alvenaria para passagem de canalização diâmetro 1/2 à 1 pol</v>
          </cell>
          <cell r="C926" t="str">
            <v>ML</v>
          </cell>
          <cell r="D926">
            <v>2.0912999999999999</v>
          </cell>
        </row>
        <row r="927">
          <cell r="A927" t="str">
            <v>001.23.00040</v>
          </cell>
          <cell r="B927" t="str">
            <v>Abertura e enchimento de rasgos na alvenaria para passagem de canalização diâmetro 1 1/4 à 2 pol</v>
          </cell>
          <cell r="C927" t="str">
            <v>ML</v>
          </cell>
          <cell r="D927">
            <v>2.7892000000000001</v>
          </cell>
        </row>
        <row r="928">
          <cell r="A928" t="str">
            <v>001.23.00060</v>
          </cell>
          <cell r="B928" t="str">
            <v>Abertura e enchimento de rasgos na alvenaria para passagem de canalização diâmetro 2.5 à 4 pol</v>
          </cell>
          <cell r="C928" t="str">
            <v>ML</v>
          </cell>
          <cell r="D928">
            <v>3.9134000000000002</v>
          </cell>
        </row>
        <row r="929">
          <cell r="A929" t="str">
            <v>001.23.00080</v>
          </cell>
          <cell r="B929" t="str">
            <v>Abertura e enchimento de rasgos no concreto para passagem de canalização diâmetro de 1/2 à 1 pol</v>
          </cell>
          <cell r="C929" t="str">
            <v>ML</v>
          </cell>
          <cell r="D929">
            <v>4.5868000000000002</v>
          </cell>
        </row>
        <row r="930">
          <cell r="A930" t="str">
            <v>001.23.00100</v>
          </cell>
          <cell r="B930" t="str">
            <v>Envelope de concreto Fck=13,50 Mpa, para proteção de tubos enterrados, incl. escavação, acerto de vala e lançamento de concreto</v>
          </cell>
          <cell r="C930" t="str">
            <v>M3</v>
          </cell>
          <cell r="D930">
            <v>191.32929999999999</v>
          </cell>
        </row>
        <row r="931">
          <cell r="A931" t="str">
            <v>001.23.00120</v>
          </cell>
          <cell r="B931" t="str">
            <v>Fornecimento e instalação de Padrão Monofásico Em Aço Galvanizado h= 5.00 mts Aéreo 40 A """"""""""""""""CP"""""""""""""""" s/ eletroduto - Conjunto completo incl aterramento</v>
          </cell>
          <cell r="C931" t="str">
            <v>UN</v>
          </cell>
          <cell r="D931">
            <v>230.80500000000001</v>
          </cell>
        </row>
        <row r="932">
          <cell r="A932" t="str">
            <v>001.23.00140</v>
          </cell>
          <cell r="B932" t="str">
            <v>Fornecimento e instalação de Padrão Monofásico Em Aço Galvanizado h= 7.00 mts Aéreo 40 A """"""""""""""""CP"""""""""""""""" s/ eletroduto - Conjunto completo incl aterramento</v>
          </cell>
          <cell r="C932" t="str">
            <v>UN</v>
          </cell>
          <cell r="D932">
            <v>269.26499999999999</v>
          </cell>
        </row>
        <row r="933">
          <cell r="A933" t="str">
            <v>001.23.00160</v>
          </cell>
          <cell r="B933" t="str">
            <v>Fornecimento e Instalação de Padrão Bifásico  Em Aço Galvanizado h= 7.00 mts Aéreo 60 A """"""""""""""""CP"""""""""""""""" s/ eletroduto - Conjunto completo incl aterramento</v>
          </cell>
          <cell r="C933" t="str">
            <v>UN</v>
          </cell>
          <cell r="D933">
            <v>310.05250000000001</v>
          </cell>
        </row>
        <row r="934">
          <cell r="A934" t="str">
            <v>001.23.00180</v>
          </cell>
          <cell r="B934" t="str">
            <v>Fornecimento e instalação de Padrão Trifásico  Em Aço Galvanizado h= 7.00 mts Aéreo 60 A """"""""""""""""CP"""""""""""""""" s/ eletroduto - Conjunto completo incl aterramento</v>
          </cell>
          <cell r="C934" t="str">
            <v>UN</v>
          </cell>
          <cell r="D934">
            <v>640.15</v>
          </cell>
        </row>
        <row r="935">
          <cell r="A935" t="str">
            <v>001.23.00200</v>
          </cell>
          <cell r="B935" t="str">
            <v>Fornecimento e instalação de Padrão Trifásico  Em Aço Galvanizado h= 7.00 mts Aéreo 100 A """"""""""""""""CP"""""""""""""""" s/ eletroduto - Conjunto completo incl aterramento</v>
          </cell>
          <cell r="C935" t="str">
            <v>UN</v>
          </cell>
          <cell r="D935">
            <v>847.84</v>
          </cell>
        </row>
        <row r="936">
          <cell r="A936" t="str">
            <v>001.23.00220</v>
          </cell>
          <cell r="B936" t="str">
            <v>Fornecimento e instalação de Padrão Trifásico  Em Aço Galvanizado h= 7.00 mts Aéreo 125 A """"""""""""""""CP"""""""""""""""" s/ eletroduto, DJ T 04 - Conjunto completo incl aterramento</v>
          </cell>
          <cell r="C936" t="str">
            <v>CJ</v>
          </cell>
          <cell r="D936">
            <v>1782.46</v>
          </cell>
        </row>
        <row r="937">
          <cell r="A937" t="str">
            <v>001.23.00240</v>
          </cell>
          <cell r="B937" t="str">
            <v>Fornecimento e instalação de Caixa Padrão """"""""""""""""CP"""""""""""""""" P/ Medidor Monofásico, Bifásico e Trifásico - Baixa Tensão</v>
          </cell>
          <cell r="C937" t="str">
            <v>UN</v>
          </cell>
          <cell r="D937">
            <v>49.484999999999999</v>
          </cell>
        </row>
        <row r="938">
          <cell r="A938" t="str">
            <v>001.23.00260</v>
          </cell>
          <cell r="B938" t="str">
            <v>Fornecimento e instalação de Caixa Padrão """"""""""""""""FP"""""""""""""""" P/ Medidor Bifásico e Trifásico - Baixa Tensão</v>
          </cell>
          <cell r="C938" t="str">
            <v>UN</v>
          </cell>
          <cell r="D938">
            <v>98.004999999999995</v>
          </cell>
        </row>
        <row r="939">
          <cell r="A939" t="str">
            <v>001.23.00280</v>
          </cell>
          <cell r="B939" t="str">
            <v>Fornecimento e instalação de Caixa Padrão """"""""""""""""FM"""""""""""""""" P/ Medidor Monofásico - Baixa Tensão</v>
          </cell>
          <cell r="C939" t="str">
            <v>UN</v>
          </cell>
          <cell r="D939">
            <v>83.166300000000007</v>
          </cell>
        </row>
        <row r="940">
          <cell r="A940" t="str">
            <v>001.23.00300</v>
          </cell>
          <cell r="B940" t="str">
            <v>Fornecimento e instalação de Isolador Roldana de Plástico C/ Parafuso P/ Fixar em Madeira de 1/2 pol.</v>
          </cell>
          <cell r="C940" t="str">
            <v>UN</v>
          </cell>
          <cell r="D940">
            <v>0.61370000000000002</v>
          </cell>
        </row>
        <row r="941">
          <cell r="A941" t="str">
            <v>001.23.00320</v>
          </cell>
          <cell r="B941" t="str">
            <v>Fornecimento e instalação de Isolador Roldana de Plástico C/ Parafuso P/ Fixar em Madeira de 3/4 pol.</v>
          </cell>
          <cell r="C941" t="str">
            <v>UN</v>
          </cell>
          <cell r="D941">
            <v>0.63570000000000004</v>
          </cell>
        </row>
        <row r="942">
          <cell r="A942" t="str">
            <v>001.23.00340</v>
          </cell>
          <cell r="B942" t="str">
            <v>Fornecimento e Instalação de Isolador Roldana de Porcelana 72x72 C/ Parafuso P/ Fixar Em Madeira</v>
          </cell>
          <cell r="C942" t="str">
            <v>UN</v>
          </cell>
          <cell r="D942">
            <v>2.5754000000000001</v>
          </cell>
        </row>
        <row r="943">
          <cell r="A943" t="str">
            <v>001.23.00360</v>
          </cell>
          <cell r="B943" t="str">
            <v>Fornecimento e instalação de Mangueira  Polietileno Marron  Linha Popular Diâmetro 1/2 Pol X 2,0 mm</v>
          </cell>
          <cell r="C943" t="str">
            <v>M</v>
          </cell>
          <cell r="D943">
            <v>1.1434</v>
          </cell>
        </row>
        <row r="944">
          <cell r="A944" t="str">
            <v>001.23.00380</v>
          </cell>
          <cell r="B944" t="str">
            <v>Fornecimento e instalação de Mangueira  Polietileno Marron  Linha Popular Diâmetro 3/4 Pol X 2,5 mm</v>
          </cell>
          <cell r="C944" t="str">
            <v>M</v>
          </cell>
          <cell r="D944">
            <v>1.4004000000000001</v>
          </cell>
        </row>
        <row r="945">
          <cell r="A945" t="str">
            <v>001.23.00400</v>
          </cell>
          <cell r="B945" t="str">
            <v>Fornecimento e instalação de Mangueira  Polietileno Marron  Linha Popular Diâmetro 1 Pol X 2,5 mm</v>
          </cell>
          <cell r="C945" t="str">
            <v>M</v>
          </cell>
          <cell r="D945">
            <v>1.6729000000000001</v>
          </cell>
        </row>
        <row r="946">
          <cell r="A946" t="str">
            <v>001.23.00402</v>
          </cell>
          <cell r="B946" t="str">
            <v>Fornecimento e instalação de Mangueira  Polietileno Marron  Linha Popular Diâmetro 2 Pol X 2,5 mm</v>
          </cell>
          <cell r="C946" t="str">
            <v>M</v>
          </cell>
        </row>
        <row r="947">
          <cell r="A947" t="str">
            <v>001.23.00403</v>
          </cell>
          <cell r="B947" t="str">
            <v>Fornecimento e instalação de Mangueira  Polietileno Marron  Linha Popular Diâmetro 3 Pol X 2,5 mm</v>
          </cell>
          <cell r="C947" t="str">
            <v>M</v>
          </cell>
        </row>
        <row r="948">
          <cell r="A948" t="str">
            <v>001.23.00420</v>
          </cell>
          <cell r="B948" t="str">
            <v>Fornecimento e instalação de canaleta de pvc 110x20x2.200 mm ref. 300 46 sistema """"""""""""""""""""""""""""""""x"""""""""""""""""""""""""""""""" da pial</v>
          </cell>
          <cell r="C948" t="str">
            <v>UN</v>
          </cell>
          <cell r="D948">
            <v>6.1614000000000004</v>
          </cell>
        </row>
        <row r="949">
          <cell r="A949" t="str">
            <v>001.23.00440</v>
          </cell>
          <cell r="B949" t="str">
            <v>Fornecimento e instalação de eletroduto flexível  1/2"""""""""""""""""""""""""""""""" (20mm) corrugado de pvc</v>
          </cell>
          <cell r="C949" t="str">
            <v>M</v>
          </cell>
          <cell r="D949">
            <v>1.6503000000000001</v>
          </cell>
        </row>
        <row r="951">
          <cell r="A951" t="str">
            <v>001.23.00460</v>
          </cell>
          <cell r="B951" t="str">
            <v>Fornecimento e instalação de eletroduto flexível  3/4"""""""""""""""""""""""""""""""" (25mm) corrugado de pvc</v>
          </cell>
          <cell r="C951" t="str">
            <v>M</v>
          </cell>
          <cell r="D951">
            <v>2.0276999999999998</v>
          </cell>
        </row>
        <row r="952">
          <cell r="A952" t="str">
            <v>001.23.00480</v>
          </cell>
          <cell r="B952" t="str">
            <v>Fornecimento e instalação de eletroduto flexível  1"""""""""""""""""""""""""""""""" (32mm) corrugado de pvc</v>
          </cell>
          <cell r="C952" t="str">
            <v>M</v>
          </cell>
          <cell r="D952">
            <v>3.3302</v>
          </cell>
        </row>
        <row r="953">
          <cell r="A953" t="str">
            <v>001.23.00500</v>
          </cell>
          <cell r="B953" t="str">
            <v>Fornecimento e instalação de Caixa Retang. De Ferro  de Embutir C/Furos De 1/2 pol e 3/4pol 4x2pol</v>
          </cell>
          <cell r="C953" t="str">
            <v>UN</v>
          </cell>
          <cell r="D953">
            <v>3.3694999999999999</v>
          </cell>
        </row>
        <row r="954">
          <cell r="A954" t="str">
            <v>001.23.00520</v>
          </cell>
          <cell r="B954" t="str">
            <v>Fornecimento e instalação de Caixa Retang. De Ferro  de Embutir C/Furos De 1/2 pol e 3/4pol 4x4pol</v>
          </cell>
          <cell r="C954" t="str">
            <v>UN</v>
          </cell>
          <cell r="D954">
            <v>4.1604999999999999</v>
          </cell>
        </row>
        <row r="955">
          <cell r="A955" t="str">
            <v>001.23.00540</v>
          </cell>
          <cell r="B955" t="str">
            <v>Fornecimento e instalação de Caixa Retang. De Ferro  de Embutir C/Furos De 1/2 pol e 3/4pol 3x3pol</v>
          </cell>
          <cell r="C955" t="str">
            <v>UN</v>
          </cell>
          <cell r="D955">
            <v>3.6695000000000002</v>
          </cell>
        </row>
        <row r="956">
          <cell r="A956" t="str">
            <v>001.23.00560</v>
          </cell>
          <cell r="B956" t="str">
            <v>Fornecimento e instalação de Caixa  Octog. De Ferro de Embutir Fundo Movel C/Furos 1/2 pol e3/4pol 4x4 pol - FMD</v>
          </cell>
          <cell r="C956" t="str">
            <v>UN</v>
          </cell>
          <cell r="D956">
            <v>4.5484999999999998</v>
          </cell>
        </row>
        <row r="957">
          <cell r="A957" t="str">
            <v>001.23.00580</v>
          </cell>
          <cell r="B957" t="str">
            <v>Fornecimento e instalação de Caixa De Ligação P/Piso Em Liga De Alumínio 4x2pol</v>
          </cell>
          <cell r="C957" t="str">
            <v>UN</v>
          </cell>
          <cell r="D957">
            <v>8.8074999999999992</v>
          </cell>
        </row>
        <row r="958">
          <cell r="A958" t="str">
            <v>001.23.00600</v>
          </cell>
          <cell r="B958" t="str">
            <v>Fornecimento e instalação de fio de cobre seção 1.50 mm2, com isolamento para 750 v, com caract. não propagante ao fogo e auto extinguível, pirastic ou similar.</v>
          </cell>
          <cell r="C958" t="str">
            <v>ML</v>
          </cell>
          <cell r="D958">
            <v>0.6391</v>
          </cell>
        </row>
        <row r="959">
          <cell r="A959" t="str">
            <v>001.23.00620</v>
          </cell>
          <cell r="B959" t="str">
            <v>Fornecimento e instalação de fio de cobre seção 2.50 mm2, com isolamento para 750 v, com caract. não propagante ao fogo e auto extinguível, pirastic ou similar.</v>
          </cell>
          <cell r="C959" t="str">
            <v>ML</v>
          </cell>
          <cell r="D959">
            <v>0.74109999999999998</v>
          </cell>
        </row>
        <row r="960">
          <cell r="A960" t="str">
            <v>001.23.00640</v>
          </cell>
          <cell r="B960" t="str">
            <v>Fornecimento e instalação de fio de cobre seção 4.00 mm2, com isolamento para 750 v, com caract. não propagante ao fogo e auto extinguível, pirastic ou similar.</v>
          </cell>
          <cell r="C960" t="str">
            <v>ML</v>
          </cell>
          <cell r="D960">
            <v>1.3667</v>
          </cell>
        </row>
        <row r="961">
          <cell r="A961" t="str">
            <v>001.23.00660</v>
          </cell>
          <cell r="B961" t="str">
            <v>Fornecimento e instalação de fio de cobre seção 6.00 mm2, com isolamento para 750 v, com caract. não propagante ao fogo e auto extinguível, pirastic ou similar.</v>
          </cell>
          <cell r="C961" t="str">
            <v>ML</v>
          </cell>
          <cell r="D961">
            <v>1.8903000000000001</v>
          </cell>
        </row>
        <row r="962">
          <cell r="A962" t="str">
            <v>001.23.00680</v>
          </cell>
          <cell r="B962" t="str">
            <v>Fornecimento e instalação de fio de cobre seção 10.00 mm2, com isolamento para 750 v, com caract. não propagante ao fogo e auto extinguível, pirastic ou similar.</v>
          </cell>
          <cell r="C962" t="str">
            <v>ML</v>
          </cell>
          <cell r="D962">
            <v>3.1448</v>
          </cell>
        </row>
        <row r="963">
          <cell r="A963" t="str">
            <v>001.23.00700</v>
          </cell>
          <cell r="B963" t="str">
            <v>Fornecimento e instalação de cabo de cobre seção 2.50 mm2, com isolamento para 750 v, com caract. não propagante ao fogo e auto extinguível, pirastic flex ou similar.</v>
          </cell>
          <cell r="C963" t="str">
            <v>ML</v>
          </cell>
          <cell r="D963">
            <v>0.89410000000000001</v>
          </cell>
        </row>
        <row r="964">
          <cell r="A964" t="str">
            <v>001.23.00720</v>
          </cell>
          <cell r="B964" t="str">
            <v>Fornecimento e instalação de cabo de cobre seção 4.00 mm2, com isolamento para 750 v, com caract. não propagante ao fogo e auto extinguível, pirastic flex ou similar.</v>
          </cell>
          <cell r="C964" t="str">
            <v>ML</v>
          </cell>
          <cell r="D964">
            <v>1.5197000000000001</v>
          </cell>
        </row>
        <row r="965">
          <cell r="A965" t="str">
            <v>001.23.00740</v>
          </cell>
          <cell r="B965" t="str">
            <v>Fornecimento e instalação de cabo de cobre seção 6.00 mm2, com isolamento para 750 v, com caract. não propagante ao fogo e auto extinguível, pirastic flex ou similar.</v>
          </cell>
          <cell r="C965" t="str">
            <v>ML</v>
          </cell>
          <cell r="D965">
            <v>2.0943000000000001</v>
          </cell>
        </row>
        <row r="966">
          <cell r="A966" t="str">
            <v>001.23.00760</v>
          </cell>
          <cell r="B966" t="str">
            <v>Fornecimento e instalação de cabo de cobre seção 10.00 mm2, com isolamento para 750 v, com caract. não propagante ao fogo e auto extinguível, pirastic ou similar.</v>
          </cell>
          <cell r="C966" t="str">
            <v>ML</v>
          </cell>
          <cell r="D966">
            <v>3.9098000000000002</v>
          </cell>
        </row>
        <row r="967">
          <cell r="A967" t="str">
            <v>001.23.00780</v>
          </cell>
          <cell r="B967" t="str">
            <v>Fornecimento e instalação de cabo de cobre seção 16.00 mm2, com isolamento para 750 v, com caract. não propagante ao fogo e auto extinguível, pirastic ou similar.</v>
          </cell>
          <cell r="C967" t="str">
            <v>ML</v>
          </cell>
          <cell r="D967">
            <v>5.2152000000000003</v>
          </cell>
        </row>
        <row r="968">
          <cell r="A968" t="str">
            <v>001.23.00800</v>
          </cell>
          <cell r="B968" t="str">
            <v>Fornecimento e instalação de cabo de cobre seção 25.00 mm2, com isolamento para 750 v, com caract. não propagante ao fogo e auto extinguível, pirastic ou similar.</v>
          </cell>
          <cell r="C968" t="str">
            <v>ML</v>
          </cell>
          <cell r="D968">
            <v>8.2888000000000002</v>
          </cell>
        </row>
        <row r="969">
          <cell r="A969" t="str">
            <v>001.23.00820</v>
          </cell>
          <cell r="B969" t="str">
            <v>Fornecimento e instalação de cabo de cobre seção 35.00 mm2, com isolamento para 750 v, com caract. não propagante ao fogo e auto extinguível, pirastic ou similar.</v>
          </cell>
          <cell r="C969" t="str">
            <v>ML</v>
          </cell>
          <cell r="D969">
            <v>10.995100000000001</v>
          </cell>
        </row>
        <row r="970">
          <cell r="A970" t="str">
            <v>001.23.00840</v>
          </cell>
          <cell r="B970" t="str">
            <v>Fornecimento e instalação de cabo de cobre seção 50.00 mm2, com isolamento para 750 v, com caract. não propagante ao fogo e auto extinguível, pirastic ou similar.</v>
          </cell>
          <cell r="C970" t="str">
            <v>ML</v>
          </cell>
          <cell r="D970">
            <v>15.312900000000001</v>
          </cell>
        </row>
        <row r="971">
          <cell r="A971" t="str">
            <v>001.23.00860</v>
          </cell>
          <cell r="B971" t="str">
            <v>Fornecimento e instalação de cabo de cobre seção 70.00 mm2, com isolamento para 750 v, com caract. não propagante ao fogo e auto extinguível, pirastic ou similar.</v>
          </cell>
          <cell r="C971" t="str">
            <v>ML</v>
          </cell>
          <cell r="D971">
            <v>21.0655</v>
          </cell>
        </row>
        <row r="972">
          <cell r="A972" t="str">
            <v>001.23.00880</v>
          </cell>
          <cell r="B972" t="str">
            <v>Fornecimento e instalação de cabo de cobre seção 95.00 mm2, com isolamento para 750 v, com caract. não propagante ao fogo e auto extinguível, pirastic ou similar.</v>
          </cell>
          <cell r="C972" t="str">
            <v>ML</v>
          </cell>
          <cell r="D972">
            <v>26.906700000000001</v>
          </cell>
        </row>
        <row r="973">
          <cell r="A973" t="str">
            <v>001.23.00900</v>
          </cell>
          <cell r="B973" t="str">
            <v>Fornecimento e instalação de cabo de cobre seção 120.00 mm2, com isolamento para 750 v, com caract. não propagante ao fogo e auto extinguível, pirastic ou similar.</v>
          </cell>
          <cell r="C973" t="str">
            <v>ML</v>
          </cell>
          <cell r="D973">
            <v>33.978499999999997</v>
          </cell>
        </row>
        <row r="974">
          <cell r="A974" t="str">
            <v>001.23.00920</v>
          </cell>
          <cell r="B974" t="str">
            <v>Fornecimento e instalação de cabo de cobre seção 150.00 mm2, com isolamento para 750 v, com caract. não propagante ao fogo e auto extinguível, pirastic ou similar.</v>
          </cell>
          <cell r="C974" t="str">
            <v>ML</v>
          </cell>
          <cell r="D974">
            <v>41.216799999999999</v>
          </cell>
        </row>
        <row r="975">
          <cell r="A975" t="str">
            <v>001.23.00940</v>
          </cell>
          <cell r="B975" t="str">
            <v>Fornecimento e instalação de cabo de cobre seção 185.00 mm2, com isolamento para 750 v, com caract. não propagante ao fogo e auto extinguível, pirastic ou similar.</v>
          </cell>
          <cell r="C975" t="str">
            <v>ML</v>
          </cell>
          <cell r="D975">
            <v>52.412500000000001</v>
          </cell>
        </row>
        <row r="976">
          <cell r="A976" t="str">
            <v>001.23.00960</v>
          </cell>
          <cell r="B976" t="str">
            <v>Fornecimento e instalação de cabo de cobre seção 240.00 mm2, com isolamento para 750 v, com caract. não propagante ao fogo e auto extinguível, pirastic ou similar.</v>
          </cell>
          <cell r="C976" t="str">
            <v>ML</v>
          </cell>
          <cell r="D976">
            <v>68.466899999999995</v>
          </cell>
        </row>
        <row r="977">
          <cell r="A977" t="str">
            <v>001.23.00980</v>
          </cell>
          <cell r="B977" t="str">
            <v>Fornecimento e instalação de cabo de cobre seção 300.00 mm2, com isolamento para 750 v, com caract. não propagante ao fogo e auto extinguível, pirastic ou similar.</v>
          </cell>
          <cell r="C977" t="str">
            <v>ML</v>
          </cell>
          <cell r="D977">
            <v>88.159099999999995</v>
          </cell>
        </row>
        <row r="978">
          <cell r="A978" t="str">
            <v>001.23.01000</v>
          </cell>
          <cell r="B978" t="str">
            <v>Fornecimento e instalação de cabo de cobre seção 400.00 mm2, com isolamento para 750 v, com caract. não propagante ao fogo e auto extinguível, pirastic ou similar.</v>
          </cell>
          <cell r="C978" t="str">
            <v>ML</v>
          </cell>
          <cell r="D978">
            <v>130.6105</v>
          </cell>
        </row>
        <row r="979">
          <cell r="A979" t="str">
            <v>001.23.01020</v>
          </cell>
          <cell r="B979" t="str">
            <v>Fornecimento e instalação de cabo de cobre seção 500.00 mm2, com isolamento para 750 v, com caract. não propagante ao fogo e auto extinguível, pirastic ou similar.</v>
          </cell>
          <cell r="C979" t="str">
            <v>ML</v>
          </cell>
          <cell r="D979">
            <v>135.02279999999999</v>
          </cell>
        </row>
        <row r="980">
          <cell r="A980" t="str">
            <v>001.23.01040</v>
          </cell>
          <cell r="B980" t="str">
            <v>Fornecimento e instalação de cabo de cobre seção 2x2.50 mm2, com isolamento para 0.60 /1.00 Kv, com caract. não propagante ao fogo e auto extinguível, sintenax ou similar.</v>
          </cell>
          <cell r="C980" t="str">
            <v>ML</v>
          </cell>
          <cell r="D980">
            <v>2.3731</v>
          </cell>
        </row>
        <row r="981">
          <cell r="A981" t="str">
            <v>001.23.01060</v>
          </cell>
          <cell r="B981" t="str">
            <v>Fornecimento e instalação de cabo de cobre seção 2x4.00 mm2, com isolamento para 0.60 /1.00 Kv, com caract. não propagante ao fogo e auto extinguível, sintenax ou similar.</v>
          </cell>
          <cell r="C981" t="str">
            <v>ML</v>
          </cell>
          <cell r="D981">
            <v>3.6107</v>
          </cell>
        </row>
        <row r="982">
          <cell r="A982" t="str">
            <v>001.23.01080</v>
          </cell>
          <cell r="B982" t="str">
            <v>Fornecimento e instalação de cabo de cobre seção 2x6.00 mm2, com isolamento para 0.60 /1.00 Kv, com caract. não propagante ao fogo e auto extinguível, sintenax ou similar.</v>
          </cell>
          <cell r="C982" t="str">
            <v>ML</v>
          </cell>
          <cell r="D982">
            <v>5.3072999999999997</v>
          </cell>
        </row>
        <row r="983">
          <cell r="A983" t="str">
            <v>001.23.01100</v>
          </cell>
          <cell r="B983" t="str">
            <v>Fornecimento e instalação de cabo de cobre seção 2x10.00 mm2, com isolamento para 0.60 /1.00 Kv, com caract. não propagante ao fogo e auto extinguível, sintenax ou similar.</v>
          </cell>
          <cell r="C983" t="str">
            <v>ML</v>
          </cell>
          <cell r="D983">
            <v>8.7037999999999993</v>
          </cell>
        </row>
        <row r="984">
          <cell r="A984" t="str">
            <v>001.23.01120</v>
          </cell>
          <cell r="B984" t="str">
            <v>Fornecimento e instalação de cabo de cobre seção 3x2.50 mm2, com isolamento para 0.60 /1.00 Kv, com caract. não propagante ao fogo e auto extinguível, sintenax ou similar.</v>
          </cell>
          <cell r="C984" t="str">
            <v>ML</v>
          </cell>
          <cell r="D984">
            <v>3.1890999999999998</v>
          </cell>
        </row>
        <row r="985">
          <cell r="A985" t="str">
            <v>001.23.01140</v>
          </cell>
          <cell r="B985" t="str">
            <v>Fornecimento e instalação de cabo de cobre seção 3x4.00 mm2, com isolamento para 0.60 /1.00 Kv, com caract. não propagante ao fogo e auto extinguível, sintenax ou similar.</v>
          </cell>
          <cell r="C985" t="str">
            <v>ML</v>
          </cell>
          <cell r="D985">
            <v>4.7836999999999996</v>
          </cell>
        </row>
        <row r="986">
          <cell r="A986" t="str">
            <v>001.23.01160</v>
          </cell>
          <cell r="B986" t="str">
            <v>Fornecimento e instalação de cabo de cobre seção 3x6.00 mm2, com isolamento para 0.60 /1.00 Kv, com caract. não propagante ao fogo e auto extinguível, sintenax ou similar.</v>
          </cell>
          <cell r="C986" t="str">
            <v>ML</v>
          </cell>
          <cell r="D986">
            <v>6.5823</v>
          </cell>
        </row>
        <row r="987">
          <cell r="A987" t="str">
            <v>001.23.01180</v>
          </cell>
          <cell r="B987" t="str">
            <v>Fornecimento e instalação de cabo de cobre seção 3x10.00 mm2, com isolamento para 0.60 /1.00 Kv, com caract. não propagante ao fogo e auto extinguível, sintenax ou similar.</v>
          </cell>
          <cell r="C987" t="str">
            <v>ML</v>
          </cell>
          <cell r="D987">
            <v>11.3558</v>
          </cell>
        </row>
        <row r="988">
          <cell r="A988" t="str">
            <v>001.23.01200</v>
          </cell>
          <cell r="B988" t="str">
            <v>Fornecimento e instalação de cabos de cobre seção 4.00 mm2,para tensão de 1000 volts formado por condutor de fio de cobre isolado com material de característica não propagante ao fogo</v>
          </cell>
          <cell r="C988" t="str">
            <v>ML</v>
          </cell>
          <cell r="D988">
            <v>2.0194999999999999</v>
          </cell>
        </row>
        <row r="989">
          <cell r="A989" t="str">
            <v>001.23.01220</v>
          </cell>
          <cell r="B989" t="str">
            <v>Fornecimento e instalação de cabos de cobre seção 6.00 mm2,para tensão de 1000 volts formado por condutor de fio de cobre isolado com material de característica não propagante ao fogo</v>
          </cell>
          <cell r="C989" t="str">
            <v>ML</v>
          </cell>
          <cell r="D989">
            <v>2.6962999999999999</v>
          </cell>
        </row>
        <row r="990">
          <cell r="A990" t="str">
            <v>001.23.01240</v>
          </cell>
          <cell r="B990" t="str">
            <v>Fornecimento e instalação de cabos de cobre seção 10.00 mm2,para tensão de 1000 volts formado por condutor de fio de cobre isolado com material de característica não propagante ao fogo</v>
          </cell>
          <cell r="C990" t="str">
            <v>ML</v>
          </cell>
          <cell r="D990">
            <v>3.8180000000000001</v>
          </cell>
        </row>
        <row r="991">
          <cell r="A991" t="str">
            <v>001.23.01260</v>
          </cell>
          <cell r="B991" t="str">
            <v>Fornecimento e instalação de cabos de cobre seção 16.00 mm2,para tensão de 1000 volts formado por condutor de fio de cobre isolado com material de característica não propagante ao fogo</v>
          </cell>
          <cell r="C991" t="str">
            <v>ML</v>
          </cell>
          <cell r="D991">
            <v>5.7864000000000004</v>
          </cell>
        </row>
        <row r="992">
          <cell r="A992" t="str">
            <v>001.23.01280</v>
          </cell>
          <cell r="B992" t="str">
            <v>Fornecimento e instalação de cabos de cobre seção 25.00 mm2,para tensão de 1000 volts formado por condutor de fio de cobre isolado com material de característica não propagante ao fogo</v>
          </cell>
          <cell r="C992" t="str">
            <v>ML</v>
          </cell>
          <cell r="D992">
            <v>8.5947999999999993</v>
          </cell>
        </row>
        <row r="993">
          <cell r="A993" t="str">
            <v>001.23.01300</v>
          </cell>
          <cell r="B993" t="str">
            <v>Fornecimento e instalação de cabos de cobre seção 35.00 mm2,para tensão de 1000 volts formado por condutor de fio de cobre isolado com material de característica não propagante ao fogo</v>
          </cell>
          <cell r="C993" t="str">
            <v>ML</v>
          </cell>
          <cell r="D993">
            <v>10.5055</v>
          </cell>
        </row>
        <row r="994">
          <cell r="A994" t="str">
            <v>001.23.01320</v>
          </cell>
          <cell r="B994" t="str">
            <v>Fornecimento e instalação de cabos de cobre seção 50.00 mm2,para tensão de 1000 volts formado por condutor de fio de cobre isolado com material de característica não propagante ao fogo</v>
          </cell>
          <cell r="C994" t="str">
            <v>ML</v>
          </cell>
          <cell r="D994">
            <v>16.995899999999999</v>
          </cell>
        </row>
        <row r="995">
          <cell r="A995" t="str">
            <v>001.23.01340</v>
          </cell>
          <cell r="B995" t="str">
            <v>Fornecimento e instalação de cabos de cobre seção 70.00 mm2,para tensão de 1000 volts formado por condutor de fio de cobre isolado com material de característica não propagante ao fogo</v>
          </cell>
          <cell r="C995" t="str">
            <v>ML</v>
          </cell>
          <cell r="D995">
            <v>19.229500000000002</v>
          </cell>
        </row>
        <row r="996">
          <cell r="A996" t="str">
            <v>001.23.01360</v>
          </cell>
          <cell r="B996" t="str">
            <v>Fornecimento e instalação de cabos de cobre seção 95.00 mm2,para tensão de 1000 volts formado por condutor de fio de cobre isolado com material de característica não propagante ao fogo</v>
          </cell>
          <cell r="C996" t="str">
            <v>ML</v>
          </cell>
          <cell r="D996">
            <v>25.590900000000001</v>
          </cell>
        </row>
        <row r="997">
          <cell r="A997" t="str">
            <v>001.23.01380</v>
          </cell>
          <cell r="B997" t="str">
            <v>Fornecimento e instalação de cabos de cobre seção 120.00 mm2,para tensão de 1000 volts formado por condutor de fio de cobre isolado com material de característica não propagante ao fogo 2</v>
          </cell>
          <cell r="C997" t="str">
            <v>ML</v>
          </cell>
          <cell r="D997">
            <v>32.152700000000003</v>
          </cell>
        </row>
        <row r="998">
          <cell r="A998" t="str">
            <v>001.23.01400</v>
          </cell>
          <cell r="B998" t="str">
            <v>Fornecimento e instalação de cabos de cobre seção 150 mm2,para tensão de 1000 volts formado por condutor de fio de cobre isolado com material de característica não propagante ao fogo</v>
          </cell>
          <cell r="C998" t="str">
            <v>ML</v>
          </cell>
          <cell r="D998">
            <v>38.901400000000002</v>
          </cell>
        </row>
        <row r="999">
          <cell r="A999" t="str">
            <v>001.23.01420</v>
          </cell>
          <cell r="B999" t="str">
            <v>Fornecimento e instalação de cabos de cobre seção 185 mm2,para tensão de 1000 volts formado por condutor de fio de cobre isolado com material de característica não propagante ao fogo</v>
          </cell>
          <cell r="C999" t="str">
            <v>ML</v>
          </cell>
          <cell r="D999">
            <v>49.638100000000001</v>
          </cell>
        </row>
        <row r="1000">
          <cell r="A1000" t="str">
            <v>001.23.01440</v>
          </cell>
          <cell r="B1000" t="str">
            <v>Fornecimento e instalação de cabos de cobre seção 240 mm2,para tensão de 1000 volts formado por condutor de fio de cobre isolado com material de característica não propagante ao fogo</v>
          </cell>
          <cell r="C1000" t="str">
            <v>ML</v>
          </cell>
          <cell r="D1000">
            <v>63.621899999999997</v>
          </cell>
        </row>
        <row r="1001">
          <cell r="A1001" t="str">
            <v>001.23.01460</v>
          </cell>
          <cell r="B1001" t="str">
            <v>Fornecimento e instalação de cabos de seção 300 mm2,para tensão de 1000 volts formado por condutor de fio de cobre isolado com material de característica não propagante ao fogo</v>
          </cell>
          <cell r="C1001" t="str">
            <v>ML</v>
          </cell>
          <cell r="D1001">
            <v>81.223100000000002</v>
          </cell>
        </row>
        <row r="1002">
          <cell r="A1002" t="str">
            <v>001.23.01480</v>
          </cell>
          <cell r="B1002" t="str">
            <v>Fornecimento e instalação de cabo de cobre seção 25 mm2,com isolamento de 15 kv</v>
          </cell>
          <cell r="C1002" t="str">
            <v>ML</v>
          </cell>
          <cell r="D1002">
            <v>37.6648</v>
          </cell>
        </row>
        <row r="1003">
          <cell r="A1003" t="str">
            <v>001.23.01500</v>
          </cell>
          <cell r="B1003" t="str">
            <v>Fornecimento e instalação de eletroduto de pvc 1 1/4"""""""""""""""""""""""""""""""" corrugado tipo kanaflex</v>
          </cell>
          <cell r="C1003" t="str">
            <v>ML</v>
          </cell>
          <cell r="D1003">
            <v>4.7187999999999999</v>
          </cell>
        </row>
        <row r="1004">
          <cell r="A1004" t="str">
            <v>001.23.01520</v>
          </cell>
          <cell r="B1004" t="str">
            <v>Fornecimento e instalação de eletroduto de pvc 1 1/2"""""""""""""""""""""""""""""""" corrugado tipo kanaflex</v>
          </cell>
          <cell r="C1004" t="str">
            <v>ML</v>
          </cell>
          <cell r="D1004">
            <v>5.5960000000000001</v>
          </cell>
        </row>
        <row r="1005">
          <cell r="A1005" t="str">
            <v>001.23.01540</v>
          </cell>
          <cell r="B1005" t="str">
            <v>Fornecimento e instalação de eletroduto rígido de ferro galvanizado  1/2"""""""""""""""" c/ rosca nas duas pontas em barra de 3 metros - Médio</v>
          </cell>
          <cell r="C1005" t="str">
            <v>UN</v>
          </cell>
          <cell r="D1005">
            <v>19.854199999999999</v>
          </cell>
        </row>
        <row r="1006">
          <cell r="A1006" t="str">
            <v>001.23.01560</v>
          </cell>
          <cell r="B1006" t="str">
            <v>Fornecimento e instalação de eletroduto rígido de ferro galvanizado  3/4"""""""""""""""" c/ rosca nas duas pontas em barra de 3 metros - Médio</v>
          </cell>
          <cell r="C1006" t="str">
            <v>UN</v>
          </cell>
          <cell r="D1006">
            <v>23.5502</v>
          </cell>
        </row>
        <row r="1007">
          <cell r="A1007" t="str">
            <v>001.23.01580</v>
          </cell>
          <cell r="B1007" t="str">
            <v>Fornecimento e instalação de eletroduto rígido de ferro galvanizado 1"""""""""""""""" c/ rosca nas duas pontas em barra de 3 metros - Médio</v>
          </cell>
          <cell r="C1007" t="str">
            <v>UN</v>
          </cell>
          <cell r="D1007">
            <v>27.361699999999999</v>
          </cell>
        </row>
        <row r="1008">
          <cell r="A1008" t="str">
            <v>001.23.01600</v>
          </cell>
          <cell r="B1008" t="str">
            <v>Fornecimento e instalação de eletroduto rígido de ferro galvanizado 1 1/4"""""""""""""""" c/ rosca nas duas pontas em barra de 3 metros - Médio</v>
          </cell>
          <cell r="C1008" t="str">
            <v>UN</v>
          </cell>
          <cell r="D1008">
            <v>37.981900000000003</v>
          </cell>
        </row>
        <row r="1009">
          <cell r="A1009" t="str">
            <v>001.23.01620</v>
          </cell>
          <cell r="B1009" t="str">
            <v>Fornecimento e instalação de eletroduto rígido de ferro galvanizado 1 1/2"""""""""""""""" c/ rosca nas duas pontas em barra de 3 metros - Médio</v>
          </cell>
          <cell r="C1009" t="str">
            <v>UN</v>
          </cell>
          <cell r="D1009">
            <v>50.917900000000003</v>
          </cell>
        </row>
        <row r="1010">
          <cell r="A1010" t="str">
            <v>001.23.01640</v>
          </cell>
          <cell r="B1010" t="str">
            <v>Fornecimento e instalação de eletroduto rígido de ferro galvanizado 2"""""""""""""""" c/ rosca nas duas pontas em barra de 3 metros - Médio</v>
          </cell>
          <cell r="C1010" t="str">
            <v>UN</v>
          </cell>
          <cell r="D1010">
            <v>67.549899999999994</v>
          </cell>
        </row>
        <row r="1011">
          <cell r="A1011" t="str">
            <v>001.23.01660</v>
          </cell>
          <cell r="B1011" t="str">
            <v>Fornecimento e instalação de eletroduto rígido de ferro galvanizado 2 1/2"""""""""""""""" c/ rosca nas duas pontas em barra de 3 metros - Médio</v>
          </cell>
          <cell r="C1011" t="str">
            <v>UN</v>
          </cell>
          <cell r="D1011">
            <v>71.176900000000003</v>
          </cell>
        </row>
        <row r="1012">
          <cell r="A1012" t="str">
            <v>001.23.01680</v>
          </cell>
          <cell r="B1012" t="str">
            <v>Fornecimento e instalação de eletroduto rígido de ferro galvanizado 3"""""""""""""""" c/ rosca nas duas pontas em barra de 3 metros - Médio</v>
          </cell>
          <cell r="C1012" t="str">
            <v>UN</v>
          </cell>
          <cell r="D1012">
            <v>118.71040000000001</v>
          </cell>
        </row>
        <row r="1013">
          <cell r="A1013" t="str">
            <v>001.23.01700</v>
          </cell>
          <cell r="B1013" t="str">
            <v>Fornecimento e instalação de eletroduto rígido de ferro galvanizado 4"""""""""""""""" c/ rosca nas duas pontas em barra de 3 metros - Médio</v>
          </cell>
          <cell r="C1013" t="str">
            <v>UN</v>
          </cell>
          <cell r="D1013">
            <v>150.8194</v>
          </cell>
        </row>
        <row r="1014">
          <cell r="A1014" t="str">
            <v>001.23.01720</v>
          </cell>
          <cell r="B1014" t="str">
            <v>Fornecimento e instalação de eletroduto de pvc  1/2"""""""""""""""""""""""""""""""" roscável anti-chama em barra de 3 m</v>
          </cell>
          <cell r="C1014" t="str">
            <v>UN</v>
          </cell>
          <cell r="D1014">
            <v>6.0610999999999997</v>
          </cell>
        </row>
        <row r="1015">
          <cell r="A1015" t="str">
            <v>001.23.01740</v>
          </cell>
          <cell r="B1015" t="str">
            <v>Fornecimento e instalação de eletroduto de pvc  3/4"""""""""""""""""""""""""""""""" roscável anti-chama em barra de 3 m</v>
          </cell>
          <cell r="C1015" t="str">
            <v>UN</v>
          </cell>
          <cell r="D1015">
            <v>6.9010999999999996</v>
          </cell>
        </row>
        <row r="1016">
          <cell r="A1016" t="str">
            <v>001.23.01760</v>
          </cell>
          <cell r="B1016" t="str">
            <v>Fornecimento e instalação de eletroduto de pvc  1"""""""""""""""""""""""""""""""" roscável anti-chama em barra de 3 m</v>
          </cell>
          <cell r="C1016" t="str">
            <v>UN</v>
          </cell>
          <cell r="D1016">
            <v>9.0010999999999992</v>
          </cell>
        </row>
        <row r="1017">
          <cell r="A1017" t="str">
            <v>001.23.01780</v>
          </cell>
          <cell r="B1017" t="str">
            <v>Fornecimento e instalação de eletroduto de pvc  1 1/4"""""""""""""""""""""""""""""""" roscável anti-chama em barra de 3 m</v>
          </cell>
          <cell r="C1017" t="str">
            <v>UN</v>
          </cell>
          <cell r="D1017">
            <v>13.5542</v>
          </cell>
        </row>
        <row r="1018">
          <cell r="A1018" t="str">
            <v>001.23.01800</v>
          </cell>
          <cell r="B1018" t="str">
            <v>Fornecimento e instalação de eletroduto de pvc  1 1/2"""""""""""""""""""""""""""""""" roscável anti-chama em barra de 3 m</v>
          </cell>
          <cell r="C1018" t="str">
            <v>UN</v>
          </cell>
          <cell r="D1018">
            <v>15.0242</v>
          </cell>
        </row>
        <row r="1019">
          <cell r="A1019" t="str">
            <v>001.23.01820</v>
          </cell>
          <cell r="B1019" t="str">
            <v>Fornecimento e instalação de eletroduto de pvc  2"""""""""""""""""""""""""""""""" roscável anti-chama em barra de 3 m</v>
          </cell>
          <cell r="C1019" t="str">
            <v>UN</v>
          </cell>
          <cell r="D1019">
            <v>19.119199999999999</v>
          </cell>
        </row>
        <row r="1020">
          <cell r="A1020" t="str">
            <v>001.23.01840</v>
          </cell>
          <cell r="B1020" t="str">
            <v>Fornecimento e instalação de eletroduto de pvc  2 1/2"""""""""""""""""""""""""""""""" roscável anti-chama em barra de 3 m</v>
          </cell>
          <cell r="C1020" t="str">
            <v>UN</v>
          </cell>
          <cell r="D1020">
            <v>32.387300000000003</v>
          </cell>
        </row>
        <row r="1021">
          <cell r="A1021" t="str">
            <v>001.23.01860</v>
          </cell>
          <cell r="B1021" t="str">
            <v>Fornecimento e instalação de eletroduto de pvc  3"""""""""""""""""""""""""""""""" roscável anti-chama em barra de 3 m</v>
          </cell>
          <cell r="C1021" t="str">
            <v>UN</v>
          </cell>
          <cell r="D1021">
            <v>34.067300000000003</v>
          </cell>
        </row>
        <row r="1022">
          <cell r="A1022" t="str">
            <v>001.23.01880</v>
          </cell>
          <cell r="B1022" t="str">
            <v>Fornecimento e instalação de eletroduto de pvc  4"""""""""""""""""""""""""""""""" roscável anti-chama em barra de 3 m</v>
          </cell>
          <cell r="C1022" t="str">
            <v>UN</v>
          </cell>
          <cell r="D1022">
            <v>42.782299999999999</v>
          </cell>
        </row>
        <row r="1023">
          <cell r="A1023" t="str">
            <v>001.23.01900</v>
          </cell>
          <cell r="B1023" t="str">
            <v>Fornecimento e instalação de conjunto bucha e arruela 1/2"""""""""""""""" de pvc para eletroduto roscável</v>
          </cell>
          <cell r="C1023" t="str">
            <v>CJ</v>
          </cell>
          <cell r="D1023">
            <v>0.52510000000000001</v>
          </cell>
        </row>
        <row r="1024">
          <cell r="A1024" t="str">
            <v>001.23.01920</v>
          </cell>
          <cell r="B1024" t="str">
            <v>Fornecimento e instalação de conjunto bucha e arruela 3/4"""""""""""""""""""""""""""""""" de pvc para eletroduto roscáve</v>
          </cell>
          <cell r="C1024" t="str">
            <v>CJ</v>
          </cell>
          <cell r="D1024">
            <v>0.55510000000000004</v>
          </cell>
        </row>
        <row r="1025">
          <cell r="A1025" t="str">
            <v>001.23.01940</v>
          </cell>
          <cell r="B1025" t="str">
            <v>Fornecimento e instalação de conjunto bucha e arruela 1"""""""""""""""""""""""""""""""" de pvc para eletroduto roscável</v>
          </cell>
          <cell r="C1025" t="str">
            <v>CJ</v>
          </cell>
          <cell r="D1025">
            <v>0.71509999999999996</v>
          </cell>
        </row>
        <row r="1026">
          <cell r="A1026" t="str">
            <v>001.23.01960</v>
          </cell>
          <cell r="B1026" t="str">
            <v>Fornecimento e instalação de conjunto bucha e arruela 1 1/4"""""""""""""""""""""""""""""""" de pvc para eletroduto roscável</v>
          </cell>
          <cell r="C1026" t="str">
            <v>CJ</v>
          </cell>
          <cell r="D1026">
            <v>1.3001</v>
          </cell>
        </row>
        <row r="1027">
          <cell r="A1027" t="str">
            <v>001.23.01980</v>
          </cell>
          <cell r="B1027" t="str">
            <v>Fornecimento e instalação de conjunto bucha e arruela 1 1/2"""""""""""""""""""""""""""""""",de pvc para eletroduto roscável</v>
          </cell>
          <cell r="C1027" t="str">
            <v>CJ</v>
          </cell>
          <cell r="D1027">
            <v>1.4801</v>
          </cell>
        </row>
        <row r="1028">
          <cell r="A1028" t="str">
            <v>001.23.02000</v>
          </cell>
          <cell r="B1028" t="str">
            <v>Fornecimento e instalação de conjunto bucha e arruela 2"""""""""""""""""""""""""""""""", de pvc para eletroduto roscável</v>
          </cell>
          <cell r="C1028" t="str">
            <v>CJ</v>
          </cell>
          <cell r="D1028">
            <v>1.9701</v>
          </cell>
        </row>
        <row r="1029">
          <cell r="A1029" t="str">
            <v>001.23.02020</v>
          </cell>
          <cell r="B1029" t="str">
            <v>Fornecimento e instalação de conjunto bucha e arruela 2 1/2"""""""""""""""""""""""""""""""", de pvc para eletroduto roscável</v>
          </cell>
          <cell r="C1029" t="str">
            <v>CJ</v>
          </cell>
          <cell r="D1029">
            <v>3.4653999999999998</v>
          </cell>
        </row>
        <row r="1030">
          <cell r="A1030" t="str">
            <v>001.23.02040</v>
          </cell>
          <cell r="B1030" t="str">
            <v>Fornecimento e instalação de conjunto bucha e arruela 3"""""""""""""""""""""""""""""""", de pvc para eletroduto roscável</v>
          </cell>
          <cell r="C1030" t="str">
            <v>CJ</v>
          </cell>
          <cell r="D1030">
            <v>4.1154000000000002</v>
          </cell>
        </row>
        <row r="1031">
          <cell r="A1031" t="str">
            <v>001.23.02060</v>
          </cell>
          <cell r="B1031" t="str">
            <v>Fornecimento e instalação de conjunto bucha e arruela 4"""""""""""""""""""""""""""""""" de pvc para eletroduto roscável</v>
          </cell>
          <cell r="C1031" t="str">
            <v>CJ</v>
          </cell>
          <cell r="D1031">
            <v>5.4454000000000002</v>
          </cell>
        </row>
        <row r="1032">
          <cell r="A1032" t="str">
            <v>001.23.02080</v>
          </cell>
          <cell r="B1032" t="str">
            <v>Fornecimento e instalação de curva 90º de pvc 1/2"""""""""""""""""""""""""""""""" para eletroduto roscável</v>
          </cell>
          <cell r="C1032" t="str">
            <v>UN</v>
          </cell>
          <cell r="D1032">
            <v>1.4602999999999999</v>
          </cell>
        </row>
        <row r="1033">
          <cell r="A1033" t="str">
            <v>001.23.02100</v>
          </cell>
          <cell r="B1033" t="str">
            <v>Fornecimento e instalação de curva 90º de pvc 3/4"""""""""""""""""""""""""""""""" para eletroduto roscável</v>
          </cell>
          <cell r="C1033" t="str">
            <v>UN</v>
          </cell>
          <cell r="D1033">
            <v>1.8754</v>
          </cell>
        </row>
        <row r="1034">
          <cell r="A1034" t="str">
            <v>001.23.02120</v>
          </cell>
          <cell r="B1034" t="str">
            <v>Fornecimento e instalação de curva 90º de pvc 1"""""""""""""""""""""""""""""""" para eletroduto roscável</v>
          </cell>
          <cell r="C1034" t="str">
            <v>UN</v>
          </cell>
          <cell r="D1034">
            <v>2.3754</v>
          </cell>
        </row>
        <row r="1035">
          <cell r="A1035" t="str">
            <v>001.23.02140</v>
          </cell>
          <cell r="B1035" t="str">
            <v>Fornecimento e instalação de curva 90º de pvc 1 1/4"""""""""""""""""""""""""""""""" para eletroduto roscável</v>
          </cell>
          <cell r="C1035" t="str">
            <v>UN</v>
          </cell>
          <cell r="D1035">
            <v>3.0903999999999998</v>
          </cell>
        </row>
        <row r="1036">
          <cell r="A1036" t="str">
            <v>001.23.02160</v>
          </cell>
          <cell r="B1036" t="str">
            <v>Fornecimento e instalação de curva 90º de pvc 1 1/2"""""""""""""""""""""""""""""""" para eletroduto roscável</v>
          </cell>
          <cell r="C1036" t="str">
            <v>UN</v>
          </cell>
          <cell r="D1036">
            <v>3.4904000000000002</v>
          </cell>
        </row>
        <row r="1037">
          <cell r="A1037" t="str">
            <v>001.23.02180</v>
          </cell>
          <cell r="B1037" t="str">
            <v>Fornecimento e instalação de curva 90º de pvc 2"""""""""""""""""""""""""""""""" para eletroduto roscável</v>
          </cell>
          <cell r="C1037" t="str">
            <v>UN</v>
          </cell>
          <cell r="D1037">
            <v>4.7904</v>
          </cell>
        </row>
        <row r="1038">
          <cell r="A1038" t="str">
            <v>001.23.02200</v>
          </cell>
          <cell r="B1038" t="str">
            <v>Fornecimento e instalação de curva 90º de pvc 2 1/2"""""""""""""""""""""""""""""""" para eletroduto roscável</v>
          </cell>
          <cell r="C1038" t="str">
            <v>UN</v>
          </cell>
          <cell r="D1038">
            <v>9.0130999999999997</v>
          </cell>
        </row>
        <row r="1039">
          <cell r="A1039" t="str">
            <v>001.23.02220</v>
          </cell>
          <cell r="B1039" t="str">
            <v>Fornecimento e instalação de curva 90º de pvc 3"""""""""""""""""""""""""""""""" para eletroduto roscável</v>
          </cell>
          <cell r="C1039" t="str">
            <v>UN</v>
          </cell>
          <cell r="D1039">
            <v>9.2131000000000007</v>
          </cell>
        </row>
        <row r="1040">
          <cell r="A1040" t="str">
            <v>001.23.02240</v>
          </cell>
          <cell r="B1040" t="str">
            <v>Fornecimento e instalação de curva 90º de pvc 4"""""""""""""""""""""""""""""""" para eletroduto roscável</v>
          </cell>
          <cell r="C1040" t="str">
            <v>UN</v>
          </cell>
          <cell r="D1040">
            <v>17.113099999999999</v>
          </cell>
        </row>
        <row r="1041">
          <cell r="A1041" t="str">
            <v>001.23.02260</v>
          </cell>
          <cell r="B1041" t="str">
            <v>Fornecimento e instalação de curva 135° de pvc 3/4"""""""""""""""""""""""""""""""" para eletroduto roscável</v>
          </cell>
          <cell r="C1041" t="str">
            <v>UN</v>
          </cell>
          <cell r="D1041">
            <v>2.2753999999999999</v>
          </cell>
        </row>
        <row r="1042">
          <cell r="A1042" t="str">
            <v>001.23.02280</v>
          </cell>
          <cell r="B1042" t="str">
            <v>Fornecimento e instalação de curva 135° de pvc 1"""""""""""""""""""""""""""""""" para eletroduto roscável</v>
          </cell>
          <cell r="C1042" t="str">
            <v>UN</v>
          </cell>
          <cell r="D1042">
            <v>3.5954000000000002</v>
          </cell>
        </row>
        <row r="1043">
          <cell r="A1043" t="str">
            <v>001.23.02300</v>
          </cell>
          <cell r="B1043" t="str">
            <v>Fornecimento e instalação de curva 135° de pvc 1 1/4"""""""""""""""""""""""""""""""" para eletroduto roscável</v>
          </cell>
          <cell r="C1043" t="str">
            <v>UN</v>
          </cell>
          <cell r="D1043">
            <v>7.4904000000000002</v>
          </cell>
        </row>
        <row r="1044">
          <cell r="A1044" t="str">
            <v>001.23.02320</v>
          </cell>
          <cell r="B1044" t="str">
            <v>Fornecimento e instalação de curva 135° de pvc 1 1/2"""""""""""""""""""""""""""""""" para eletroduto roscável</v>
          </cell>
          <cell r="C1044" t="str">
            <v>UN</v>
          </cell>
          <cell r="D1044">
            <v>9.7904</v>
          </cell>
        </row>
        <row r="1045">
          <cell r="A1045" t="str">
            <v>001.23.02340</v>
          </cell>
          <cell r="B1045" t="str">
            <v>Fornecimento e instalação de curva 135° de pvc 2"""""""""""""""""""""""""""""""" para eletroduto roscável</v>
          </cell>
          <cell r="C1045" t="str">
            <v>UN</v>
          </cell>
          <cell r="D1045">
            <v>13.7904</v>
          </cell>
        </row>
        <row r="1046">
          <cell r="A1046" t="str">
            <v>001.23.02360</v>
          </cell>
          <cell r="B1046" t="str">
            <v>Fornecimento e instalação de luva pvc 1/2"""""""""""""""""""""""""""""""" p/ eletroduto roscável</v>
          </cell>
          <cell r="C1046" t="str">
            <v>UN</v>
          </cell>
          <cell r="D1046">
            <v>0.8377</v>
          </cell>
        </row>
        <row r="1047">
          <cell r="A1047" t="str">
            <v>001.23.02380</v>
          </cell>
          <cell r="B1047" t="str">
            <v>Fornecimento e instalação de luva pvc 3/4"""""""""""""""""""""""""""""""" p/ eletroduto roscável</v>
          </cell>
          <cell r="C1047" t="str">
            <v>UN</v>
          </cell>
          <cell r="D1047">
            <v>0.93769999999999998</v>
          </cell>
        </row>
        <row r="1048">
          <cell r="A1048" t="str">
            <v>001.23.02400</v>
          </cell>
          <cell r="B1048" t="str">
            <v>Fornecimento e instalação de luva pvc 1"""""""""""""""""""""""""""""""" p/ eletruduto roscável</v>
          </cell>
          <cell r="C1048" t="str">
            <v>UN</v>
          </cell>
          <cell r="D1048">
            <v>1.1376999999999999</v>
          </cell>
        </row>
        <row r="1049">
          <cell r="A1049" t="str">
            <v>001.23.02420</v>
          </cell>
          <cell r="B1049" t="str">
            <v>Fornecimento e instalação de luva pvc 1 1/4"""""""""""""""""""""""""""""""" p/ eletroduto roscável</v>
          </cell>
          <cell r="C1049" t="str">
            <v>UN</v>
          </cell>
          <cell r="D1049">
            <v>1.5527</v>
          </cell>
        </row>
        <row r="1050">
          <cell r="A1050" t="str">
            <v>001.23.02440</v>
          </cell>
          <cell r="B1050" t="str">
            <v>Fornecimento e instalação de luva pvc 1 1/2"""""""""""""""""""""""""""""""" p/ eletroduto roscável</v>
          </cell>
          <cell r="C1050" t="str">
            <v>UN</v>
          </cell>
          <cell r="D1050">
            <v>1.7526999999999999</v>
          </cell>
        </row>
        <row r="1051">
          <cell r="A1051" t="str">
            <v>001.23.02460</v>
          </cell>
          <cell r="B1051" t="str">
            <v>Fornecimento e instalação de luva pvc 2"""""""""""""""""""""""""""""""" p/ eletroduto roscável</v>
          </cell>
          <cell r="C1051" t="str">
            <v>UN</v>
          </cell>
          <cell r="D1051">
            <v>2.6027</v>
          </cell>
        </row>
        <row r="1052">
          <cell r="A1052" t="str">
            <v>001.23.02480</v>
          </cell>
          <cell r="B1052" t="str">
            <v>Fornecimento e instalação de luva pvc 2 1/2"""""""""""""""""""""""""""""""" p/ eletroduto roscável</v>
          </cell>
          <cell r="C1052" t="str">
            <v>UN</v>
          </cell>
          <cell r="D1052">
            <v>6.1954000000000002</v>
          </cell>
        </row>
        <row r="1053">
          <cell r="A1053" t="str">
            <v>001.23.02500</v>
          </cell>
          <cell r="B1053" t="str">
            <v>Fornecimento e instalação de luva pvc 3"""""""""""""""""""""""""""""""" p/ eletroduto roscável</v>
          </cell>
          <cell r="C1053" t="str">
            <v>UN</v>
          </cell>
          <cell r="D1053">
            <v>6.2754000000000003</v>
          </cell>
        </row>
        <row r="1054">
          <cell r="A1054" t="str">
            <v>001.23.02520</v>
          </cell>
          <cell r="B1054" t="str">
            <v>Fornecimento e instalação de luva pvc 4"""""""""""""""""""""""""""""""" p/ eletroduto roscável</v>
          </cell>
          <cell r="C1054" t="str">
            <v>UN</v>
          </cell>
          <cell r="D1054">
            <v>15.0754</v>
          </cell>
        </row>
        <row r="1055">
          <cell r="A1055" t="str">
            <v>001.23.02540</v>
          </cell>
          <cell r="B1055" t="str">
            <v>Fornecimento e instalação de braçadeira 3/4"""""""""""""""""""""""""""""""" p/ eletroduto</v>
          </cell>
          <cell r="C1055" t="str">
            <v>UN</v>
          </cell>
          <cell r="D1055">
            <v>1.6557999999999999</v>
          </cell>
        </row>
        <row r="1056">
          <cell r="A1056" t="str">
            <v>001.23.02560</v>
          </cell>
          <cell r="B1056" t="str">
            <v>Fornecimento e instalação de braçadeira 1"""""""""""""""""""""""""""""""" p/ eletroduto</v>
          </cell>
          <cell r="C1056" t="str">
            <v>UN</v>
          </cell>
          <cell r="D1056">
            <v>2.2835999999999999</v>
          </cell>
        </row>
        <row r="1057">
          <cell r="A1057" t="str">
            <v>001.23.02580</v>
          </cell>
          <cell r="B1057" t="str">
            <v>Fornecimento e instalação de braçadeira 1/2"""""""""""""""""""""""""""""""" p/ eletroduto</v>
          </cell>
          <cell r="C1057" t="str">
            <v>UN</v>
          </cell>
          <cell r="D1057">
            <v>1.2258</v>
          </cell>
        </row>
        <row r="1058">
          <cell r="A1058" t="str">
            <v>001.23.02600</v>
          </cell>
          <cell r="B1058" t="str">
            <v>Fornecimento e instalação de braçadeira 2"""""""""""""""""""""""""""""""" p/ eletroduto</v>
          </cell>
          <cell r="C1058" t="str">
            <v>UN</v>
          </cell>
          <cell r="D1058">
            <v>3.6915</v>
          </cell>
        </row>
        <row r="1059">
          <cell r="A1059" t="str">
            <v>001.23.02620</v>
          </cell>
          <cell r="B1059" t="str">
            <v>Fornecimento e instalação de braçadeira p/ eletroduto tipo unha de pvc, c/01 parafuso de d=25 mm (3/4"""""""""""""""""""""""""""""""")</v>
          </cell>
          <cell r="C1059" t="str">
            <v>UN</v>
          </cell>
          <cell r="D1059">
            <v>1.6557999999999999</v>
          </cell>
        </row>
        <row r="1060">
          <cell r="A1060" t="str">
            <v>001.23.02640</v>
          </cell>
          <cell r="B1060" t="str">
            <v>Fornecimento e instalação de curva de ferro galvanizado de 135º diâm. 4""""""""""""""""""""""""""""""""</v>
          </cell>
          <cell r="C1060" t="str">
            <v>UN</v>
          </cell>
          <cell r="D1060">
            <v>84.673500000000004</v>
          </cell>
        </row>
        <row r="1061">
          <cell r="A1061" t="str">
            <v>001.23.02660</v>
          </cell>
          <cell r="B1061" t="str">
            <v>Fornecimento e instalação de curva de ferro galvanizado de 135º diâm. 3""""""""""""""""""""""""""""""""</v>
          </cell>
          <cell r="C1061" t="str">
            <v>UN</v>
          </cell>
          <cell r="D1061">
            <v>49.316299999999998</v>
          </cell>
        </row>
        <row r="1062">
          <cell r="A1062" t="str">
            <v>001.23.02680</v>
          </cell>
          <cell r="B1062" t="str">
            <v>Fornecimento e instalação de curva de ferro galvanizado de 135º diâm. 2 1/2""""""""""""""""""""""""""""""""</v>
          </cell>
          <cell r="C1062" t="str">
            <v>UN</v>
          </cell>
          <cell r="D1062">
            <v>37.047499999999999</v>
          </cell>
        </row>
        <row r="1063">
          <cell r="A1063" t="str">
            <v>001.23.02700</v>
          </cell>
          <cell r="B1063" t="str">
            <v>Fornecimento e instalação de curva de ferro galvanizado de 135º diâm. 2""""""""""""""""""""""""""""""""</v>
          </cell>
          <cell r="C1063" t="str">
            <v>UN</v>
          </cell>
          <cell r="D1063">
            <v>23.782</v>
          </cell>
        </row>
        <row r="1064">
          <cell r="A1064" t="str">
            <v>001.23.02720</v>
          </cell>
          <cell r="B1064" t="str">
            <v>Fornecimento e instalação de curva de ferro galvanizado de 135º diâm. 1 1/2""""""""""""""""""""""""""""""""</v>
          </cell>
          <cell r="C1064" t="str">
            <v>UN</v>
          </cell>
          <cell r="D1064">
            <v>16.045100000000001</v>
          </cell>
        </row>
        <row r="1065">
          <cell r="A1065" t="str">
            <v>001.23.02740</v>
          </cell>
          <cell r="B1065" t="str">
            <v>Fornecimento e instalação de curva de ferro galvanizado de 135º diâm. 1 1/4'</v>
          </cell>
          <cell r="C1065" t="str">
            <v>UN</v>
          </cell>
          <cell r="D1065">
            <v>9.1873000000000005</v>
          </cell>
        </row>
        <row r="1066">
          <cell r="A1066" t="str">
            <v>001.23.02760</v>
          </cell>
          <cell r="B1066" t="str">
            <v>Fornecimento e instalação de curva de ferro galvanizado de 135º diâm. 1""""""""""""""""""""""""""""""""</v>
          </cell>
          <cell r="C1066" t="str">
            <v>UN</v>
          </cell>
          <cell r="D1066">
            <v>5.4480000000000004</v>
          </cell>
        </row>
        <row r="1067">
          <cell r="A1067" t="str">
            <v>001.23.02780</v>
          </cell>
          <cell r="B1067" t="str">
            <v>Fornecimento e instalação de curva de ferro galvanizado de 135º diâm. 3/4'</v>
          </cell>
          <cell r="C1067" t="str">
            <v>UN</v>
          </cell>
          <cell r="D1067">
            <v>3.5625</v>
          </cell>
        </row>
        <row r="1068">
          <cell r="A1068" t="str">
            <v>001.23.02800</v>
          </cell>
          <cell r="B1068" t="str">
            <v>Fornecimento e instalação de curva de ferro galvanizado de 90º diâm. 3""""""""""""""""""""""""""""""""</v>
          </cell>
          <cell r="C1068" t="str">
            <v>UN</v>
          </cell>
          <cell r="D1068">
            <v>48.3508</v>
          </cell>
        </row>
        <row r="1069">
          <cell r="A1069" t="str">
            <v>001.23.02820</v>
          </cell>
          <cell r="B1069" t="str">
            <v>Fornecimento e instalação de curva de ferro galvanizado de 90º diâm. 2 1/2""""""""""""""""""""""""""""""""</v>
          </cell>
          <cell r="C1069" t="str">
            <v>UN</v>
          </cell>
          <cell r="D1069">
            <v>23.940799999999999</v>
          </cell>
        </row>
        <row r="1070">
          <cell r="A1070" t="str">
            <v>001.23.02840</v>
          </cell>
          <cell r="B1070" t="str">
            <v>Fornecimento e instalação de curva de ferro galvanizado de 90º diâm. 2""""""""""""""""""""""""""""""""</v>
          </cell>
          <cell r="C1070" t="str">
            <v>UN</v>
          </cell>
          <cell r="D1070">
            <v>18.883099999999999</v>
          </cell>
        </row>
        <row r="1071">
          <cell r="A1071" t="str">
            <v>001.23.02860</v>
          </cell>
          <cell r="B1071" t="str">
            <v>Fornecimento e instalação de curva de ferro galvanizado de 90º diâm. 1 1/2""""""""""""""""""""""""""""""""</v>
          </cell>
          <cell r="C1071" t="str">
            <v>UN</v>
          </cell>
          <cell r="D1071">
            <v>10.4131</v>
          </cell>
        </row>
        <row r="1072">
          <cell r="A1072" t="str">
            <v>001.23.02880</v>
          </cell>
          <cell r="B1072" t="str">
            <v>Fornecimento e instalação de curva de ferro galvanizado de 90º diâm. 1 1/4""""""""""""""""""""""""""""""""</v>
          </cell>
          <cell r="C1072" t="str">
            <v>UN</v>
          </cell>
          <cell r="D1072">
            <v>8.3231000000000002</v>
          </cell>
        </row>
        <row r="1073">
          <cell r="A1073" t="str">
            <v>001.23.02900</v>
          </cell>
          <cell r="B1073" t="str">
            <v>Fornecimento e instalação de curva de ferro galvanizado de 90º diâm. 1""""""""""""""""""""""""""""""""</v>
          </cell>
          <cell r="C1073" t="str">
            <v>UN</v>
          </cell>
          <cell r="D1073">
            <v>4.4854000000000003</v>
          </cell>
        </row>
        <row r="1074">
          <cell r="A1074" t="str">
            <v>001.23.02920</v>
          </cell>
          <cell r="B1074" t="str">
            <v>Fornecimento e instalação de curva de ferro galvanizado de 90º diâm. 3/4""""""""""""""""""""""""""""""""</v>
          </cell>
          <cell r="C1074" t="str">
            <v>UN</v>
          </cell>
          <cell r="D1074">
            <v>3.6053999999999999</v>
          </cell>
        </row>
        <row r="1075">
          <cell r="A1075" t="str">
            <v>001.23.02940</v>
          </cell>
          <cell r="B1075" t="str">
            <v>Fornecimento e instalação de curva de ferro galvanizado de 90º diâm. 1/2""""""""""""""""""""""""""""""""</v>
          </cell>
          <cell r="C1075" t="str">
            <v>UN</v>
          </cell>
          <cell r="D1075">
            <v>2.9453999999999998</v>
          </cell>
        </row>
        <row r="1076">
          <cell r="A1076" t="str">
            <v>001.23.02960</v>
          </cell>
          <cell r="B1076" t="str">
            <v>Fornecimento e instalação de luva de ferro galvanizado  1/2""""""""""""""""""""""""""""""""</v>
          </cell>
          <cell r="C1076" t="str">
            <v>UN</v>
          </cell>
          <cell r="D1076">
            <v>1.5277000000000001</v>
          </cell>
        </row>
        <row r="1077">
          <cell r="A1077" t="str">
            <v>001.23.02980</v>
          </cell>
          <cell r="B1077" t="str">
            <v>Fornecimento e instalação de luva de ferro galvanizado  3/4""""""""""""""""""""""""""""""""</v>
          </cell>
          <cell r="C1077" t="str">
            <v>UN</v>
          </cell>
          <cell r="D1077">
            <v>1.6376999999999999</v>
          </cell>
        </row>
        <row r="1078">
          <cell r="A1078" t="str">
            <v>001.23.03000</v>
          </cell>
          <cell r="B1078" t="str">
            <v>Fornecimento e instalação de luva de ferro galvanizado  1""""""""""""""""""""""""""""""""</v>
          </cell>
          <cell r="C1078" t="str">
            <v>UN</v>
          </cell>
          <cell r="D1078">
            <v>1.9677</v>
          </cell>
        </row>
        <row r="1079">
          <cell r="A1079" t="str">
            <v>001.23.03020</v>
          </cell>
          <cell r="B1079" t="str">
            <v>Fornecimento e instalação de luva de ferro galvanizado  1 1/4""""""""""""""""""""""""""""""""</v>
          </cell>
          <cell r="C1079" t="str">
            <v>UN</v>
          </cell>
          <cell r="D1079">
            <v>3.0627</v>
          </cell>
        </row>
        <row r="1080">
          <cell r="A1080" t="str">
            <v>001.23.03040</v>
          </cell>
          <cell r="B1080" t="str">
            <v>Fornecimento e instalação de luva de ferro galvanizado  1 1/2</v>
          </cell>
          <cell r="C1080" t="str">
            <v>UN</v>
          </cell>
          <cell r="D1080">
            <v>3.6126999999999998</v>
          </cell>
        </row>
        <row r="1081">
          <cell r="A1081" t="str">
            <v>001.23.03060</v>
          </cell>
          <cell r="B1081" t="str">
            <v>Fornecimento e instalação de luva de ferro galvanizado  2""""""""""""""""""""""""""""""""</v>
          </cell>
          <cell r="C1081" t="str">
            <v>UN</v>
          </cell>
          <cell r="D1081">
            <v>5.9226999999999999</v>
          </cell>
        </row>
        <row r="1082">
          <cell r="A1082" t="str">
            <v>001.23.03080</v>
          </cell>
          <cell r="B1082" t="str">
            <v>Fornecimento e instalação de luva de ferro galvanizado  2 1/2""""""""""""""""""""""""""""""""</v>
          </cell>
          <cell r="C1082" t="str">
            <v>UN</v>
          </cell>
          <cell r="D1082">
            <v>5.9554</v>
          </cell>
        </row>
        <row r="1083">
          <cell r="A1083" t="str">
            <v>001.23.03100</v>
          </cell>
          <cell r="B1083" t="str">
            <v>Fornecimento e instalação de luva de ferro galvanizado  3""""""""""""""""""""""""""""""""</v>
          </cell>
          <cell r="C1083" t="str">
            <v>UN</v>
          </cell>
          <cell r="D1083">
            <v>7.8954000000000004</v>
          </cell>
        </row>
        <row r="1084">
          <cell r="A1084" t="str">
            <v>001.23.03120</v>
          </cell>
          <cell r="B1084" t="str">
            <v>Fornecimento e instalação de luva de ferro galvanizado  4""""""""""""""""""""""""""""""""</v>
          </cell>
          <cell r="C1084" t="str">
            <v>UN</v>
          </cell>
          <cell r="D1084">
            <v>10.9754</v>
          </cell>
        </row>
        <row r="1085">
          <cell r="A1085" t="str">
            <v>001.23.03140</v>
          </cell>
          <cell r="B1085" t="str">
            <v>Fornecimento e Instalação de Bucha e Arruela D.1/2 pol p/ Eletroduto - Alumínio</v>
          </cell>
          <cell r="C1085" t="str">
            <v>UN</v>
          </cell>
          <cell r="D1085">
            <v>0.60109999999999997</v>
          </cell>
        </row>
        <row r="1086">
          <cell r="A1086" t="str">
            <v>001.23.03160</v>
          </cell>
          <cell r="B1086" t="str">
            <v>Fornecimento e Instalação de Bucha e Arruela D.3/4pol p/ Eletroduto - Alumínio</v>
          </cell>
          <cell r="C1086" t="str">
            <v>UN</v>
          </cell>
          <cell r="D1086">
            <v>0.6351</v>
          </cell>
        </row>
        <row r="1087">
          <cell r="A1087" t="str">
            <v>001.23.03180</v>
          </cell>
          <cell r="B1087" t="str">
            <v>Fornecimento e Instalação de Bucha e Arruela D.1pol p/ Eletroduto - Alumínio</v>
          </cell>
          <cell r="C1087" t="str">
            <v>UN</v>
          </cell>
          <cell r="D1087">
            <v>0.87509999999999999</v>
          </cell>
        </row>
        <row r="1088">
          <cell r="A1088" t="str">
            <v>001.23.03200</v>
          </cell>
          <cell r="B1088" t="str">
            <v>Fornecimento e Instalação de Bucha e Arruela D 1.5pol p/ Eletroduto - Alumínio</v>
          </cell>
          <cell r="C1088" t="str">
            <v>UN</v>
          </cell>
          <cell r="D1088">
            <v>1.5701000000000001</v>
          </cell>
        </row>
        <row r="1089">
          <cell r="A1089" t="str">
            <v>001.23.03220</v>
          </cell>
          <cell r="B1089" t="str">
            <v>Fornecimento e Instalação de Bucha e Arruela D.2pol p/ Eletroduto - Alumínio</v>
          </cell>
          <cell r="C1089" t="str">
            <v>UN</v>
          </cell>
          <cell r="D1089">
            <v>2.1101000000000001</v>
          </cell>
        </row>
        <row r="1090">
          <cell r="A1090" t="str">
            <v>001.23.03240</v>
          </cell>
          <cell r="B1090" t="str">
            <v>Fornecimento e Instalação de Bucha e Arruela D.2.5pol p/ Eletroduto - Alumínio</v>
          </cell>
          <cell r="C1090" t="str">
            <v>UN</v>
          </cell>
          <cell r="D1090">
            <v>3.8553999999999999</v>
          </cell>
        </row>
        <row r="1091">
          <cell r="A1091" t="str">
            <v>001.23.03260</v>
          </cell>
          <cell r="B1091" t="str">
            <v>Fornecimento e Instalação de Bucha e Arruela D.3pol p/ Eletroduto - Alumínio</v>
          </cell>
          <cell r="C1091" t="str">
            <v>UN</v>
          </cell>
          <cell r="D1091">
            <v>4.1954000000000002</v>
          </cell>
        </row>
        <row r="1092">
          <cell r="A1092" t="str">
            <v>001.23.03280</v>
          </cell>
          <cell r="B1092" t="str">
            <v>Fornecimento e Instalação de Bucha e Arruela D.4pol p/ Eletroduto - Alumínio</v>
          </cell>
          <cell r="C1092" t="str">
            <v>UN</v>
          </cell>
          <cell r="D1092">
            <v>6.5953999999999997</v>
          </cell>
        </row>
        <row r="1093">
          <cell r="A1093" t="str">
            <v>001.23.03300</v>
          </cell>
          <cell r="B1093" t="str">
            <v>Fornecimento e Instalação de Condulete de Alumínio Tipo """"""""""""""""C"""""""""""""""", S/ Tampa, 1/2""""""""""""""""</v>
          </cell>
          <cell r="C1093" t="str">
            <v>UN</v>
          </cell>
          <cell r="D1093">
            <v>6.0708000000000002</v>
          </cell>
        </row>
        <row r="1094">
          <cell r="A1094" t="str">
            <v>001.23.03320</v>
          </cell>
          <cell r="B1094" t="str">
            <v>Fornecimento e Instalação de Condulete de Alumínio Tipo """"""""""""""""C"""""""""""""""", S/ Tampa, 3/4""""""""""""""""</v>
          </cell>
          <cell r="C1094" t="str">
            <v>UN</v>
          </cell>
          <cell r="D1094">
            <v>6.0708000000000002</v>
          </cell>
        </row>
        <row r="1095">
          <cell r="A1095" t="str">
            <v>001.23.03340</v>
          </cell>
          <cell r="B1095" t="str">
            <v>Fornecimento e Instalação de Condulete de Alumínio Tipo """"""""""""""""C"""""""""""""""", S/ Tampa, 1""""""""""""""""</v>
          </cell>
          <cell r="C1095" t="str">
            <v>UN</v>
          </cell>
          <cell r="D1095">
            <v>8.8008000000000006</v>
          </cell>
        </row>
        <row r="1096">
          <cell r="A1096" t="str">
            <v>001.23.03360</v>
          </cell>
          <cell r="B1096" t="str">
            <v>Fornecimento e Instalação de Condulete de Alumínio Tipo """"""""""""""""C"""""""""""""""", C/ Tampa, 1 1/4""""""""""""""""</v>
          </cell>
          <cell r="C1096" t="str">
            <v>UN</v>
          </cell>
          <cell r="D1096">
            <v>15.0335</v>
          </cell>
        </row>
        <row r="1097">
          <cell r="A1097" t="str">
            <v>001.23.03380</v>
          </cell>
          <cell r="B1097" t="str">
            <v>Fornecimento e Instalação de Condulete de Alumínio Tipo """"""""""""""""C"""""""""""""""", C/ Tampa, 1 1/2""""""""""""""""</v>
          </cell>
          <cell r="C1097" t="str">
            <v>UN</v>
          </cell>
          <cell r="D1097">
            <v>20.063500000000001</v>
          </cell>
        </row>
        <row r="1098">
          <cell r="A1098" t="str">
            <v>001.23.03400</v>
          </cell>
          <cell r="B1098" t="str">
            <v>Fornecimento e Instalação de Condulete de Alumínio Tipo """"""""""""""""C"""""""""""""""", C/ Tampa, 2""""""""""""""""</v>
          </cell>
          <cell r="C1098" t="str">
            <v>UN</v>
          </cell>
          <cell r="D1098">
            <v>27.583500000000001</v>
          </cell>
        </row>
        <row r="1099">
          <cell r="A1099" t="str">
            <v>001.23.03420</v>
          </cell>
          <cell r="B1099" t="str">
            <v>Fornecimento e Instalação de Condulete de Alumínio Tipo """"""""""""""""C"""""""""""""""", C/ Tampa, 2  1/2""""""""""""""""</v>
          </cell>
          <cell r="C1099" t="str">
            <v>UN</v>
          </cell>
          <cell r="D1099">
            <v>55.383499999999998</v>
          </cell>
        </row>
        <row r="1100">
          <cell r="A1100" t="str">
            <v>001.23.03440</v>
          </cell>
          <cell r="B1100" t="str">
            <v>Fornecimento e Instalação de Condulete de Alumínio Tipo """"""""""""""""E"""""""""""""""", S/ Tampa, 1/2""""""""""""""""</v>
          </cell>
          <cell r="C1100" t="str">
            <v>UN</v>
          </cell>
          <cell r="D1100">
            <v>5.7207999999999997</v>
          </cell>
        </row>
        <row r="1101">
          <cell r="A1101" t="str">
            <v>001.23.03460</v>
          </cell>
          <cell r="B1101" t="str">
            <v>Fornecimento e Instalação de Condulete de Alumínio Tipo """"""""""""""""E"""""""""""""""", S/ Tampa, 3/4""""""""""""""""</v>
          </cell>
          <cell r="C1101" t="str">
            <v>UN</v>
          </cell>
          <cell r="D1101">
            <v>5.7207999999999997</v>
          </cell>
        </row>
        <row r="1102">
          <cell r="A1102" t="str">
            <v>001.23.03480</v>
          </cell>
          <cell r="B1102" t="str">
            <v>Fornecimento e Instalação de Condulete de Alumínio Tipo """"""""""""""""E"""""""""""""""", S/ Tampa, 1""""""""""""""""</v>
          </cell>
          <cell r="C1102" t="str">
            <v>UN</v>
          </cell>
          <cell r="D1102">
            <v>7.8708</v>
          </cell>
        </row>
        <row r="1103">
          <cell r="A1103" t="str">
            <v>001.23.03500</v>
          </cell>
          <cell r="B1103" t="str">
            <v>Fornecimento e Instalação de Condulete de Alumínio Tipo """"""""""""""""E"""""""""""""""", C/ Tampa, 1 1/4""""""""""""""""</v>
          </cell>
          <cell r="C1103" t="str">
            <v>UN</v>
          </cell>
          <cell r="D1103">
            <v>14.003500000000001</v>
          </cell>
        </row>
        <row r="1104">
          <cell r="A1104" t="str">
            <v>001.23.03520</v>
          </cell>
          <cell r="B1104" t="str">
            <v>Fornecimento e Instalação de Condulete de Alumínio Tipo """"""""""""""""E"""""""""""""""", C/ Tampa, 1 1/2""""""""""""""""</v>
          </cell>
          <cell r="C1104" t="str">
            <v>UN</v>
          </cell>
          <cell r="D1104">
            <v>19.013500000000001</v>
          </cell>
        </row>
        <row r="1105">
          <cell r="A1105" t="str">
            <v>001.23.03540</v>
          </cell>
          <cell r="B1105" t="str">
            <v>Fornecimento e Instalação de Condulete de Alumínio Tipo """"""""""""""""E"""""""""""""""", C/ Tampa, 2""""""""""""""""</v>
          </cell>
          <cell r="C1105" t="str">
            <v>UN</v>
          </cell>
          <cell r="D1105">
            <v>26.683499999999999</v>
          </cell>
        </row>
        <row r="1106">
          <cell r="A1106" t="str">
            <v>001.23.03560</v>
          </cell>
          <cell r="B1106" t="str">
            <v>Fornecimento e Instalação de Condulete de Alumínio Tipo """"""""""""""""E"""""""""""""""", C/ Tampa, 2  1/2""""""""""""""""</v>
          </cell>
          <cell r="C1106" t="str">
            <v>UN</v>
          </cell>
          <cell r="D1106">
            <v>55.383499999999998</v>
          </cell>
        </row>
        <row r="1107">
          <cell r="A1107" t="str">
            <v>001.23.03580</v>
          </cell>
          <cell r="B1107" t="str">
            <v>Fornecimento e Instalação de Condulete de Alumínio Tipo """"""""""""""""LL"""""""""""""""",""""""""""""""""LB"""""""""""""""", """"""""""""""""LR"""""""""""""""", S/ Tampa, 1/2""""""""""""""""</v>
          </cell>
          <cell r="C1107" t="str">
            <v>UN</v>
          </cell>
          <cell r="D1107">
            <v>6.0708000000000002</v>
          </cell>
        </row>
        <row r="1108">
          <cell r="A1108" t="str">
            <v>001.23.03600</v>
          </cell>
          <cell r="B1108" t="str">
            <v>Fornecimento e Instalação de Condulete de Alumínio Tipo """"""""""""""""LL"""""""""""""""",""""""""""""""""LB"""""""""""""""", """"""""""""""""LR"""""""""""""""", S/ Tampa, 3/4""""""""""""""""</v>
          </cell>
          <cell r="C1108" t="str">
            <v>UN</v>
          </cell>
          <cell r="D1108">
            <v>6.0708000000000002</v>
          </cell>
        </row>
        <row r="1109">
          <cell r="A1109" t="str">
            <v>001.23.03620</v>
          </cell>
          <cell r="B1109" t="str">
            <v>Fornecimento e Instalação de Condulete de Alumínio Tipo  """"""""""""""""LL"""""""""""""""",""""""""""""""""LB"""""""""""""""", """"""""""""""""LR"""""""""""""""", S/ Tampa, 1""""""""""""""""</v>
          </cell>
          <cell r="C1109" t="str">
            <v>UN</v>
          </cell>
          <cell r="D1109">
            <v>8.8008000000000006</v>
          </cell>
        </row>
        <row r="1110">
          <cell r="A1110" t="str">
            <v>001.23.03640</v>
          </cell>
          <cell r="B1110" t="str">
            <v>Fornecimento e Instalação de Condulete de Alumínio Tipo """"""""""""""""LL"""""""""""""""",""""""""""""""""LB"""""""""""""""", """"""""""""""""LR"""""""""""""""", C/ Tampa, 1 1/4""""""""""""""""</v>
          </cell>
          <cell r="C1110" t="str">
            <v>UN</v>
          </cell>
          <cell r="D1110">
            <v>15.0335</v>
          </cell>
        </row>
        <row r="1111">
          <cell r="A1111" t="str">
            <v>001.23.03660</v>
          </cell>
          <cell r="B1111" t="str">
            <v>Fornecimento e Instalação de Condulete de Alumínio Tipo  """"""""""""""""LL"""""""""""""""",""""""""""""""""LB"""""""""""""""", """"""""""""""""LR"""""""""""""""", C/ Tampa, 1 1/2""""""""""""""""</v>
          </cell>
          <cell r="C1111" t="str">
            <v>UN</v>
          </cell>
          <cell r="D1111">
            <v>20.063500000000001</v>
          </cell>
        </row>
        <row r="1112">
          <cell r="A1112" t="str">
            <v>001.23.03680</v>
          </cell>
          <cell r="B1112" t="str">
            <v>Fornecimento e Instalação de Condulete de Alumínio Tipo  """"""""""""""""LL"""""""""""""""",""""""""""""""""LB"""""""""""""""", """"""""""""""""LR"""""""""""""""", C/ Tampa, 2""""""""""""""""</v>
          </cell>
          <cell r="C1112" t="str">
            <v>UN</v>
          </cell>
          <cell r="D1112">
            <v>27.583500000000001</v>
          </cell>
        </row>
        <row r="1113">
          <cell r="A1113" t="str">
            <v>001.23.03700</v>
          </cell>
          <cell r="B1113" t="str">
            <v>Fornecimento e Instalação de Condulete de Alumínio Tipo  """"""""""""""""LL"""""""""""""""",""""""""""""""""LB"""""""""""""""", """"""""""""""""LR"""""""""""""""", C/ Tampa, 2  1/2""""""""""""""""</v>
          </cell>
          <cell r="C1113" t="str">
            <v>UN</v>
          </cell>
          <cell r="D1113">
            <v>55.643500000000003</v>
          </cell>
        </row>
        <row r="1114">
          <cell r="A1114" t="str">
            <v>001.23.03720</v>
          </cell>
          <cell r="B1114" t="str">
            <v>Fornecimento e Instalação de Condulete de Alumínio Tipo """"""""""""""""TB"""""""""""""""", S/ Tampa, 1/2""""""""""""""""</v>
          </cell>
          <cell r="C1114" t="str">
            <v>UN</v>
          </cell>
          <cell r="D1114">
            <v>6.8384999999999998</v>
          </cell>
        </row>
        <row r="1115">
          <cell r="A1115" t="str">
            <v>001.23.03740</v>
          </cell>
          <cell r="B1115" t="str">
            <v>Fornecimento e Instalação de Condulete de Alumínio Tipo """"""""""""""""TB"""""""""""""""", S/ Tampa, 3/4""""""""""""""""</v>
          </cell>
          <cell r="C1115" t="str">
            <v>UN</v>
          </cell>
          <cell r="D1115">
            <v>6.8384999999999998</v>
          </cell>
        </row>
        <row r="1116">
          <cell r="A1116" t="str">
            <v>001.23.03760</v>
          </cell>
          <cell r="B1116" t="str">
            <v>Fornecimento e Instalação de Condulete de Alumínio Tipo """"""""""""""""TB"""""""""""""""", S/ Tampa, 1""""""""""""""""</v>
          </cell>
          <cell r="C1116" t="str">
            <v>UN</v>
          </cell>
          <cell r="D1116">
            <v>9.8885000000000005</v>
          </cell>
        </row>
        <row r="1117">
          <cell r="A1117" t="str">
            <v>001.23.03780</v>
          </cell>
          <cell r="B1117" t="str">
            <v>Fornecimento e Instalação de Condulete de Alumínio Tipo """"""""""""""""TB"""""""""""""""", C/ Tampa, 1 1/4""""""""""""""""</v>
          </cell>
          <cell r="C1117" t="str">
            <v>UN</v>
          </cell>
          <cell r="D1117">
            <v>16.7712</v>
          </cell>
        </row>
        <row r="1118">
          <cell r="A1118" t="str">
            <v>001.23.03800</v>
          </cell>
          <cell r="B1118" t="str">
            <v>Fornecimento e Instalação de Condulete de Alumínio Tipo """"""""""""""""TB"""""""""""""""", C/ Tampa, 1 1/2""""""""""""""""</v>
          </cell>
          <cell r="C1118" t="str">
            <v>UN</v>
          </cell>
          <cell r="D1118">
            <v>22.4712</v>
          </cell>
        </row>
        <row r="1119">
          <cell r="A1119" t="str">
            <v>001.23.03820</v>
          </cell>
          <cell r="B1119" t="str">
            <v>Fornecimento e Instalação de Condulete de Alumínio Tipo """"""""""""""""TB"""""""""""""""", C/ Tampa, 2""""""""""""""""</v>
          </cell>
          <cell r="C1119" t="str">
            <v>UN</v>
          </cell>
          <cell r="D1119">
            <v>29.991199999999999</v>
          </cell>
        </row>
        <row r="1120">
          <cell r="A1120" t="str">
            <v>001.23.03840</v>
          </cell>
          <cell r="B1120" t="str">
            <v>Fornecimento e Instalação de Condulete de Alumínio Tipo """"""""""""""""TB"""""""""""""""", C/ Tampa, 2  1/2""""""""""""""""</v>
          </cell>
          <cell r="C1120" t="str">
            <v>UN</v>
          </cell>
          <cell r="D1120">
            <v>59.9512</v>
          </cell>
        </row>
        <row r="1121">
          <cell r="A1121" t="str">
            <v>001.23.03860</v>
          </cell>
          <cell r="B1121" t="str">
            <v>Fornecimento e Instalação de Condulete de Alumínio Tipo """"""""""""""""X"""""""""""""""", S/ Tampa, 1/2""""""""""""""""</v>
          </cell>
          <cell r="C1121" t="str">
            <v>UN</v>
          </cell>
          <cell r="D1121">
            <v>6.6108000000000002</v>
          </cell>
        </row>
        <row r="1122">
          <cell r="A1122" t="str">
            <v>001.23.03880</v>
          </cell>
          <cell r="B1122" t="str">
            <v>Fornecimento e Instalação de Condulete de Alumínio Tipo """"""""""""""""X"""""""""""""""", S/ Tampa, 3/4""""""""""""""""</v>
          </cell>
          <cell r="C1122" t="str">
            <v>UN</v>
          </cell>
          <cell r="D1122">
            <v>6.6108000000000002</v>
          </cell>
        </row>
        <row r="1123">
          <cell r="A1123" t="str">
            <v>001.23.03900</v>
          </cell>
          <cell r="B1123" t="str">
            <v>Fornecimento e Instalação de Condulete de Alumínio Tipo """"""""""""""""X"""""""""""""""", S/ Tampa, 1""""""""""""""""</v>
          </cell>
          <cell r="C1123" t="str">
            <v>UN</v>
          </cell>
          <cell r="D1123">
            <v>9.6408000000000005</v>
          </cell>
        </row>
        <row r="1124">
          <cell r="A1124" t="str">
            <v>001.23.03920</v>
          </cell>
          <cell r="B1124" t="str">
            <v>Fornecimento e Instalação de Condulete de Alumínio Tipo """"""""""""""""X"""""""""""""""", C/ Tampa, 1 1/4""""""""""""""""</v>
          </cell>
          <cell r="C1124" t="str">
            <v>UN</v>
          </cell>
          <cell r="D1124">
            <v>16.793500000000002</v>
          </cell>
        </row>
        <row r="1125">
          <cell r="A1125" t="str">
            <v>001.23.03940</v>
          </cell>
          <cell r="B1125" t="str">
            <v>Fornecimento e Instalação de Condulete de Alumínio Tipo """"""""""""""""X"""""""""""""""", C/ Tampa, 1 1/2""""""""""""""""</v>
          </cell>
          <cell r="C1125" t="str">
            <v>UN</v>
          </cell>
          <cell r="D1125">
            <v>23.753499999999999</v>
          </cell>
        </row>
        <row r="1126">
          <cell r="A1126" t="str">
            <v>001.23.03960</v>
          </cell>
          <cell r="B1126" t="str">
            <v>Fornecimento e Instalação de Condulete de Alumínio Tipo """"""""""""""""X"""""""""""""""", C/ Tampa, 2""""""""""""""""</v>
          </cell>
          <cell r="C1126" t="str">
            <v>UN</v>
          </cell>
          <cell r="D1126">
            <v>31.6935</v>
          </cell>
        </row>
        <row r="1127">
          <cell r="A1127" t="str">
            <v>001.23.03980</v>
          </cell>
          <cell r="B1127" t="str">
            <v>Fornecimento e Instalação de Condulete de Alumínio Tipo """"""""""""""""X"""""""""""""""", C/ Tampa, 2  1/2""""""""""""""""</v>
          </cell>
          <cell r="C1127" t="str">
            <v>UN</v>
          </cell>
          <cell r="D1127">
            <v>59.413499999999999</v>
          </cell>
        </row>
        <row r="1128">
          <cell r="A1128" t="str">
            <v>001.23.04000</v>
          </cell>
          <cell r="B1128" t="str">
            <v>Fornecimento e Instalação de Tampa de Alumínio 1/2"""""""""""""""" e 3/4"""""""""""""""" 1 P</v>
          </cell>
          <cell r="C1128" t="str">
            <v>UN</v>
          </cell>
          <cell r="D1128">
            <v>1.8927</v>
          </cell>
        </row>
        <row r="1129">
          <cell r="A1129" t="str">
            <v>001.23.04020</v>
          </cell>
          <cell r="B1129" t="str">
            <v>Fornecimento e Instalação de Tampa de Alumínio 1/2"""""""""""""""" e 3/4"""""""""""""""" 1 P Red.</v>
          </cell>
          <cell r="C1129" t="str">
            <v>UN</v>
          </cell>
          <cell r="D1129">
            <v>1.8927</v>
          </cell>
        </row>
        <row r="1130">
          <cell r="A1130" t="str">
            <v>001.23.04040</v>
          </cell>
          <cell r="B1130" t="str">
            <v>Fornecimento e Instalação de Tampa de Alumínio 1/2"""""""""""""""" e 3/4"""""""""""""""" 1 P RJ 45</v>
          </cell>
          <cell r="C1130" t="str">
            <v>UN</v>
          </cell>
          <cell r="D1130">
            <v>1.8927</v>
          </cell>
        </row>
        <row r="1131">
          <cell r="A1131" t="str">
            <v>001.23.04060</v>
          </cell>
          <cell r="B1131" t="str">
            <v>Fornecimento e Instalação de Tampa de Alumínio 1/2"""""""""""""""" e 3/4"""""""""""""""" 2 P</v>
          </cell>
          <cell r="C1131" t="str">
            <v>UN</v>
          </cell>
          <cell r="D1131">
            <v>1.8927</v>
          </cell>
        </row>
        <row r="1132">
          <cell r="A1132" t="str">
            <v>001.23.04080</v>
          </cell>
          <cell r="B1132" t="str">
            <v>Fornecimento e Instalação de Tampa de Alumínio 1/2"""""""""""""""" e 3/4"""""""""""""""" 2 P Sep.</v>
          </cell>
          <cell r="C1132" t="str">
            <v>UN</v>
          </cell>
          <cell r="D1132">
            <v>1.8927</v>
          </cell>
        </row>
        <row r="1133">
          <cell r="A1133" t="str">
            <v>001.23.04100</v>
          </cell>
          <cell r="B1133" t="str">
            <v>Fornecimento e Instalação de Tampa de Alumínio 1/2"""""""""""""""" e 3/4"""""""""""""""" 2 P RJ 45</v>
          </cell>
          <cell r="C1133" t="str">
            <v>UN</v>
          </cell>
          <cell r="D1133">
            <v>1.8927</v>
          </cell>
        </row>
        <row r="1134">
          <cell r="A1134" t="str">
            <v>001.23.04120</v>
          </cell>
          <cell r="B1134" t="str">
            <v>Fornecimento e Instalação de Tampa de Alumínio 1/2"""""""""""""""" e 3/4"""""""""""""""" 3 P</v>
          </cell>
          <cell r="C1134" t="str">
            <v>UN</v>
          </cell>
          <cell r="D1134">
            <v>1.8927</v>
          </cell>
        </row>
        <row r="1135">
          <cell r="A1135" t="str">
            <v>001.23.04140</v>
          </cell>
          <cell r="B1135" t="str">
            <v>Fornecimento e Instalação de Tampa de Alumínio 1/2"""""""""""""""" e 3/4"""""""""""""""" Cega</v>
          </cell>
          <cell r="C1135" t="str">
            <v>UN</v>
          </cell>
          <cell r="D1135">
            <v>1.8927</v>
          </cell>
        </row>
        <row r="1136">
          <cell r="A1136" t="str">
            <v>001.23.04160</v>
          </cell>
          <cell r="B1136" t="str">
            <v>Fornecimento e Instalação de Tampa de Alumínio 1"""""""""""""""" 1 P</v>
          </cell>
          <cell r="C1136" t="str">
            <v>UN</v>
          </cell>
          <cell r="D1136">
            <v>2.3727</v>
          </cell>
        </row>
        <row r="1137">
          <cell r="A1137" t="str">
            <v>001.23.04180</v>
          </cell>
          <cell r="B1137" t="str">
            <v>Fornecimento e Instalação de Tampa de Alumínio 1"""""""""""""""" 1 P Red.</v>
          </cell>
          <cell r="C1137" t="str">
            <v>UN</v>
          </cell>
          <cell r="D1137">
            <v>2.3727</v>
          </cell>
        </row>
        <row r="1138">
          <cell r="A1138" t="str">
            <v>001.23.04200</v>
          </cell>
          <cell r="B1138" t="str">
            <v>Fornecimento e Instalação de Tampa de Alumínio 1"""""""""""""""" 1 P RJ 45</v>
          </cell>
          <cell r="C1138" t="str">
            <v>UN</v>
          </cell>
          <cell r="D1138">
            <v>2.3727</v>
          </cell>
        </row>
        <row r="1139">
          <cell r="A1139" t="str">
            <v>001.23.04220</v>
          </cell>
          <cell r="B1139" t="str">
            <v>Fornecimento e Instalação de Tampa de Alumínio 1"""""""""""""""" 2 P</v>
          </cell>
          <cell r="C1139" t="str">
            <v>UN</v>
          </cell>
          <cell r="D1139">
            <v>2.3727</v>
          </cell>
        </row>
        <row r="1140">
          <cell r="A1140" t="str">
            <v>001.23.04240</v>
          </cell>
          <cell r="B1140" t="str">
            <v>Fornecimento e Instalação de Tampa de Alumínio 1"""""""""""""""" 2 P Sep.</v>
          </cell>
          <cell r="C1140" t="str">
            <v>UN</v>
          </cell>
          <cell r="D1140">
            <v>2.3727</v>
          </cell>
        </row>
        <row r="1141">
          <cell r="A1141" t="str">
            <v>001.23.04260</v>
          </cell>
          <cell r="B1141" t="str">
            <v>Fornecimento e Instalação de Tampa de Alumínio 1"""""""""""""""" 2 P RJ 45</v>
          </cell>
          <cell r="C1141" t="str">
            <v>UN</v>
          </cell>
          <cell r="D1141">
            <v>2.3727</v>
          </cell>
        </row>
        <row r="1142">
          <cell r="A1142" t="str">
            <v>001.23.04280</v>
          </cell>
          <cell r="B1142" t="str">
            <v>Fornecimento e Instalação de Tampa de Alumínio 1"""""""""""""""" 3 P</v>
          </cell>
          <cell r="C1142" t="str">
            <v>UN</v>
          </cell>
          <cell r="D1142">
            <v>2.3727</v>
          </cell>
        </row>
        <row r="1143">
          <cell r="A1143" t="str">
            <v>001.23.04300</v>
          </cell>
          <cell r="B1143" t="str">
            <v>Fornecimento e Instalação de Tampa de Alumínio 1"""""""""""""""" Cega</v>
          </cell>
          <cell r="C1143" t="str">
            <v>UN</v>
          </cell>
          <cell r="D1143">
            <v>2.3727</v>
          </cell>
        </row>
        <row r="1144">
          <cell r="A1144" t="str">
            <v>001.23.04320</v>
          </cell>
          <cell r="B1144" t="str">
            <v>Fornecimento e instalação de caixa metálica com tampa parafusada de Embutir de 20.00x20.00x10.00 cm</v>
          </cell>
          <cell r="C1144" t="str">
            <v>UN</v>
          </cell>
          <cell r="D1144">
            <v>29.4069</v>
          </cell>
        </row>
        <row r="1145">
          <cell r="A1145" t="str">
            <v>001.23.04340</v>
          </cell>
          <cell r="B1145" t="str">
            <v>Fornecimento e instalação de caixa metálica com tampa parafusada de Embutir de 25.00x25.00x12.00 cm</v>
          </cell>
          <cell r="C1145" t="str">
            <v>UN</v>
          </cell>
          <cell r="D1145">
            <v>35.894799999999996</v>
          </cell>
        </row>
        <row r="1146">
          <cell r="A1146" t="str">
            <v>001.23.04360</v>
          </cell>
          <cell r="B1146" t="str">
            <v>Fornecimento e instalação de caixa metálica com tampa parafusada de Embutir 30.00x30.00x15.00 cm</v>
          </cell>
          <cell r="C1146" t="str">
            <v>UN</v>
          </cell>
          <cell r="D1146">
            <v>49.726300000000002</v>
          </cell>
        </row>
        <row r="1147">
          <cell r="A1147" t="str">
            <v>001.23.04380</v>
          </cell>
          <cell r="B1147" t="str">
            <v>Fornecimento e instalação de caixa metálica com tampa parafusada de Embutir 40.00x40.00x15.00 cm</v>
          </cell>
          <cell r="C1147" t="str">
            <v>UN</v>
          </cell>
          <cell r="D1147">
            <v>74.114999999999995</v>
          </cell>
        </row>
        <row r="1148">
          <cell r="A1148" t="str">
            <v>001.23.04400</v>
          </cell>
          <cell r="B1148" t="str">
            <v>Fornecimento e instalação de caixa metálica com tampa parafusada de Embutir 50.00x50.00x15.00 cm</v>
          </cell>
          <cell r="C1148" t="str">
            <v>UN</v>
          </cell>
          <cell r="D1148">
            <v>94.204999999999998</v>
          </cell>
        </row>
        <row r="1149">
          <cell r="A1149" t="str">
            <v>001.23.04420</v>
          </cell>
          <cell r="B1149" t="str">
            <v>Fornecimento e instalação de Quadro Metálico De  80 x 60 x 25 cm C/Porta P/ Comando</v>
          </cell>
          <cell r="C1149" t="str">
            <v>UN</v>
          </cell>
          <cell r="D1149">
            <v>290.79000000000002</v>
          </cell>
        </row>
        <row r="1150">
          <cell r="A1150" t="str">
            <v>001.23.04440</v>
          </cell>
          <cell r="B1150" t="str">
            <v>Fornecimento e instalação de Quadro Metálico De  60x 60x20 cm C/Porta P/ Comando</v>
          </cell>
          <cell r="C1150" t="str">
            <v>UN</v>
          </cell>
          <cell r="D1150">
            <v>294.96129999999999</v>
          </cell>
        </row>
        <row r="1151">
          <cell r="A1151" t="str">
            <v>001.23.04460</v>
          </cell>
          <cell r="B1151" t="str">
            <v>Fornecimento e instalação de Quadro De Distribuicao P/ 01- 03 Circuitos De Sobrepor, Pvc, Eletromar ou Mesmo Padrão</v>
          </cell>
          <cell r="C1151" t="str">
            <v>UN</v>
          </cell>
          <cell r="D1151">
            <v>35.895000000000003</v>
          </cell>
        </row>
        <row r="1152">
          <cell r="A1152" t="str">
            <v>001.23.04480</v>
          </cell>
          <cell r="B1152" t="str">
            <v>Fornecimento e instalação de Quadro De Distribuicao P/ 04 - 06 Circuitos De Sobrepor, Pvc, Eletromar ou Mesmo Padrão</v>
          </cell>
          <cell r="C1152" t="str">
            <v>UN</v>
          </cell>
          <cell r="D1152">
            <v>45.005000000000003</v>
          </cell>
        </row>
        <row r="1153">
          <cell r="A1153" t="str">
            <v>001.23.04500</v>
          </cell>
          <cell r="B1153" t="str">
            <v>Fornecimento e instalação de Quadro De Dist Embutir Metálico Com Porta P/ 06 Circuitos</v>
          </cell>
          <cell r="C1153" t="str">
            <v>UN</v>
          </cell>
          <cell r="D1153">
            <v>38.935000000000002</v>
          </cell>
        </row>
        <row r="1154">
          <cell r="A1154" t="str">
            <v>001.23.04520</v>
          </cell>
          <cell r="B1154" t="str">
            <v>Fornecimento e instalação de Quadro De Dist Embutir Metálico Com Porta P/ 12 Circuitos</v>
          </cell>
          <cell r="C1154" t="str">
            <v>UN</v>
          </cell>
          <cell r="D1154">
            <v>49.725000000000001</v>
          </cell>
        </row>
        <row r="1155">
          <cell r="A1155" t="str">
            <v>001.23.04540</v>
          </cell>
          <cell r="B1155" t="str">
            <v>Fornecimento e instalação de Quadro De Dist Embutir Metálico Com Porta P/ 18 Circuitos</v>
          </cell>
          <cell r="C1155" t="str">
            <v>UN</v>
          </cell>
          <cell r="D1155">
            <v>89.303799999999995</v>
          </cell>
        </row>
        <row r="1156">
          <cell r="A1156" t="str">
            <v>001.23.04560</v>
          </cell>
          <cell r="B1156" t="str">
            <v>Fornecimento e instalação de Quadro De Dist Tripolar Embutir C/ Barramento Com Porta 20 Circuitos 100 A</v>
          </cell>
          <cell r="C1156" t="str">
            <v>UN</v>
          </cell>
          <cell r="D1156">
            <v>137.5838</v>
          </cell>
        </row>
        <row r="1157">
          <cell r="A1157" t="str">
            <v>001.23.04580</v>
          </cell>
          <cell r="B1157" t="str">
            <v>Fornecimento e instalação de Quadro De Dist Tripolar Embutir C/ Barramento Com Porta 24 Circuitos 100 A</v>
          </cell>
          <cell r="C1157" t="str">
            <v>UN</v>
          </cell>
          <cell r="D1157">
            <v>187.70249999999999</v>
          </cell>
        </row>
        <row r="1158">
          <cell r="A1158" t="str">
            <v>001.23.04600</v>
          </cell>
          <cell r="B1158" t="str">
            <v>Fornecimento e instalação de Quadro De Dist Tripolar Embutir C/ Barramento Com Porta 40 Circuitos 100 A</v>
          </cell>
          <cell r="C1158" t="str">
            <v>UN</v>
          </cell>
          <cell r="D1158">
            <v>423.03129999999999</v>
          </cell>
        </row>
        <row r="1159">
          <cell r="A1159" t="str">
            <v>001.23.04620</v>
          </cell>
          <cell r="B1159" t="str">
            <v>Fornecimento e instalação de Quadro De Dist Tripolar Embutir C/ Barramento Com Porta 50 Circuitos 100 A</v>
          </cell>
          <cell r="C1159" t="str">
            <v>UN</v>
          </cell>
          <cell r="D1159">
            <v>576.23</v>
          </cell>
        </row>
        <row r="1160">
          <cell r="A1160" t="str">
            <v>001.23.04640</v>
          </cell>
          <cell r="B1160" t="str">
            <v>Fornecimento e instalação de Quadro De Dist Tripolar Embutir C/ Barramento Com Porta 32 Circuitos 100 A</v>
          </cell>
          <cell r="C1160" t="str">
            <v>UN</v>
          </cell>
          <cell r="D1160">
            <v>202.05250000000001</v>
          </cell>
        </row>
        <row r="1161">
          <cell r="A1161" t="str">
            <v>001.23.04660</v>
          </cell>
          <cell r="B1161" t="str">
            <v>Fornecimento e Instalação de Disjuntor monofásico EL 10A da marca Eletromar ou Mesmo Padrão (UL)</v>
          </cell>
          <cell r="C1161" t="str">
            <v>UN</v>
          </cell>
          <cell r="D1161">
            <v>6.6127000000000002</v>
          </cell>
        </row>
        <row r="1162">
          <cell r="A1162" t="str">
            <v>001.23.04680</v>
          </cell>
          <cell r="B1162" t="str">
            <v>Fornecimento e Instalação de Disjuntor monofásico EL 15A da marca Eletromar ou Mesmo Padrão (UL)</v>
          </cell>
          <cell r="C1162" t="str">
            <v>UN</v>
          </cell>
          <cell r="D1162">
            <v>6.7327000000000004</v>
          </cell>
        </row>
        <row r="1163">
          <cell r="A1163" t="str">
            <v>001.23.04700</v>
          </cell>
          <cell r="B1163" t="str">
            <v>Fornecimento e Instalação de Disjuntor monofásico EL 20A da marca Eletromar ou Mesmo Padrão (UL)</v>
          </cell>
          <cell r="C1163" t="str">
            <v>UN</v>
          </cell>
          <cell r="D1163">
            <v>6.6817000000000002</v>
          </cell>
        </row>
        <row r="1164">
          <cell r="A1164" t="str">
            <v>001.23.04720</v>
          </cell>
          <cell r="B1164" t="str">
            <v>Fornecimento e Instalação de Disjuntor monofásico EL 25A da marca Eletromar ou Mesmo Padrão (UL)</v>
          </cell>
          <cell r="C1164" t="str">
            <v>UN</v>
          </cell>
          <cell r="D1164">
            <v>6.6817000000000002</v>
          </cell>
        </row>
        <row r="1165">
          <cell r="A1165" t="str">
            <v>001.23.04740</v>
          </cell>
          <cell r="B1165" t="str">
            <v>Fornecimento e Instalação de Disjuntor monofásico EL 30A da marca Eletromar ou Mesmo Padrão (UL)</v>
          </cell>
          <cell r="C1165" t="str">
            <v>UN</v>
          </cell>
          <cell r="D1165">
            <v>6.6726999999999999</v>
          </cell>
        </row>
        <row r="1166">
          <cell r="A1166" t="str">
            <v>001.23.04760</v>
          </cell>
          <cell r="B1166" t="str">
            <v>Fornecimento e Instalação de Disjuntor monofásico EL 35A da marca Eletromar ou Mesmo Padrão (UL)</v>
          </cell>
          <cell r="C1166" t="str">
            <v>UN</v>
          </cell>
          <cell r="D1166">
            <v>10.0587</v>
          </cell>
        </row>
        <row r="1167">
          <cell r="A1167" t="str">
            <v>001.23.04780</v>
          </cell>
          <cell r="B1167" t="str">
            <v>Fornecimento e Instalação de Disjuntor monofásico EL 40A da marca Eletromar ou Mesmo Padrão (UL)</v>
          </cell>
          <cell r="C1167" t="str">
            <v>UN</v>
          </cell>
          <cell r="D1167">
            <v>9.9636999999999993</v>
          </cell>
        </row>
        <row r="1168">
          <cell r="A1168" t="str">
            <v>001.23.04800</v>
          </cell>
          <cell r="B1168" t="str">
            <v>Fornecimento e Instalação de Disjuntor monofásico EL 50A da marca Eletromar ou Mesmo Padrão (UL)</v>
          </cell>
          <cell r="C1168" t="str">
            <v>UN</v>
          </cell>
          <cell r="D1168">
            <v>9.2827000000000002</v>
          </cell>
        </row>
        <row r="1169">
          <cell r="A1169" t="str">
            <v>001.23.04820</v>
          </cell>
          <cell r="B1169" t="str">
            <v>Fornecimento e Instalação de Disjuntor monofásico EL 60A da marca Eletromar ou Mesmo Padrão (UL)</v>
          </cell>
          <cell r="C1169" t="str">
            <v>UN</v>
          </cell>
          <cell r="D1169">
            <v>14.3827</v>
          </cell>
        </row>
        <row r="1170">
          <cell r="A1170" t="str">
            <v>001.23.04840</v>
          </cell>
          <cell r="B1170" t="str">
            <v>Fornecimento e Instalação de Disjuntor monofásico EL 70A da marca Eletromar ou Mesmo Padrão (UL)</v>
          </cell>
          <cell r="C1170" t="str">
            <v>UN</v>
          </cell>
          <cell r="D1170">
            <v>14.3827</v>
          </cell>
        </row>
        <row r="1171">
          <cell r="A1171" t="str">
            <v>001.23.04860</v>
          </cell>
          <cell r="B1171" t="str">
            <v>Fornecimento e Instalação de Disjuntor bifásico EL 10A da marca Eletromar ou Mesmo Padrão (UL)</v>
          </cell>
          <cell r="C1171" t="str">
            <v>UN</v>
          </cell>
          <cell r="D1171">
            <v>32.804299999999998</v>
          </cell>
        </row>
        <row r="1172">
          <cell r="A1172" t="str">
            <v>001.23.04880</v>
          </cell>
          <cell r="B1172" t="str">
            <v>Fornecimento e Instalação de Disjuntor bifásico EL 15A da marca Eletromar ou Mesmo Padrão (UL)</v>
          </cell>
          <cell r="C1172" t="str">
            <v>UN</v>
          </cell>
          <cell r="D1172">
            <v>31.4053</v>
          </cell>
        </row>
        <row r="1173">
          <cell r="A1173" t="str">
            <v>001.23.04900</v>
          </cell>
          <cell r="B1173" t="str">
            <v>Fornecimento e Instalação de Disjuntor bifásico EL 20A da marca Eletromar ou Mesmo Padrão (UL)</v>
          </cell>
          <cell r="C1173" t="str">
            <v>UN</v>
          </cell>
          <cell r="D1173">
            <v>31.4053</v>
          </cell>
        </row>
        <row r="1174">
          <cell r="A1174" t="str">
            <v>001.23.04920</v>
          </cell>
          <cell r="B1174" t="str">
            <v>Fornecimento e Instalação de Disjuntor bifásico EL 25A da marca Eletromar ou Mesmo Padrão (UL)</v>
          </cell>
          <cell r="C1174" t="str">
            <v>UN</v>
          </cell>
          <cell r="D1174">
            <v>31.4053</v>
          </cell>
        </row>
        <row r="1175">
          <cell r="A1175" t="str">
            <v>001.23.04940</v>
          </cell>
          <cell r="B1175" t="str">
            <v>Fornecimento e Instalação de Disjuntor bifásico EL 30A da marca Eletromar ou Mesmo Padrão (UL)</v>
          </cell>
          <cell r="C1175" t="str">
            <v>UN</v>
          </cell>
          <cell r="D1175">
            <v>31.4053</v>
          </cell>
        </row>
        <row r="1176">
          <cell r="A1176" t="str">
            <v>001.23.04960</v>
          </cell>
          <cell r="B1176" t="str">
            <v>Fornecimento e Instalação de Disjuntor bifásico EL 35A da marca Eletromar ou Mesmo Padrão (UL)</v>
          </cell>
          <cell r="C1176" t="str">
            <v>UN</v>
          </cell>
          <cell r="D1176">
            <v>32.804299999999998</v>
          </cell>
        </row>
        <row r="1177">
          <cell r="A1177" t="str">
            <v>001.23.04980</v>
          </cell>
          <cell r="B1177" t="str">
            <v>Fornecimento e Instalação de Disjuntor bifásico EL 40A da marca Eletromar ou Mesmo Padrão (UL)</v>
          </cell>
          <cell r="C1177" t="str">
            <v>UN</v>
          </cell>
          <cell r="D1177">
            <v>32.804299999999998</v>
          </cell>
        </row>
        <row r="1178">
          <cell r="A1178" t="str">
            <v>001.23.05000</v>
          </cell>
          <cell r="B1178" t="str">
            <v>Fornecimento e Instalação de Disjuntor bifásico EL 50A da marca Eletromar ou Mesmo Padrão (UL))</v>
          </cell>
          <cell r="C1178" t="str">
            <v>UN</v>
          </cell>
          <cell r="D1178">
            <v>32.804299999999998</v>
          </cell>
        </row>
        <row r="1179">
          <cell r="A1179" t="str">
            <v>001.23.05020</v>
          </cell>
          <cell r="B1179" t="str">
            <v>Fornecimento e Instalação de Disjuntor bifásico EL 60A da marca Eletromar ou Mesmo Padrão (UL)</v>
          </cell>
          <cell r="C1179" t="str">
            <v>UN</v>
          </cell>
          <cell r="D1179">
            <v>46.822299999999998</v>
          </cell>
        </row>
        <row r="1180">
          <cell r="A1180" t="str">
            <v>001.23.05040</v>
          </cell>
          <cell r="B1180" t="str">
            <v>Fornecimento e Instalação de Disjuntor bifásico EL 70A da marca Eletromar ou Mesmo Padrão (UL)</v>
          </cell>
          <cell r="C1180" t="str">
            <v>UN</v>
          </cell>
          <cell r="D1180">
            <v>47.520299999999999</v>
          </cell>
        </row>
        <row r="1181">
          <cell r="A1181" t="str">
            <v>001.23.05060</v>
          </cell>
          <cell r="B1181" t="str">
            <v>Fornecimento e Instalação de Disjuntor bifásico EL 90A da marca Eletromar ou Mesmo Padrão (UL)</v>
          </cell>
          <cell r="C1181" t="str">
            <v>UN</v>
          </cell>
          <cell r="D1181">
            <v>47.520299999999999</v>
          </cell>
        </row>
        <row r="1182">
          <cell r="A1182" t="str">
            <v>001.23.05080</v>
          </cell>
          <cell r="B1182" t="str">
            <v>Fornecimento e Instalação de Disjuntor bifásico EL 100A da marca Eletromar ou Mesmo Padrão (UL)</v>
          </cell>
          <cell r="C1182" t="str">
            <v>UN</v>
          </cell>
          <cell r="D1182">
            <v>46.822299999999998</v>
          </cell>
        </row>
        <row r="1183">
          <cell r="A1183" t="str">
            <v>001.23.05100</v>
          </cell>
          <cell r="B1183" t="str">
            <v>Fornecimento e Instalação de Disjuntor trifásico EL 10A  C da marca Eletromar ou Mesmo Padrão (UL)</v>
          </cell>
          <cell r="C1183" t="str">
            <v>UN</v>
          </cell>
          <cell r="D1183">
            <v>38.277999999999999</v>
          </cell>
        </row>
        <row r="1184">
          <cell r="A1184" t="str">
            <v>001.23.05120</v>
          </cell>
          <cell r="B1184" t="str">
            <v>Fornecimento e Instalação de Disjuntor trifásico EL 15A  C da marca Eletromar ou Mesmo Padrão (UL)</v>
          </cell>
          <cell r="C1184" t="str">
            <v>UN</v>
          </cell>
          <cell r="D1184">
            <v>38.845999999999997</v>
          </cell>
        </row>
        <row r="1185">
          <cell r="A1185" t="str">
            <v>001.23.05140</v>
          </cell>
          <cell r="B1185" t="str">
            <v>Fornecimento e Instalação de Disjuntor trifásico EL 20A  C da marca Eletromar ou Mesmo Padrão (UL)</v>
          </cell>
          <cell r="C1185" t="str">
            <v>UN</v>
          </cell>
          <cell r="D1185">
            <v>37.591999999999999</v>
          </cell>
        </row>
        <row r="1186">
          <cell r="A1186" t="str">
            <v>001.23.05160</v>
          </cell>
          <cell r="B1186" t="str">
            <v>Fornecimento e Instalação de Disjuntor trifásico EL 25A  C da marca Eletromar ou Mesmo Padrão (UL)</v>
          </cell>
          <cell r="C1186" t="str">
            <v>UN</v>
          </cell>
          <cell r="D1186">
            <v>37.728999999999999</v>
          </cell>
        </row>
        <row r="1187">
          <cell r="A1187" t="str">
            <v>001.23.05180</v>
          </cell>
          <cell r="B1187" t="str">
            <v>Fornecimento e Instalação de Disjuntor trifásico EL 30A  C da marca Eletromar ou Mesmo Padrão (UL)</v>
          </cell>
          <cell r="C1187" t="str">
            <v>UN</v>
          </cell>
          <cell r="D1187">
            <v>38.149000000000001</v>
          </cell>
        </row>
        <row r="1188">
          <cell r="A1188" t="str">
            <v>001.23.05200</v>
          </cell>
          <cell r="B1188" t="str">
            <v>Fornecimento e Instalação de Disjuntor trifásico EL 35A  C da marca Eletromar ou Mesmo Padrão (UL)</v>
          </cell>
          <cell r="C1188" t="str">
            <v>UN</v>
          </cell>
          <cell r="D1188">
            <v>37.591999999999999</v>
          </cell>
        </row>
        <row r="1189">
          <cell r="A1189" t="str">
            <v>001.23.05220</v>
          </cell>
          <cell r="B1189" t="str">
            <v>Fornecimento e Instalação de Disjuntor trifásico EL 40A  C da marca Eletromar ou Mesmo Padrão (UL)</v>
          </cell>
          <cell r="C1189" t="str">
            <v>UN</v>
          </cell>
          <cell r="D1189">
            <v>38.787999999999997</v>
          </cell>
        </row>
        <row r="1190">
          <cell r="A1190" t="str">
            <v>001.23.05240</v>
          </cell>
          <cell r="B1190" t="str">
            <v>Fornecimento e Instalação de Disjuntor trifásico EL 50A  C da marca Eletromar ou Mesmo Padrão (UL)</v>
          </cell>
          <cell r="C1190" t="str">
            <v>UN</v>
          </cell>
          <cell r="D1190">
            <v>39.508000000000003</v>
          </cell>
        </row>
        <row r="1191">
          <cell r="A1191" t="str">
            <v>001.23.05260</v>
          </cell>
          <cell r="B1191" t="str">
            <v>Fornecimento e Instalação de Disjuntor trifásico EL 60A  C da marca Eletromar ou Mesmo Padrão (UL)</v>
          </cell>
          <cell r="C1191" t="str">
            <v>UN</v>
          </cell>
          <cell r="D1191">
            <v>56.930999999999997</v>
          </cell>
        </row>
        <row r="1192">
          <cell r="A1192" t="str">
            <v>001.23.05280</v>
          </cell>
          <cell r="B1192" t="str">
            <v>Fornecimento e Instalação de Disjuntor trifásico EL 70A  C da marca Eletromar ou Mesmo Padrão (UL)</v>
          </cell>
          <cell r="C1192" t="str">
            <v>UN</v>
          </cell>
          <cell r="D1192">
            <v>56.930999999999997</v>
          </cell>
        </row>
        <row r="1193">
          <cell r="A1193" t="str">
            <v>001.23.05300</v>
          </cell>
          <cell r="B1193" t="str">
            <v>Fornecimento e Instalação de Disjuntor trifásico EL 90A  C da marca Eletromar ou Mesmo Padrão (UL)</v>
          </cell>
          <cell r="C1193" t="str">
            <v>UN</v>
          </cell>
          <cell r="D1193">
            <v>56.930999999999997</v>
          </cell>
        </row>
        <row r="1194">
          <cell r="A1194" t="str">
            <v>001.23.05320</v>
          </cell>
          <cell r="B1194" t="str">
            <v>Fornecimento e Instalação de Disjuntor trifásico EL 100A  C da marca Eletromar ou Mesmo Padrão (UL)</v>
          </cell>
          <cell r="C1194" t="str">
            <v>UN</v>
          </cell>
          <cell r="D1194">
            <v>56.930999999999997</v>
          </cell>
        </row>
        <row r="1195">
          <cell r="A1195" t="str">
            <v>001.23.05340</v>
          </cell>
          <cell r="B1195" t="str">
            <v>Fornecimento e Instalação de Disjuntor trifásico EL 120A  CA da marca Eletromar ou Mesmo Padrão (UL)</v>
          </cell>
          <cell r="C1195" t="str">
            <v>UN</v>
          </cell>
          <cell r="D1195">
            <v>169.03100000000001</v>
          </cell>
        </row>
        <row r="1196">
          <cell r="A1196" t="str">
            <v>001.23.05360</v>
          </cell>
          <cell r="B1196" t="str">
            <v>Fornecimento e Instalação de Disjuntor trifásico EL 125A  CA da marca Eletromar ou Mesmo Padrão (UL)</v>
          </cell>
          <cell r="C1196" t="str">
            <v>UN</v>
          </cell>
          <cell r="D1196">
            <v>167.351</v>
          </cell>
        </row>
        <row r="1197">
          <cell r="A1197" t="str">
            <v>001.23.05380</v>
          </cell>
          <cell r="B1197" t="str">
            <v>Fornecimento e Instalação de Disjuntor trifásico EL 150A  CA da marca Eletromar ou Mesmo Padrão (UL)</v>
          </cell>
          <cell r="C1197" t="str">
            <v>UN</v>
          </cell>
          <cell r="D1197">
            <v>157.74100000000001</v>
          </cell>
        </row>
        <row r="1198">
          <cell r="A1198" t="str">
            <v>001.23.05400</v>
          </cell>
          <cell r="B1198" t="str">
            <v>Fornecimento e Instalação de Disjuntor trifásico EL 175A  CA da marca Eletromar ou Mesmo Padrão (UL)</v>
          </cell>
          <cell r="C1198" t="str">
            <v>UN</v>
          </cell>
          <cell r="D1198">
            <v>157.74100000000001</v>
          </cell>
        </row>
        <row r="1199">
          <cell r="A1199" t="str">
            <v>001.23.05420</v>
          </cell>
          <cell r="B1199" t="str">
            <v>Fornecimento e Instalação de Disjuntor trifásico EL 200A  CA da marca Eletromar ou Mesmo Padrão (UL)</v>
          </cell>
          <cell r="C1199" t="str">
            <v>UN</v>
          </cell>
          <cell r="D1199">
            <v>157.74100000000001</v>
          </cell>
        </row>
        <row r="1200">
          <cell r="A1200" t="str">
            <v>001.23.05440</v>
          </cell>
          <cell r="B1200" t="str">
            <v>Fornecimento e Instalação de Disjuntor trifásico EL 225A  CA da marca Eletromar ou Mesmo Padrão (UL)</v>
          </cell>
          <cell r="C1200" t="str">
            <v>UN</v>
          </cell>
          <cell r="D1200">
            <v>167.351</v>
          </cell>
        </row>
        <row r="1201">
          <cell r="A1201" t="str">
            <v>001.23.05460</v>
          </cell>
          <cell r="B1201" t="str">
            <v>Fornecimento e Instalação de Disjuntor trifásico EL 250A  CA da marca Eletromar ou Mesmo Padrão (UL)</v>
          </cell>
          <cell r="C1201" t="str">
            <v>UN</v>
          </cell>
          <cell r="D1201">
            <v>436.59699999999998</v>
          </cell>
        </row>
        <row r="1202">
          <cell r="A1202" t="str">
            <v>001.23.05480</v>
          </cell>
          <cell r="B1202" t="str">
            <v>Fornecimento e Instalação de Disjuntor trifásico EL 300A  KI da marca Eletromar ou Mesmo Padrão (UL)</v>
          </cell>
          <cell r="C1202" t="str">
            <v>UN</v>
          </cell>
          <cell r="D1202">
            <v>1739.758</v>
          </cell>
        </row>
        <row r="1203">
          <cell r="A1203" t="str">
            <v>001.23.05500</v>
          </cell>
          <cell r="B1203" t="str">
            <v>Fornecimento e Instalação de Disjuntor trifásico EL 350A  KI da marca Eletromar ou Mesmo Padrão (UL)</v>
          </cell>
          <cell r="C1203" t="str">
            <v>UN</v>
          </cell>
          <cell r="D1203">
            <v>1739.758</v>
          </cell>
        </row>
        <row r="1204">
          <cell r="A1204" t="str">
            <v>001.23.05520</v>
          </cell>
          <cell r="B1204" t="str">
            <v>Fornecimento e Instalação de Disjuntor trifásico EL 400A  KI da marca Eletromar ou Mesmo Padrão (UL)</v>
          </cell>
          <cell r="C1204" t="str">
            <v>UN</v>
          </cell>
          <cell r="D1204">
            <v>1657.8679999999999</v>
          </cell>
        </row>
        <row r="1205">
          <cell r="A1205" t="str">
            <v>001.23.05540</v>
          </cell>
          <cell r="B1205" t="str">
            <v>Fornecimento e Instalação de Disjuntor trifásico EL 500A  LI da marca Eletromar ou Mesmo Padrão (UL)</v>
          </cell>
          <cell r="C1205" t="str">
            <v>UN</v>
          </cell>
          <cell r="D1205">
            <v>2995.4250000000002</v>
          </cell>
        </row>
        <row r="1206">
          <cell r="A1206" t="str">
            <v>001.23.05560</v>
          </cell>
          <cell r="B1206" t="str">
            <v>Fornecimento e Instalação de Disjuntor trifásico EL 600A  LI da marca Eletromar ou Mesmo Padrão (UL)</v>
          </cell>
          <cell r="C1206" t="str">
            <v>UN</v>
          </cell>
          <cell r="D1206">
            <v>2995.4250000000002</v>
          </cell>
        </row>
        <row r="1207">
          <cell r="A1207" t="str">
            <v>001.23.05580</v>
          </cell>
          <cell r="B1207" t="str">
            <v>Fornecimento e Instalação de Disjuntor trifásico EL 630A  LI da marca Eletromar ou Mesmo Padrão (UL)</v>
          </cell>
          <cell r="C1207" t="str">
            <v>UN</v>
          </cell>
          <cell r="D1207">
            <v>2995.4250000000002</v>
          </cell>
        </row>
        <row r="1208">
          <cell r="A1208" t="str">
            <v>001.23.05600</v>
          </cell>
          <cell r="B1208" t="str">
            <v>Fornecimento e Instalação de Disjuntor trifásico EL 700A  LI da marca Eletromar ou Mesmo Padrão (UL)</v>
          </cell>
          <cell r="C1208" t="str">
            <v>UN</v>
          </cell>
          <cell r="D1208">
            <v>5359.1409999999996</v>
          </cell>
        </row>
        <row r="1209">
          <cell r="A1209" t="str">
            <v>001.23.05620</v>
          </cell>
          <cell r="B1209" t="str">
            <v>Fornecimento e Instalação de Disjuntor trifásico EL 800A  LI da marca Eletromar ou Mesmo Padrão (UL)</v>
          </cell>
          <cell r="C1209" t="str">
            <v>UN</v>
          </cell>
          <cell r="D1209">
            <v>5359.1409999999996</v>
          </cell>
        </row>
        <row r="1210">
          <cell r="A1210" t="str">
            <v>001.23.05640</v>
          </cell>
          <cell r="B1210" t="str">
            <v>Fornecimento e Instalação de Disjuntor mini monopolar 6A B da marca Siemens ou Mesmo Padrão (DIN)</v>
          </cell>
          <cell r="C1210" t="str">
            <v>UN</v>
          </cell>
          <cell r="D1210">
            <v>25.185700000000001</v>
          </cell>
        </row>
        <row r="1211">
          <cell r="A1211" t="str">
            <v>001.23.05660</v>
          </cell>
          <cell r="B1211" t="str">
            <v>Fornecimento e Instalação de Disjuntor mini monopolar 25A B da marca Siemens ou Mesmo Padrão (DIN)</v>
          </cell>
          <cell r="C1211" t="str">
            <v>UN</v>
          </cell>
          <cell r="D1211">
            <v>8.6727000000000007</v>
          </cell>
        </row>
        <row r="1212">
          <cell r="A1212" t="str">
            <v>001.23.05680</v>
          </cell>
          <cell r="B1212" t="str">
            <v>Fornecimento e Instalação de Disjuntor mini monopolar 32A B da marca Siemens ou Mesmo Padrão (DIN)</v>
          </cell>
          <cell r="C1212" t="str">
            <v>UN</v>
          </cell>
          <cell r="D1212">
            <v>8.7876999999999992</v>
          </cell>
        </row>
        <row r="1213">
          <cell r="A1213" t="str">
            <v>001.23.05700</v>
          </cell>
          <cell r="B1213" t="str">
            <v>Fornecimento e Instalação de Disjuntor mini bipolar 6A C da marca Siemens ou Mesmo Padrão (DIN)</v>
          </cell>
          <cell r="C1213" t="str">
            <v>UN</v>
          </cell>
          <cell r="D1213">
            <v>97.616299999999995</v>
          </cell>
        </row>
        <row r="1214">
          <cell r="A1214" t="str">
            <v>001.23.05720</v>
          </cell>
          <cell r="B1214" t="str">
            <v>Fornecimento e Instalação de Disjuntor mini bipolar 10A C da marca Siemens ou Mesmo Padrão (DIN)</v>
          </cell>
          <cell r="C1214" t="str">
            <v>UN</v>
          </cell>
          <cell r="D1214">
            <v>54.4803</v>
          </cell>
        </row>
        <row r="1215">
          <cell r="A1215" t="str">
            <v>001.23.05740</v>
          </cell>
          <cell r="B1215" t="str">
            <v>Fornecimento e Instalação de Disjuntor mini bipolar 16A C da marca Siemens ou Mesmo Padrão (DIN)</v>
          </cell>
          <cell r="C1215" t="str">
            <v>UN</v>
          </cell>
          <cell r="D1215">
            <v>54.337299999999999</v>
          </cell>
        </row>
        <row r="1216">
          <cell r="A1216" t="str">
            <v>001.23.05760</v>
          </cell>
          <cell r="B1216" t="str">
            <v>Fornecimento e Instalação de Disjuntor mini bipolar 20A C da marca Siemens ou Mesmo Padrão (DIN)</v>
          </cell>
          <cell r="C1216" t="str">
            <v>UN</v>
          </cell>
          <cell r="D1216">
            <v>54.4803</v>
          </cell>
        </row>
        <row r="1217">
          <cell r="A1217" t="str">
            <v>001.23.05780</v>
          </cell>
          <cell r="B1217" t="str">
            <v>Fornecimento e Instalação de Disjuntor mini bipolar 32A C da marca Siemens ou Mesmo Padrão (DIN)</v>
          </cell>
          <cell r="C1217" t="str">
            <v>UN</v>
          </cell>
          <cell r="D1217">
            <v>54.4803</v>
          </cell>
        </row>
        <row r="1218">
          <cell r="A1218" t="str">
            <v>001.23.05800</v>
          </cell>
          <cell r="B1218" t="str">
            <v>Fornecimento e Instalação de Disjuntor mini bipolar 63A C da marca Siemens ou Mesmo Padrão (DIN)</v>
          </cell>
          <cell r="C1218" t="str">
            <v>UN</v>
          </cell>
          <cell r="D1218">
            <v>76.210300000000004</v>
          </cell>
        </row>
        <row r="1219">
          <cell r="A1219" t="str">
            <v>001.23.05820</v>
          </cell>
          <cell r="B1219" t="str">
            <v>Fornecimento e Instalação de Disjuntor mini bipolar 80A C da marca Siemens ou Mesmo Padrão (DIN)</v>
          </cell>
          <cell r="C1219" t="str">
            <v>UN</v>
          </cell>
          <cell r="D1219">
            <v>76.210300000000004</v>
          </cell>
        </row>
        <row r="1220">
          <cell r="A1220" t="str">
            <v>001.23.05840</v>
          </cell>
          <cell r="B1220" t="str">
            <v>Fornecimento e Instalação de Disjuntor mini bipolar 2A C da marca Siemens ou Mesmo Padrão (DIN)</v>
          </cell>
          <cell r="C1220" t="str">
            <v>UN</v>
          </cell>
          <cell r="D1220">
            <v>97.616299999999995</v>
          </cell>
        </row>
        <row r="1221">
          <cell r="A1221" t="str">
            <v>001.23.05860</v>
          </cell>
          <cell r="B1221" t="str">
            <v>Fornecimento e Instalação de Disjuntor mini tripolar G 13A C da marca Siemens ou Mesmo Padrão (DIN)</v>
          </cell>
          <cell r="C1221" t="str">
            <v>UN</v>
          </cell>
          <cell r="D1221">
            <v>61.07</v>
          </cell>
        </row>
        <row r="1222">
          <cell r="A1222" t="str">
            <v>001.23.05880</v>
          </cell>
          <cell r="B1222" t="str">
            <v>Fornecimento e Instalação de Disjuntor mini tripolar G 25A C da marca Siemens ou Mesmo Padrão (DIN)</v>
          </cell>
          <cell r="C1222" t="str">
            <v>UN</v>
          </cell>
          <cell r="D1222">
            <v>61.07</v>
          </cell>
        </row>
        <row r="1223">
          <cell r="A1223" t="str">
            <v>001.23.05900</v>
          </cell>
          <cell r="B1223" t="str">
            <v>Fornecimento e Instalação de Disjuntor mini tripolar G 32A C da marca Siemens ou Mesmo Padrão (DIN)</v>
          </cell>
          <cell r="C1223" t="str">
            <v>UN</v>
          </cell>
          <cell r="D1223">
            <v>61.07</v>
          </cell>
        </row>
        <row r="1224">
          <cell r="A1224" t="str">
            <v>001.23.05920</v>
          </cell>
          <cell r="B1224" t="str">
            <v>Fornecimento e Instalação de Disjuntor mini tripolar G 40A C da marca Siemens ou Mesmo Padrão (DIN)</v>
          </cell>
          <cell r="C1224" t="str">
            <v>UN</v>
          </cell>
          <cell r="D1224">
            <v>61.07</v>
          </cell>
        </row>
        <row r="1225">
          <cell r="A1225" t="str">
            <v>001.23.05940</v>
          </cell>
          <cell r="B1225" t="str">
            <v>Fornecimento e Instalação de Disjuntor mini tripolar G 70A C da marca Siemens ou Mesmo Padrão (DIN)</v>
          </cell>
          <cell r="C1225" t="str">
            <v>UN</v>
          </cell>
          <cell r="D1225">
            <v>86.929000000000002</v>
          </cell>
        </row>
        <row r="1226">
          <cell r="A1226" t="str">
            <v>001.23.05960</v>
          </cell>
          <cell r="B1226" t="str">
            <v>Fornecimento e Instalação de Disjuntor mini tripolar G 80A C da marca Siemens ou Mesmo Padrão (DIN)</v>
          </cell>
          <cell r="C1226" t="str">
            <v>UN</v>
          </cell>
          <cell r="D1226">
            <v>86.929000000000002</v>
          </cell>
        </row>
        <row r="1227">
          <cell r="A1227" t="str">
            <v>001.23.05980</v>
          </cell>
          <cell r="B1227" t="str">
            <v>Fornecimento e Instalação de Interruptor Simples de embutir 1 tecla 10 A - 250V com espelho para caixa 4x2"""""""""""""""""""""""""""""""", Linha Popular</v>
          </cell>
          <cell r="C1227" t="str">
            <v>CJ</v>
          </cell>
          <cell r="D1227">
            <v>5.1508000000000003</v>
          </cell>
        </row>
        <row r="1228">
          <cell r="A1228" t="str">
            <v>001.23.06000</v>
          </cell>
          <cell r="B1228" t="str">
            <v>Fornecimento e Instalação de Interruptor Simples de Embutir 2 teclas 10 A - 250V com espelho para caixa 4x2"""""""""""""""""""""""""""""""", Linha Popular</v>
          </cell>
          <cell r="C1228" t="str">
            <v>CJ</v>
          </cell>
          <cell r="D1228">
            <v>7.3007999999999997</v>
          </cell>
        </row>
        <row r="1229">
          <cell r="A1229" t="str">
            <v>001.23.06020</v>
          </cell>
          <cell r="B1229" t="str">
            <v>Fornecimento e Instalação de Interruptor Simples de Embutir 3 teclas 10 A - 250V com espelho para caixa 4x2"""""""""""""""""""""""""""""""", Linha Popular</v>
          </cell>
          <cell r="C1229" t="str">
            <v>CJ</v>
          </cell>
          <cell r="D1229">
            <v>9.4407999999999994</v>
          </cell>
        </row>
        <row r="1230">
          <cell r="A1230" t="str">
            <v>001.23.06040</v>
          </cell>
          <cell r="B1230" t="str">
            <v>Fornecimento e Instalação de Interruptor Paralelo de Embutir 1 tecla 10 A - 250V com espelho para caixa 4x2"""""""""""""""""""""""""""""""", Linha Popular</v>
          </cell>
          <cell r="C1230" t="str">
            <v>CJ</v>
          </cell>
          <cell r="D1230">
            <v>5.8807999999999998</v>
          </cell>
        </row>
        <row r="1231">
          <cell r="A1231" t="str">
            <v>001.23.06060</v>
          </cell>
          <cell r="B1231" t="str">
            <v>Fornecimento e Instalação de Interruptor Paralelo de Embutir 2 teclas 10 A - 250V com espelho para caixa 4x2"""""""""""""""""""""""""""""""", Linha Popular</v>
          </cell>
          <cell r="C1231" t="str">
            <v>CJ</v>
          </cell>
          <cell r="D1231">
            <v>8.7507999999999999</v>
          </cell>
        </row>
        <row r="1232">
          <cell r="A1232" t="str">
            <v>001.23.06080</v>
          </cell>
          <cell r="B1232" t="str">
            <v>Fornecimento e Instalação de Interruptor Paralelo 3 teclas de Embutir 10 A - 250V com espelho para caixa 4x2"""""""""""""""""""""""""""""""", Linha Popular</v>
          </cell>
          <cell r="C1232" t="str">
            <v>CJ</v>
          </cell>
          <cell r="D1232">
            <v>12.0808</v>
          </cell>
        </row>
        <row r="1233">
          <cell r="A1233" t="str">
            <v>001.23.06100</v>
          </cell>
          <cell r="B1233" t="str">
            <v>Fornecimento e Instalação de Interruptor Simples e Tomada 2P universal de Embutir 10 A - 250V com espelho para caixa 4x2"""""""", Linha Popular</v>
          </cell>
          <cell r="C1233" t="str">
            <v>CJ</v>
          </cell>
          <cell r="D1233">
            <v>7.5407999999999999</v>
          </cell>
        </row>
        <row r="1234">
          <cell r="A1234" t="str">
            <v>001.23.06120</v>
          </cell>
          <cell r="B1234" t="str">
            <v>Fornecimento e Instalação de Interruptor Paralelo e Tomada 2P universal de Embutir 10 A - 250V com espelho para caixa 4x2"""""""", Linha Popular</v>
          </cell>
          <cell r="C1234" t="str">
            <v>CJ</v>
          </cell>
          <cell r="D1234">
            <v>8.3407999999999998</v>
          </cell>
        </row>
        <row r="1235">
          <cell r="A1235" t="str">
            <v>001.23.06140</v>
          </cell>
          <cell r="B1235" t="str">
            <v>Fornecimento e Instalação de Interruptor Simples 02 Teclas e Tomada 2P universal de Embutir 10 A - 250V com espelho para caixa 4x2"""""""", Linha Popular</v>
          </cell>
          <cell r="C1235" t="str">
            <v>UN</v>
          </cell>
          <cell r="D1235">
            <v>12.6608</v>
          </cell>
        </row>
        <row r="1236">
          <cell r="A1236" t="str">
            <v>001.23.06160</v>
          </cell>
          <cell r="B1236" t="str">
            <v>Fornecimento e Instalação de Interruptor Bipolar de Embutir 25 A - 250V com espelho para caixa 4x2"""""""""""""""""""""""""""""""", Linha Popular</v>
          </cell>
          <cell r="C1236" t="str">
            <v>CJ</v>
          </cell>
          <cell r="D1236">
            <v>36.0608</v>
          </cell>
        </row>
        <row r="1237">
          <cell r="A1237" t="str">
            <v>001.23.06180</v>
          </cell>
          <cell r="B1237" t="str">
            <v>Fornecimento e Instalação de Tomada  2P universal de Embutir 10 A - 250V com espelho para caixa 4x2"""""""""""""""""""""""""""""""", Linha Popular</v>
          </cell>
          <cell r="C1237" t="str">
            <v>CJ</v>
          </cell>
          <cell r="D1237">
            <v>5.1508000000000003</v>
          </cell>
        </row>
        <row r="1238">
          <cell r="A1238" t="str">
            <v>001.23.06200</v>
          </cell>
          <cell r="B1238" t="str">
            <v>Fornecimento e Instalação de Tomada  2P+T universal de Embutir 10 A - 250V com espelho para caixa 4x2"""""""""""""""""""""""""""""""", Linha Popular</v>
          </cell>
          <cell r="C1238" t="str">
            <v>CJ</v>
          </cell>
          <cell r="D1238">
            <v>6.7008000000000001</v>
          </cell>
        </row>
        <row r="1239">
          <cell r="A1239" t="str">
            <v>001.23.06220</v>
          </cell>
          <cell r="B1239" t="str">
            <v>Fornecimento e Instalação de Tomada  2P+T universal de Embutir 15 A - 250V para informática com espelho para caixa 4x2"""""""""""""""""""""""""""""""", Linha Popular</v>
          </cell>
          <cell r="C1239" t="str">
            <v>CJ</v>
          </cell>
          <cell r="D1239">
            <v>6.7008000000000001</v>
          </cell>
        </row>
        <row r="1240">
          <cell r="A1240" t="str">
            <v>001.23.06240</v>
          </cell>
          <cell r="B1240" t="str">
            <v>Fornecimento e Instalação de Tomada 3P de Embutir 20 A - 250V para Ar Condicionado, Linha Popular</v>
          </cell>
          <cell r="C1240" t="str">
            <v>CJ</v>
          </cell>
          <cell r="D1240">
            <v>6.7808000000000002</v>
          </cell>
        </row>
        <row r="1241">
          <cell r="A1241" t="str">
            <v>001.23.06260</v>
          </cell>
          <cell r="B1241" t="str">
            <v>Fornecimento e Instalação de Tomada  2P+T universal 15 A - 250V para informática de Embutir no piso com espelho para latão em caixa 4x2"""""""""""""""""""""""""""""""", Linha Popular</v>
          </cell>
          <cell r="C1241" t="str">
            <v>CJ</v>
          </cell>
          <cell r="D1241">
            <v>17.550799999999999</v>
          </cell>
        </row>
        <row r="1242">
          <cell r="A1242" t="str">
            <v>001.23.06280</v>
          </cell>
          <cell r="B1242" t="str">
            <v>Interruptor Simples de embutir 1 tecla 10 A - 250V com espelho para caixa 4x2"""""""""""""""""""""""""""""""", Linha Pratis ou Mesmo Padrão</v>
          </cell>
          <cell r="C1242" t="str">
            <v>CJ</v>
          </cell>
          <cell r="D1242">
            <v>5.9707999999999997</v>
          </cell>
        </row>
        <row r="1243">
          <cell r="A1243" t="str">
            <v>001.23.06300</v>
          </cell>
          <cell r="B1243" t="str">
            <v>Fornecimento e instalação de conjunto arstrop com tomada bipolar mais polo terra e disjuntor termomagnético Bipolar de 30A/250v para embutir UL, em caixa metálica de 4"""""""""""""""" x 4"""""""""""""""" x 2""""""""""""""""</v>
          </cell>
          <cell r="C1243" t="str">
            <v>CJ</v>
          </cell>
          <cell r="D1243">
            <v>67.748099999999994</v>
          </cell>
        </row>
        <row r="1244">
          <cell r="A1244" t="str">
            <v>001.23.06320</v>
          </cell>
          <cell r="B1244" t="str">
            <v>Fornecimento e instalação de conjunto arstop para computador com disjuntor bipolar de 10A/250v e tomada 2P+T em caixa de 10 x 10 x 5 cm, cor marfim</v>
          </cell>
          <cell r="C1244" t="str">
            <v>CJ</v>
          </cell>
          <cell r="D1244">
            <v>37.128100000000003</v>
          </cell>
        </row>
        <row r="1245">
          <cell r="A1245" t="str">
            <v>001.23.06340</v>
          </cell>
          <cell r="B1245" t="str">
            <v>Fornecimento e instalação de campainha de timbre tipo residencial 50/60hz para embutir com caixa metálica 4""""""""""""""""""""""""""""""""x2""""""""""""""""""""""""""""""""</v>
          </cell>
          <cell r="C1245" t="str">
            <v>CJ</v>
          </cell>
          <cell r="D1245">
            <v>18.266300000000001</v>
          </cell>
        </row>
        <row r="1246">
          <cell r="A1246" t="str">
            <v>001.23.06360</v>
          </cell>
          <cell r="B1246" t="str">
            <v>Fornecimento e instalação de campainha de timbre tipo residencial 50/60hz para embutir sem caixa metálica 4""""""""""""""""""""""""""""""""x2""""""""""""""""""""""""""""""""</v>
          </cell>
          <cell r="C1246" t="str">
            <v>UN</v>
          </cell>
          <cell r="D1246">
            <v>15.851599999999999</v>
          </cell>
        </row>
        <row r="1247">
          <cell r="A1247" t="str">
            <v>001.23.06380</v>
          </cell>
          <cell r="B1247" t="str">
            <v>Fornecimento e instalação de campainha de alta potência 50/60hz 110 v com timbre de diâm. 150.00mm 100db</v>
          </cell>
          <cell r="C1247" t="str">
            <v>UN</v>
          </cell>
          <cell r="D1247">
            <v>160.93450000000001</v>
          </cell>
        </row>
        <row r="1248">
          <cell r="A1248" t="str">
            <v>001.23.06400</v>
          </cell>
          <cell r="B1248" t="str">
            <v>Fornecimento e instalação de campainha de alta potência 50/60hz 110 v com timbre de diâm. 250.00mm 104db</v>
          </cell>
          <cell r="C1248" t="str">
            <v>UN</v>
          </cell>
          <cell r="D1248">
            <v>217.93450000000001</v>
          </cell>
        </row>
        <row r="1249">
          <cell r="A1249" t="str">
            <v>001.23.06420</v>
          </cell>
          <cell r="B1249" t="str">
            <v>Fornecimento e instalação de ventilador de teto c/rot em sentido dir/inverso c/4 pas de Madeira 60hz 110v c/ interuptor tipo reostado p/2 setores e com capacitor</v>
          </cell>
          <cell r="C1249" t="str">
            <v>CJ</v>
          </cell>
          <cell r="D1249">
            <v>139.8938</v>
          </cell>
        </row>
        <row r="1250">
          <cell r="A1250" t="str">
            <v>001.23.06440</v>
          </cell>
          <cell r="B1250" t="str">
            <v>Fornecimento e instalação de luminária tipo calha industrial e comercial com lâmpada fluorescente 2 x 20w, reator alto fator de potência partida rápida e acessórios</v>
          </cell>
          <cell r="C1250" t="str">
            <v>CJ</v>
          </cell>
          <cell r="D1250">
            <v>51.133299999999998</v>
          </cell>
        </row>
        <row r="1251">
          <cell r="A1251" t="str">
            <v>001.23.06460</v>
          </cell>
          <cell r="B1251" t="str">
            <v>Fornecimento e instalação de luminária tipo calha industrial e comercial com lâmpada fluorescente 2 x 40w, reator alto fator de potência partida rápida e acessórios</v>
          </cell>
          <cell r="C1251" t="str">
            <v>CJ</v>
          </cell>
          <cell r="D1251">
            <v>55.533299999999997</v>
          </cell>
        </row>
        <row r="1252">
          <cell r="A1252" t="str">
            <v>001.23.06480</v>
          </cell>
          <cell r="B1252" t="str">
            <v>Fornecimento e instalação de luminária tipo arandela em ferro pintado para uso externo com lâmapada incandescente 1x60w/127v (Tipo Tartaruga)</v>
          </cell>
          <cell r="C1252" t="str">
            <v>CJ</v>
          </cell>
          <cell r="D1252">
            <v>19.795999999999999</v>
          </cell>
        </row>
        <row r="1253">
          <cell r="A1253" t="str">
            <v>001.23.06500</v>
          </cell>
          <cell r="B1253" t="str">
            <v>Fornecimento e instalação de luminária tipo arandela em ferro pintado para uso externo com lâmapada incandescente 1x200w/127v (Tipo Tartaruga)</v>
          </cell>
          <cell r="C1253" t="str">
            <v>CJ</v>
          </cell>
          <cell r="D1253">
            <v>20.523</v>
          </cell>
        </row>
        <row r="1254">
          <cell r="A1254" t="str">
            <v>001.23.06501</v>
          </cell>
          <cell r="B1254" t="str">
            <v>Fornecimento e instalação de luminária externa de teto em ferro pintado  com lâmapada incandescente 1x100w/127v (Tipo TDrops)</v>
          </cell>
          <cell r="C1254" t="str">
            <v>CJ</v>
          </cell>
        </row>
        <row r="1255">
          <cell r="A1255" t="str">
            <v>001.23.06520</v>
          </cell>
          <cell r="B1255" t="str">
            <v>Fornecimento e instalação de luminária bloco autônomo de iluminação de emergência com 2 projetores</v>
          </cell>
          <cell r="C1255" t="str">
            <v>UN</v>
          </cell>
          <cell r="D1255">
            <v>154.27879999999999</v>
          </cell>
        </row>
        <row r="1256">
          <cell r="A1256" t="str">
            <v>001.23.06540</v>
          </cell>
          <cell r="B1256" t="str">
            <v>Fornecimento e instalação de chuveiro elétrico Maxi-Banho 2500w-110/220v</v>
          </cell>
          <cell r="C1256" t="str">
            <v>CJ</v>
          </cell>
          <cell r="D1256">
            <v>32.3508</v>
          </cell>
        </row>
        <row r="1257">
          <cell r="A1257" t="str">
            <v>001.23.06560</v>
          </cell>
          <cell r="B1257" t="str">
            <v>Fornecimento e Instalação de Soquete Tipo Baquelite s/ Chave p/ Lâmpada Incandescente</v>
          </cell>
          <cell r="C1257" t="str">
            <v>UN</v>
          </cell>
          <cell r="D1257">
            <v>2.1254</v>
          </cell>
        </row>
        <row r="1258">
          <cell r="A1258" t="str">
            <v>001.23.06580</v>
          </cell>
          <cell r="B1258" t="str">
            <v>Fornecimento e Instalação de Soquete Tipo Baquelite c/ Chave p/ Lâmpada Incandescente</v>
          </cell>
          <cell r="C1258" t="str">
            <v>UN</v>
          </cell>
          <cell r="D1258">
            <v>3.0754000000000001</v>
          </cell>
        </row>
        <row r="1259">
          <cell r="A1259" t="str">
            <v>001.23.06600</v>
          </cell>
          <cell r="B1259" t="str">
            <v>Fornecimento e Instalação de Soquete p/ Lâmpada Fluorescente</v>
          </cell>
          <cell r="C1259" t="str">
            <v>UN</v>
          </cell>
          <cell r="D1259">
            <v>1.2403</v>
          </cell>
        </row>
        <row r="1260">
          <cell r="A1260" t="str">
            <v>001.23.06620</v>
          </cell>
          <cell r="B1260" t="str">
            <v>Fornecimento e instalação de Soquete De Porcelana P/ Lâmpada Comum  E 27</v>
          </cell>
          <cell r="C1260" t="str">
            <v>UN</v>
          </cell>
          <cell r="D1260">
            <v>3.4658000000000002</v>
          </cell>
        </row>
        <row r="1261">
          <cell r="A1261" t="str">
            <v>001.23.06640</v>
          </cell>
          <cell r="B1261" t="str">
            <v>Fornecimento e instalação de Soquete De Porcelana P/ Lâmpada Comum  E 40</v>
          </cell>
          <cell r="C1261" t="str">
            <v>UN</v>
          </cell>
          <cell r="D1261">
            <v>7.7331000000000003</v>
          </cell>
        </row>
        <row r="1262">
          <cell r="A1262" t="str">
            <v>001.23.06660</v>
          </cell>
          <cell r="B1262" t="str">
            <v>Fornecimento e instalação de lâmpada vapor de sódio 250w</v>
          </cell>
          <cell r="C1262" t="str">
            <v>UN</v>
          </cell>
          <cell r="D1262">
            <v>32.752699999999997</v>
          </cell>
        </row>
        <row r="1263">
          <cell r="A1263" t="str">
            <v>001.23.06680</v>
          </cell>
          <cell r="B1263" t="str">
            <v>Fornecimento e instalação de lâmpada fluorescente pl com reator - 25w/127v</v>
          </cell>
          <cell r="C1263" t="str">
            <v>UN</v>
          </cell>
          <cell r="D1263">
            <v>13.262700000000001</v>
          </cell>
        </row>
        <row r="1264">
          <cell r="A1264" t="str">
            <v>001.23.06700</v>
          </cell>
          <cell r="B1264" t="str">
            <v>Fornecimento e instalação de lâmpada mista 160w/220v</v>
          </cell>
          <cell r="C1264" t="str">
            <v>UN</v>
          </cell>
          <cell r="D1264">
            <v>9.2126999999999999</v>
          </cell>
        </row>
        <row r="1265">
          <cell r="A1265" t="str">
            <v>001.23.06720</v>
          </cell>
          <cell r="B1265" t="str">
            <v>Fornecimento e instalação de lâmpada mista 250w/220v</v>
          </cell>
          <cell r="C1265" t="str">
            <v>UN</v>
          </cell>
          <cell r="D1265">
            <v>12.752700000000001</v>
          </cell>
        </row>
        <row r="1266">
          <cell r="A1266" t="str">
            <v>001.23.06740</v>
          </cell>
          <cell r="B1266" t="str">
            <v>Fornecimento e instalação de lâmpada mista 500w/220v</v>
          </cell>
          <cell r="C1266" t="str">
            <v>UN</v>
          </cell>
          <cell r="D1266">
            <v>28.102699999999999</v>
          </cell>
        </row>
        <row r="1267">
          <cell r="A1267" t="str">
            <v>001.23.06760</v>
          </cell>
          <cell r="B1267" t="str">
            <v>Fornecimento e instalação de lâmpada hospitalar p/ sala cirurgica """"""""""""""""""""""""""""""""seyalitica"""""""""""""""""""""""""""""""" 250w/220v</v>
          </cell>
          <cell r="C1267" t="str">
            <v>UN</v>
          </cell>
          <cell r="D1267">
            <v>83.762699999999995</v>
          </cell>
        </row>
        <row r="1268">
          <cell r="A1268" t="str">
            <v>001.23.06780</v>
          </cell>
          <cell r="B1268" t="str">
            <v>Fornecimento e instalação de lâmpada a vapor de mercúrio de alta pressão 400 w</v>
          </cell>
          <cell r="C1268" t="str">
            <v>UN</v>
          </cell>
          <cell r="D1268">
            <v>30.752700000000001</v>
          </cell>
        </row>
        <row r="1269">
          <cell r="A1269" t="str">
            <v>001.23.06800</v>
          </cell>
          <cell r="B1269" t="str">
            <v>Fornecimento e instalação de lâmpada incandescente 60 w</v>
          </cell>
          <cell r="C1269" t="str">
            <v>UN</v>
          </cell>
          <cell r="D1269">
            <v>1.6027</v>
          </cell>
        </row>
        <row r="1270">
          <cell r="A1270" t="str">
            <v>001.23.06820</v>
          </cell>
          <cell r="B1270" t="str">
            <v>Fornecimento e instalação de lâmpada incandescente 100 w</v>
          </cell>
          <cell r="C1270" t="str">
            <v>UN</v>
          </cell>
          <cell r="D1270">
            <v>1.9427000000000001</v>
          </cell>
        </row>
        <row r="1271">
          <cell r="A1271" t="str">
            <v>001.23.06840</v>
          </cell>
          <cell r="B1271" t="str">
            <v>Fornecimento e instalação de lâmpada incandescente 150 w</v>
          </cell>
          <cell r="C1271" t="str">
            <v>UN</v>
          </cell>
          <cell r="D1271">
            <v>2.4927000000000001</v>
          </cell>
        </row>
        <row r="1272">
          <cell r="A1272" t="str">
            <v>001.23.06860</v>
          </cell>
          <cell r="B1272" t="str">
            <v>Fornecimento e instalação de lâmpada incandescente 200 w</v>
          </cell>
          <cell r="C1272" t="str">
            <v>UN</v>
          </cell>
          <cell r="D1272">
            <v>2.9727000000000001</v>
          </cell>
        </row>
        <row r="1273">
          <cell r="A1273" t="str">
            <v>001.23.06880</v>
          </cell>
          <cell r="B1273" t="str">
            <v>Fornecimento e instalação de lâmpada incandescente 20 w</v>
          </cell>
          <cell r="C1273" t="str">
            <v>UN</v>
          </cell>
          <cell r="D1273">
            <v>3.7326999999999999</v>
          </cell>
        </row>
        <row r="1274">
          <cell r="A1274" t="str">
            <v>001.23.06900</v>
          </cell>
          <cell r="B1274" t="str">
            <v>Fornecimento e instalação de lâmpada incandescente 40 w</v>
          </cell>
          <cell r="C1274" t="str">
            <v>UN</v>
          </cell>
          <cell r="D1274">
            <v>3.7326999999999999</v>
          </cell>
        </row>
        <row r="1275">
          <cell r="A1275" t="str">
            <v>001.23.06920</v>
          </cell>
          <cell r="B1275" t="str">
            <v>Fornecimento e instalação de reator convencional 20w</v>
          </cell>
          <cell r="C1275" t="str">
            <v>UN</v>
          </cell>
          <cell r="D1275">
            <v>7.6131000000000002</v>
          </cell>
        </row>
        <row r="1276">
          <cell r="A1276" t="str">
            <v>001.23.06940</v>
          </cell>
          <cell r="B1276" t="str">
            <v>Fornecimento e instalação de reator convencional 40w</v>
          </cell>
          <cell r="C1276" t="str">
            <v>UN</v>
          </cell>
          <cell r="D1276">
            <v>13.793100000000001</v>
          </cell>
        </row>
        <row r="1277">
          <cell r="A1277" t="str">
            <v>001.23.06960</v>
          </cell>
          <cell r="B1277" t="str">
            <v>Fornecimento e instalação de reator rvm para lampada vapor de mercurio 250 w</v>
          </cell>
          <cell r="C1277" t="str">
            <v>UN</v>
          </cell>
          <cell r="D1277">
            <v>45.503100000000003</v>
          </cell>
        </row>
        <row r="1278">
          <cell r="A1278" t="str">
            <v>001.23.06980</v>
          </cell>
          <cell r="B1278" t="str">
            <v>Fornecimento e instalação de reator rvm 400b26 da philips</v>
          </cell>
          <cell r="C1278" t="str">
            <v>UN</v>
          </cell>
          <cell r="D1278">
            <v>51.553100000000001</v>
          </cell>
        </row>
        <row r="1279">
          <cell r="A1279" t="str">
            <v>001.23.07000</v>
          </cell>
          <cell r="B1279" t="str">
            <v>Fornecimento e instalação de reator simples partida rápida 20w/110v</v>
          </cell>
          <cell r="C1279" t="str">
            <v>UN</v>
          </cell>
          <cell r="D1279">
            <v>17.956399999999999</v>
          </cell>
        </row>
        <row r="1280">
          <cell r="A1280" t="str">
            <v>001.23.07020</v>
          </cell>
          <cell r="B1280" t="str">
            <v>Fornecimento e instalação de reator simples partida rápida 40w/110v</v>
          </cell>
          <cell r="C1280" t="str">
            <v>UN</v>
          </cell>
          <cell r="D1280">
            <v>17.613099999999999</v>
          </cell>
        </row>
        <row r="1281">
          <cell r="A1281" t="str">
            <v>001.23.07040</v>
          </cell>
          <cell r="B1281" t="str">
            <v>Fornecimento e instalação de reator duplo partida rápida 20w/110v</v>
          </cell>
          <cell r="C1281" t="str">
            <v>UN</v>
          </cell>
          <cell r="D1281">
            <v>27.358499999999999</v>
          </cell>
        </row>
        <row r="1282">
          <cell r="A1282" t="str">
            <v>001.23.07060</v>
          </cell>
          <cell r="B1282" t="str">
            <v>Fornecimento e instalação de reator duplo partida rápida 40w/110v para lampada fluorescente</v>
          </cell>
          <cell r="C1282" t="str">
            <v>UN</v>
          </cell>
          <cell r="D1282">
            <v>28.688500000000001</v>
          </cell>
        </row>
        <row r="1283">
          <cell r="A1283" t="str">
            <v>001.23.07080</v>
          </cell>
          <cell r="B1283" t="str">
            <v>Fornecimento e instalação de reator simples partida rápida 20w/220v</v>
          </cell>
          <cell r="C1283" t="str">
            <v>UN</v>
          </cell>
          <cell r="D1283">
            <v>17.013100000000001</v>
          </cell>
        </row>
        <row r="1284">
          <cell r="A1284" t="str">
            <v>001.23.07100</v>
          </cell>
          <cell r="B1284" t="str">
            <v>Fornecimento e instalaçao de reator simples partida rápida 40w/220v</v>
          </cell>
          <cell r="C1284" t="str">
            <v>UN</v>
          </cell>
          <cell r="D1284">
            <v>17.303100000000001</v>
          </cell>
        </row>
        <row r="1285">
          <cell r="A1285" t="str">
            <v>001.23.07120</v>
          </cell>
          <cell r="B1285" t="str">
            <v>Fornecimento e instalação de reator duplo partida rápida 20w/220v</v>
          </cell>
          <cell r="C1285" t="str">
            <v>UN</v>
          </cell>
          <cell r="D1285">
            <v>28.2685</v>
          </cell>
        </row>
        <row r="1286">
          <cell r="A1286" t="str">
            <v>001.23.07140</v>
          </cell>
          <cell r="B1286" t="str">
            <v>Fornecimento e instalação de reator duplo partida rápida 40w/220v</v>
          </cell>
          <cell r="C1286" t="str">
            <v>UN</v>
          </cell>
          <cell r="D1286">
            <v>28.2685</v>
          </cell>
        </row>
        <row r="1287">
          <cell r="A1287" t="str">
            <v>001.23.07160</v>
          </cell>
          <cell r="B1287" t="str">
            <v>Fornecimento e instalação de  rolo de fita isolante plástica, de 20.00 m</v>
          </cell>
          <cell r="C1287" t="str">
            <v>UN</v>
          </cell>
          <cell r="D1287">
            <v>14.0718</v>
          </cell>
        </row>
        <row r="1288">
          <cell r="A1288" t="str">
            <v>001.23.07180</v>
          </cell>
          <cell r="B1288" t="str">
            <v>Fornecimento e instalação de  rolo de fita isolante plástica, de 10.00 m</v>
          </cell>
          <cell r="C1288" t="str">
            <v>UN</v>
          </cell>
          <cell r="D1288">
            <v>13.502800000000001</v>
          </cell>
        </row>
        <row r="1289">
          <cell r="A1289" t="str">
            <v>001.23.07200</v>
          </cell>
          <cell r="B1289" t="str">
            <v>Fornecimento e instalação de  rolo de fita isolante plástica, de 05.00 m</v>
          </cell>
          <cell r="C1289" t="str">
            <v>UN</v>
          </cell>
          <cell r="D1289">
            <v>6.4558999999999997</v>
          </cell>
        </row>
        <row r="1290">
          <cell r="A1290" t="str">
            <v>001.23.07220</v>
          </cell>
          <cell r="B1290" t="str">
            <v>Fornecimento e instalação de rolo de fita isolante de alta fusão, de 10.00 m</v>
          </cell>
          <cell r="C1290" t="str">
            <v>UN</v>
          </cell>
          <cell r="D1290">
            <v>21.6038</v>
          </cell>
        </row>
        <row r="1291">
          <cell r="A1291" t="str">
            <v>001.24</v>
          </cell>
          <cell r="B1291" t="str">
            <v>INSTALAÇÕES ELÉTRICAS - LÓGICA E TELEFONIA</v>
          </cell>
          <cell r="D1291">
            <v>3759.6758</v>
          </cell>
        </row>
        <row r="1292">
          <cell r="A1292" t="str">
            <v>001.24.00020</v>
          </cell>
          <cell r="B1292" t="str">
            <v>Fornecimento e instalação de fio para telefone 2x22 awg</v>
          </cell>
          <cell r="C1292" t="str">
            <v>M</v>
          </cell>
          <cell r="D1292">
            <v>1.0337000000000001</v>
          </cell>
        </row>
        <row r="1293">
          <cell r="A1293" t="str">
            <v>001.24.00040</v>
          </cell>
          <cell r="B1293" t="str">
            <v>Fornecimento e instalação de cabo tipo UTP , categoria 5 E Azul</v>
          </cell>
          <cell r="C1293" t="str">
            <v>M</v>
          </cell>
          <cell r="D1293">
            <v>1.4177</v>
          </cell>
        </row>
        <row r="1294">
          <cell r="A1294" t="str">
            <v>001.24.00060</v>
          </cell>
          <cell r="B1294" t="str">
            <v>Fornecimento e instalação de terminal rj-45</v>
          </cell>
          <cell r="C1294" t="str">
            <v>UN</v>
          </cell>
          <cell r="D1294">
            <v>3.1114999999999999</v>
          </cell>
        </row>
        <row r="1295">
          <cell r="A1295" t="str">
            <v>001.24.00080</v>
          </cell>
          <cell r="B1295" t="str">
            <v>Fornecimento e instalação de tomada tipo rj45</v>
          </cell>
          <cell r="C1295" t="str">
            <v>UN</v>
          </cell>
          <cell r="D1295">
            <v>12.267300000000001</v>
          </cell>
        </row>
        <row r="1296">
          <cell r="A1296" t="str">
            <v>001.24.00100</v>
          </cell>
          <cell r="B1296" t="str">
            <v>Fornecimento e Instalação de Bandeja  Normal 19''X1UX290 MM Bege ou Preto</v>
          </cell>
          <cell r="C1296" t="str">
            <v>UN</v>
          </cell>
          <cell r="D1296">
            <v>65.207599999999999</v>
          </cell>
        </row>
        <row r="1297">
          <cell r="A1297" t="str">
            <v>001.24.00120</v>
          </cell>
          <cell r="B1297" t="str">
            <v>Certificação De Ponto</v>
          </cell>
          <cell r="C1297" t="str">
            <v>UN</v>
          </cell>
          <cell r="D1297">
            <v>25</v>
          </cell>
        </row>
        <row r="1298">
          <cell r="A1298" t="str">
            <v>001.24.00140</v>
          </cell>
          <cell r="B1298" t="str">
            <v>Fornecimento e Instalação de Conector RJ45 Femea Cat. 5E - Bege ou Preto</v>
          </cell>
          <cell r="C1298" t="str">
            <v>UN</v>
          </cell>
          <cell r="D1298">
            <v>20.4285</v>
          </cell>
        </row>
        <row r="1299">
          <cell r="A1299" t="str">
            <v>001.24.00160</v>
          </cell>
          <cell r="B1299" t="str">
            <v>Fornecimento e Instalação de Guia De Cabo Fechado Horizontal 1U Bege ou Preto</v>
          </cell>
          <cell r="C1299" t="str">
            <v>UN</v>
          </cell>
          <cell r="D1299">
            <v>29.652999999999999</v>
          </cell>
        </row>
        <row r="1300">
          <cell r="A1300" t="str">
            <v>001.24.00180</v>
          </cell>
          <cell r="B1300" t="str">
            <v>Fornecimento e Instalação de Kit De Identificação Elétrica Anilha + Fita</v>
          </cell>
          <cell r="C1300" t="str">
            <v>CJ</v>
          </cell>
          <cell r="D1300">
            <v>3.4131</v>
          </cell>
        </row>
        <row r="1301">
          <cell r="A1301" t="str">
            <v>001.24.00200</v>
          </cell>
          <cell r="B1301" t="str">
            <v>Fornecimento e Instalação de Kit De Identificação Lógica ( Anilha + Fita)</v>
          </cell>
          <cell r="C1301" t="str">
            <v>CJ</v>
          </cell>
          <cell r="D1301">
            <v>3.4131</v>
          </cell>
        </row>
        <row r="1302">
          <cell r="A1302" t="str">
            <v>001.24.00220</v>
          </cell>
          <cell r="B1302" t="str">
            <v>Fornecimento e Instalação de Painel Frontal 19''X1U Bege ou Preto</v>
          </cell>
          <cell r="C1302" t="str">
            <v>UN</v>
          </cell>
          <cell r="D1302">
            <v>16.312999999999999</v>
          </cell>
        </row>
        <row r="1303">
          <cell r="A1303" t="str">
            <v>001.24.00240</v>
          </cell>
          <cell r="B1303" t="str">
            <v>Fornecimento e Instalação de Patch Cord  CAT. 5E RIGIDO 2.5M C/ CAPA</v>
          </cell>
          <cell r="C1303" t="str">
            <v>UN</v>
          </cell>
          <cell r="D1303">
            <v>12.1638</v>
          </cell>
        </row>
        <row r="1304">
          <cell r="A1304" t="str">
            <v>001.24.00260</v>
          </cell>
          <cell r="B1304" t="str">
            <v>Fornecimento e Instalação de Patch Cord Cat. 5E Flex. 1.5M  Azul S/ Capa</v>
          </cell>
          <cell r="C1304" t="str">
            <v>UN</v>
          </cell>
          <cell r="D1304">
            <v>11.863799999999999</v>
          </cell>
        </row>
        <row r="1305">
          <cell r="A1305" t="str">
            <v>001.24.00280</v>
          </cell>
          <cell r="B1305" t="str">
            <v>Fornecimento e Instalação de Patch Painel 24 Portas Categoria 5E</v>
          </cell>
          <cell r="C1305" t="str">
            <v>UN</v>
          </cell>
          <cell r="D1305">
            <v>524.0752</v>
          </cell>
        </row>
        <row r="1306">
          <cell r="A1306" t="str">
            <v>001.24.00300</v>
          </cell>
          <cell r="B1306" t="str">
            <v>Fornecimento e Instalação de Porca Gaiola 5MM Fechado Com 02 Ventilador</v>
          </cell>
          <cell r="C1306" t="str">
            <v>UN</v>
          </cell>
          <cell r="D1306">
            <v>2.0554000000000001</v>
          </cell>
        </row>
        <row r="1307">
          <cell r="A1307" t="str">
            <v>001.24.00320</v>
          </cell>
          <cell r="B1307" t="str">
            <v>Fornecimento e Instalação de Rack 19''X12UX550MM Fechado Com 02 Ventilador</v>
          </cell>
          <cell r="C1307" t="str">
            <v>UN</v>
          </cell>
          <cell r="D1307">
            <v>868.93039999999996</v>
          </cell>
        </row>
        <row r="1308">
          <cell r="A1308" t="str">
            <v>001.24.00340</v>
          </cell>
          <cell r="B1308" t="str">
            <v>Fornecimento e Instalação de Régua 19'' Com 6 Tomadas 2P+T</v>
          </cell>
          <cell r="C1308" t="str">
            <v>UN</v>
          </cell>
          <cell r="D1308">
            <v>89.093000000000004</v>
          </cell>
        </row>
        <row r="1309">
          <cell r="A1309" t="str">
            <v>001.24.00360</v>
          </cell>
          <cell r="B1309" t="str">
            <v>Fornecimento e Instalação de Switch 24P AT - FS724I 10/100</v>
          </cell>
          <cell r="C1309" t="str">
            <v>UN</v>
          </cell>
          <cell r="D1309">
            <v>1094.5952</v>
          </cell>
        </row>
        <row r="1310">
          <cell r="A1310" t="str">
            <v>001.24.00380</v>
          </cell>
          <cell r="B1310" t="str">
            <v>Fornecimento e Instalação de Tampa Encaixe  50 x 50 x 300 mm</v>
          </cell>
          <cell r="C1310" t="str">
            <v>BR</v>
          </cell>
          <cell r="D1310">
            <v>11.1785</v>
          </cell>
        </row>
        <row r="1311">
          <cell r="A1311" t="str">
            <v>001.24.00400</v>
          </cell>
          <cell r="B1311" t="str">
            <v>Fornecimento e Instalação de Calha Lisa 50 x 50 x 300 mm Tipo U</v>
          </cell>
          <cell r="C1311" t="str">
            <v>BR</v>
          </cell>
          <cell r="D1311">
            <v>46.367600000000003</v>
          </cell>
        </row>
        <row r="1312">
          <cell r="A1312" t="str">
            <v>001.24.00420</v>
          </cell>
          <cell r="B1312" t="str">
            <v>Fornecimento e Instalação de Tomada para Telefone tipo Telebrás de Embutir com espelho para caixa 4x2"""""""", Linha Popular</v>
          </cell>
          <cell r="C1312" t="str">
            <v>CJ</v>
          </cell>
          <cell r="D1312">
            <v>6.5507999999999997</v>
          </cell>
        </row>
        <row r="1313">
          <cell r="A1313" t="str">
            <v>001.24.00440</v>
          </cell>
          <cell r="B1313" t="str">
            <v>Fornecimento e Instalação de Tomada para Telefone RJ 11 de Embutir com espelho para caixa 4x2"""""""", Linha Popular</v>
          </cell>
          <cell r="C1313" t="str">
            <v>CJ</v>
          </cell>
          <cell r="D1313">
            <v>6.1108000000000002</v>
          </cell>
        </row>
        <row r="1314">
          <cell r="A1314" t="str">
            <v>001.24.00460</v>
          </cell>
          <cell r="B1314" t="str">
            <v>Fornecimento e Instalação de Tomada para Rede de Informática RJ 45 de Embutir com espelho para caixa 4x2"""""""", Linha Popular</v>
          </cell>
          <cell r="C1314" t="str">
            <v>CJ</v>
          </cell>
          <cell r="D1314">
            <v>21.4208</v>
          </cell>
        </row>
        <row r="1315">
          <cell r="A1315" t="str">
            <v>001.24.00480</v>
          </cell>
          <cell r="B1315" t="str">
            <v>Fornecimento e Instalação de Tomada para Rede de Informática com 2 RJ 45 de Embutir com espelho para caixa 4x4"""""""", Linha Popular</v>
          </cell>
          <cell r="C1315" t="str">
            <v>CJ</v>
          </cell>
          <cell r="D1315">
            <v>3.1507999999999998</v>
          </cell>
        </row>
        <row r="1316">
          <cell r="A1316" t="str">
            <v>001.24.00500</v>
          </cell>
          <cell r="B1316" t="str">
            <v>Fornecimento e Instalação de Tomada para Telefone tipo Telebrás de Embutir para piso com espelho em latão para caixa 4x2""""""""</v>
          </cell>
          <cell r="C1316" t="str">
            <v>CJ</v>
          </cell>
          <cell r="D1316">
            <v>18.4208</v>
          </cell>
        </row>
        <row r="1317">
          <cell r="A1317" t="str">
            <v>001.24.00520</v>
          </cell>
          <cell r="B1317" t="str">
            <v>Fornecimento e Instalação de Tomada para Telefone RJ 11 de Embutir para piso com espelho em latão para caixa 4x2""""""""</v>
          </cell>
          <cell r="C1317" t="str">
            <v>CJ</v>
          </cell>
          <cell r="D1317">
            <v>12.770799999999999</v>
          </cell>
        </row>
        <row r="1318">
          <cell r="A1318" t="str">
            <v>001.24.00540</v>
          </cell>
          <cell r="B1318" t="str">
            <v>Fornecimento e Instalação de Tomada para Rede de Informática RJ 45 de Embutir para piso com espelho para latão em caixa 4x2""""""""</v>
          </cell>
          <cell r="C1318" t="str">
            <v>CJ</v>
          </cell>
          <cell r="D1318">
            <v>11.9008</v>
          </cell>
        </row>
        <row r="1319">
          <cell r="A1319" t="str">
            <v>001.24.00560</v>
          </cell>
          <cell r="B1319" t="str">
            <v>Fornecimento e Instalação de Tomada para Rede de Informática com 2 RJ 45 de Embutir para piso com espelho em latão para caixa 4x2""""""""</v>
          </cell>
          <cell r="C1319" t="str">
            <v>CJ</v>
          </cell>
          <cell r="D1319">
            <v>8.3808000000000007</v>
          </cell>
        </row>
        <row r="1320">
          <cell r="A1320" t="str">
            <v>001.24.00580</v>
          </cell>
          <cell r="B1320" t="str">
            <v>Fornecimento e instalação de caixa metálica p/ telefone n.1 10.00x10.00x5.00 cm</v>
          </cell>
          <cell r="C1320" t="str">
            <v>UN</v>
          </cell>
          <cell r="D1320">
            <v>1.9336</v>
          </cell>
        </row>
        <row r="1321">
          <cell r="A1321" t="str">
            <v>001.24.00600</v>
          </cell>
          <cell r="B1321" t="str">
            <v>Fornecimento e instalação de caixa metálica p/ telefone n.2 20.00x20.00x12.00 cm</v>
          </cell>
          <cell r="C1321" t="str">
            <v>UN</v>
          </cell>
          <cell r="D1321">
            <v>33.816899999999997</v>
          </cell>
        </row>
        <row r="1322">
          <cell r="A1322" t="str">
            <v>001.24.00620</v>
          </cell>
          <cell r="B1322" t="str">
            <v>Fornecimento e instalação de caixa metálica p/ telefone n.3 40.00x40.00x12.00 cm</v>
          </cell>
          <cell r="C1322" t="str">
            <v>UN</v>
          </cell>
          <cell r="D1322">
            <v>68.144999999999996</v>
          </cell>
        </row>
        <row r="1323">
          <cell r="A1323" t="str">
            <v>001.24.00640</v>
          </cell>
          <cell r="B1323" t="str">
            <v>Fornecimento e instalação de caixa metálica p/ telefone n.4 60.00x60.00x12.00 cm</v>
          </cell>
          <cell r="C1323" t="str">
            <v>UN</v>
          </cell>
          <cell r="D1323">
            <v>116.7538</v>
          </cell>
        </row>
        <row r="1324">
          <cell r="A1324" t="str">
            <v>001.24.00660</v>
          </cell>
          <cell r="B1324" t="str">
            <v>Fornecimento e instalação de caixa metálica p/ telefone n.5 80.00x80.00x12.00 cm</v>
          </cell>
          <cell r="C1324" t="str">
            <v>UN</v>
          </cell>
          <cell r="D1324">
            <v>203.2987</v>
          </cell>
        </row>
        <row r="1325">
          <cell r="A1325" t="str">
            <v>001.24.00680</v>
          </cell>
          <cell r="B1325" t="str">
            <v>Fornecimento e instalação de caixa metálica p/ telefone n.6 120.00x120.00x12.00 cm</v>
          </cell>
          <cell r="C1325" t="str">
            <v>UN</v>
          </cell>
          <cell r="D1325">
            <v>405.44</v>
          </cell>
        </row>
        <row r="1326">
          <cell r="A1326" t="str">
            <v>001.24.00700</v>
          </cell>
          <cell r="B1326" t="str">
            <v>Execução de caixa de entrada em alvenaria c/ tampa metálica conf. padrão telemat r1 (60x35x50)cm</v>
          </cell>
          <cell r="C1326" t="str">
            <v>UN</v>
          </cell>
          <cell r="D1326">
            <v>0</v>
          </cell>
        </row>
        <row r="1327">
          <cell r="A1327" t="str">
            <v>001.24.00720</v>
          </cell>
          <cell r="B1327" t="str">
            <v>Execução de caixa de entrada em alvenaria c/ tampa metálica conf. padrão telemat r2 (107x52x50) cm</v>
          </cell>
          <cell r="C1327" t="str">
            <v>UN</v>
          </cell>
          <cell r="D1327">
            <v>0</v>
          </cell>
        </row>
        <row r="1328">
          <cell r="A1328" t="str">
            <v>001.25</v>
          </cell>
          <cell r="B1328" t="str">
            <v>INSTALAÇÕES ELÉTRICAS - PREVENÇÃO CONTRA DESCARGAS ATMOSFÉRICAS E INCÊNDIO</v>
          </cell>
          <cell r="D1328">
            <v>3740.7678999999998</v>
          </cell>
        </row>
        <row r="1329">
          <cell r="A1329" t="str">
            <v>001.25.00020</v>
          </cell>
          <cell r="B1329" t="str">
            <v>Fornecimento e Instalação de Cabo de cobre nú seção 10.00 mm2</v>
          </cell>
          <cell r="C1329" t="str">
            <v>ML</v>
          </cell>
          <cell r="D1329">
            <v>4.1642999999999999</v>
          </cell>
        </row>
        <row r="1330">
          <cell r="A1330" t="str">
            <v>001.25.00040</v>
          </cell>
          <cell r="B1330" t="str">
            <v>Fornecimento e Instalação de Cabo de cobre nú seção 16.00 mm2</v>
          </cell>
          <cell r="C1330" t="str">
            <v>ML</v>
          </cell>
          <cell r="D1330">
            <v>6.6029</v>
          </cell>
        </row>
        <row r="1331">
          <cell r="A1331" t="str">
            <v>001.25.00060</v>
          </cell>
          <cell r="B1331" t="str">
            <v>Fornecimento e Instalação de Cabo de cobre nú seção 25.00 mm2</v>
          </cell>
          <cell r="C1331" t="str">
            <v>ML</v>
          </cell>
          <cell r="D1331">
            <v>6.6029</v>
          </cell>
        </row>
        <row r="1332">
          <cell r="A1332" t="str">
            <v>001.25.00080</v>
          </cell>
          <cell r="B1332" t="str">
            <v>Fornecimento e Instalação de Cabo de cobre nú seção 35.00 mm2</v>
          </cell>
          <cell r="C1332" t="str">
            <v>ML</v>
          </cell>
          <cell r="D1332">
            <v>8.7866</v>
          </cell>
        </row>
        <row r="1333">
          <cell r="A1333" t="str">
            <v>001.25.00100</v>
          </cell>
          <cell r="B1333" t="str">
            <v>Fornecimento e Instalação de Cabo de cobre nú seção 50.00 mm2</v>
          </cell>
          <cell r="C1333" t="str">
            <v>ML</v>
          </cell>
          <cell r="D1333">
            <v>13.172599999999999</v>
          </cell>
        </row>
        <row r="1334">
          <cell r="A1334" t="str">
            <v>001.25.00120</v>
          </cell>
          <cell r="B1334" t="str">
            <v>Fornecimento e Instalação de Cabo de cobre nú seção 70.00 mm2</v>
          </cell>
          <cell r="C1334" t="str">
            <v>ML</v>
          </cell>
          <cell r="D1334">
            <v>16.956800000000001</v>
          </cell>
        </row>
        <row r="1335">
          <cell r="A1335" t="str">
            <v>001.25.00140</v>
          </cell>
          <cell r="B1335" t="str">
            <v>Fornecimento e Instalação de Cabo de cobre nú seção 95.00 mm2</v>
          </cell>
          <cell r="C1335" t="str">
            <v>ML</v>
          </cell>
          <cell r="D1335">
            <v>23.057200000000002</v>
          </cell>
        </row>
        <row r="1336">
          <cell r="A1336" t="str">
            <v>001.25.00160</v>
          </cell>
          <cell r="B1336" t="str">
            <v>Fornecimento e Instalação de Relee fotoelétrico para comando automático de iluminação 110V/220V, incl. Base</v>
          </cell>
          <cell r="C1336" t="str">
            <v>UN</v>
          </cell>
          <cell r="D1336">
            <v>24.636900000000001</v>
          </cell>
        </row>
        <row r="1337">
          <cell r="A1337" t="str">
            <v>001.25.00180</v>
          </cell>
          <cell r="B1337" t="str">
            <v>Execução de caixa de concreto 40x40x60cm com tampa de concreto armado</v>
          </cell>
          <cell r="C1337" t="str">
            <v>UN</v>
          </cell>
          <cell r="D1337">
            <v>49.190399999999997</v>
          </cell>
        </row>
        <row r="1338">
          <cell r="A1338" t="str">
            <v>001.25.00200</v>
          </cell>
          <cell r="B1338" t="str">
            <v>Fornecimento e Instalação de Solda Exotérmica 25</v>
          </cell>
          <cell r="C1338" t="str">
            <v>UN</v>
          </cell>
          <cell r="D1338">
            <v>7.4768999999999997</v>
          </cell>
        </row>
        <row r="1339">
          <cell r="A1339" t="str">
            <v>001.25.00220</v>
          </cell>
          <cell r="B1339" t="str">
            <v>Fornecimento e Instalação de Solda Exotérmica 32</v>
          </cell>
          <cell r="C1339" t="str">
            <v>UN</v>
          </cell>
          <cell r="D1339">
            <v>8.0769000000000002</v>
          </cell>
        </row>
        <row r="1340">
          <cell r="A1340" t="str">
            <v>001.25.00240</v>
          </cell>
          <cell r="B1340" t="str">
            <v>Fornecimento e Instalação de Solda Exotérmica 45</v>
          </cell>
          <cell r="C1340" t="str">
            <v>UN</v>
          </cell>
          <cell r="D1340">
            <v>8.4769000000000005</v>
          </cell>
        </row>
        <row r="1341">
          <cell r="A1341" t="str">
            <v>001.25.00260</v>
          </cell>
          <cell r="B1341" t="str">
            <v>Fornecimento e Instalação de Solda Exotérmica 65</v>
          </cell>
          <cell r="C1341" t="str">
            <v>UN</v>
          </cell>
          <cell r="D1341">
            <v>8.8768999999999991</v>
          </cell>
        </row>
        <row r="1342">
          <cell r="A1342" t="str">
            <v>001.25.00280</v>
          </cell>
          <cell r="B1342" t="str">
            <v>Fornecimento e Instalação de Solda Exotérmica 90</v>
          </cell>
          <cell r="C1342" t="str">
            <v>UN</v>
          </cell>
          <cell r="D1342">
            <v>9.9769000000000005</v>
          </cell>
        </row>
        <row r="1343">
          <cell r="A1343" t="str">
            <v>001.25.00300</v>
          </cell>
          <cell r="B1343" t="str">
            <v>Fornecimento e Instalação de Solda Exotérmica 115</v>
          </cell>
          <cell r="C1343" t="str">
            <v>UN</v>
          </cell>
          <cell r="D1343">
            <v>10.876899999999999</v>
          </cell>
        </row>
        <row r="1344">
          <cell r="A1344" t="str">
            <v>001.25.00320</v>
          </cell>
          <cell r="B1344" t="str">
            <v>Fornecimento e Instalação de Solda Exotérmica 150</v>
          </cell>
          <cell r="C1344" t="str">
            <v>UN</v>
          </cell>
          <cell r="D1344">
            <v>12.0769</v>
          </cell>
        </row>
        <row r="1345">
          <cell r="A1345" t="str">
            <v>001.25.00340</v>
          </cell>
          <cell r="B1345" t="str">
            <v>Fornecimento e Instalação de Solda Exotérmica 200</v>
          </cell>
          <cell r="C1345" t="str">
            <v>UN</v>
          </cell>
          <cell r="D1345">
            <v>13.776899999999999</v>
          </cell>
        </row>
        <row r="1346">
          <cell r="A1346" t="str">
            <v>001.25.00360</v>
          </cell>
          <cell r="B1346" t="str">
            <v>Fornecimento E Instalação De Captor Tipo Franklin - Latão Niquelado De 300mm 1 Descida</v>
          </cell>
          <cell r="C1346" t="str">
            <v>UN</v>
          </cell>
          <cell r="D1346">
            <v>29.553000000000001</v>
          </cell>
        </row>
        <row r="1347">
          <cell r="A1347" t="str">
            <v>001.25.00380</v>
          </cell>
          <cell r="B1347" t="str">
            <v>Fornecimento E Instalação De Captor Tipo Franklin - Latão Niquelado De 350mm 1 Descida</v>
          </cell>
          <cell r="C1347" t="str">
            <v>UN</v>
          </cell>
          <cell r="D1347">
            <v>54.823</v>
          </cell>
        </row>
        <row r="1348">
          <cell r="A1348" t="str">
            <v>001.25.00400</v>
          </cell>
          <cell r="B1348" t="str">
            <v>Fornecimento E Instalação De Captor Tipo Franklin - Latão Niquelado De 300 Mm 2 Descidas</v>
          </cell>
          <cell r="C1348" t="str">
            <v>UN</v>
          </cell>
          <cell r="D1348">
            <v>38.073</v>
          </cell>
        </row>
        <row r="1349">
          <cell r="A1349" t="str">
            <v>001.25.00420</v>
          </cell>
          <cell r="B1349" t="str">
            <v>Fornecimento E Instalação De Captor Tipo Franklin - Latão Niquelado De 350 Mm 2 Descidas</v>
          </cell>
          <cell r="C1349" t="str">
            <v>UN</v>
          </cell>
          <cell r="D1349">
            <v>58.292999999999999</v>
          </cell>
        </row>
        <row r="1350">
          <cell r="A1350" t="str">
            <v>001.25.00440</v>
          </cell>
          <cell r="B1350" t="str">
            <v>Fornecimento E Instalação De Captor Tipo Franklin - Inox De 300 Mm 1 Descida</v>
          </cell>
          <cell r="C1350" t="str">
            <v>UN</v>
          </cell>
          <cell r="D1350">
            <v>86.822999999999993</v>
          </cell>
        </row>
        <row r="1351">
          <cell r="A1351" t="str">
            <v>001.25.00460</v>
          </cell>
          <cell r="B1351" t="str">
            <v>Fornecimento E Instalação De Captor Tipo Franklin - Inox De 300 Mm 2 Descidas</v>
          </cell>
          <cell r="C1351" t="str">
            <v>UN</v>
          </cell>
          <cell r="D1351">
            <v>99.022999999999996</v>
          </cell>
        </row>
        <row r="1352">
          <cell r="A1352" t="str">
            <v>001.25.00480</v>
          </cell>
          <cell r="B1352" t="str">
            <v>Fornecimento E Instalação De Terminais Aéreos - Fixação Horizontal De 300 Mm S/ Abraçadeira</v>
          </cell>
          <cell r="C1352" t="str">
            <v>UN</v>
          </cell>
          <cell r="D1352">
            <v>7.4992000000000001</v>
          </cell>
        </row>
        <row r="1353">
          <cell r="A1353" t="str">
            <v>001.25.00500</v>
          </cell>
          <cell r="B1353" t="str">
            <v>Fornecimento E Instalação De Terminais Aéreos - Fixação Horizontal De 300 Mm C/ Abraçadeira</v>
          </cell>
          <cell r="C1353" t="str">
            <v>UN</v>
          </cell>
          <cell r="D1353">
            <v>8.6091999999999995</v>
          </cell>
        </row>
        <row r="1354">
          <cell r="A1354" t="str">
            <v>001.25.00520</v>
          </cell>
          <cell r="B1354" t="str">
            <v>Fornecimento E Instalação De Terminais Aéreos - Fixação Horizontal De 600 Mm S/ Abraçadeira</v>
          </cell>
          <cell r="C1354" t="str">
            <v>UN</v>
          </cell>
          <cell r="D1354">
            <v>8.6692</v>
          </cell>
        </row>
        <row r="1355">
          <cell r="A1355" t="str">
            <v>001.25.00540</v>
          </cell>
          <cell r="B1355" t="str">
            <v>Fornecimento e Instalação de Terminais aéreos - Fixação Horizontal de 600 mm C/ Abraçadeira</v>
          </cell>
          <cell r="C1355" t="str">
            <v>UN</v>
          </cell>
          <cell r="D1355">
            <v>9.7492000000000001</v>
          </cell>
        </row>
        <row r="1356">
          <cell r="A1356" t="str">
            <v>001.25.00560</v>
          </cell>
          <cell r="B1356" t="str">
            <v>Fornecimento E Instalação De Terminais Aéreos - Fixação Vertical De 300 Mm S/ Abraçadeira</v>
          </cell>
          <cell r="C1356" t="str">
            <v>UN</v>
          </cell>
          <cell r="D1356">
            <v>7.4992000000000001</v>
          </cell>
        </row>
        <row r="1357">
          <cell r="A1357" t="str">
            <v>001.25.00580</v>
          </cell>
          <cell r="B1357" t="str">
            <v>Fornecimento e Instalação de Terminais Aéreos -Fixação Vertical de 300 mm C/ Abraçadeira</v>
          </cell>
          <cell r="C1357" t="str">
            <v>UN</v>
          </cell>
          <cell r="D1357">
            <v>8.6091999999999995</v>
          </cell>
        </row>
        <row r="1358">
          <cell r="A1358" t="str">
            <v>001.25.00600</v>
          </cell>
          <cell r="B1358" t="str">
            <v>Fornecimento E Instalação De Terminais Aéreos - Fixação Vertical De 600 Mm S/ Abraçadeira</v>
          </cell>
          <cell r="C1358" t="str">
            <v>UN</v>
          </cell>
          <cell r="D1358">
            <v>8.6692</v>
          </cell>
        </row>
        <row r="1359">
          <cell r="A1359" t="str">
            <v>001.25.00620</v>
          </cell>
          <cell r="B1359" t="str">
            <v>Fornecimento E Instalação De Treminais Aéreos - Fixação Vertical De 600 Mm C/ Abraçadeira</v>
          </cell>
          <cell r="C1359" t="str">
            <v>UN</v>
          </cell>
          <cell r="D1359">
            <v>9.7492000000000001</v>
          </cell>
        </row>
        <row r="1360">
          <cell r="A1360" t="str">
            <v>001.25.00640</v>
          </cell>
          <cell r="B1360" t="str">
            <v>Fornecimento E Instalção De Isolador De Uso Geral - Fixação Horizontal Simples</v>
          </cell>
          <cell r="C1360" t="str">
            <v>UN</v>
          </cell>
          <cell r="D1360">
            <v>6.1215000000000002</v>
          </cell>
        </row>
        <row r="1361">
          <cell r="A1361" t="str">
            <v>001.25.00660</v>
          </cell>
          <cell r="B1361" t="str">
            <v>Fornecimento E Instalação De Isolador De Uso Geral - Fixação Horizontal Simples C/ 100 Mm</v>
          </cell>
          <cell r="C1361" t="str">
            <v>UN</v>
          </cell>
          <cell r="D1361">
            <v>5.3014999999999999</v>
          </cell>
        </row>
        <row r="1362">
          <cell r="A1362" t="str">
            <v>001.25.00680</v>
          </cell>
          <cell r="B1362" t="str">
            <v>Fornecimento E Instalação De Isolador De Uso Geral - Fixação Horizontal Reforçado</v>
          </cell>
          <cell r="C1362" t="str">
            <v>UN</v>
          </cell>
          <cell r="D1362">
            <v>5.8615000000000004</v>
          </cell>
        </row>
        <row r="1363">
          <cell r="A1363" t="str">
            <v>001.25.00700</v>
          </cell>
          <cell r="B1363" t="str">
            <v>Fornecimento E Instalação De Isolador De Uso Geral - Fixação Horizontal  Reforçado C/ 100 Mm</v>
          </cell>
          <cell r="C1363" t="str">
            <v>UN</v>
          </cell>
          <cell r="D1363">
            <v>6.9615</v>
          </cell>
        </row>
        <row r="1364">
          <cell r="A1364" t="str">
            <v>001.25.00720</v>
          </cell>
          <cell r="B1364" t="str">
            <v>Fornecimento e Instalação de Isolador de Uso Geral - Fixação em 90º Reforçado 90º</v>
          </cell>
          <cell r="C1364" t="str">
            <v>UN</v>
          </cell>
          <cell r="D1364">
            <v>9.9614999999999991</v>
          </cell>
        </row>
        <row r="1365">
          <cell r="A1365" t="str">
            <v>001.25.00740</v>
          </cell>
          <cell r="B1365" t="str">
            <v>Fornecimento E Instalação De Isolador De Uso Geral - Fixação Em 90º Reforçado 90º C/ 100 Mm</v>
          </cell>
          <cell r="C1365" t="str">
            <v>UN</v>
          </cell>
          <cell r="D1365">
            <v>9.9614999999999991</v>
          </cell>
        </row>
        <row r="1366">
          <cell r="A1366" t="str">
            <v>001.25.00760</v>
          </cell>
          <cell r="B1366" t="str">
            <v>Fornecimento E Instalação De Isolador De Uso Geral - Isolador P/ Telha Tipo Consid Reforçado</v>
          </cell>
          <cell r="C1366" t="str">
            <v>UN</v>
          </cell>
          <cell r="D1366">
            <v>11.4115</v>
          </cell>
        </row>
        <row r="1367">
          <cell r="A1367" t="str">
            <v>001.25.00780</v>
          </cell>
          <cell r="B1367" t="str">
            <v>Fornecimento E Instalação De Mastro H De 2,00 M X 1. 1/2''</v>
          </cell>
          <cell r="C1367" t="str">
            <v>UN</v>
          </cell>
          <cell r="D1367">
            <v>45.892299999999999</v>
          </cell>
        </row>
        <row r="1368">
          <cell r="A1368" t="str">
            <v>001.25.00800</v>
          </cell>
          <cell r="B1368" t="str">
            <v>Fornecimento E Instalação De Mastro H De 3,00m X 1. 1/2''</v>
          </cell>
          <cell r="C1368" t="str">
            <v>UN</v>
          </cell>
          <cell r="D1368">
            <v>65.672300000000007</v>
          </cell>
        </row>
        <row r="1369">
          <cell r="A1369" t="str">
            <v>001.25.00820</v>
          </cell>
          <cell r="B1369" t="str">
            <v>Fornecimento E Instalação De Mastro H De 4,00 M X 1. 1/2''</v>
          </cell>
          <cell r="C1369" t="str">
            <v>UN</v>
          </cell>
          <cell r="D1369">
            <v>89.802300000000002</v>
          </cell>
        </row>
        <row r="1370">
          <cell r="A1370" t="str">
            <v>001.25.00840</v>
          </cell>
          <cell r="B1370" t="str">
            <v>Fornecimento E Instalação de Mastro H de 5,00 m x 1. 1/2''</v>
          </cell>
          <cell r="C1370" t="str">
            <v>UN</v>
          </cell>
          <cell r="D1370">
            <v>105.25230000000001</v>
          </cell>
        </row>
        <row r="1371">
          <cell r="A1371" t="str">
            <v>001.25.00860</v>
          </cell>
          <cell r="B1371" t="str">
            <v>Fornecimento E Instalação De Mastro H De 6,00 M X 1. 1/2''</v>
          </cell>
          <cell r="C1371" t="str">
            <v>UN</v>
          </cell>
          <cell r="D1371">
            <v>124.9023</v>
          </cell>
        </row>
        <row r="1372">
          <cell r="A1372" t="str">
            <v>001.25.00880</v>
          </cell>
          <cell r="B1372" t="str">
            <v>Fornecimento E Instalação De Mastro H De 2,00 M X 2''</v>
          </cell>
          <cell r="C1372" t="str">
            <v>UN</v>
          </cell>
          <cell r="D1372">
            <v>54.842300000000002</v>
          </cell>
        </row>
        <row r="1373">
          <cell r="A1373" t="str">
            <v>001.25.00900</v>
          </cell>
          <cell r="B1373" t="str">
            <v>Fornecimento E Instalação De Mastro H De 3,00 M X 2''</v>
          </cell>
          <cell r="C1373" t="str">
            <v>UN</v>
          </cell>
          <cell r="D1373">
            <v>78.672300000000007</v>
          </cell>
        </row>
        <row r="1374">
          <cell r="A1374" t="str">
            <v>001.25.00920</v>
          </cell>
          <cell r="B1374" t="str">
            <v>Fornecimento E Instalação De Masto H De 4,00 M X 2''</v>
          </cell>
          <cell r="C1374" t="str">
            <v>UN</v>
          </cell>
          <cell r="D1374">
            <v>104.39230000000001</v>
          </cell>
        </row>
        <row r="1375">
          <cell r="A1375" t="str">
            <v>001.25.00940</v>
          </cell>
          <cell r="B1375" t="str">
            <v>Fornecimento E Instalação De Mastro H De 5,00 M X 2''</v>
          </cell>
          <cell r="C1375" t="str">
            <v>UN</v>
          </cell>
          <cell r="D1375">
            <v>127.06229999999999</v>
          </cell>
        </row>
        <row r="1376">
          <cell r="A1376" t="str">
            <v>001.25.00960</v>
          </cell>
          <cell r="B1376" t="str">
            <v>Fornecimento E Instalação De Mastro H De 6,00 M X 2''</v>
          </cell>
          <cell r="C1376" t="str">
            <v>UN</v>
          </cell>
          <cell r="D1376">
            <v>150.9023</v>
          </cell>
        </row>
        <row r="1377">
          <cell r="A1377" t="str">
            <v>001.25.00980</v>
          </cell>
          <cell r="B1377" t="str">
            <v>Fornecimento E Instalação De Mastro Telescópico H De 5,00 M X 1. 1/2'' E 2''</v>
          </cell>
          <cell r="C1377" t="str">
            <v>UN</v>
          </cell>
          <cell r="D1377">
            <v>160.14230000000001</v>
          </cell>
        </row>
        <row r="1378">
          <cell r="A1378" t="str">
            <v>001.25.01000</v>
          </cell>
          <cell r="B1378" t="str">
            <v>Fornecimento E Instalação De Mastro Telescópico H De 7,00 M X 1. 1/2'' E 2''</v>
          </cell>
          <cell r="C1378" t="str">
            <v>UN</v>
          </cell>
          <cell r="D1378">
            <v>221.67230000000001</v>
          </cell>
        </row>
        <row r="1379">
          <cell r="A1379" t="str">
            <v>001.25.01020</v>
          </cell>
          <cell r="B1379" t="str">
            <v>Fornecimento E Instalação De Mastro Telescópico H De 9,00 M X 1. 1/2'' E 2''</v>
          </cell>
          <cell r="C1379" t="str">
            <v>UN</v>
          </cell>
          <cell r="D1379">
            <v>282.34230000000002</v>
          </cell>
        </row>
        <row r="1380">
          <cell r="A1380" t="str">
            <v>001.25.01040</v>
          </cell>
          <cell r="B1380" t="str">
            <v>Fornecimento E Instalação De Isolador P/ Mastro - Simples 1 Descida De 3/4''</v>
          </cell>
          <cell r="C1380" t="str">
            <v>UN</v>
          </cell>
          <cell r="D1380">
            <v>7.1615000000000002</v>
          </cell>
        </row>
        <row r="1381">
          <cell r="A1381" t="str">
            <v>001.25.01060</v>
          </cell>
          <cell r="B1381" t="str">
            <v>Fornecimento E Instalação De Isolador P/ Mastro - Simples 1 Descida De 1''</v>
          </cell>
          <cell r="C1381" t="str">
            <v>UN</v>
          </cell>
          <cell r="D1381">
            <v>7.2915000000000001</v>
          </cell>
        </row>
        <row r="1382">
          <cell r="A1382" t="str">
            <v>001.25.01080</v>
          </cell>
          <cell r="B1382" t="str">
            <v>Fornecimento E Instalação De Isolador P/ Mastro - Simples 1 Descida De 1. 1/4''</v>
          </cell>
          <cell r="C1382" t="str">
            <v>UN</v>
          </cell>
          <cell r="D1382">
            <v>7.7714999999999996</v>
          </cell>
        </row>
        <row r="1383">
          <cell r="A1383" t="str">
            <v>001.25.01100</v>
          </cell>
          <cell r="B1383" t="str">
            <v>Fornecimento E Instalação De Isolador P/ Mastro - Simples 1 Descida De 1. 1/2''</v>
          </cell>
          <cell r="C1383" t="str">
            <v>UN</v>
          </cell>
          <cell r="D1383">
            <v>7.9115000000000002</v>
          </cell>
        </row>
        <row r="1384">
          <cell r="A1384" t="str">
            <v>001.25.01120</v>
          </cell>
          <cell r="B1384" t="str">
            <v>Fornecimento E Instalação De Isolador P/ Mastro - Simples 1 Descida De 2''</v>
          </cell>
          <cell r="C1384" t="str">
            <v>UN</v>
          </cell>
          <cell r="D1384">
            <v>8.1415000000000006</v>
          </cell>
        </row>
        <row r="1385">
          <cell r="A1385" t="str">
            <v>001.25.01140</v>
          </cell>
          <cell r="B1385" t="str">
            <v>Fornecimento E Instalação De Isolador P/ Mastro - Simples 2 Descidas De 3/4''</v>
          </cell>
          <cell r="C1385" t="str">
            <v>UN</v>
          </cell>
          <cell r="D1385">
            <v>7.6814999999999998</v>
          </cell>
        </row>
        <row r="1386">
          <cell r="A1386" t="str">
            <v>001.25.01160</v>
          </cell>
          <cell r="B1386" t="str">
            <v>Fornecimento E Instalação De Isolador P/ Mastro - Simples 2 Descidas De 1''</v>
          </cell>
          <cell r="C1386" t="str">
            <v>UN</v>
          </cell>
          <cell r="D1386">
            <v>7.8414999999999999</v>
          </cell>
        </row>
        <row r="1387">
          <cell r="A1387" t="str">
            <v>001.25.01180</v>
          </cell>
          <cell r="B1387" t="str">
            <v>Fornecimento E Instalação De Isolador P/ Mastro - Simples 2 Descidas De 1. 1/4''</v>
          </cell>
          <cell r="C1387" t="str">
            <v>UN</v>
          </cell>
          <cell r="D1387">
            <v>8.4614999999999991</v>
          </cell>
        </row>
        <row r="1388">
          <cell r="A1388" t="str">
            <v>001.25.01200</v>
          </cell>
          <cell r="B1388" t="str">
            <v>Fornecimento E Instalação De Isolador P/ Mastro - Simples 2 Descidas De 1. 1/2''</v>
          </cell>
          <cell r="C1388" t="str">
            <v>UN</v>
          </cell>
          <cell r="D1388">
            <v>8.9815000000000005</v>
          </cell>
        </row>
        <row r="1389">
          <cell r="A1389" t="str">
            <v>001.25.01220</v>
          </cell>
          <cell r="B1389" t="str">
            <v>Fornecimento E Instalação De Isolador P/ Mastro - Simples 2 Descidas De 2''</v>
          </cell>
          <cell r="C1389" t="str">
            <v>UN</v>
          </cell>
          <cell r="D1389">
            <v>9.3015000000000008</v>
          </cell>
        </row>
        <row r="1390">
          <cell r="A1390" t="str">
            <v>001.25.01240</v>
          </cell>
          <cell r="B1390" t="str">
            <v>Fornecimento E Instalação De Isolador P/ Mastro - Reforçado 1 Descida De 3/4''</v>
          </cell>
          <cell r="C1390" t="str">
            <v>UN</v>
          </cell>
          <cell r="D1390">
            <v>9.1415000000000006</v>
          </cell>
        </row>
        <row r="1391">
          <cell r="A1391" t="str">
            <v>001.25.01260</v>
          </cell>
          <cell r="B1391" t="str">
            <v>Fornecimento E Instalação De Isolador P/ Mastro - Reforçado 1 Descida De 1''</v>
          </cell>
          <cell r="C1391" t="str">
            <v>UN</v>
          </cell>
          <cell r="D1391">
            <v>9.1415000000000006</v>
          </cell>
        </row>
        <row r="1392">
          <cell r="A1392" t="str">
            <v>001.25.01280</v>
          </cell>
          <cell r="B1392" t="str">
            <v>Fornecimento E Instalação De Isolador P/ Mastro - Reforçado 1 Descida De 1. 1/4''</v>
          </cell>
          <cell r="C1392" t="str">
            <v>UN</v>
          </cell>
          <cell r="D1392">
            <v>9.5615000000000006</v>
          </cell>
        </row>
        <row r="1393">
          <cell r="A1393" t="str">
            <v>001.25.01300</v>
          </cell>
          <cell r="B1393" t="str">
            <v>Fornecimento E Instalação De Isolador P/ Mastro - Reforçado 1 Descida De 1. 1/2''</v>
          </cell>
          <cell r="C1393" t="str">
            <v>UN</v>
          </cell>
          <cell r="D1393">
            <v>10.301500000000001</v>
          </cell>
        </row>
        <row r="1394">
          <cell r="A1394" t="str">
            <v>001.25.01320</v>
          </cell>
          <cell r="B1394" t="str">
            <v>Fornecimento E Instalação De Isolador P/ Mastro - Reforçado 1 Descida De 2''</v>
          </cell>
          <cell r="C1394" t="str">
            <v>UN</v>
          </cell>
          <cell r="D1394">
            <v>10.951499999999999</v>
          </cell>
        </row>
        <row r="1395">
          <cell r="A1395" t="str">
            <v>001.25.01340</v>
          </cell>
          <cell r="B1395" t="str">
            <v>Fornecimento E Instalação De Isolador P/ Mastro - Reforçado 2 Descidas De 3/4''</v>
          </cell>
          <cell r="C1395" t="str">
            <v>UN</v>
          </cell>
          <cell r="D1395">
            <v>10.0815</v>
          </cell>
        </row>
        <row r="1396">
          <cell r="A1396" t="str">
            <v>001.25.01360</v>
          </cell>
          <cell r="B1396" t="str">
            <v>Fornecimento E Instalação De Isolador P/ Mastro - Reforçado 2 Descidas De 1''</v>
          </cell>
          <cell r="C1396" t="str">
            <v>UN</v>
          </cell>
          <cell r="D1396">
            <v>10.0815</v>
          </cell>
        </row>
        <row r="1397">
          <cell r="A1397" t="str">
            <v>001.25.01380</v>
          </cell>
          <cell r="B1397" t="str">
            <v>Fornecimento E Instalação De Isolador P/ Mastro - Reforçado 2 Descidas De 1. 1/4''</v>
          </cell>
          <cell r="C1397" t="str">
            <v>UN</v>
          </cell>
          <cell r="D1397">
            <v>10.281499999999999</v>
          </cell>
        </row>
        <row r="1398">
          <cell r="A1398" t="str">
            <v>001.25.01400</v>
          </cell>
          <cell r="B1398" t="str">
            <v>Fornecimento E Instalação De Isolador P/ Mastro - Reforçado 2 Descidas De 1. 1/2''</v>
          </cell>
          <cell r="C1398" t="str">
            <v>UN</v>
          </cell>
          <cell r="D1398">
            <v>10.7715</v>
          </cell>
        </row>
        <row r="1399">
          <cell r="A1399" t="str">
            <v>001.25.01420</v>
          </cell>
          <cell r="B1399" t="str">
            <v>Fornecimento E Instalação De Isolador P/ Mastro - Reforçado 2 Descidas De 2''</v>
          </cell>
          <cell r="C1399" t="str">
            <v>UN</v>
          </cell>
          <cell r="D1399">
            <v>11.2415</v>
          </cell>
        </row>
        <row r="1400">
          <cell r="A1400" t="str">
            <v>001.25.01440</v>
          </cell>
          <cell r="B1400" t="str">
            <v>Fornecimento E Instalação De Fixadores P/ Mastro - Base P/ Mastro H De 1. ¹/²''</v>
          </cell>
          <cell r="C1400" t="str">
            <v>UN</v>
          </cell>
          <cell r="D1400">
            <v>36.070700000000002</v>
          </cell>
        </row>
        <row r="1401">
          <cell r="A1401" t="str">
            <v>001.25.01460</v>
          </cell>
          <cell r="B1401" t="str">
            <v>Fornecimento E Instalação De Fixadores P/ Mastro - Base P/ Mastro H De 2''</v>
          </cell>
          <cell r="C1401" t="str">
            <v>UN</v>
          </cell>
          <cell r="D1401">
            <v>36.930700000000002</v>
          </cell>
        </row>
        <row r="1402">
          <cell r="A1402" t="str">
            <v>001.25.01480</v>
          </cell>
          <cell r="B1402" t="str">
            <v>Fornecimento E Instalação De Conectores De Uso Geral - Emenda E Medição P/ Cabo Até Ø50mm² 2P</v>
          </cell>
          <cell r="C1402" t="str">
            <v>UN</v>
          </cell>
          <cell r="D1402">
            <v>9.9460999999999995</v>
          </cell>
        </row>
        <row r="1403">
          <cell r="A1403" t="str">
            <v>001.25.01500</v>
          </cell>
          <cell r="B1403" t="str">
            <v>Fornecimento E Instalação De Conectores De Uso Geral - Emenda E Medição P/ Cabo Até Ø120mm² 2P</v>
          </cell>
          <cell r="C1403" t="str">
            <v>UN</v>
          </cell>
          <cell r="D1403">
            <v>14.296099999999999</v>
          </cell>
        </row>
        <row r="1404">
          <cell r="A1404" t="str">
            <v>001.25.01520</v>
          </cell>
          <cell r="B1404" t="str">
            <v>Fornecimento E Instalação De Conector De Uso Geral - Emenda E Medição P/ Cabo Até  Ø50mm² 4P</v>
          </cell>
          <cell r="C1404" t="str">
            <v>UN</v>
          </cell>
          <cell r="D1404">
            <v>17.1861</v>
          </cell>
        </row>
        <row r="1405">
          <cell r="A1405" t="str">
            <v>001.25.01540</v>
          </cell>
          <cell r="B1405" t="str">
            <v>Fornecimento E Instalação De Conector De Uso Geral - Emenda E Medição P/ Cabo Até Ø 120 Mm² 4P</v>
          </cell>
          <cell r="C1405" t="str">
            <v>UN</v>
          </cell>
          <cell r="D1405">
            <v>24.206099999999999</v>
          </cell>
        </row>
        <row r="1406">
          <cell r="A1406" t="str">
            <v>001.25.01560</v>
          </cell>
          <cell r="B1406" t="str">
            <v>Fornecimento E Instalação De Conector De Uso Geral - Split Bolt P/ Cabo Ø 16mm²</v>
          </cell>
          <cell r="C1406" t="str">
            <v>UN</v>
          </cell>
          <cell r="D1406">
            <v>5.9760999999999997</v>
          </cell>
        </row>
        <row r="1407">
          <cell r="A1407" t="str">
            <v>001.25.01580</v>
          </cell>
          <cell r="B1407" t="str">
            <v>Fornecimento E Instalação De Conector De Uso Geral - Split Bolt P/ Cabo Ø 25 Mm²</v>
          </cell>
          <cell r="C1407" t="str">
            <v>UN</v>
          </cell>
          <cell r="D1407">
            <v>6.2660999999999998</v>
          </cell>
        </row>
        <row r="1408">
          <cell r="A1408" t="str">
            <v>001.25.01600</v>
          </cell>
          <cell r="B1408" t="str">
            <v>Fornecimento E Instalação De Conector De Uso Geral - Split Bolt P/ Cabo Ø 35 Mm²</v>
          </cell>
          <cell r="C1408" t="str">
            <v>UN</v>
          </cell>
          <cell r="D1408">
            <v>6.8361000000000001</v>
          </cell>
        </row>
        <row r="1409">
          <cell r="A1409" t="str">
            <v>001.25.01620</v>
          </cell>
          <cell r="B1409" t="str">
            <v>Fornecimento E Instalação De Conector De Uso Gera - Split Bolt P/ Cabo Ø 50 Mm²</v>
          </cell>
          <cell r="C1409" t="str">
            <v>UN</v>
          </cell>
          <cell r="D1409">
            <v>7.7061000000000002</v>
          </cell>
        </row>
        <row r="1410">
          <cell r="A1410" t="str">
            <v>001.25.01640</v>
          </cell>
          <cell r="B1410" t="str">
            <v>Fornecimento E Instalação De Conector De Uso Geral - Split Bolt P/ Cabo Ø 70 Mm²</v>
          </cell>
          <cell r="C1410" t="str">
            <v>UN</v>
          </cell>
          <cell r="D1410">
            <v>9.4360999999999997</v>
          </cell>
        </row>
        <row r="1411">
          <cell r="A1411" t="str">
            <v>001.25.01660</v>
          </cell>
          <cell r="B1411" t="str">
            <v>Fornecimento E Instalação De Conector De Uso Geral - Split Bolt P/ Cabo Até Ø 70 Mm²</v>
          </cell>
          <cell r="C1411" t="str">
            <v>UN</v>
          </cell>
          <cell r="D1411">
            <v>11.7461</v>
          </cell>
        </row>
        <row r="1412">
          <cell r="A1412" t="str">
            <v>001.25.01680</v>
          </cell>
          <cell r="B1412" t="str">
            <v>Fornecimento E Instalação De Conector De Uso Geral - Split Bolt C/ Pino E Porca P/ Cabo Ø 16 Mm²</v>
          </cell>
          <cell r="C1412" t="str">
            <v>UN</v>
          </cell>
          <cell r="D1412">
            <v>7.7061000000000002</v>
          </cell>
        </row>
        <row r="1413">
          <cell r="A1413" t="str">
            <v>001.25.01700</v>
          </cell>
          <cell r="B1413" t="str">
            <v>Fornecimento E Instalação De Conector De Uso Geral - Split Bolt C/ Pino E Porca P/ Cabo Ø 25 Mm²</v>
          </cell>
          <cell r="C1413" t="str">
            <v>UN</v>
          </cell>
          <cell r="D1413">
            <v>7.2760999999999996</v>
          </cell>
        </row>
        <row r="1414">
          <cell r="A1414" t="str">
            <v>001.25.01720</v>
          </cell>
          <cell r="B1414" t="str">
            <v>Fornecimento E Instalação De Conector De Uso Geral - Split Bolt C/ Pino E Porca P/ Cabo Ø 35 Mm²</v>
          </cell>
          <cell r="C1414" t="str">
            <v>UN</v>
          </cell>
          <cell r="D1414">
            <v>7.7161</v>
          </cell>
        </row>
        <row r="1415">
          <cell r="A1415" t="str">
            <v>001.25.01740</v>
          </cell>
          <cell r="B1415" t="str">
            <v>Fornecimento E Instalação De Conector De Uso Geral - Split Bolt C/ Pino E Porca P/ Cabo Ø 50 Mm²</v>
          </cell>
          <cell r="C1415" t="str">
            <v>UN</v>
          </cell>
          <cell r="D1415">
            <v>8.6860999999999997</v>
          </cell>
        </row>
        <row r="1416">
          <cell r="A1416" t="str">
            <v>001.25.01760</v>
          </cell>
          <cell r="B1416" t="str">
            <v>Fornecimento E Instalação De Conector De Uso Geral - Split Bolt C/ Pino E Porca P/ Cabo Ø 70 Mm²</v>
          </cell>
          <cell r="C1416" t="str">
            <v>UN</v>
          </cell>
          <cell r="D1416">
            <v>11.8561</v>
          </cell>
        </row>
        <row r="1417">
          <cell r="A1417" t="str">
            <v>001.25.01780</v>
          </cell>
          <cell r="B1417" t="str">
            <v>Fornecimento E Instalação De Conector De Uso Geral - Terminal De Pressão C/ Passagem Frontal P/ Cabo Ø 16 Mm²</v>
          </cell>
          <cell r="C1417" t="str">
            <v>UN</v>
          </cell>
          <cell r="D1417">
            <v>10.876099999999999</v>
          </cell>
        </row>
        <row r="1418">
          <cell r="A1418" t="str">
            <v>001.25.01800</v>
          </cell>
          <cell r="B1418" t="str">
            <v>Fornecimento E Instalação De Conector De Uso Gera - Terminal De Pressão C/ Passagem Frontal P/ Cabo Ø 25 Mm²</v>
          </cell>
          <cell r="C1418" t="str">
            <v>UN</v>
          </cell>
          <cell r="D1418">
            <v>5.2061000000000002</v>
          </cell>
        </row>
        <row r="1419">
          <cell r="A1419" t="str">
            <v>001.25.01820</v>
          </cell>
          <cell r="B1419" t="str">
            <v>Fornecimento E Instalação De Conector De Uso Geral - Terminal De Pressão C/ Passagem Frontal P/ Cabo Ø 35 Mm²</v>
          </cell>
          <cell r="C1419" t="str">
            <v>UN</v>
          </cell>
          <cell r="D1419">
            <v>5.4961000000000002</v>
          </cell>
        </row>
        <row r="1420">
          <cell r="A1420" t="str">
            <v>001.25.01840</v>
          </cell>
          <cell r="B1420" t="str">
            <v>Fornecimento E Instalação De Conector De Uso Geral - Terminal De Pressão C/ Passagem Frontal P/ Cabo Ø 50 Mm²</v>
          </cell>
          <cell r="C1420" t="str">
            <v>UN</v>
          </cell>
          <cell r="D1420">
            <v>5.8761000000000001</v>
          </cell>
        </row>
        <row r="1421">
          <cell r="A1421" t="str">
            <v>001.25.01860</v>
          </cell>
          <cell r="B1421" t="str">
            <v>Fornecimento E Instalação De Conector De Uso Geral - Terminal De Pressão C/ Passagem Frontal P/ Cabo Ø 70 Mm²</v>
          </cell>
          <cell r="C1421" t="str">
            <v>UN</v>
          </cell>
          <cell r="D1421">
            <v>6.5260999999999996</v>
          </cell>
        </row>
        <row r="1422">
          <cell r="A1422" t="str">
            <v>001.25.01880</v>
          </cell>
          <cell r="B1422" t="str">
            <v>Fornecimento E Instalação De Conector De Uso Geral - Terminal De Pressão C/ Passagem Lateral P/ Cabo Ø 16 Mm²</v>
          </cell>
          <cell r="C1422" t="str">
            <v>UN</v>
          </cell>
          <cell r="D1422">
            <v>7.9260999999999999</v>
          </cell>
        </row>
        <row r="1423">
          <cell r="A1423" t="str">
            <v>001.25.01900</v>
          </cell>
          <cell r="B1423" t="str">
            <v>Fornecimento E Instalação De Conector De Uso Geral - Terminal De Pressão C/ Passagem Lateral P/ Cabo Ø 25 Mm²</v>
          </cell>
          <cell r="C1423" t="str">
            <v>UN</v>
          </cell>
          <cell r="D1423">
            <v>7.9260999999999999</v>
          </cell>
        </row>
        <row r="1424">
          <cell r="A1424" t="str">
            <v>001.25.01920</v>
          </cell>
          <cell r="B1424" t="str">
            <v>Fornecimento E Instalação De Conector De Uso Geral - Terminal De Pressão C/ Passagem Lateral P/ Cabo Ø 35 Mm²</v>
          </cell>
          <cell r="C1424" t="str">
            <v>UN</v>
          </cell>
          <cell r="D1424">
            <v>7.9260999999999999</v>
          </cell>
        </row>
        <row r="1425">
          <cell r="A1425" t="str">
            <v>001.25.01940</v>
          </cell>
          <cell r="B1425" t="str">
            <v>Fornecimento E Instalação De Conector De Uso Geral - Terminal De Pressão C/ Passagem Lateral P/ Cabo Ø 50 Mm²</v>
          </cell>
          <cell r="C1425" t="str">
            <v>UN</v>
          </cell>
          <cell r="D1425">
            <v>11.1761</v>
          </cell>
        </row>
        <row r="1426">
          <cell r="A1426" t="str">
            <v>001.25.01960</v>
          </cell>
          <cell r="B1426" t="str">
            <v>Fornecimento E Instalação De Conector De Uso Geral - Terminal De Pressão C/ Passagem Lateral P/ Cabo Ø 70 Mm²</v>
          </cell>
          <cell r="C1426" t="str">
            <v>UN</v>
          </cell>
          <cell r="D1426">
            <v>11.1761</v>
          </cell>
        </row>
        <row r="1427">
          <cell r="A1427" t="str">
            <v>001.25.01980</v>
          </cell>
          <cell r="B1427" t="str">
            <v>Fornecimento E Instalação De Conector De Uso Geral - Tensionador P/ Cabo Cobre Até Ø95 Mm²</v>
          </cell>
          <cell r="C1427" t="str">
            <v>UN</v>
          </cell>
          <cell r="D1427">
            <v>9.6960999999999995</v>
          </cell>
        </row>
        <row r="1428">
          <cell r="A1428" t="str">
            <v>001.25.02000</v>
          </cell>
          <cell r="B1428" t="str">
            <v>Fornecimento E Instalação De Conector De Uso Geral - Terminal De Pressão C/ 4 Parafusos P/ Cabo Ø 16/35 Mm²</v>
          </cell>
          <cell r="C1428" t="str">
            <v>UN</v>
          </cell>
          <cell r="D1428">
            <v>10.876099999999999</v>
          </cell>
        </row>
        <row r="1429">
          <cell r="A1429" t="str">
            <v>001.25.02020</v>
          </cell>
          <cell r="B1429" t="str">
            <v>Fornecimento E Instalação De Conector De Uso Geral - Terminal De Pressão C/ 4 Parafusos P/ Cabo Ø35/70 Mm²</v>
          </cell>
          <cell r="C1429" t="str">
            <v>UN</v>
          </cell>
          <cell r="D1429">
            <v>13.9861</v>
          </cell>
        </row>
        <row r="1430">
          <cell r="A1430" t="str">
            <v>001.25.02040</v>
          </cell>
          <cell r="B1430" t="str">
            <v>Fornecimento E Instalação De Conector De Uso Geral - Terminal Tipo X De Latão P/ Cabo Até Ø50 Mm²</v>
          </cell>
          <cell r="C1430" t="str">
            <v>UN</v>
          </cell>
          <cell r="D1430">
            <v>8.4260999999999999</v>
          </cell>
        </row>
        <row r="1431">
          <cell r="A1431" t="str">
            <v>001.25.02060</v>
          </cell>
          <cell r="B1431" t="str">
            <v>Fornecimento E Instalação De Conector De Uso Geral - Abraçadeira Tipo Ômega P/ Cabo Ø 16 Mm²</v>
          </cell>
          <cell r="C1431" t="str">
            <v>UN</v>
          </cell>
          <cell r="D1431">
            <v>6.3460999999999999</v>
          </cell>
        </row>
        <row r="1432">
          <cell r="A1432" t="str">
            <v>001.25.02080</v>
          </cell>
          <cell r="B1432" t="str">
            <v>Fornecimento E Instalação De Conector De Uso Geral - Abraçadeira Tipo Ômega P/ Cabo Ø35 Mm²</v>
          </cell>
          <cell r="C1432" t="str">
            <v>UN</v>
          </cell>
          <cell r="D1432">
            <v>6.3460999999999999</v>
          </cell>
        </row>
        <row r="1433">
          <cell r="A1433" t="str">
            <v>001.25.02100</v>
          </cell>
          <cell r="B1433" t="str">
            <v>Fornecimento e instalação de componentes de fixação - chapa de fixação tipo unha</v>
          </cell>
          <cell r="C1433" t="str">
            <v>UN</v>
          </cell>
          <cell r="D1433">
            <v>3.2107999999999999</v>
          </cell>
        </row>
        <row r="1434">
          <cell r="A1434" t="str">
            <v>001.25.02120</v>
          </cell>
          <cell r="B1434" t="str">
            <v>Fornecimento E Instalação De Componentes De Fixação - Abraçadeira 3 Estais P/ Mastro De 1. ¹/²''</v>
          </cell>
          <cell r="C1434" t="str">
            <v>UN</v>
          </cell>
          <cell r="D1434">
            <v>6.2008000000000001</v>
          </cell>
        </row>
        <row r="1435">
          <cell r="A1435" t="str">
            <v>001.25.02140</v>
          </cell>
          <cell r="B1435" t="str">
            <v>Fornecimento E Instalação De Componentes De Fixação - Abraçadeira 3 Estais  P/ Mastro 2''</v>
          </cell>
          <cell r="C1435" t="str">
            <v>UN</v>
          </cell>
          <cell r="D1435">
            <v>6.2008000000000001</v>
          </cell>
        </row>
        <row r="1436">
          <cell r="A1436" t="str">
            <v>001.25.02160</v>
          </cell>
          <cell r="B1436" t="str">
            <v>Fornecimento E Instalação De Componentes De Fixação - Abraçadeira 4 Estais P/ Mastro De 1. ¹/²''</v>
          </cell>
          <cell r="C1436" t="str">
            <v>UN</v>
          </cell>
          <cell r="D1436">
            <v>7.4207999999999998</v>
          </cell>
        </row>
        <row r="1437">
          <cell r="A1437" t="str">
            <v>001.25.02180</v>
          </cell>
          <cell r="B1437" t="str">
            <v>Fornecimento E Instalação De Componentes De Fixação - Abraçadeira 4 Estais P/ Mastro De 2''</v>
          </cell>
          <cell r="C1437" t="str">
            <v>UN</v>
          </cell>
          <cell r="D1437">
            <v>7.4207999999999998</v>
          </cell>
        </row>
        <row r="1438">
          <cell r="A1438" t="str">
            <v>001.25.02200</v>
          </cell>
          <cell r="B1438" t="str">
            <v>Fornecimento E Instalação De Componentes De Fixação - Fixador De Estais P/ Tubo</v>
          </cell>
          <cell r="C1438" t="str">
            <v>UN</v>
          </cell>
          <cell r="D1438">
            <v>3.9308000000000001</v>
          </cell>
        </row>
        <row r="1439">
          <cell r="A1439" t="str">
            <v>001.25.02220</v>
          </cell>
          <cell r="B1439" t="str">
            <v>Fornecimento E Instalação De Componentes De Fixação - Fixador De Estais P/ Cabo</v>
          </cell>
          <cell r="C1439" t="str">
            <v>UN</v>
          </cell>
          <cell r="D1439">
            <v>3.4508000000000001</v>
          </cell>
        </row>
        <row r="1440">
          <cell r="A1440" t="str">
            <v>001.25.02240</v>
          </cell>
          <cell r="B1440" t="str">
            <v>Fornecimento E Instalação De Componentes De Fixação - Manilha De 1/4''</v>
          </cell>
          <cell r="C1440" t="str">
            <v>UN</v>
          </cell>
          <cell r="D1440">
            <v>9.7208000000000006</v>
          </cell>
        </row>
        <row r="1441">
          <cell r="A1441" t="str">
            <v>001.25.02260</v>
          </cell>
          <cell r="B1441" t="str">
            <v>Fornecimento E Instalação De Componentes De Fixação - Esticador P/ Cabo De Aço De 3/16''</v>
          </cell>
          <cell r="C1441" t="str">
            <v>UN</v>
          </cell>
          <cell r="D1441">
            <v>7.9307999999999996</v>
          </cell>
        </row>
        <row r="1442">
          <cell r="A1442" t="str">
            <v>001.25.02280</v>
          </cell>
          <cell r="B1442" t="str">
            <v>Fornecimento E Instalação De Componentes De Fixação - Esticador P/ Cabo De Aço De 1/4''</v>
          </cell>
          <cell r="C1442" t="str">
            <v>UN</v>
          </cell>
          <cell r="D1442">
            <v>9.1308000000000007</v>
          </cell>
        </row>
        <row r="1443">
          <cell r="A1443" t="str">
            <v>001.25.02300</v>
          </cell>
          <cell r="B1443" t="str">
            <v>Fornecimento E Instalação De Componentes De Fixação - Sapatilha De 3/16''</v>
          </cell>
          <cell r="C1443" t="str">
            <v>UN</v>
          </cell>
          <cell r="D1443">
            <v>3.3508</v>
          </cell>
        </row>
        <row r="1444">
          <cell r="A1444" t="str">
            <v>001.25.02320</v>
          </cell>
          <cell r="B1444" t="str">
            <v>Fornecimento E Instalação De Componentes De Fixação - Sapatilha De 1/4''</v>
          </cell>
          <cell r="C1444" t="str">
            <v>UN</v>
          </cell>
          <cell r="D1444">
            <v>3.6808000000000001</v>
          </cell>
        </row>
        <row r="1445">
          <cell r="A1445" t="str">
            <v>001.25.02340</v>
          </cell>
          <cell r="B1445" t="str">
            <v>Fornecimeto E Instalação De Componentes De Fixação - Grampo Crosby De 3/16''</v>
          </cell>
          <cell r="C1445" t="str">
            <v>UN</v>
          </cell>
          <cell r="D1445">
            <v>3.3008000000000002</v>
          </cell>
        </row>
        <row r="1446">
          <cell r="A1446" t="str">
            <v>001.25.02360</v>
          </cell>
          <cell r="B1446" t="str">
            <v>Fornecimento E Instalação De Componentes De Fixação - Grampo Crosby De 1/4''</v>
          </cell>
          <cell r="C1446" t="str">
            <v>UN</v>
          </cell>
          <cell r="D1446">
            <v>3.3508</v>
          </cell>
        </row>
        <row r="1447">
          <cell r="A1447" t="str">
            <v>001.25.02380</v>
          </cell>
          <cell r="B1447" t="str">
            <v>Fornecimento E Instalação De Componentes De Fixação - Abraçadeira Tipo """"""""D"""""""" C/ Cunha De 3/4''</v>
          </cell>
          <cell r="C1447" t="str">
            <v>UN</v>
          </cell>
          <cell r="D1447">
            <v>2.9508000000000001</v>
          </cell>
        </row>
        <row r="1448">
          <cell r="A1448" t="str">
            <v>001.25.02400</v>
          </cell>
          <cell r="B1448" t="str">
            <v>Fornecimento  Instalação De Componentes De Fixação - Abraçadeira Tipo """"""""D"""""""" C/ Cunha De 1''</v>
          </cell>
          <cell r="C1448" t="str">
            <v>UN</v>
          </cell>
          <cell r="D1448">
            <v>3.1208</v>
          </cell>
        </row>
        <row r="1449">
          <cell r="A1449" t="str">
            <v>001.25.02420</v>
          </cell>
          <cell r="B1449" t="str">
            <v>Fornecimento E Instalação De Componentes De Fixação - Abraçadeira Tipo """"""""D"""""""" C/ Cunha De 1.¹/4''</v>
          </cell>
          <cell r="C1449" t="str">
            <v>UN</v>
          </cell>
          <cell r="D1449">
            <v>3.7707999999999999</v>
          </cell>
        </row>
        <row r="1450">
          <cell r="A1450" t="str">
            <v>001.25.02440</v>
          </cell>
          <cell r="B1450" t="str">
            <v>Fornecimento E Instalação De Componentes De Fixação - Abraçadeira Tipo """"""""D"""""""" C/ Cunha De 1.¹/²''</v>
          </cell>
          <cell r="C1450" t="str">
            <v>UN</v>
          </cell>
          <cell r="D1450">
            <v>3.7707999999999999</v>
          </cell>
        </row>
        <row r="1451">
          <cell r="A1451" t="str">
            <v>001.25.02460</v>
          </cell>
          <cell r="B1451" t="str">
            <v>Fornecimento E Instalação De Componentes De Fixação - Abraçadeira Tipo """"""""D"""""""" C/ Cunha De 2''</v>
          </cell>
          <cell r="C1451" t="str">
            <v>UN</v>
          </cell>
          <cell r="D1451">
            <v>4.0708000000000002</v>
          </cell>
        </row>
        <row r="1452">
          <cell r="A1452" t="str">
            <v>001.25.02480</v>
          </cell>
          <cell r="B1452" t="str">
            <v>Fornecimento E Instalação De Componentes De Fixação - Parafuso Sextavado C/ Bucha De Pvc Rosca Sob. 1/4'' X 1. ¹/²'' DZ</v>
          </cell>
          <cell r="C1452" t="str">
            <v>CT</v>
          </cell>
          <cell r="D1452">
            <v>2.4407999999999999</v>
          </cell>
        </row>
        <row r="1453">
          <cell r="A1453" t="str">
            <v>001.25.02500</v>
          </cell>
          <cell r="B1453" t="str">
            <v>Fornecimento E Instalação De Componentes De Fixação - Parafuso Sextavado C/ Bucha De Pvc Rosca Sob. 5/16'' X 1. ¹/²''DZ</v>
          </cell>
          <cell r="C1453" t="str">
            <v>CT</v>
          </cell>
          <cell r="D1453">
            <v>2.5708000000000002</v>
          </cell>
        </row>
        <row r="1454">
          <cell r="A1454" t="str">
            <v>001.25.02520</v>
          </cell>
          <cell r="B1454" t="str">
            <v>Fornecimento E Instalação De Componentes De Fixação - Parafuso Sextavado C/ Bucha De Pvc Rosca Sob. 5/16'' X 2'' DZ</v>
          </cell>
          <cell r="C1454" t="str">
            <v>CT</v>
          </cell>
          <cell r="D1454">
            <v>2.6107999999999998</v>
          </cell>
        </row>
        <row r="1455">
          <cell r="A1455" t="str">
            <v>001.25.02540</v>
          </cell>
          <cell r="B1455" t="str">
            <v>Fornecimento E Instalação De Conj. De Contraventegem Com Cabo P/ Mastro 1. ¹/²''</v>
          </cell>
          <cell r="C1455" t="str">
            <v>CJ</v>
          </cell>
          <cell r="D1455">
            <v>112.4645</v>
          </cell>
        </row>
        <row r="1456">
          <cell r="A1456" t="str">
            <v>001.25.02560</v>
          </cell>
          <cell r="B1456" t="str">
            <v>Fornecimento E Instalação De Conj. De Contraventagem Com Cabo P/ Mastro 2''</v>
          </cell>
          <cell r="C1456" t="str">
            <v>CJ</v>
          </cell>
          <cell r="D1456">
            <v>112.6845</v>
          </cell>
        </row>
        <row r="1457">
          <cell r="A1457" t="str">
            <v>001.25.02580</v>
          </cell>
          <cell r="B1457" t="str">
            <v>Fornecimento E Instalação De Componentes P/ Aterramento - Conector Cabo/Haste Tipo Olhal Reforçado 3/4''</v>
          </cell>
          <cell r="C1457" t="str">
            <v>UN</v>
          </cell>
          <cell r="D1457">
            <v>6.1330999999999998</v>
          </cell>
        </row>
        <row r="1458">
          <cell r="A1458" t="str">
            <v>001.25.02600</v>
          </cell>
          <cell r="B1458" t="str">
            <v>Fornecimento E Instalação De Componentes P/ Aterramento - Conector Cabo/Haste Tipo Olhal Reforçado 5/8''</v>
          </cell>
          <cell r="C1458" t="str">
            <v>UN</v>
          </cell>
          <cell r="D1458">
            <v>4.8830999999999998</v>
          </cell>
        </row>
        <row r="1459">
          <cell r="A1459" t="str">
            <v>001.25.02620</v>
          </cell>
          <cell r="B1459" t="str">
            <v>Fornecimento E Instalação De Componentes P/ Aterramento Cabo/Haste Tipo Olhal Leve 5/8''</v>
          </cell>
          <cell r="C1459" t="str">
            <v>UN</v>
          </cell>
          <cell r="D1459">
            <v>8.5230999999999995</v>
          </cell>
        </row>
        <row r="1460">
          <cell r="A1460" t="str">
            <v>001.25.02640</v>
          </cell>
          <cell r="B1460" t="str">
            <v>Fornecimento E Instalação De Componentes P/ Aterramento - Luva De Emenda P/ Haste De 5/8''</v>
          </cell>
          <cell r="C1460" t="str">
            <v>UN</v>
          </cell>
          <cell r="D1460">
            <v>7.9630999999999998</v>
          </cell>
        </row>
        <row r="1461">
          <cell r="A1461" t="str">
            <v>001.25.02660</v>
          </cell>
          <cell r="B1461" t="str">
            <v>Fornecimento E Instalação De Componentes P/ Aterramento - Luva De Emenda P/ Haste De 3/4''</v>
          </cell>
          <cell r="C1461" t="str">
            <v>UN</v>
          </cell>
          <cell r="D1461">
            <v>7.9630999999999998</v>
          </cell>
        </row>
        <row r="1462">
          <cell r="A1462" t="str">
            <v>001.25.02680</v>
          </cell>
          <cell r="B1462" t="str">
            <v>Fornecimento e Instalação de Componentes  p/ Aterramento - Conector Cabo/Haste Tipo Grampo</v>
          </cell>
          <cell r="C1462" t="str">
            <v>UN</v>
          </cell>
          <cell r="D1462">
            <v>4.8830999999999998</v>
          </cell>
        </row>
        <row r="1463">
          <cell r="A1463" t="str">
            <v>001.25.02700</v>
          </cell>
          <cell r="B1463" t="str">
            <v>Fornecimento E Inwstalação De Componentes P/ Aterramento - Haste Aterramento AC De 5/8'' X 2,40m</v>
          </cell>
          <cell r="C1463" t="str">
            <v>UN</v>
          </cell>
          <cell r="D1463">
            <v>33.256900000000002</v>
          </cell>
        </row>
        <row r="1464">
          <cell r="A1464" t="str">
            <v>001.25.02720</v>
          </cell>
          <cell r="B1464" t="str">
            <v>Fornecimento E Instalação De Componentes P/ Aterramento - Haste Aterramento  AC De 5/8'' X 3,00 M</v>
          </cell>
          <cell r="C1464" t="str">
            <v>UN</v>
          </cell>
          <cell r="D1464">
            <v>39.6569</v>
          </cell>
        </row>
        <row r="1465">
          <cell r="A1465" t="str">
            <v>001.25.02740</v>
          </cell>
          <cell r="B1465" t="str">
            <v>Fornecimento E Instalação De Componentes P/ Aterramento - Haste Aterramento AC De 3/4'' X 2,40 M</v>
          </cell>
          <cell r="C1465" t="str">
            <v>UN</v>
          </cell>
          <cell r="D1465">
            <v>44.136899999999997</v>
          </cell>
        </row>
        <row r="1466">
          <cell r="A1466" t="str">
            <v>001.25.02760</v>
          </cell>
          <cell r="B1466" t="str">
            <v>Fornecimento E Instalação De Componentes P/ Aterramento - Haste Aterramento AC De 3/4'' X 300 M</v>
          </cell>
          <cell r="C1466" t="str">
            <v>UN</v>
          </cell>
          <cell r="D1466">
            <v>53.626899999999999</v>
          </cell>
        </row>
        <row r="1467">
          <cell r="A1467" t="str">
            <v>001.25.02780</v>
          </cell>
          <cell r="B1467" t="str">
            <v>Forecimento E Instalação De Componentes P/ Aterramento - Haste Aterramento BC De 5/8'' X 2,40 M</v>
          </cell>
          <cell r="C1467" t="str">
            <v>UN</v>
          </cell>
          <cell r="D1467">
            <v>20.936900000000001</v>
          </cell>
        </row>
        <row r="1468">
          <cell r="A1468" t="str">
            <v>001.25.02800</v>
          </cell>
          <cell r="B1468" t="str">
            <v>Fornecimento E Instalação De Componentes P/ Aterramento - Haste Aterramento BC De 5/8'' X 3,00 M</v>
          </cell>
          <cell r="C1468" t="str">
            <v>UN</v>
          </cell>
          <cell r="D1468">
            <v>30.296900000000001</v>
          </cell>
        </row>
        <row r="1469">
          <cell r="A1469" t="str">
            <v>001.25.02820</v>
          </cell>
          <cell r="B1469" t="str">
            <v>Fornecimento E Instalação De Componentes P/ Aterramento - Haste Aterramento BC De 3/4'' X 2,40 M</v>
          </cell>
          <cell r="C1469" t="str">
            <v>UN</v>
          </cell>
          <cell r="D1469">
            <v>37.376899999999999</v>
          </cell>
        </row>
        <row r="1470">
          <cell r="A1470" t="str">
            <v>001.25.02840</v>
          </cell>
          <cell r="B1470" t="str">
            <v>Fornecimento E Instalação De Componentes P/ Aterramento - Haste Aterramento BC De 3/4'' X 3,00 M</v>
          </cell>
          <cell r="C1470" t="str">
            <v>UN</v>
          </cell>
          <cell r="D1470">
            <v>40.626899999999999</v>
          </cell>
        </row>
        <row r="1471">
          <cell r="A1471" t="str">
            <v>001.25.02860</v>
          </cell>
          <cell r="B1471" t="str">
            <v>Fornecimento E Instalação De Sinalizadores - Aparelhos Sinalizadores Simples S/ Célula</v>
          </cell>
          <cell r="C1471" t="str">
            <v>UN</v>
          </cell>
          <cell r="D1471">
            <v>22.716899999999999</v>
          </cell>
        </row>
        <row r="1472">
          <cell r="A1472" t="str">
            <v>001.25.02880</v>
          </cell>
          <cell r="B1472" t="str">
            <v>Fornecimento E Instalação De Sinalizadores - Aparelhos Sinalizadores Simples C/ Célula</v>
          </cell>
          <cell r="C1472" t="str">
            <v>UN</v>
          </cell>
          <cell r="D1472">
            <v>36.576900000000002</v>
          </cell>
        </row>
        <row r="1473">
          <cell r="A1473" t="str">
            <v>001.25.02900</v>
          </cell>
          <cell r="B1473" t="str">
            <v>Fornecimento E Instalação De Sinalizadores - Aparelhos Sinalizadores Duplo S/ Célula</v>
          </cell>
          <cell r="C1473" t="str">
            <v>UN</v>
          </cell>
          <cell r="D1473">
            <v>41.926900000000003</v>
          </cell>
        </row>
        <row r="1474">
          <cell r="A1474" t="str">
            <v>001.25.02920</v>
          </cell>
          <cell r="B1474" t="str">
            <v>Fornecimento E Instalação De Sinalizadores - Aparelhos Sinalizadores Duplo C/ Célula</v>
          </cell>
          <cell r="C1474" t="str">
            <v>UN</v>
          </cell>
          <cell r="D1474">
            <v>75.576899999999995</v>
          </cell>
        </row>
        <row r="1475">
          <cell r="A1475" t="str">
            <v>001.25.02940</v>
          </cell>
          <cell r="B1475" t="str">
            <v>Fornecimento E Instalação De Abraçadeira P/ Sinalizador De 1. ¹/²''</v>
          </cell>
          <cell r="C1475" t="str">
            <v>UN</v>
          </cell>
          <cell r="D1475">
            <v>5.7607999999999997</v>
          </cell>
        </row>
        <row r="1476">
          <cell r="A1476" t="str">
            <v>001.25.02960</v>
          </cell>
          <cell r="B1476" t="str">
            <v>Fornecimento E Instalação De Abraçadeira P/ Sinalizador De 2''</v>
          </cell>
          <cell r="C1476" t="str">
            <v>UN</v>
          </cell>
          <cell r="D1476">
            <v>5.9008000000000003</v>
          </cell>
        </row>
        <row r="1477">
          <cell r="A1477" t="str">
            <v>001.26</v>
          </cell>
          <cell r="B1477" t="str">
            <v>INSTALAÇÕES ELÉTRICAS - EQUIPAMENTOS</v>
          </cell>
          <cell r="D1477">
            <v>73805.055999999997</v>
          </cell>
        </row>
        <row r="1478">
          <cell r="A1478" t="str">
            <v>001.26.00020</v>
          </cell>
          <cell r="B1478" t="str">
            <v>Conjunto motor bomba centrífuga trifásica 50 a 60 hz para sucção até 6m pot. 1/2 hp</v>
          </cell>
          <cell r="C1478" t="str">
            <v>CJ</v>
          </cell>
          <cell r="D1478">
            <v>291.60550000000001</v>
          </cell>
        </row>
        <row r="1479">
          <cell r="A1479" t="str">
            <v>001.26.00040</v>
          </cell>
          <cell r="B1479" t="str">
            <v>Conjunto motor bomba centrífuga trifásica 50 a 60 hz para sucção até 6m pot. 3/4 hp</v>
          </cell>
          <cell r="C1479" t="str">
            <v>CJ</v>
          </cell>
          <cell r="D1479">
            <v>302.60550000000001</v>
          </cell>
        </row>
        <row r="1480">
          <cell r="A1480" t="str">
            <v>001.26.00060</v>
          </cell>
          <cell r="B1480" t="str">
            <v>Conjunto motor bomba centrífuga trifásica 50 a 60 hz para sucção até 6m pot. 1 hp</v>
          </cell>
          <cell r="C1480" t="str">
            <v>CJ</v>
          </cell>
          <cell r="D1480">
            <v>393.21440000000001</v>
          </cell>
        </row>
        <row r="1481">
          <cell r="A1481" t="str">
            <v>001.26.00080</v>
          </cell>
          <cell r="B1481" t="str">
            <v>Conjunto motor bomba centrífuga trifásica 50 a 60 hz para sucção até 6m pot. 1 1/2"""""""""""""""""""""""""""""""" hp</v>
          </cell>
          <cell r="C1481" t="str">
            <v>CJ</v>
          </cell>
          <cell r="D1481">
            <v>470.21440000000001</v>
          </cell>
        </row>
        <row r="1482">
          <cell r="A1482" t="str">
            <v>001.26.00100</v>
          </cell>
          <cell r="B1482" t="str">
            <v>Conjunto motor bomba centrífuga trifásica 50 a 60 hz para sucção até 6m pot. 2"""""""""""""""""""""""""""""""" hp</v>
          </cell>
          <cell r="C1482" t="str">
            <v>CJ</v>
          </cell>
          <cell r="D1482">
            <v>503.82330000000002</v>
          </cell>
        </row>
        <row r="1483">
          <cell r="A1483" t="str">
            <v>001.26.00120</v>
          </cell>
          <cell r="B1483" t="str">
            <v>Conjunto motor bomba centrifuga monoestagio com bocais flangeados - cf-7 mark ou similar - 03 cv</v>
          </cell>
          <cell r="C1483" t="str">
            <v>UN</v>
          </cell>
          <cell r="D1483">
            <v>280.82330000000002</v>
          </cell>
        </row>
        <row r="1484">
          <cell r="A1484" t="str">
            <v>001.26.00140</v>
          </cell>
          <cell r="B1484" t="str">
            <v>Fornecimento e Instalação de Ar Condicionado Tipo Split 9 000 BTUS, Linha Tempstar ou Mesmo Padrão</v>
          </cell>
          <cell r="C1484" t="str">
            <v>CJ</v>
          </cell>
          <cell r="D1484">
            <v>2150</v>
          </cell>
        </row>
        <row r="1485">
          <cell r="A1485" t="str">
            <v>001.26.00160</v>
          </cell>
          <cell r="B1485" t="str">
            <v>Fornecimento e Instalação de Ar Condicionado Tipo Split 12 000 BTUS, Linha Tempstar ou Mesmo Padrão</v>
          </cell>
          <cell r="C1485" t="str">
            <v>CJ</v>
          </cell>
          <cell r="D1485">
            <v>2520</v>
          </cell>
        </row>
        <row r="1486">
          <cell r="A1486" t="str">
            <v>001.26.00180</v>
          </cell>
          <cell r="B1486" t="str">
            <v>Fornecimento e Instalação de Ar Condicionado Tipo Split 18 000 BTUS, Linha Tempstar ou Mesmo Padrão</v>
          </cell>
          <cell r="C1486" t="str">
            <v>CJ</v>
          </cell>
          <cell r="D1486">
            <v>2960</v>
          </cell>
        </row>
        <row r="1487">
          <cell r="A1487" t="str">
            <v>001.26.00200</v>
          </cell>
          <cell r="B1487" t="str">
            <v>Fornecimento e Instalação de Ar Condicionado Tipo Split 22 000 BTUS, Linha Tempstar ou Mesmo Padrão</v>
          </cell>
          <cell r="C1487" t="str">
            <v>CJ</v>
          </cell>
          <cell r="D1487">
            <v>4090</v>
          </cell>
        </row>
        <row r="1488">
          <cell r="A1488" t="str">
            <v>001.26.00220</v>
          </cell>
          <cell r="B1488" t="str">
            <v>Fornecimento e Instalação de Ar Condicionado Tipo Split 36 000 BTUS, Linha Tempstar ou Mesmo Padrão</v>
          </cell>
          <cell r="C1488" t="str">
            <v>CJ</v>
          </cell>
          <cell r="D1488">
            <v>5960</v>
          </cell>
        </row>
        <row r="1489">
          <cell r="A1489" t="str">
            <v>001.26.00240</v>
          </cell>
          <cell r="B1489" t="str">
            <v>Fornecimento e Instalação de Ar Condicionado Tipo Split 48 000 BTUS, Linha Tempstar ou Mesmo Padrão</v>
          </cell>
          <cell r="C1489" t="str">
            <v>CJ</v>
          </cell>
          <cell r="D1489">
            <v>7000</v>
          </cell>
        </row>
        <row r="1490">
          <cell r="A1490" t="str">
            <v>001.26.00260</v>
          </cell>
          <cell r="B1490" t="str">
            <v>Fornecimento e Instalação de Ar Condicionado Tipo Split 60 000 BTUS, Linha Tempstar ou Mesmo Padrão</v>
          </cell>
          <cell r="C1490" t="str">
            <v>CJ</v>
          </cell>
          <cell r="D1490">
            <v>7630</v>
          </cell>
        </row>
        <row r="1491">
          <cell r="A1491" t="str">
            <v>001.26.00280</v>
          </cell>
          <cell r="B1491" t="str">
            <v>Fornecimento e Instalação de Ar Condicionado Tipo Split 7 000 BTUS, Linha Silence ou Mesmo Padrão</v>
          </cell>
          <cell r="C1491" t="str">
            <v>CJ</v>
          </cell>
          <cell r="D1491">
            <v>2205</v>
          </cell>
        </row>
        <row r="1492">
          <cell r="A1492" t="str">
            <v>001.26.00300</v>
          </cell>
          <cell r="B1492" t="str">
            <v>Fornecimento e Instalação de Ar Condicionado Tipo Split 9 000 BTUS, Linha Silence ou Mesmo Padrão</v>
          </cell>
          <cell r="C1492" t="str">
            <v>CJ</v>
          </cell>
          <cell r="D1492">
            <v>2510</v>
          </cell>
        </row>
        <row r="1493">
          <cell r="A1493" t="str">
            <v>001.26.00320</v>
          </cell>
          <cell r="B1493" t="str">
            <v>Fornecimento e Instalação de Ar Condicionado Tipo Split 12 000 BTUS, Linha Silence ou Mesmo Padrão</v>
          </cell>
          <cell r="C1493" t="str">
            <v>CJ</v>
          </cell>
          <cell r="D1493">
            <v>2980</v>
          </cell>
        </row>
        <row r="1494">
          <cell r="A1494" t="str">
            <v>001.26.00340</v>
          </cell>
          <cell r="B1494" t="str">
            <v>Fornecimento e Instalação de Ar Condicionado Tipo Split 18 000 BTUS, Linha Silence ou Mesmo Padrão</v>
          </cell>
          <cell r="C1494" t="str">
            <v>CJ</v>
          </cell>
          <cell r="D1494">
            <v>4000</v>
          </cell>
        </row>
        <row r="1495">
          <cell r="A1495" t="str">
            <v>001.26.00360</v>
          </cell>
          <cell r="B1495" t="str">
            <v>Fornecimento e Instalação de Ar Condicionado Tipo Split 24 000 BTUS, Linha Silence ou Mesmo Padrão</v>
          </cell>
          <cell r="C1495" t="str">
            <v>CJ</v>
          </cell>
          <cell r="D1495">
            <v>4420</v>
          </cell>
        </row>
        <row r="1496">
          <cell r="A1496" t="str">
            <v>001.26.00380</v>
          </cell>
          <cell r="B1496" t="str">
            <v>Fornecimento e Instalação de Ar Condicionado Tipo Split 36 000 BTUS, Linha Modernitá ou Mesmo Padrão</v>
          </cell>
          <cell r="C1496" t="str">
            <v>CJ</v>
          </cell>
          <cell r="D1496">
            <v>6250</v>
          </cell>
        </row>
        <row r="1497">
          <cell r="A1497" t="str">
            <v>001.26.00400</v>
          </cell>
          <cell r="B1497" t="str">
            <v>Fornecimento e Instalação de Ar Condicionado Tipo Split 48 000 BTUS, Linha Silence ou Mesmo Padrão</v>
          </cell>
          <cell r="C1497" t="str">
            <v>CJ</v>
          </cell>
          <cell r="D1497">
            <v>8000</v>
          </cell>
        </row>
        <row r="1498">
          <cell r="A1498" t="str">
            <v>001.26.00420</v>
          </cell>
          <cell r="B1498" t="str">
            <v>Fornecimento e Instalação de Ar Condicionado Tipo Split 60 000 BTUS, Linha Silence ou Mesmo Padrão</v>
          </cell>
          <cell r="C1498" t="str">
            <v>CJ</v>
          </cell>
          <cell r="D1498">
            <v>8700</v>
          </cell>
        </row>
        <row r="1499">
          <cell r="A1499" t="str">
            <v>001.26.00440</v>
          </cell>
          <cell r="B1499" t="str">
            <v>Fornecimento e Instalação de Rede Figorígena (Tubo de Cobre 3/8"""""""" e 1/4""""""""; Cabo PP 4x1.50; Isolante Térmico em Espuma Para Tubulação 5/8"""""""" e Fita Aluminizada) Para Aparelho Ar Cond. Split até 10.000 BTU'S</v>
          </cell>
          <cell r="C1499" t="str">
            <v>ML</v>
          </cell>
          <cell r="D1499">
            <v>30.977699999999999</v>
          </cell>
        </row>
        <row r="1500">
          <cell r="A1500" t="str">
            <v>001.26.00460</v>
          </cell>
          <cell r="B1500" t="str">
            <v>Fornecimento e Instalação de Rede Figorígena (Tubo de Cobre 1/2"""""""" e 1/4""""""""; Cabo PP 4x1.50; Isolante Térmico em Espuma Para Tubulação 3/4"""""""" e Fita Aluminizada) Para Aparelho Ar Cond. Split de 12.000 BTU'S</v>
          </cell>
          <cell r="C1500" t="str">
            <v>ML</v>
          </cell>
          <cell r="D1500">
            <v>31.947900000000001</v>
          </cell>
        </row>
        <row r="1501">
          <cell r="A1501" t="str">
            <v>001.26.00480</v>
          </cell>
          <cell r="B1501" t="str">
            <v>Fornecimento e Instalação de Rede Figorígena (Tubo de Cobre 3/8"""""""" e 5/8""""""""; Cabo PP 4x1.50; Isolante Térmico em Espuma Para Tubulação 7/8"""""""" e Fita Aluminizada) Para Aparelho Ar Cond. Split de 24.000 BTU'S</v>
          </cell>
          <cell r="C1501" t="str">
            <v>ML</v>
          </cell>
          <cell r="D1501">
            <v>38.839399999999998</v>
          </cell>
        </row>
        <row r="1502">
          <cell r="A1502" t="str">
            <v>001.26.00500</v>
          </cell>
          <cell r="B1502" t="str">
            <v>Fornecimento e Instalação de Rede Figorígena (Tubo de Cobre 1/2"""""""" e 7/8""""""""; Cabo PP 4x1.50; Isolante Térmico em Espuma Para Tubulação 1"""""""" e Fita Aluminizada) Para Aparelho Ar Cond. Split de 48.000 BTU'S</v>
          </cell>
          <cell r="C1502" t="str">
            <v>ML</v>
          </cell>
          <cell r="D1502">
            <v>43.002299999999998</v>
          </cell>
        </row>
        <row r="1503">
          <cell r="A1503" t="str">
            <v>001.26.00520</v>
          </cell>
          <cell r="B1503" t="str">
            <v>Fornecimento e Instalação de Rede Figorígena (Tubo de Cobre 1/2"""""""" e 7/8""""""""; Cabo PP 4x1.50; Isolante Térmico em Espuma Para Tubulação 1"""""""" e Fita Aluminizada) Para Aparelho Ar Cond. Split de 60.000 BTU'S</v>
          </cell>
          <cell r="C1503" t="str">
            <v>ML</v>
          </cell>
          <cell r="D1503">
            <v>43.002299999999998</v>
          </cell>
        </row>
        <row r="1504">
          <cell r="A1504" t="str">
            <v>001.27</v>
          </cell>
          <cell r="B1504" t="str">
            <v>INSTALAÇÕES ELÉTRICAS - CAIXAS DE INSPEÇÃO E PASSAGEM</v>
          </cell>
          <cell r="D1504">
            <v>1815.8439000000001</v>
          </cell>
        </row>
        <row r="1505">
          <cell r="A1505" t="str">
            <v>001.27.00020</v>
          </cell>
          <cell r="B1505" t="str">
            <v>Execução de caixa de passagem de concreto de 5 cm espessura e tampa de concreto impermeabilizada de 30.00 x 30.00 x 30.00 cm</v>
          </cell>
          <cell r="C1505" t="str">
            <v>CJ</v>
          </cell>
          <cell r="D1505">
            <v>29.2652</v>
          </cell>
        </row>
        <row r="1506">
          <cell r="A1506" t="str">
            <v>001.27.00040</v>
          </cell>
          <cell r="B1506" t="str">
            <v>Execução de caixa de passagem de concreto de 5 cm espessura e tampa de concreto impermeabilizada de 30.00 x 30.00 x 40.00 cm</v>
          </cell>
          <cell r="C1506" t="str">
            <v>CJ</v>
          </cell>
          <cell r="D1506">
            <v>33.305900000000001</v>
          </cell>
        </row>
        <row r="1507">
          <cell r="A1507" t="str">
            <v>001.27.00060</v>
          </cell>
          <cell r="B1507" t="str">
            <v>Execução de caixa de passagem de concreto de 5 cm espessura e tampa de concreto impermeabilizada de 40.00 x 40.00 x 40.00 cm</v>
          </cell>
          <cell r="C1507" t="str">
            <v>CJ</v>
          </cell>
          <cell r="D1507">
            <v>49.302399999999999</v>
          </cell>
        </row>
        <row r="1508">
          <cell r="A1508" t="str">
            <v>001.27.00080</v>
          </cell>
          <cell r="B1508" t="str">
            <v>Execução de caixa de passagem de concreto de 5 cm espessura e tampa de concreto impermeabilizada de 40.00 x 40.00 x 50.00 cm</v>
          </cell>
          <cell r="C1508" t="str">
            <v>CJ</v>
          </cell>
          <cell r="D1508">
            <v>56.185499999999998</v>
          </cell>
        </row>
        <row r="1509">
          <cell r="A1509" t="str">
            <v>001.27.00100</v>
          </cell>
          <cell r="B1509" t="str">
            <v>Execução de caixa de passagem de concreto de 5 cm espessura e tampa de concreto impermeabilizada de 50.00 x 50.00 x 50.00 cm</v>
          </cell>
          <cell r="C1509" t="str">
            <v>CJ</v>
          </cell>
          <cell r="D1509">
            <v>74.411600000000007</v>
          </cell>
        </row>
        <row r="1510">
          <cell r="A1510" t="str">
            <v>001.27.00120</v>
          </cell>
          <cell r="B1510" t="str">
            <v>Execução de caixa de passagem de concreto de 5 cm espessura e tampa de concreto impermeabilizada de 50.00 x 50.00 x 60.00 cm</v>
          </cell>
          <cell r="C1510" t="str">
            <v>CJ</v>
          </cell>
          <cell r="D1510">
            <v>83.153400000000005</v>
          </cell>
        </row>
        <row r="1511">
          <cell r="A1511" t="str">
            <v>001.27.00140</v>
          </cell>
          <cell r="B1511" t="str">
            <v>Execução de caixa de passagem de concreto de 5 cm espessura e tampa de concreto impermeabilizada de 60.00 x 60.00 x 60.00 cm</v>
          </cell>
          <cell r="C1511" t="str">
            <v>CJ</v>
          </cell>
          <cell r="D1511">
            <v>105.3604</v>
          </cell>
        </row>
        <row r="1512">
          <cell r="A1512" t="str">
            <v>001.27.00160</v>
          </cell>
          <cell r="B1512" t="str">
            <v>Execução de caixa de passagem de concreto de 5 cm espessura e tampa de concreto impermeabilizada de 80.00 x 80.00 x 80.00 cm</v>
          </cell>
          <cell r="C1512" t="str">
            <v>CJ</v>
          </cell>
          <cell r="D1512">
            <v>184.2107</v>
          </cell>
        </row>
        <row r="1513">
          <cell r="A1513" t="str">
            <v>001.27.00180</v>
          </cell>
          <cell r="B1513" t="str">
            <v>Execução de caixa de passagem de concreto de 5 cm espessura e tampa de concreto impermeabilizada de 80.00 x 80.00 x 100.00 cm</v>
          </cell>
          <cell r="C1513" t="str">
            <v>CJ</v>
          </cell>
          <cell r="D1513">
            <v>213.785</v>
          </cell>
        </row>
        <row r="1514">
          <cell r="A1514" t="str">
            <v>001.27.00200</v>
          </cell>
          <cell r="B1514" t="str">
            <v>Execução de caixa de passagem de alvenaria de 1/2 vez c/ tampa de concreto impermeabilizada 30.00 x 30.00 x 30.00 cm</v>
          </cell>
          <cell r="C1514" t="str">
            <v>CJ</v>
          </cell>
          <cell r="D1514">
            <v>42.6083</v>
          </cell>
        </row>
        <row r="1515">
          <cell r="A1515" t="str">
            <v>001.27.00220</v>
          </cell>
          <cell r="B1515" t="str">
            <v>Execução de caixa de passagem de alvenaria de 1/2 vez c/ tampa de concreto impermeabilizada 30.00 x 30.00 x 40.00 cm</v>
          </cell>
          <cell r="C1515" t="str">
            <v>CJ</v>
          </cell>
          <cell r="D1515">
            <v>49.961199999999998</v>
          </cell>
        </row>
        <row r="1516">
          <cell r="A1516" t="str">
            <v>001.27.00240</v>
          </cell>
          <cell r="B1516" t="str">
            <v>Execução de caixa de passagem de alvenaria de 1/2 vez c/ tampa de concreto impermeabilizada 40.00 x 40.00 x 40.00 cm</v>
          </cell>
          <cell r="C1516" t="str">
            <v>CJ</v>
          </cell>
          <cell r="D1516">
            <v>62.043599999999998</v>
          </cell>
        </row>
        <row r="1517">
          <cell r="A1517" t="str">
            <v>001.27.00260</v>
          </cell>
          <cell r="B1517" t="str">
            <v>Execução de caixa de passagem de alvenaria de 1/2 vez c/ tampa de concreto impermeabilizada 40.00 x 40.00 x 50.00 cm</v>
          </cell>
          <cell r="C1517" t="str">
            <v>CJ</v>
          </cell>
          <cell r="D1517">
            <v>73.466099999999997</v>
          </cell>
        </row>
        <row r="1518">
          <cell r="A1518" t="str">
            <v>001.27.00280</v>
          </cell>
          <cell r="B1518" t="str">
            <v>Execução de caixa de passagem de alvenaria de 1/2 vez c/ tampa de concreto impermeabiliada 50.00 x 50.00 x 50.00 cm</v>
          </cell>
          <cell r="C1518" t="str">
            <v>CJ</v>
          </cell>
          <cell r="D1518">
            <v>90.643100000000004</v>
          </cell>
        </row>
        <row r="1519">
          <cell r="A1519" t="str">
            <v>001.27.00300</v>
          </cell>
          <cell r="B1519" t="str">
            <v>Exeucução de caixa de passagem de alvenaria de 1/2 vez c/ tampa de concreto impermeabilizada 50.00 x 50.00 x 60.0 cm</v>
          </cell>
          <cell r="C1519" t="str">
            <v>CJ</v>
          </cell>
          <cell r="D1519">
            <v>101.1361</v>
          </cell>
        </row>
        <row r="1520">
          <cell r="A1520" t="str">
            <v>001.27.00320</v>
          </cell>
          <cell r="B1520" t="str">
            <v>Execuçãoo de caixa de passagem de alvenaria de 1/2 vez c/ tampa de concreto impermeabilizada 60.00 x 60.00 x 60.00 cm</v>
          </cell>
          <cell r="C1520" t="str">
            <v>CJ</v>
          </cell>
          <cell r="D1520">
            <v>123.5371</v>
          </cell>
        </row>
        <row r="1521">
          <cell r="A1521" t="str">
            <v>001.27.00340</v>
          </cell>
          <cell r="B1521" t="str">
            <v>Execução de caixa de passagem de alvenaria de 1/2 vez c/ tampa de concreto impermeabilizada 80.00 x 80.00 x 80.00 cm</v>
          </cell>
          <cell r="C1521" t="str">
            <v>CJ</v>
          </cell>
          <cell r="D1521">
            <v>203.55090000000001</v>
          </cell>
        </row>
        <row r="1522">
          <cell r="A1522" t="str">
            <v>001.27.00360</v>
          </cell>
          <cell r="B1522" t="str">
            <v>Execução de caixa de passagem de alvenaria de 1/2 vez c/ tampa de concreto impermeabilizada 80.00 x 80.00 x 100.00 cm</v>
          </cell>
          <cell r="C1522" t="str">
            <v>CJ</v>
          </cell>
          <cell r="D1522">
            <v>239.91739999999999</v>
          </cell>
        </row>
        <row r="1523">
          <cell r="A1523" t="str">
            <v>001.28</v>
          </cell>
          <cell r="B1523" t="str">
            <v>INSTALAÇÕES ELÉTRICAS - ALTA TENSÃO</v>
          </cell>
          <cell r="D1523">
            <v>102614.6447</v>
          </cell>
        </row>
        <row r="1524">
          <cell r="A1524" t="str">
            <v>001.28.00020</v>
          </cell>
          <cell r="B1524" t="str">
            <v>Fornecimento e Instalação de Fio de Alumínio nº 6 AWG (37 kg / km)</v>
          </cell>
          <cell r="C1524" t="str">
            <v>KG</v>
          </cell>
          <cell r="D1524">
            <v>16.096800000000002</v>
          </cell>
        </row>
        <row r="1525">
          <cell r="A1525" t="str">
            <v>001.28.00040</v>
          </cell>
          <cell r="B1525" t="str">
            <v>Fornecimento e Instalação de Fusível NH 63 A, 500 V</v>
          </cell>
          <cell r="C1525" t="str">
            <v>UN</v>
          </cell>
          <cell r="D1525">
            <v>5.2957999999999998</v>
          </cell>
        </row>
        <row r="1526">
          <cell r="A1526" t="str">
            <v>001.28.00060</v>
          </cell>
          <cell r="B1526" t="str">
            <v>Fornecimento e Instalação de Fusível NH 80 A, 500 V</v>
          </cell>
          <cell r="C1526" t="str">
            <v>UN</v>
          </cell>
          <cell r="D1526">
            <v>5.2957999999999998</v>
          </cell>
        </row>
        <row r="1527">
          <cell r="A1527" t="str">
            <v>001.28.00080</v>
          </cell>
          <cell r="B1527" t="str">
            <v>Fornecimento e Instalação de Fusível NH 100 A, 500 V</v>
          </cell>
          <cell r="C1527" t="str">
            <v>UN</v>
          </cell>
          <cell r="D1527">
            <v>5.2957999999999998</v>
          </cell>
        </row>
        <row r="1528">
          <cell r="A1528" t="str">
            <v>001.28.00100</v>
          </cell>
          <cell r="B1528" t="str">
            <v>Fornecimento e Instalação de Fusível NH 160 A, 500 V</v>
          </cell>
          <cell r="C1528" t="str">
            <v>UN</v>
          </cell>
          <cell r="D1528">
            <v>5.3258000000000001</v>
          </cell>
        </row>
        <row r="1529">
          <cell r="A1529" t="str">
            <v>001.28.00120</v>
          </cell>
          <cell r="B1529" t="str">
            <v>Fornecimento e Instalação de Fusível NH 200 A, 500 V</v>
          </cell>
          <cell r="C1529" t="str">
            <v>UN</v>
          </cell>
          <cell r="D1529">
            <v>15.1836</v>
          </cell>
        </row>
        <row r="1530">
          <cell r="A1530" t="str">
            <v>001.28.00140</v>
          </cell>
          <cell r="B1530" t="str">
            <v>Fornecimento e Instalação de Fusível NH 315 A, 500 V</v>
          </cell>
          <cell r="C1530" t="str">
            <v>UN</v>
          </cell>
          <cell r="D1530">
            <v>23.5336</v>
          </cell>
        </row>
        <row r="1531">
          <cell r="A1531" t="str">
            <v>001.28.00160</v>
          </cell>
          <cell r="B1531" t="str">
            <v>Fornecimento e Instalação de Fusível NH 400 A, 500 V</v>
          </cell>
          <cell r="C1531" t="str">
            <v>UN</v>
          </cell>
          <cell r="D1531">
            <v>23.5336</v>
          </cell>
        </row>
        <row r="1532">
          <cell r="A1532" t="str">
            <v>001.28.00180</v>
          </cell>
          <cell r="B1532" t="str">
            <v>Fornecimento e Instalação de Fusível NH 630 A, 500 V</v>
          </cell>
          <cell r="C1532" t="str">
            <v>UN</v>
          </cell>
          <cell r="D1532">
            <v>35.133600000000001</v>
          </cell>
        </row>
        <row r="1533">
          <cell r="A1533" t="str">
            <v>001.28.00200</v>
          </cell>
          <cell r="B1533" t="str">
            <v>Fornecimento e instalação de chave blindada triplar 3x125amp/500v</v>
          </cell>
          <cell r="C1533" t="str">
            <v>CJ</v>
          </cell>
          <cell r="D1533">
            <v>323.42599999999999</v>
          </cell>
        </row>
        <row r="1534">
          <cell r="A1534" t="str">
            <v>001.28.00220</v>
          </cell>
          <cell r="B1534" t="str">
            <v>Fornecimento e Instalação de Armação Secundária 02 Estribos- Zincada</v>
          </cell>
          <cell r="C1534" t="str">
            <v>UN</v>
          </cell>
          <cell r="D1534">
            <v>14.613099999999999</v>
          </cell>
        </row>
        <row r="1535">
          <cell r="A1535" t="str">
            <v>001.28.00240</v>
          </cell>
          <cell r="B1535" t="str">
            <v>Fornecimento e Instalação de Isolador Tipo Roldana 76 x 79 mm2</v>
          </cell>
          <cell r="C1535" t="str">
            <v>UN</v>
          </cell>
          <cell r="D1535">
            <v>3.1131000000000002</v>
          </cell>
        </row>
        <row r="1536">
          <cell r="A1536" t="str">
            <v>001.28.00260</v>
          </cell>
          <cell r="B1536" t="str">
            <v>Execução de mureta em alvenaria de 1.5 vez  de tijolo assente com argamassa mista 1:2:8 cimento cal hidratada e areia inclusive fundação em concreto ciclópico no traço 1:3;6 revestimento rústico e caiação - para instalação de medidor de luz e força</v>
          </cell>
          <cell r="C1536" t="str">
            <v>M2</v>
          </cell>
          <cell r="D1536">
            <v>143.7423</v>
          </cell>
        </row>
        <row r="1537">
          <cell r="A1537" t="str">
            <v>001.28.00280</v>
          </cell>
          <cell r="B1537" t="str">
            <v>Fornecimento e instalação de placa de advertência com os dizeres """"""""perigo de morte alta tensão""""""""</v>
          </cell>
          <cell r="C1537" t="str">
            <v>PC</v>
          </cell>
          <cell r="D1537">
            <v>36.778799999999997</v>
          </cell>
        </row>
        <row r="1538">
          <cell r="A1538" t="str">
            <v>001.28.00300</v>
          </cell>
          <cell r="B1538" t="str">
            <v>Fornecimento e instalação de arame de aço galvanizado nº 14bwg (27 2g/m)</v>
          </cell>
          <cell r="C1538" t="str">
            <v>KG</v>
          </cell>
          <cell r="D1538">
            <v>8.3765999999999998</v>
          </cell>
        </row>
        <row r="1539">
          <cell r="A1539" t="str">
            <v>001.28.00320</v>
          </cell>
          <cell r="B1539" t="str">
            <v>Fornecimento e instalação de cabo de aço 6.4mm 1/4""""""""</v>
          </cell>
          <cell r="C1539" t="str">
            <v>ML</v>
          </cell>
          <cell r="D1539">
            <v>2.6621000000000001</v>
          </cell>
        </row>
        <row r="1540">
          <cell r="A1540" t="str">
            <v>001.28.00340</v>
          </cell>
          <cell r="B1540" t="str">
            <v>Esticador galvanizado de diâm. 1/2""""""""</v>
          </cell>
          <cell r="C1540" t="str">
            <v>UN</v>
          </cell>
          <cell r="D1540">
            <v>13.233599999999999</v>
          </cell>
        </row>
        <row r="1541">
          <cell r="A1541" t="str">
            <v>001.28.00360</v>
          </cell>
          <cell r="B1541" t="str">
            <v>Fornecimento e instalação de sapatilha para cabo de aço ate 3/8</v>
          </cell>
          <cell r="C1541" t="str">
            <v>UN</v>
          </cell>
          <cell r="D1541">
            <v>1.7058</v>
          </cell>
        </row>
        <row r="1542">
          <cell r="A1542" t="str">
            <v>001.28.00380</v>
          </cell>
          <cell r="B1542" t="str">
            <v>Fornecimento e instalação de fita de alumínio para proteção de 1 x 10 mm</v>
          </cell>
          <cell r="C1542" t="str">
            <v>KG</v>
          </cell>
          <cell r="D1542">
            <v>36.296300000000002</v>
          </cell>
        </row>
        <row r="1543">
          <cell r="A1543" t="str">
            <v>001.28.00400</v>
          </cell>
          <cell r="B1543" t="str">
            <v>Fornecimento e instalação de arruela redonda para parafuso diam. 16.00 mm (5/8"""""""""""""""")</v>
          </cell>
          <cell r="C1543" t="str">
            <v>UN</v>
          </cell>
          <cell r="D1543">
            <v>0.8579</v>
          </cell>
        </row>
        <row r="1544">
          <cell r="A1544" t="str">
            <v>001.28.00420</v>
          </cell>
          <cell r="B1544" t="str">
            <v>Fornecimento e instalação de porca quadrada para parafuso diâmetro 16.00mm</v>
          </cell>
          <cell r="C1544" t="str">
            <v>UN</v>
          </cell>
          <cell r="D1544">
            <v>1.3557999999999999</v>
          </cell>
        </row>
        <row r="1545">
          <cell r="A1545" t="str">
            <v>001.28.00440</v>
          </cell>
          <cell r="B1545" t="str">
            <v>Fornecimento e instalação de Cabo de Alumínio Nú 2 CA AWG (Sem Alma)</v>
          </cell>
          <cell r="C1545" t="str">
            <v>KG</v>
          </cell>
          <cell r="D1545">
            <v>19.333400000000001</v>
          </cell>
        </row>
        <row r="1546">
          <cell r="A1546" t="str">
            <v>001.28.00460</v>
          </cell>
          <cell r="B1546" t="str">
            <v>Fornecimento e instalação de Cabo de Alumínio Nú 2 CAA AWG SPARROW</v>
          </cell>
          <cell r="C1546" t="str">
            <v>KG</v>
          </cell>
          <cell r="D1546">
            <v>16.1816</v>
          </cell>
        </row>
        <row r="1547">
          <cell r="A1547" t="str">
            <v>001.28.00480</v>
          </cell>
          <cell r="B1547" t="str">
            <v>Fornecimento e Instalação de Cabo de Alumínio Multiplexado 3 x 1 x 35 mm2 + 35 mm2 - Fase CA, Isolamento com XLPE e Neutro Nú CAL</v>
          </cell>
          <cell r="C1547" t="str">
            <v>ML</v>
          </cell>
          <cell r="D1547">
            <v>12.4671</v>
          </cell>
        </row>
        <row r="1548">
          <cell r="A1548" t="str">
            <v>001.28.00500</v>
          </cell>
          <cell r="B1548" t="str">
            <v>Fornecimento e Instalação de Cabo de Alumínio Multiplexado 3 x 1 x 70 mm2 + 70 mm2 - Fase CA, Isolamento com XLPE e Neutro Nú CAL</v>
          </cell>
          <cell r="C1548" t="str">
            <v>ML</v>
          </cell>
          <cell r="D1548">
            <v>21.718499999999999</v>
          </cell>
        </row>
        <row r="1549">
          <cell r="A1549" t="str">
            <v>001.28.00520</v>
          </cell>
          <cell r="B1549" t="str">
            <v>Fornecimento e Instalação de Cabo de Alumínio Multiplexado 3 x 1 x 120 mm2 + 70 mm2 - Fase CA, Isolamento com XLPE e Neutro Nú CAL</v>
          </cell>
          <cell r="C1549" t="str">
            <v>ML</v>
          </cell>
          <cell r="D1549">
            <v>32.9283</v>
          </cell>
        </row>
        <row r="1550">
          <cell r="A1550" t="str">
            <v>001.28.00540</v>
          </cell>
          <cell r="B1550" t="str">
            <v>Fornecimento e instalação de Cruzeta de Concreto 90 x 90 x 2000 mm - 250 daN - Retangular</v>
          </cell>
          <cell r="C1550" t="str">
            <v>UN</v>
          </cell>
          <cell r="D1550">
            <v>64.263000000000005</v>
          </cell>
        </row>
        <row r="1551">
          <cell r="A1551" t="str">
            <v>001.28.00560</v>
          </cell>
          <cell r="B1551" t="str">
            <v>Fornecimento e Instalação de Mão Francesa Plana 3/16"""""""""""""""" x 32 x 619 mm</v>
          </cell>
          <cell r="C1551" t="str">
            <v>UN</v>
          </cell>
          <cell r="D1551">
            <v>7.8384999999999998</v>
          </cell>
        </row>
        <row r="1552">
          <cell r="A1552" t="str">
            <v>001.28.00580</v>
          </cell>
          <cell r="B1552" t="str">
            <v>Fornecimento e Instalação de Olhal Para Parafuso de Diam.16mm</v>
          </cell>
          <cell r="C1552" t="str">
            <v>UN</v>
          </cell>
          <cell r="D1552">
            <v>9.0385000000000009</v>
          </cell>
        </row>
        <row r="1553">
          <cell r="A1553" t="str">
            <v>001.28.00600</v>
          </cell>
          <cell r="B1553" t="str">
            <v>Fornecimento e Instalação de Isolador de Disco de 154.00 mm (6"""""""""""""""")</v>
          </cell>
          <cell r="C1553" t="str">
            <v>UN</v>
          </cell>
          <cell r="D1553">
            <v>25.688500000000001</v>
          </cell>
        </row>
        <row r="1554">
          <cell r="A1554" t="str">
            <v>001.28.00620</v>
          </cell>
          <cell r="B1554" t="str">
            <v>Fornecimento e instalação de Isolador de Pilar 15.00 Kv - 110 Kv</v>
          </cell>
          <cell r="C1554" t="str">
            <v>UN</v>
          </cell>
          <cell r="D1554">
            <v>60.713799999999999</v>
          </cell>
        </row>
        <row r="1555">
          <cell r="A1555" t="str">
            <v>001.28.00640</v>
          </cell>
          <cell r="B1555" t="str">
            <v>Fornecimento e instalação de Isolador de Pilar 34,50 Kv - 170 Kv</v>
          </cell>
          <cell r="C1555" t="str">
            <v>UN</v>
          </cell>
          <cell r="D1555">
            <v>57.453800000000001</v>
          </cell>
        </row>
        <row r="1556">
          <cell r="A1556" t="str">
            <v>001.28.00650</v>
          </cell>
          <cell r="B1556" t="str">
            <v>Fornecimento e Instalação de Pino Auto Travante 16.00 x 140.00 mm 15/34.5 KV</v>
          </cell>
          <cell r="C1556" t="str">
            <v>UN</v>
          </cell>
          <cell r="D1556">
            <v>7.5248999999999997</v>
          </cell>
        </row>
        <row r="1557">
          <cell r="A1557" t="str">
            <v>001.28.00660</v>
          </cell>
          <cell r="B1557" t="str">
            <v>Fornecimento e Instalação de Pino Auto Travante 16.00 x 168.00 mm 15/34.5 KV</v>
          </cell>
          <cell r="C1557" t="str">
            <v>UN</v>
          </cell>
          <cell r="D1557">
            <v>7.1848999999999998</v>
          </cell>
        </row>
        <row r="1558">
          <cell r="A1558" t="str">
            <v>001.28.00670</v>
          </cell>
          <cell r="B1558" t="str">
            <v>Fornecimento e Instalação de Pino Auto Travante 16.00 x 200.00 mm 15/34.5 KV</v>
          </cell>
          <cell r="C1558" t="str">
            <v>UN</v>
          </cell>
          <cell r="D1558">
            <v>8.0249000000000006</v>
          </cell>
        </row>
        <row r="1559">
          <cell r="A1559" t="str">
            <v>001.28.00680</v>
          </cell>
          <cell r="B1559" t="str">
            <v>Fornecimento e Instalação de Arruela Quadrada 16.00 de 38.00mm X 3.00 mm com Furo de 18.00 mm</v>
          </cell>
          <cell r="C1559" t="str">
            <v>UN</v>
          </cell>
          <cell r="D1559">
            <v>0.62670000000000003</v>
          </cell>
        </row>
        <row r="1560">
          <cell r="A1560" t="str">
            <v>001.28.00700</v>
          </cell>
          <cell r="B1560" t="str">
            <v>Fornecimento e Instalação de Gancho Olhal</v>
          </cell>
          <cell r="C1560" t="str">
            <v>UN</v>
          </cell>
          <cell r="D1560">
            <v>6.8407999999999998</v>
          </cell>
        </row>
        <row r="1561">
          <cell r="A1561" t="str">
            <v>001.28.00720</v>
          </cell>
          <cell r="B1561" t="str">
            <v>Fornecimento e instalação de chave fusível XS 15 Kv 300 A 10 KA Mod C</v>
          </cell>
          <cell r="C1561" t="str">
            <v>UN</v>
          </cell>
          <cell r="D1561">
            <v>141.73750000000001</v>
          </cell>
        </row>
        <row r="1562">
          <cell r="A1562" t="str">
            <v>001.28.00740</v>
          </cell>
          <cell r="B1562" t="str">
            <v>Fornecimento e Instalação de Chave Fusível XS 36,2 Kv 300 A 5 KA Mod C</v>
          </cell>
          <cell r="C1562" t="str">
            <v>UN</v>
          </cell>
          <cell r="D1562">
            <v>206.85749999999999</v>
          </cell>
        </row>
        <row r="1563">
          <cell r="A1563" t="str">
            <v>001.28.00760</v>
          </cell>
          <cell r="B1563" t="str">
            <v>Fornecimento e Instalação de Chave Seccionadora Unipolar 15 Kv 630 A 95 KV C/ Terminal</v>
          </cell>
          <cell r="C1563" t="str">
            <v>UN</v>
          </cell>
          <cell r="D1563">
            <v>236.96729999999999</v>
          </cell>
        </row>
        <row r="1564">
          <cell r="A1564" t="str">
            <v>001.28.00780</v>
          </cell>
          <cell r="B1564" t="str">
            <v>Fornecimento e Instalação de Chave Seccionadora Unipolar 36,2 Kv 630 A 95 KV C/ Terminal</v>
          </cell>
          <cell r="C1564" t="str">
            <v>UN</v>
          </cell>
          <cell r="D1564">
            <v>405.77879999999999</v>
          </cell>
        </row>
        <row r="1565">
          <cell r="A1565" t="str">
            <v>001.28.00800</v>
          </cell>
          <cell r="B1565" t="str">
            <v>Fornecimento e Instalação de Protetor de Bucha A. T. de Trafo 15 KV</v>
          </cell>
          <cell r="C1565" t="str">
            <v>UN</v>
          </cell>
          <cell r="D1565">
            <v>15.950799999999999</v>
          </cell>
        </row>
        <row r="1566">
          <cell r="A1566" t="str">
            <v>001.28.00820</v>
          </cell>
          <cell r="B1566" t="str">
            <v>Fornecimento e Instalação de Elo Fusível de Alta Tensão 1 H 500 mm</v>
          </cell>
          <cell r="C1566" t="str">
            <v>UN</v>
          </cell>
          <cell r="D1566">
            <v>4.3114999999999997</v>
          </cell>
        </row>
        <row r="1567">
          <cell r="A1567" t="str">
            <v>001.28.00840</v>
          </cell>
          <cell r="B1567" t="str">
            <v>Fornecimento e Instalação de Elo Fusível de Alta Tensão 2 H 500 mm</v>
          </cell>
          <cell r="C1567" t="str">
            <v>UN</v>
          </cell>
          <cell r="D1567">
            <v>4.3114999999999997</v>
          </cell>
        </row>
        <row r="1568">
          <cell r="A1568" t="str">
            <v>001.28.00860</v>
          </cell>
          <cell r="B1568" t="str">
            <v>Fornecimento e Instalação de Elo Fusível de Alta Tensão 3 H 500 mm</v>
          </cell>
          <cell r="C1568" t="str">
            <v>UN</v>
          </cell>
          <cell r="D1568">
            <v>4.3114999999999997</v>
          </cell>
        </row>
        <row r="1569">
          <cell r="A1569" t="str">
            <v>001.28.00880</v>
          </cell>
          <cell r="B1569" t="str">
            <v>Fornecimento e Instalação de Elo Fusível de Alta Tensão 5 H 500 mm</v>
          </cell>
          <cell r="C1569" t="str">
            <v>UN</v>
          </cell>
          <cell r="D1569">
            <v>4.3114999999999997</v>
          </cell>
        </row>
        <row r="1570">
          <cell r="A1570" t="str">
            <v>001.28.00900</v>
          </cell>
          <cell r="B1570" t="str">
            <v>Fornecimento e Instalação de Elo Fusível de Alta Tensão 6 K 500 mm</v>
          </cell>
          <cell r="C1570" t="str">
            <v>UN</v>
          </cell>
          <cell r="D1570">
            <v>4.3114999999999997</v>
          </cell>
        </row>
        <row r="1571">
          <cell r="A1571" t="str">
            <v>001.28.00920</v>
          </cell>
          <cell r="B1571" t="str">
            <v>Fornecimento e Instalação de Elo Fusível de Alta Tensão 15 K 500 mm</v>
          </cell>
          <cell r="C1571" t="str">
            <v>UN</v>
          </cell>
          <cell r="D1571">
            <v>4.8114999999999997</v>
          </cell>
        </row>
        <row r="1572">
          <cell r="A1572" t="str">
            <v>001.28.00940</v>
          </cell>
          <cell r="B1572" t="str">
            <v>Fornecimento e Instalação de Elo Fusível de Alta Tensão 25 K 500 mm</v>
          </cell>
          <cell r="C1572" t="str">
            <v>UN</v>
          </cell>
          <cell r="D1572">
            <v>5.1115000000000004</v>
          </cell>
        </row>
        <row r="1573">
          <cell r="A1573" t="str">
            <v>001.28.00960</v>
          </cell>
          <cell r="B1573" t="str">
            <v>Fornecimento e Instalação de Para Raios 12 KV 10 KA Polimérico ZQP</v>
          </cell>
          <cell r="C1573" t="str">
            <v>UN</v>
          </cell>
          <cell r="D1573">
            <v>153.14750000000001</v>
          </cell>
        </row>
        <row r="1574">
          <cell r="A1574" t="str">
            <v>001.28.00980</v>
          </cell>
          <cell r="B1574" t="str">
            <v>Fornecimento e Instalação de Para Raios 30 KV 10 KA Polimérico ZQP</v>
          </cell>
          <cell r="C1574" t="str">
            <v>UN</v>
          </cell>
          <cell r="D1574">
            <v>352.95749999999998</v>
          </cell>
        </row>
        <row r="1575">
          <cell r="A1575" t="str">
            <v>001.28.01000</v>
          </cell>
          <cell r="B1575" t="str">
            <v>Fornecimento e Instalação de Suporte Padronizado para Transformador Para Poste DT 195 X 100 mm</v>
          </cell>
          <cell r="C1575" t="str">
            <v>UN</v>
          </cell>
          <cell r="D1575">
            <v>71.817499999999995</v>
          </cell>
        </row>
        <row r="1576">
          <cell r="A1576" t="str">
            <v>001.28.01020</v>
          </cell>
          <cell r="B1576" t="str">
            <v>Fornecimento e Instalação de Suporte Para Transformador Em Poste Circular 210 mm</v>
          </cell>
          <cell r="C1576" t="str">
            <v>UN</v>
          </cell>
          <cell r="D1576">
            <v>67.557500000000005</v>
          </cell>
        </row>
        <row r="1577">
          <cell r="A1577" t="str">
            <v>001.28.01040</v>
          </cell>
          <cell r="B1577" t="str">
            <v>Fornecimento e Instalação de Suporte Para Transformador Em Poste Circular 230 mm</v>
          </cell>
          <cell r="C1577" t="str">
            <v>UN</v>
          </cell>
          <cell r="D1577">
            <v>72.557500000000005</v>
          </cell>
        </row>
        <row r="1578">
          <cell r="A1578" t="str">
            <v>001.28.01060</v>
          </cell>
          <cell r="B1578" t="str">
            <v>Fornecimento e instalação de transformador Monofásico - MRT - Tensão Secundária 245/127 V 34.5 KV - 15 KVA</v>
          </cell>
          <cell r="C1578" t="str">
            <v>UN</v>
          </cell>
          <cell r="D1578">
            <v>2058.69</v>
          </cell>
        </row>
        <row r="1579">
          <cell r="A1579" t="str">
            <v>001.28.01080</v>
          </cell>
          <cell r="B1579" t="str">
            <v>Forneciemnto e instalação de transformador trifásico 13 8 13 2 6 6kv/220v primário em triângulo secundário em estrela 30 kva</v>
          </cell>
          <cell r="C1579" t="str">
            <v>UN</v>
          </cell>
          <cell r="D1579">
            <v>3517.69</v>
          </cell>
        </row>
        <row r="1580">
          <cell r="A1580" t="str">
            <v>001.28.01100</v>
          </cell>
          <cell r="B1580" t="str">
            <v>Forneciemnto e instalação de transformador trifásico 13 8 13 2 6 6kv/220v primário em triângulo secundário em estrela 45 kva</v>
          </cell>
          <cell r="C1580" t="str">
            <v>UN</v>
          </cell>
          <cell r="D1580">
            <v>4279.6899999999996</v>
          </cell>
        </row>
        <row r="1581">
          <cell r="A1581" t="str">
            <v>001.28.01120</v>
          </cell>
          <cell r="B1581" t="str">
            <v>Forneciemnto e instalação de transformador trifásico 13 8 13 2 6 6kv/220v primário em triângulo secundário em estrela 75 kva</v>
          </cell>
          <cell r="C1581" t="str">
            <v>UN</v>
          </cell>
          <cell r="D1581">
            <v>5946.4775</v>
          </cell>
        </row>
        <row r="1582">
          <cell r="A1582" t="str">
            <v>001.28.01140</v>
          </cell>
          <cell r="B1582" t="str">
            <v>Forneciemnto e instalação de transformador trifásico 13 8 13 2 6 6kv/220v primário em triângulo secundário em estrela 112.5 kva</v>
          </cell>
          <cell r="C1582" t="str">
            <v>UN</v>
          </cell>
          <cell r="D1582">
            <v>7491.45</v>
          </cell>
        </row>
        <row r="1583">
          <cell r="A1583" t="str">
            <v>001.28.01160</v>
          </cell>
          <cell r="B1583" t="str">
            <v>Fornecimento e instalação de transformador trifásico 13 8 13 2 6 6kv/220v primário em triângulo secundário em estrela 150 kva</v>
          </cell>
          <cell r="C1583" t="str">
            <v>UN</v>
          </cell>
          <cell r="D1583">
            <v>9259.15</v>
          </cell>
        </row>
        <row r="1584">
          <cell r="A1584" t="str">
            <v>001.28.01180</v>
          </cell>
          <cell r="B1584" t="str">
            <v>Fornecimento e instalação de transformador trifásico 13 8 13 2 6 6kv/220v primário em triângulo secundário em estrela 15 kva</v>
          </cell>
          <cell r="C1584" t="str">
            <v>UN</v>
          </cell>
          <cell r="D1584">
            <v>2365.5749999999998</v>
          </cell>
        </row>
        <row r="1585">
          <cell r="A1585" t="str">
            <v>001.28.01200</v>
          </cell>
          <cell r="B1585" t="str">
            <v>Fornecimento e instalação de transformador trifásico 13 8 13 2 6 6kv/220v primário em triângulo secundário em estrela 225 kva</v>
          </cell>
          <cell r="C1585" t="str">
            <v>UN</v>
          </cell>
          <cell r="D1585">
            <v>12255.55</v>
          </cell>
        </row>
        <row r="1586">
          <cell r="A1586" t="str">
            <v>001.28.01220</v>
          </cell>
          <cell r="B1586" t="str">
            <v>Forneciemnto e instalação de transformador trifásico 13 8 13 2 6 6kv/220v primário em triângulo secundário em estrela 300 kva</v>
          </cell>
          <cell r="C1586" t="str">
            <v>UN</v>
          </cell>
          <cell r="D1586">
            <v>15368.55</v>
          </cell>
        </row>
        <row r="1587">
          <cell r="A1587" t="str">
            <v>001.28.01240</v>
          </cell>
          <cell r="B1587" t="str">
            <v>Fornecimento e trasformação de trasformador de distribuição trifásico, com resfriamento em banho de óleo mineral, para uso interno, potência 500 kva - classe de tensão 15 kv, transprimários de 13.800, 13.200, 12.600 - ligação delta e 220-127v, ligação e</v>
          </cell>
          <cell r="C1587" t="str">
            <v>UN</v>
          </cell>
          <cell r="D1587">
            <v>21900.9375</v>
          </cell>
        </row>
        <row r="1588">
          <cell r="A1588" t="str">
            <v>001.28.01260</v>
          </cell>
          <cell r="B1588" t="str">
            <v>Fornecimento e instalação de parafuso cabeça quadrada """"""""""""""""máquina"""""""""""""""", dim.16.00mm x 125.00mm, incl. Porca Quadrada Diam. Interno 16.00 mm</v>
          </cell>
          <cell r="C1588" t="str">
            <v>CJ</v>
          </cell>
          <cell r="D1588">
            <v>3.1953999999999998</v>
          </cell>
        </row>
        <row r="1589">
          <cell r="A1589" t="str">
            <v>001.28.01280</v>
          </cell>
          <cell r="B1589" t="str">
            <v>Fornecimento e instalação de parafuso cabeça quadrada """"""""""""""""máquina"""""""""""""""", dim.16.00mm x 150.00mm, incl. Porca Quadrada Diam. Interno 16.00 mm</v>
          </cell>
          <cell r="C1589" t="str">
            <v>CJ</v>
          </cell>
          <cell r="D1589">
            <v>3.5754000000000001</v>
          </cell>
        </row>
        <row r="1590">
          <cell r="A1590" t="str">
            <v>001.28.01300</v>
          </cell>
          <cell r="B1590" t="str">
            <v>Fornecimento e instalação de parafuso cabeça quadrada """"""""""""""""máquina"""""""""""""""", dim.16.00mm x 200.00mm, incl. Porca Quadrada Diam. Interno 16.00 mm</v>
          </cell>
          <cell r="C1590" t="str">
            <v>CJ</v>
          </cell>
          <cell r="D1590">
            <v>3.7454000000000001</v>
          </cell>
        </row>
        <row r="1591">
          <cell r="A1591" t="str">
            <v>001.28.01320</v>
          </cell>
          <cell r="B1591" t="str">
            <v>Fornecimento e instalação de parafuso cabeça quadrada """"""""""""""""máquina"""""""""""""""", dim.16.00mm x 250.00mm, incl. Porca Quadrada Diam. Interno 16.00 mm</v>
          </cell>
          <cell r="C1591" t="str">
            <v>CJ</v>
          </cell>
          <cell r="D1591">
            <v>4.2054</v>
          </cell>
        </row>
        <row r="1592">
          <cell r="A1592" t="str">
            <v>001.28.01340</v>
          </cell>
          <cell r="B1592" t="str">
            <v>Fornecimento e instalação de parafuso cabeça quadrada """"""""""""""""máquina"""""""""""""""", dim.16.00mm x 300.00mm, incl. Porca Quadrada Diam. Interno 16.00 mm</v>
          </cell>
          <cell r="C1592" t="str">
            <v>CJ</v>
          </cell>
          <cell r="D1592">
            <v>4.8453999999999997</v>
          </cell>
        </row>
        <row r="1593">
          <cell r="A1593" t="str">
            <v>001.28.01360</v>
          </cell>
          <cell r="B1593" t="str">
            <v>Fornecimento e instalação de parafuso cabeça quadrada """"""""""""""""máquina"""""""""""""""", dim.16.00mm x 350.00mm, incl. Porca Quadrada Diam. Interno 16.00 mm</v>
          </cell>
          <cell r="C1593" t="str">
            <v>CJ</v>
          </cell>
          <cell r="D1593">
            <v>5.7754000000000003</v>
          </cell>
        </row>
        <row r="1594">
          <cell r="A1594" t="str">
            <v>001.28.01380</v>
          </cell>
          <cell r="B1594" t="str">
            <v>Fornecimento e instalação de parafuso cabeça quadrada """"""""""""""""máquina"""""""""""""""", dim.16.00mm x 400.00mm, incl. Porca Quadrada Diam. Interno 16.00 mm</v>
          </cell>
          <cell r="C1594" t="str">
            <v>CJ</v>
          </cell>
          <cell r="D1594">
            <v>6.2754000000000003</v>
          </cell>
        </row>
        <row r="1595">
          <cell r="A1595" t="str">
            <v>001.28.01400</v>
          </cell>
          <cell r="B1595" t="str">
            <v>Fornecimento e instalação de parafuso cabeça quadrada """"""""""""""""máquina"""""""""""""""", dim.16.00mm x 450.00mm, incl. Porca Quadrada Diam. Interno 16.00 mm</v>
          </cell>
          <cell r="C1595" t="str">
            <v>CJ</v>
          </cell>
          <cell r="D1595">
            <v>6.6753999999999998</v>
          </cell>
        </row>
        <row r="1596">
          <cell r="A1596" t="str">
            <v>001.28.01420</v>
          </cell>
          <cell r="B1596" t="str">
            <v>Fornecimento e instalação de parafuso cabeça quadrada """"""""""""""""máquina"""""""""""""""", dim.16.00mm x 500.00mm, incl. Porca Quadrada Diam. Interno 16.00 mm</v>
          </cell>
          <cell r="C1596" t="str">
            <v>CJ</v>
          </cell>
          <cell r="D1596">
            <v>7.3754</v>
          </cell>
        </row>
        <row r="1597">
          <cell r="A1597" t="str">
            <v>001.28.01440</v>
          </cell>
          <cell r="B1597" t="str">
            <v>Fornecimento e instalação de cinta circular de aço galvanizado diam. 150.00 mm</v>
          </cell>
          <cell r="C1597" t="str">
            <v>UN</v>
          </cell>
          <cell r="D1597">
            <v>15.188499999999999</v>
          </cell>
        </row>
        <row r="1598">
          <cell r="A1598" t="str">
            <v>001.28.01460</v>
          </cell>
          <cell r="B1598" t="str">
            <v>Fornecimento e instalação de cinta circular de aço galvanizado diam. 160.00 mm</v>
          </cell>
          <cell r="C1598" t="str">
            <v>UN</v>
          </cell>
          <cell r="D1598">
            <v>15.388500000000001</v>
          </cell>
        </row>
        <row r="1599">
          <cell r="A1599" t="str">
            <v>001.28.01480</v>
          </cell>
          <cell r="B1599" t="str">
            <v>Fornecimento e instalação de cinta circular de aço galvanizado diam. 170.00 mm</v>
          </cell>
          <cell r="C1599" t="str">
            <v>UN</v>
          </cell>
          <cell r="D1599">
            <v>15.5885</v>
          </cell>
        </row>
        <row r="1600">
          <cell r="A1600" t="str">
            <v>001.28.01500</v>
          </cell>
          <cell r="B1600" t="str">
            <v>Fornecimento e instalação de cinta circular de aço galvanizado diam. 180.00 mm</v>
          </cell>
          <cell r="C1600" t="str">
            <v>UN</v>
          </cell>
          <cell r="D1600">
            <v>15.9885</v>
          </cell>
        </row>
        <row r="1601">
          <cell r="A1601" t="str">
            <v>001.28.01520</v>
          </cell>
          <cell r="B1601" t="str">
            <v>Fornecimento e instalação de cinta circular de aço galvanizado diam. 190.00 mm</v>
          </cell>
          <cell r="C1601" t="str">
            <v>UN</v>
          </cell>
          <cell r="D1601">
            <v>17.745100000000001</v>
          </cell>
        </row>
        <row r="1602">
          <cell r="A1602" t="str">
            <v>001.28.01540</v>
          </cell>
          <cell r="B1602" t="str">
            <v>Fornecimento e instalação de cinta circular de aço galvanizado diam. 200.00 mm</v>
          </cell>
          <cell r="C1602" t="str">
            <v>UN</v>
          </cell>
          <cell r="D1602">
            <v>16.988499999999998</v>
          </cell>
        </row>
        <row r="1603">
          <cell r="A1603" t="str">
            <v>001.28.01560</v>
          </cell>
          <cell r="B1603" t="str">
            <v>Fornecimento e instalação de cinta circular de aço galvanizado diam. 210.00 mm</v>
          </cell>
          <cell r="C1603" t="str">
            <v>UN</v>
          </cell>
          <cell r="D1603">
            <v>17.288499999999999</v>
          </cell>
        </row>
        <row r="1604">
          <cell r="A1604" t="str">
            <v>001.28.01580</v>
          </cell>
          <cell r="B1604" t="str">
            <v>Fornecimento e instalação de cinta circular de aço galvanizado diam. 220.00 mm</v>
          </cell>
          <cell r="C1604" t="str">
            <v>UN</v>
          </cell>
          <cell r="D1604">
            <v>20.4009</v>
          </cell>
        </row>
        <row r="1605">
          <cell r="A1605" t="str">
            <v>001.28.01600</v>
          </cell>
          <cell r="B1605" t="str">
            <v>Fornecimento e instalação de cinta circular de aço galvanizado diam. 230.00 mm</v>
          </cell>
          <cell r="C1605" t="str">
            <v>UN</v>
          </cell>
          <cell r="D1605">
            <v>18.5885</v>
          </cell>
        </row>
        <row r="1606">
          <cell r="A1606" t="str">
            <v>001.28.01620</v>
          </cell>
          <cell r="B1606" t="str">
            <v>Fornecimento e instalação de cinta circular de aço galvanizado diam. 240.00 mm</v>
          </cell>
          <cell r="C1606" t="str">
            <v>UN</v>
          </cell>
          <cell r="D1606">
            <v>18.888500000000001</v>
          </cell>
        </row>
        <row r="1607">
          <cell r="A1607" t="str">
            <v>001.28.01640</v>
          </cell>
          <cell r="B1607" t="str">
            <v>Fornecimento e instalação de cinta circular de aço galvanizado diam. 250.00 mm</v>
          </cell>
          <cell r="C1607" t="str">
            <v>UN</v>
          </cell>
          <cell r="D1607">
            <v>19.5885</v>
          </cell>
        </row>
        <row r="1608">
          <cell r="A1608" t="str">
            <v>001.28.01660</v>
          </cell>
          <cell r="B1608" t="str">
            <v>Fornecimento e instalação de parafuso rosca dupla """"""""""""""""passante"""""""""""""""" dim.16.00mm x 350.00mm, incl. Porca Quadrada Diam. Interno 16.00 mm</v>
          </cell>
          <cell r="C1608" t="str">
            <v>CJ</v>
          </cell>
          <cell r="D1608">
            <v>8.6508000000000003</v>
          </cell>
        </row>
        <row r="1609">
          <cell r="A1609" t="str">
            <v>001.28.01680</v>
          </cell>
          <cell r="B1609" t="str">
            <v>Fornecimento e instalação de parafuso rosca dupla """"""""""""""""passante"""""""""""""""" dim.16.00mm x 400.00mm, incl. Porca Quadrada Diam. Interno 16.00 mm</v>
          </cell>
          <cell r="C1609" t="str">
            <v>CJ</v>
          </cell>
          <cell r="D1609">
            <v>8.5907999999999998</v>
          </cell>
        </row>
        <row r="1610">
          <cell r="A1610" t="str">
            <v>001.28.01700</v>
          </cell>
          <cell r="B1610" t="str">
            <v>Fornecimento e instalação de parafuso rosca dupla """"""""""""""""passante"""""""""""""""" dim.16.00mm x 450.00mm, incl. Porca Quadrada Diam. Interno 16.00 mm</v>
          </cell>
          <cell r="C1610" t="str">
            <v>CJ</v>
          </cell>
          <cell r="D1610">
            <v>9.7507999999999999</v>
          </cell>
        </row>
        <row r="1611">
          <cell r="A1611" t="str">
            <v>001.28.01720</v>
          </cell>
          <cell r="B1611" t="str">
            <v>Fornecimento e instalação de parafuso rosca dupla """"""""""""""""passante"""""""""""""""" dim.16.00mm x 500.00mm, incl. Porca Quadrada Diam. Interno 16.00 mm</v>
          </cell>
          <cell r="C1611" t="str">
            <v>CJ</v>
          </cell>
          <cell r="D1611">
            <v>10.3508</v>
          </cell>
        </row>
        <row r="1612">
          <cell r="A1612" t="str">
            <v>001.28.01740</v>
          </cell>
          <cell r="B1612" t="str">
            <v>Fornecimento e instalação de parafuso rosca dupla """"""""""""""""passante"""""""""""""""" dim.16.00mm x 550.00mm, incl. Porca Quadrada Diam. Interno 16.00 mm</v>
          </cell>
          <cell r="C1612" t="str">
            <v>CJ</v>
          </cell>
          <cell r="D1612">
            <v>10.6508</v>
          </cell>
        </row>
        <row r="1613">
          <cell r="A1613" t="str">
            <v>001.28.01760</v>
          </cell>
          <cell r="B1613" t="str">
            <v>Fornecimento e instalação de sela p/ cruzeta de concreto</v>
          </cell>
          <cell r="C1613" t="str">
            <v>UN</v>
          </cell>
          <cell r="D1613">
            <v>7.9684999999999997</v>
          </cell>
        </row>
        <row r="1614">
          <cell r="A1614" t="str">
            <v>001.28.01780</v>
          </cell>
          <cell r="B1614" t="str">
            <v>Fornecimento e instalação de parafuso francês (cabeça abaulada) 16.00 mm x 45.00 mm, incl. Porca Quadrada Diam. Interno 16.00 mm</v>
          </cell>
          <cell r="C1614" t="str">
            <v>CJ</v>
          </cell>
          <cell r="D1614">
            <v>2.6753999999999998</v>
          </cell>
        </row>
        <row r="1615">
          <cell r="A1615" t="str">
            <v>001.28.01800</v>
          </cell>
          <cell r="B1615" t="str">
            <v>Fornecimento e instalação de parafuso francês (cabeça abaulada) 16.00 mm x150.00 mm incl. Porca Quadrada Diam. Interno 16.00 mm</v>
          </cell>
          <cell r="C1615" t="str">
            <v>CJ</v>
          </cell>
          <cell r="D1615">
            <v>3.6753999999999998</v>
          </cell>
        </row>
        <row r="1616">
          <cell r="A1616" t="str">
            <v>001.28.01810</v>
          </cell>
          <cell r="B1616" t="str">
            <v>Fornecimento e Instalação de Laço Pré Formado Lateral Simples Pref. Para Cabo 2 CAA - 15.00 KV</v>
          </cell>
          <cell r="C1616" t="str">
            <v>UN</v>
          </cell>
          <cell r="D1616">
            <v>4.8708</v>
          </cell>
        </row>
        <row r="1617">
          <cell r="A1617" t="str">
            <v>001.28.01815</v>
          </cell>
          <cell r="B1617" t="str">
            <v>Fornecimento e Instalação de Laço Pré Formado Lateral Simples Pref. Para Cabo 2 CAA - 34.5 KV</v>
          </cell>
          <cell r="C1617" t="str">
            <v>UN</v>
          </cell>
          <cell r="D1617">
            <v>5.1707999999999998</v>
          </cell>
        </row>
        <row r="1618">
          <cell r="A1618" t="str">
            <v>001.28.01820</v>
          </cell>
          <cell r="B1618" t="str">
            <v>Fornecimento e Instalação de Laço Pré Formado de Topo Pref. Para Cabo 2 CAA - 15.00 KV</v>
          </cell>
          <cell r="C1618" t="str">
            <v>UN</v>
          </cell>
          <cell r="D1618">
            <v>4.6394000000000002</v>
          </cell>
        </row>
        <row r="1619">
          <cell r="A1619" t="str">
            <v>001.28.01840</v>
          </cell>
          <cell r="B1619" t="str">
            <v>Fornecimento e Instalação de Laço Pré Formado de Topo Pref. Para Cabo 2 CAA - 34.5 KV</v>
          </cell>
          <cell r="C1619" t="str">
            <v>UN</v>
          </cell>
          <cell r="D1619">
            <v>5.4893999999999998</v>
          </cell>
        </row>
        <row r="1620">
          <cell r="A1620" t="str">
            <v>001.28.01860</v>
          </cell>
          <cell r="B1620" t="str">
            <v>Fornecimento e Instalação de Manilha Sapatilha</v>
          </cell>
          <cell r="C1620" t="str">
            <v>UN</v>
          </cell>
          <cell r="D1620">
            <v>8.2357999999999993</v>
          </cell>
        </row>
        <row r="1621">
          <cell r="A1621" t="str">
            <v>001.28.01880</v>
          </cell>
          <cell r="B1621" t="str">
            <v>Fornecimento e Instalação de Alça Pré-Formada Cabo 2 AWG</v>
          </cell>
          <cell r="C1621" t="str">
            <v>UN</v>
          </cell>
          <cell r="D1621">
            <v>3.0053999999999998</v>
          </cell>
        </row>
        <row r="1622">
          <cell r="A1622" t="str">
            <v>001.28.01900</v>
          </cell>
          <cell r="B1622" t="str">
            <v>Fornecimento e instalação de Conector Derivação Cunha  Tipo Estribo Normal - 2 - 4</v>
          </cell>
          <cell r="C1622" t="str">
            <v>UN</v>
          </cell>
          <cell r="D1622">
            <v>12.891500000000001</v>
          </cell>
        </row>
        <row r="1623">
          <cell r="A1623" t="str">
            <v>001.28.01920</v>
          </cell>
          <cell r="B1623" t="str">
            <v>Fornecimento e Instalação de Conector Derivação Tipo Cunha - AMP - Tipo II ou Similar</v>
          </cell>
          <cell r="C1623" t="str">
            <v>UN</v>
          </cell>
          <cell r="D1623">
            <v>5.0715000000000003</v>
          </cell>
        </row>
        <row r="1624">
          <cell r="A1624" t="str">
            <v>001.28.01940</v>
          </cell>
          <cell r="B1624" t="str">
            <v>Fornecimento e Instalação de Conector Derivação Cunha 602380-2  336, 4 - 2</v>
          </cell>
          <cell r="C1624" t="str">
            <v>UN</v>
          </cell>
          <cell r="D1624">
            <v>17.4115</v>
          </cell>
        </row>
        <row r="1625">
          <cell r="A1625" t="str">
            <v>001.28.01960</v>
          </cell>
          <cell r="B1625" t="str">
            <v>Fornecimento e Instalação de Conector Derivação p/Linha Viva 6 - 250</v>
          </cell>
          <cell r="C1625" t="str">
            <v>UN</v>
          </cell>
          <cell r="D1625">
            <v>12.5015</v>
          </cell>
        </row>
        <row r="1626">
          <cell r="A1626" t="str">
            <v>001.28.01980</v>
          </cell>
          <cell r="B1626" t="str">
            <v>Fornecimento e Instalação de Conector Transversal Tipo Cunha Para Aterramento 5/8"""""""""""""""" x ( 25 a 35 mm)</v>
          </cell>
          <cell r="C1626" t="str">
            <v>UN</v>
          </cell>
          <cell r="D1626">
            <v>16.851500000000001</v>
          </cell>
        </row>
        <row r="1627">
          <cell r="A1627" t="str">
            <v>001.28.02000</v>
          </cell>
          <cell r="B1627" t="str">
            <v>Fornecimento e Instalação de Cabo de Cobre Isolado XLPE 15 KV 16 mm2</v>
          </cell>
          <cell r="C1627" t="str">
            <v>ML</v>
          </cell>
          <cell r="D1627">
            <v>9.3058999999999994</v>
          </cell>
        </row>
        <row r="1628">
          <cell r="A1628" t="str">
            <v>001.28.02020</v>
          </cell>
          <cell r="B1628" t="str">
            <v>Fornecimento e Instalação de Cartucho P/ Conector AMP Vermelho 444504-2</v>
          </cell>
          <cell r="C1628" t="str">
            <v>UN</v>
          </cell>
          <cell r="D1628">
            <v>5.3708</v>
          </cell>
        </row>
        <row r="1629">
          <cell r="A1629" t="str">
            <v>001.28.02040</v>
          </cell>
          <cell r="B1629" t="str">
            <v>Fornecimento e Instalação de Conector Terminal Tipo Espada P/ Chave Faca - Terminal - 336,4 MCM 34 KV</v>
          </cell>
          <cell r="C1629" t="str">
            <v>UN</v>
          </cell>
          <cell r="D1629">
            <v>32.811500000000002</v>
          </cell>
        </row>
        <row r="1630">
          <cell r="A1630" t="str">
            <v>001.28.02060</v>
          </cell>
          <cell r="B1630" t="str">
            <v>Fornecimento e Instalação de Poste Duplo T 7mts (150 kg), com Engastamento Simples, incl Escavação e Reaterro Apiloado, conf. Normatização Rede Cemat</v>
          </cell>
          <cell r="C1630" t="str">
            <v>UN</v>
          </cell>
          <cell r="D1630">
            <v>244.59180000000001</v>
          </cell>
        </row>
        <row r="1631">
          <cell r="A1631" t="str">
            <v>001.28.02080</v>
          </cell>
          <cell r="B1631" t="str">
            <v>Fornecimento e Instalação de Poste Duplo T 9mts (150 kg), com Engastamento Simples, incl Escavação e Reaterro Apiloado, conf. Normatização Rede Cemat</v>
          </cell>
          <cell r="C1631" t="str">
            <v>UN</v>
          </cell>
          <cell r="D1631">
            <v>245.83920000000001</v>
          </cell>
        </row>
        <row r="1632">
          <cell r="A1632" t="str">
            <v>001.28.02100</v>
          </cell>
          <cell r="B1632" t="str">
            <v>Fornecimento e Instalação de Poste Duplo T 10 mts (150 kg), com Engastamento Simples, incl Escavação e Reaterro Apiloado, conf. Normatização Rede Cemat</v>
          </cell>
          <cell r="C1632" t="str">
            <v>UN</v>
          </cell>
          <cell r="D1632">
            <v>257.47930000000002</v>
          </cell>
        </row>
        <row r="1633">
          <cell r="A1633" t="str">
            <v>001.28.02120</v>
          </cell>
          <cell r="B1633" t="str">
            <v>Fornecimento e Instalação de Poste Duplo T 11 mts (200 kg), com Engastamento Simples, incl Escavação e Reaterro Apiloado, conf. Normatização Rede Cemat</v>
          </cell>
          <cell r="C1633" t="str">
            <v>UN</v>
          </cell>
          <cell r="D1633">
            <v>500.16309999999999</v>
          </cell>
        </row>
        <row r="1634">
          <cell r="A1634" t="str">
            <v>001.28.02140</v>
          </cell>
          <cell r="B1634" t="str">
            <v>Fornecimento e Instalação de Poste Duplo T 12 mts (300 kg), com Engastamento Simples, incl Escavação e Reaterro Apiloado, conf. Normatização Rede Cemat</v>
          </cell>
          <cell r="C1634" t="str">
            <v>UN</v>
          </cell>
          <cell r="D1634">
            <v>496.95769999999999</v>
          </cell>
        </row>
        <row r="1635">
          <cell r="A1635" t="str">
            <v>001.28.02160</v>
          </cell>
          <cell r="B1635" t="str">
            <v>Fornecimento e Instalação de Poste Duplo T 10mts (300 kg), com Engastamento Reforçado, incl Escavação e Reaterro Apiloado, conf. Normatização Rede Cemat</v>
          </cell>
          <cell r="C1635" t="str">
            <v>UN</v>
          </cell>
          <cell r="D1635">
            <v>424.71730000000002</v>
          </cell>
        </row>
        <row r="1636">
          <cell r="A1636" t="str">
            <v>001.28.02180</v>
          </cell>
          <cell r="B1636" t="str">
            <v>Fornecimento e Instalação de Poste Duplo T 11mts (300 kg), com Engastamento Reforçado, incl Escavação e Reaterro Apiloado, conf. Normatização Rede Cemat</v>
          </cell>
          <cell r="C1636" t="str">
            <v>UN</v>
          </cell>
          <cell r="D1636">
            <v>555.65729999999996</v>
          </cell>
        </row>
        <row r="1637">
          <cell r="A1637" t="str">
            <v>001.28.02200</v>
          </cell>
          <cell r="B1637" t="str">
            <v>Fornecimento e Instalação de Poste Duplo T 10 mts (150 kg), com Engastamento em Solo Cimento, incl Escavação e Reaterro Apiloado, conf. Normatização Rede Cemat</v>
          </cell>
          <cell r="C1637" t="str">
            <v>UN</v>
          </cell>
          <cell r="D1637">
            <v>269.97930000000002</v>
          </cell>
        </row>
        <row r="1638">
          <cell r="A1638" t="str">
            <v>001.28.02220</v>
          </cell>
          <cell r="B1638" t="str">
            <v>Fornecimento e Instalação de Poste Duplo T 10 mts (300 kg), com Engastamento em Solo Cimento, incl Escavação e Reaterro Apiloado, conf. Normatização Rede Cemat</v>
          </cell>
          <cell r="C1638" t="str">
            <v>UN</v>
          </cell>
          <cell r="D1638">
            <v>381.28930000000003</v>
          </cell>
        </row>
        <row r="1639">
          <cell r="A1639" t="str">
            <v>001.28.02240</v>
          </cell>
          <cell r="B1639" t="str">
            <v>Fornecimento e Instalação de Poste Duplo T 11 mts (200 kg), com Engastamento em Solo Cimento, incl Escavação e Reaterro Apiloado, conf. Normatização Rede Cemat</v>
          </cell>
          <cell r="C1639" t="str">
            <v>UN</v>
          </cell>
          <cell r="D1639">
            <v>512.66309999999999</v>
          </cell>
        </row>
        <row r="1640">
          <cell r="A1640" t="str">
            <v>001.28.02260</v>
          </cell>
          <cell r="B1640" t="str">
            <v>Fornecimento e Instalação de Poste Duplo T 11 mts (300 kg), com Engastamento em Solo Cimento, incl Escavação e Reaterro Apiloado, conf. Normatização Rede Cemat</v>
          </cell>
          <cell r="C1640" t="str">
            <v>UN</v>
          </cell>
          <cell r="D1640">
            <v>512.86310000000003</v>
          </cell>
        </row>
        <row r="1641">
          <cell r="A1641" t="str">
            <v>001.28.02280</v>
          </cell>
          <cell r="B1641" t="str">
            <v>Fornecimento e Instalação de Poste Duplo T 10 mts (600 kg), com Engastamento em Concreto Fck= 15 Mpa, incl Escavação e Reaterro Apiloado, conf. Normatização Rede Cemat</v>
          </cell>
          <cell r="C1641" t="str">
            <v>UN</v>
          </cell>
          <cell r="D1641">
            <v>541.01390000000004</v>
          </cell>
        </row>
        <row r="1642">
          <cell r="A1642" t="str">
            <v>001.28.02300</v>
          </cell>
          <cell r="B1642" t="str">
            <v>Fornecimento e Instalação de Poste Duplo T 10 mts (1000 kg), com Engastamento em Concreto Fck= 15 Mpa, incl Escavação e Reaterro Apiloado, conf. Normatização Rede Cemat</v>
          </cell>
          <cell r="C1642" t="str">
            <v>UN</v>
          </cell>
          <cell r="D1642">
            <v>648.01390000000004</v>
          </cell>
        </row>
        <row r="1643">
          <cell r="A1643" t="str">
            <v>001.28.02320</v>
          </cell>
          <cell r="B1643" t="str">
            <v>Fornecimento e Instalação de Poste Duplo T 11 mts (600 kg), com Engastamento em Concreto Fck= 15 Mpa, incl Escavação e Reaterro Apiloado, conf. Normatização Rede Cemat</v>
          </cell>
          <cell r="C1643" t="str">
            <v>UN</v>
          </cell>
          <cell r="D1643">
            <v>920.65769999999998</v>
          </cell>
        </row>
        <row r="1644">
          <cell r="A1644" t="str">
            <v>001.28.02340</v>
          </cell>
          <cell r="B1644" t="str">
            <v>Fornecimento e Instalação de Poste Duplo T 11 mts (1000 kg), com Engastamento em Concreto Fck= 15 Mpa, incl Escavação e Reaterro Apiloado, conf. Normatização Rede Cemat</v>
          </cell>
          <cell r="C1644" t="str">
            <v>UN</v>
          </cell>
          <cell r="D1644">
            <v>920.65769999999998</v>
          </cell>
        </row>
        <row r="1645">
          <cell r="A1645" t="str">
            <v>001.28.02360</v>
          </cell>
          <cell r="B1645" t="str">
            <v>Fornecimento e Instalação de Poste Circular 7 mts (150 kg), com Engastamento Simples, incl Escavação e Reaterro Apiloado, conf. Normatização Rede Cemat</v>
          </cell>
          <cell r="C1645" t="str">
            <v>UN</v>
          </cell>
          <cell r="D1645">
            <v>283.78179999999998</v>
          </cell>
        </row>
        <row r="1646">
          <cell r="A1646" t="str">
            <v>001.28.02380</v>
          </cell>
          <cell r="B1646" t="str">
            <v>Fornecimento e Instalação de Poste Circular 9 mts (150 kg), com Engastamento Simples, incl Escavação e Reaterro Apiloado, conf. Normatização Rede Cemat</v>
          </cell>
          <cell r="C1646" t="str">
            <v>UN</v>
          </cell>
          <cell r="D1646">
            <v>352.87920000000003</v>
          </cell>
        </row>
        <row r="1647">
          <cell r="A1647" t="str">
            <v>001.28.02400</v>
          </cell>
          <cell r="B1647" t="str">
            <v>Fornecimento e Instalação de Poste Circular 10 mts (150 kg), com Engastamento Simples, incl Escavação e Reaterro Apiloado, conf. Normatização Rede Cemat</v>
          </cell>
          <cell r="C1647" t="str">
            <v>UN</v>
          </cell>
          <cell r="D1647">
            <v>467.52929999999998</v>
          </cell>
        </row>
        <row r="1648">
          <cell r="A1648" t="str">
            <v>001.28.02420</v>
          </cell>
          <cell r="B1648" t="str">
            <v>Fornecimento e Instalação de Poste Circular 11 mts (200 kg), com Engastamento Simples, incl Escavação e Reaterro Apiloado, conf. Normatização Rede Cemat</v>
          </cell>
          <cell r="C1648" t="str">
            <v>UN</v>
          </cell>
          <cell r="D1648">
            <v>488.5831</v>
          </cell>
        </row>
        <row r="1649">
          <cell r="A1649" t="str">
            <v>001.28.02440</v>
          </cell>
          <cell r="B1649" t="str">
            <v>Fornecimento e Instalação de Poste Circular 12 mts (300 kg), com Engastamento Simples, incl Escavação e Reaterro Apiloado, conf. Normatização Rede Cemat</v>
          </cell>
          <cell r="C1649" t="str">
            <v>UN</v>
          </cell>
          <cell r="D1649">
            <v>496.95769999999999</v>
          </cell>
        </row>
        <row r="1650">
          <cell r="A1650" t="str">
            <v>001.28.02441</v>
          </cell>
          <cell r="B1650" t="str">
            <v>Fornecimento e Instalação de Luminaria em corpo de aluminio para alojamento do equipamento, pintura na parte interna e exrerna tipo petala para lampada vapor de mercurio, 250w, 220vinclusive reator para a lampada; equipamento completo com 4 petalas.</v>
          </cell>
          <cell r="C1650" t="str">
            <v>UN</v>
          </cell>
        </row>
        <row r="1651">
          <cell r="A1651" t="str">
            <v>001.28.02460</v>
          </cell>
          <cell r="B1651" t="str">
            <v>Fornecimento e Instalação de Poste Circular 10 mts (300 kg), com Engastamento Reforçado, incl Escavação e Reaterro Apiloado, conf. Normatização Rede Cemat</v>
          </cell>
          <cell r="C1651" t="str">
            <v>UN</v>
          </cell>
          <cell r="D1651">
            <v>568.10730000000001</v>
          </cell>
        </row>
        <row r="1652">
          <cell r="A1652" t="str">
            <v>001.28.02480</v>
          </cell>
          <cell r="B1652" t="str">
            <v>Fornecimento e Instalação de Poste Circular 10 mts (150 kg), com Engastamento em Solo Cimento, incl Escavação e Reaterro Apiloado, conf. Normatização Rede Cemat</v>
          </cell>
          <cell r="C1652" t="str">
            <v>UN</v>
          </cell>
          <cell r="D1652">
            <v>480.02929999999998</v>
          </cell>
        </row>
        <row r="1653">
          <cell r="A1653" t="str">
            <v>001.28.02500</v>
          </cell>
          <cell r="B1653" t="str">
            <v>Fornecimento e Instalação de Poste Circular 10 mts (300 kg), com Engastamento em Solo Cimento, incl Escavação e Reaterro Apiloado, conf. Normatização Rede Cemat</v>
          </cell>
          <cell r="C1653" t="str">
            <v>UN</v>
          </cell>
          <cell r="D1653">
            <v>524.67930000000001</v>
          </cell>
        </row>
        <row r="1654">
          <cell r="A1654" t="str">
            <v>001.28.02520</v>
          </cell>
          <cell r="B1654" t="str">
            <v>Fornecimento e Instalação de Poste Circular 11 mts (200 kg), com Engastamento em Solo Cimento, incl Escavação e Reaterro Apiloado, conf. Normatização Rede Cemat</v>
          </cell>
          <cell r="C1654" t="str">
            <v>UN</v>
          </cell>
          <cell r="D1654">
            <v>501.0831</v>
          </cell>
        </row>
        <row r="1655">
          <cell r="A1655" t="str">
            <v>001.28.02540</v>
          </cell>
          <cell r="B1655" t="str">
            <v>Fornecimento e Instalação de Poste Circular 11 mts (300 kg), com Engastamento em Solo Cimento, incl Escavação e Reaterro Apiloado, conf. Normatização Rede Cemat</v>
          </cell>
          <cell r="C1655" t="str">
            <v>UN</v>
          </cell>
          <cell r="D1655">
            <v>509.06310000000002</v>
          </cell>
        </row>
        <row r="1656">
          <cell r="A1656" t="str">
            <v>001.28.02560</v>
          </cell>
          <cell r="B1656" t="str">
            <v>Fornecimento e Instalação de Poste Circular 10 mts (600 kg), com Engastamento em Concreto Fck= 15 Mpa, incl Escavação e Reaterro Apiloado, conf. Normatização Rede Cemat</v>
          </cell>
          <cell r="C1656" t="str">
            <v>UN</v>
          </cell>
          <cell r="D1656">
            <v>516.16390000000001</v>
          </cell>
        </row>
        <row r="1657">
          <cell r="A1657" t="str">
            <v>001.28.02580</v>
          </cell>
          <cell r="B1657" t="str">
            <v>Fornecimento e Instalação de Poste Circular 10 mts (1000 kg), com Engastamento em Concreto Fck= 15 Mpa, incl Escavação e Reaterro Apiloado, conf. Normatização Rede Cemat</v>
          </cell>
          <cell r="C1657" t="str">
            <v>UN</v>
          </cell>
          <cell r="D1657">
            <v>704.14390000000003</v>
          </cell>
        </row>
        <row r="1658">
          <cell r="A1658" t="str">
            <v>001.28.02600</v>
          </cell>
          <cell r="B1658" t="str">
            <v>Fornecimento e Instalação de Poste Circular 11 mts (600 kg), com Engastamento em Concreto Fck= 15 Mpa, incl Escavação e Reaterro Apiloado, conf. Normatização Rede Cemat</v>
          </cell>
          <cell r="C1658" t="str">
            <v>UN</v>
          </cell>
          <cell r="D1658">
            <v>576.91769999999997</v>
          </cell>
        </row>
        <row r="1659">
          <cell r="A1659" t="str">
            <v>001.28.02620</v>
          </cell>
          <cell r="B1659" t="str">
            <v>Fornecimento e Instalação de Poste Circular 11 mts (1000 kg), com Engastamento em Concreto Fck= 15 Mpa, incl Escavação e Reaterro Apiloado, conf. Normatização Rede Cemat</v>
          </cell>
          <cell r="C1659" t="str">
            <v>UN</v>
          </cell>
          <cell r="D1659">
            <v>989.67769999999996</v>
          </cell>
        </row>
        <row r="1660">
          <cell r="A1660" t="str">
            <v>001.29</v>
          </cell>
          <cell r="B1660" t="str">
            <v>INSTALAÇÕES ELÉTRICAS - SERVIÇOS DE MANUTENÇÃO</v>
          </cell>
          <cell r="D1660">
            <v>764.00599999999997</v>
          </cell>
        </row>
        <row r="1661">
          <cell r="A1661" t="str">
            <v>001.29.00020</v>
          </cell>
          <cell r="B1661" t="str">
            <v>Revisão em ponto de energia c/ reaperto e substituição de fita isolante</v>
          </cell>
          <cell r="C1661" t="str">
            <v>PT</v>
          </cell>
          <cell r="D1661">
            <v>5.0594000000000001</v>
          </cell>
        </row>
        <row r="1662">
          <cell r="A1662" t="str">
            <v>001.29.00040</v>
          </cell>
          <cell r="B1662" t="str">
            <v>Fornecimento e substituição de espelho (ou placa) p/ tomada e/ou interruptor 4""""""""""""""""""""""""""""""""x2""""""""""""""""""""""""""""""""</v>
          </cell>
          <cell r="C1662" t="str">
            <v>UN</v>
          </cell>
          <cell r="D1662">
            <v>1.5837000000000001</v>
          </cell>
        </row>
        <row r="1663">
          <cell r="A1663" t="str">
            <v>001.29.00060</v>
          </cell>
          <cell r="B1663" t="str">
            <v>Fornecimento e substituição de espelho (ou placa) p/ tomada e/ou interruptor 4""""""""""""""""""""""""""""""""x4""""""""""""""""""""""""""""""""</v>
          </cell>
          <cell r="C1663" t="str">
            <v>UN</v>
          </cell>
          <cell r="D1663">
            <v>2.9137</v>
          </cell>
        </row>
        <row r="1664">
          <cell r="A1664" t="str">
            <v>001.29.00080</v>
          </cell>
          <cell r="B1664" t="str">
            <v>Fornecimento e substituição de tomada simples universal com espelho</v>
          </cell>
          <cell r="C1664" t="str">
            <v>UN</v>
          </cell>
          <cell r="D1664">
            <v>6.3916000000000004</v>
          </cell>
        </row>
        <row r="1665">
          <cell r="A1665" t="str">
            <v>001.29.00100</v>
          </cell>
          <cell r="B1665" t="str">
            <v>Fornecimento e substituição de interruptor c/ uma tecla simples c/ espelho</v>
          </cell>
          <cell r="C1665" t="str">
            <v>UN</v>
          </cell>
          <cell r="D1665">
            <v>6.7915999999999999</v>
          </cell>
        </row>
        <row r="1666">
          <cell r="A1666" t="str">
            <v>001.29.00120</v>
          </cell>
          <cell r="B1666" t="str">
            <v>Fornecimento e substituição de interruptor c/ duas teclas simples c/ espelho</v>
          </cell>
          <cell r="C1666" t="str">
            <v>UN</v>
          </cell>
          <cell r="D1666">
            <v>8.4819999999999993</v>
          </cell>
        </row>
        <row r="1667">
          <cell r="A1667" t="str">
            <v>001.29.00140</v>
          </cell>
          <cell r="B1667" t="str">
            <v>Forencimento e substituição de interruptor c/ tres teclas simples c/ espelho</v>
          </cell>
          <cell r="C1667" t="str">
            <v>UN</v>
          </cell>
          <cell r="D1667">
            <v>14.7621</v>
          </cell>
        </row>
        <row r="1668">
          <cell r="A1668" t="str">
            <v>001.29.00160</v>
          </cell>
          <cell r="B1668" t="str">
            <v>Fornecimento e substituição de interruptor c/ uma tecla paralela e espelho</v>
          </cell>
          <cell r="C1668" t="str">
            <v>UN</v>
          </cell>
          <cell r="D1668">
            <v>14.9975</v>
          </cell>
        </row>
        <row r="1669">
          <cell r="A1669" t="str">
            <v>001.29.00180</v>
          </cell>
          <cell r="B1669" t="str">
            <v>Fornecimento e substituição de reator simples a.f.p./p.r. - 1x20 w</v>
          </cell>
          <cell r="C1669" t="str">
            <v>UN</v>
          </cell>
          <cell r="D1669">
            <v>25.245999999999999</v>
          </cell>
        </row>
        <row r="1670">
          <cell r="A1670" t="str">
            <v>001.29.00200</v>
          </cell>
          <cell r="B1670" t="str">
            <v>Fornecimento e substituição de reator simples a.f.p./p.r. - 1x40 w</v>
          </cell>
          <cell r="C1670" t="str">
            <v>UN</v>
          </cell>
          <cell r="D1670">
            <v>35.246000000000002</v>
          </cell>
        </row>
        <row r="1671">
          <cell r="A1671" t="str">
            <v>001.29.00220</v>
          </cell>
          <cell r="B1671" t="str">
            <v>Fornecimento e substituição de reator duplo a.f.p./p.r. - 2x20 w</v>
          </cell>
          <cell r="C1671" t="str">
            <v>UN</v>
          </cell>
          <cell r="D1671">
            <v>35.9818</v>
          </cell>
        </row>
        <row r="1672">
          <cell r="A1672" t="str">
            <v>001.29.00240</v>
          </cell>
          <cell r="B1672" t="str">
            <v>Fornecimento e substituição de reator duplo a.f.p./p.r. - 2x40 w</v>
          </cell>
          <cell r="C1672" t="str">
            <v>UN</v>
          </cell>
          <cell r="D1672">
            <v>35.9818</v>
          </cell>
        </row>
        <row r="1673">
          <cell r="A1673" t="str">
            <v>001.29.00260</v>
          </cell>
          <cell r="B1673" t="str">
            <v>Fornecimento e substituição de lâmpada incandescente de 60 w</v>
          </cell>
          <cell r="C1673" t="str">
            <v>UN</v>
          </cell>
          <cell r="D1673">
            <v>2.0057999999999998</v>
          </cell>
        </row>
        <row r="1674">
          <cell r="A1674" t="str">
            <v>001.29.00280</v>
          </cell>
          <cell r="B1674" t="str">
            <v>Fornecimento e substituição de lâmpada incandescente de 100 w</v>
          </cell>
          <cell r="C1674" t="str">
            <v>UN</v>
          </cell>
          <cell r="D1674">
            <v>2.3458000000000001</v>
          </cell>
        </row>
        <row r="1675">
          <cell r="A1675" t="str">
            <v>001.29.00300</v>
          </cell>
          <cell r="B1675" t="str">
            <v>Fornecimento e substituição de lâmpada fluorescente de 20 w</v>
          </cell>
          <cell r="C1675" t="str">
            <v>UN</v>
          </cell>
          <cell r="D1675">
            <v>4.1357999999999997</v>
          </cell>
        </row>
        <row r="1676">
          <cell r="A1676" t="str">
            <v>001.29.00320</v>
          </cell>
          <cell r="B1676" t="str">
            <v>Fornecimento e substituição de lâmpada fluorescente de 40 w</v>
          </cell>
          <cell r="C1676" t="str">
            <v>UN</v>
          </cell>
          <cell r="D1676">
            <v>4.1357999999999997</v>
          </cell>
        </row>
        <row r="1677">
          <cell r="A1677" t="str">
            <v>001.29.00340</v>
          </cell>
          <cell r="B1677" t="str">
            <v>Fornecimento e substituição de disjuntor monopolar de 15 a</v>
          </cell>
          <cell r="C1677" t="str">
            <v>UN</v>
          </cell>
          <cell r="D1677">
            <v>9.2230000000000008</v>
          </cell>
        </row>
        <row r="1678">
          <cell r="A1678" t="str">
            <v>001.29.00360</v>
          </cell>
          <cell r="B1678" t="str">
            <v>Fornecimento e substituição de disjuntor monopolar de 20 a</v>
          </cell>
          <cell r="C1678" t="str">
            <v>UN</v>
          </cell>
          <cell r="D1678">
            <v>9.2230000000000008</v>
          </cell>
        </row>
        <row r="1679">
          <cell r="A1679" t="str">
            <v>001.29.00380</v>
          </cell>
          <cell r="B1679" t="str">
            <v>Fornecimento e substituição de disjuntor monopolar de 30 a</v>
          </cell>
          <cell r="C1679" t="str">
            <v>UN</v>
          </cell>
          <cell r="D1679">
            <v>9.2230000000000008</v>
          </cell>
        </row>
        <row r="1680">
          <cell r="A1680" t="str">
            <v>001.29.00400</v>
          </cell>
          <cell r="B1680" t="str">
            <v>Fornecimento e substituição de disjuntor monopolar de 40 a</v>
          </cell>
          <cell r="C1680" t="str">
            <v>UN</v>
          </cell>
          <cell r="D1680">
            <v>11.122999999999999</v>
          </cell>
        </row>
        <row r="1681">
          <cell r="A1681" t="str">
            <v>001.29.00420</v>
          </cell>
          <cell r="B1681" t="str">
            <v>Fornecimento e substituição de disjuntor monopolar de 50 a</v>
          </cell>
          <cell r="C1681" t="str">
            <v>UN</v>
          </cell>
          <cell r="D1681">
            <v>11.122999999999999</v>
          </cell>
        </row>
        <row r="1682">
          <cell r="A1682" t="str">
            <v>001.29.00440</v>
          </cell>
          <cell r="B1682" t="str">
            <v>Fornecimento e substituição de disjuntor bipolar de 15 a</v>
          </cell>
          <cell r="C1682" t="str">
            <v>UN</v>
          </cell>
          <cell r="D1682">
            <v>35.996000000000002</v>
          </cell>
        </row>
        <row r="1683">
          <cell r="A1683" t="str">
            <v>001.29.00460</v>
          </cell>
          <cell r="B1683" t="str">
            <v>Fornecimento e substituição de disjuntor bipolar de 20 a</v>
          </cell>
          <cell r="C1683" t="str">
            <v>UN</v>
          </cell>
          <cell r="D1683">
            <v>35.996000000000002</v>
          </cell>
        </row>
        <row r="1684">
          <cell r="A1684" t="str">
            <v>001.29.00480</v>
          </cell>
          <cell r="B1684" t="str">
            <v>Fornecimento e substituição de disjuntor bipolar de 30 a</v>
          </cell>
          <cell r="C1684" t="str">
            <v>UN</v>
          </cell>
          <cell r="D1684">
            <v>35.996000000000002</v>
          </cell>
        </row>
        <row r="1685">
          <cell r="A1685" t="str">
            <v>001.29.00500</v>
          </cell>
          <cell r="B1685" t="str">
            <v>Fornecimento e substituição de disjuntor bipolar de 40 a</v>
          </cell>
          <cell r="C1685" t="str">
            <v>UN</v>
          </cell>
          <cell r="D1685">
            <v>35.996000000000002</v>
          </cell>
        </row>
        <row r="1686">
          <cell r="A1686" t="str">
            <v>001.29.00520</v>
          </cell>
          <cell r="B1686" t="str">
            <v>Fornecimento e substituição de disjuntor bipolar de 50 a</v>
          </cell>
          <cell r="C1686" t="str">
            <v>UN</v>
          </cell>
          <cell r="D1686">
            <v>35.996000000000002</v>
          </cell>
        </row>
        <row r="1687">
          <cell r="A1687" t="str">
            <v>001.29.00540</v>
          </cell>
          <cell r="B1687" t="str">
            <v>Fornecimento e substituição de disjuntor tripolar de 15 a</v>
          </cell>
          <cell r="C1687" t="str">
            <v>UN</v>
          </cell>
          <cell r="D1687">
            <v>38.113300000000002</v>
          </cell>
        </row>
        <row r="1688">
          <cell r="A1688" t="str">
            <v>001.29.00560</v>
          </cell>
          <cell r="B1688" t="str">
            <v>Fornecimento e substituição de disjuntor tripolar de 20 a</v>
          </cell>
          <cell r="C1688" t="str">
            <v>UN</v>
          </cell>
          <cell r="D1688">
            <v>38.113300000000002</v>
          </cell>
        </row>
        <row r="1689">
          <cell r="A1689" t="str">
            <v>001.29.00580</v>
          </cell>
          <cell r="B1689" t="str">
            <v>Fornecimento e substituição de disjuntor tripolar de 30 a</v>
          </cell>
          <cell r="C1689" t="str">
            <v>UN</v>
          </cell>
          <cell r="D1689">
            <v>36.957500000000003</v>
          </cell>
        </row>
        <row r="1690">
          <cell r="A1690" t="str">
            <v>001.29.00600</v>
          </cell>
          <cell r="B1690" t="str">
            <v>Fornecimento e substituição de disjuntor tripolar de 40 a</v>
          </cell>
          <cell r="C1690" t="str">
            <v>UN</v>
          </cell>
          <cell r="D1690">
            <v>38.113300000000002</v>
          </cell>
        </row>
        <row r="1691">
          <cell r="A1691" t="str">
            <v>001.29.00620</v>
          </cell>
          <cell r="B1691" t="str">
            <v>Fornecimento e substituição de disjuntor tripolar de 50 a</v>
          </cell>
          <cell r="C1691" t="str">
            <v>UN</v>
          </cell>
          <cell r="D1691">
            <v>38.113300000000002</v>
          </cell>
        </row>
        <row r="1692">
          <cell r="A1692" t="str">
            <v>001.29.00640</v>
          </cell>
          <cell r="B1692" t="str">
            <v>Fornecimento e substituição de disjuntor tripolar de 70 a</v>
          </cell>
          <cell r="C1692" t="str">
            <v>UN</v>
          </cell>
          <cell r="D1692">
            <v>46.213299999999997</v>
          </cell>
        </row>
        <row r="1693">
          <cell r="A1693" t="str">
            <v>001.29.00660</v>
          </cell>
          <cell r="B1693" t="str">
            <v>Fornecimento e substituição de disjuntor tripolar de 90 a</v>
          </cell>
          <cell r="C1693" t="str">
            <v>UN</v>
          </cell>
          <cell r="D1693">
            <v>46.213299999999997</v>
          </cell>
        </row>
        <row r="1694">
          <cell r="A1694" t="str">
            <v>001.29.00680</v>
          </cell>
          <cell r="B1694" t="str">
            <v>Fornecimento e substituição de disjuntor tripolar de 100 a</v>
          </cell>
          <cell r="C1694" t="str">
            <v>UN</v>
          </cell>
          <cell r="D1694">
            <v>46.213299999999997</v>
          </cell>
        </row>
        <row r="1695">
          <cell r="A1695" t="str">
            <v>001.30</v>
          </cell>
          <cell r="B1695" t="str">
            <v>INSTALAÇÕES HIDRÁULICAS - PRELIMINARES</v>
          </cell>
          <cell r="D1695">
            <v>3904.0529999999999</v>
          </cell>
        </row>
        <row r="1696">
          <cell r="A1696" t="str">
            <v>001.30.00020</v>
          </cell>
          <cell r="B1696" t="str">
            <v>Abertura e enchimento de rasgos na alvenaria para passagem de canalização diâmetro 1/2 à 1 pol</v>
          </cell>
          <cell r="C1696" t="str">
            <v>ML</v>
          </cell>
          <cell r="D1696">
            <v>2.0912999999999999</v>
          </cell>
        </row>
        <row r="1697">
          <cell r="A1697" t="str">
            <v>001.30.00040</v>
          </cell>
          <cell r="B1697" t="str">
            <v>Abertura e enchimento de rasgos na alvenaria para passagem de canalização diâmetro 1 1/4 à 2 pol</v>
          </cell>
          <cell r="C1697" t="str">
            <v>ML</v>
          </cell>
          <cell r="D1697">
            <v>2.7892000000000001</v>
          </cell>
        </row>
        <row r="1698">
          <cell r="A1698" t="str">
            <v>001.30.00060</v>
          </cell>
          <cell r="B1698" t="str">
            <v>Abertura e enchimento de rasgos na alvenaria para passagem de canalização diâmetro 2.5 à 4 pol</v>
          </cell>
          <cell r="C1698" t="str">
            <v>ML</v>
          </cell>
          <cell r="D1698">
            <v>3.9134000000000002</v>
          </cell>
        </row>
        <row r="1699">
          <cell r="A1699" t="str">
            <v>001.30.00080</v>
          </cell>
          <cell r="B1699" t="str">
            <v>Abertura e enchimento de rasgos no concreto para passagem de canalização diâmetro de 1/2 à 1 pol</v>
          </cell>
          <cell r="C1699" t="str">
            <v>ML</v>
          </cell>
          <cell r="D1699">
            <v>4.5868000000000002</v>
          </cell>
        </row>
        <row r="1700">
          <cell r="A1700" t="str">
            <v>001.30.00100</v>
          </cell>
          <cell r="B1700" t="str">
            <v>Fornecimento e Instalação de Caixa de Água de PVC, Incl Tampa, de 500 litros</v>
          </cell>
          <cell r="C1700" t="str">
            <v>UN</v>
          </cell>
          <cell r="D1700">
            <v>149.3862</v>
          </cell>
        </row>
        <row r="1701">
          <cell r="A1701" t="str">
            <v>001.30.00120</v>
          </cell>
          <cell r="B1701" t="str">
            <v>Fornecimento e Instalação de Caixa de Água de PVC, Incl Tampa, de 1000 litros</v>
          </cell>
          <cell r="C1701" t="str">
            <v>UN</v>
          </cell>
          <cell r="D1701">
            <v>248.55619999999999</v>
          </cell>
        </row>
        <row r="1702">
          <cell r="A1702" t="str">
            <v>001.30.00140</v>
          </cell>
          <cell r="B1702" t="str">
            <v>Execução de Cisterna em Concreto Armado 10.000 lts, Dim. Compr.= 4.20 mts, Larg.= 2.70 mts, Prof.= 1.40 mts, Sendo Impremebilizada Internamente Com Imperm. Cristaliz., Chapisc. Com Aditivo de Alto Desempenho, e Argamassa Com Impermeab. Conf. Det. SINFRA</v>
          </cell>
          <cell r="C1702" t="str">
            <v>UN</v>
          </cell>
          <cell r="D1702">
            <v>3158.4668000000001</v>
          </cell>
        </row>
        <row r="1703">
          <cell r="A1703" t="str">
            <v>001.30.00160</v>
          </cell>
          <cell r="B1703" t="str">
            <v>Fornecimento e instalação de bóia interna tipo (são paulo) p/ caixa de água  amarelo bruto n.1350 marca deca 1/2 pol</v>
          </cell>
          <cell r="C1703" t="str">
            <v>UN</v>
          </cell>
          <cell r="D1703">
            <v>31.167300000000001</v>
          </cell>
        </row>
        <row r="1704">
          <cell r="A1704" t="str">
            <v>001.30.00180</v>
          </cell>
          <cell r="B1704" t="str">
            <v>Fornecimento e instalação de bóia interna tipo (são paulo) p/ caixa de água  amarelo bruto n.1350 marca deca 3/4 pol</v>
          </cell>
          <cell r="C1704" t="str">
            <v>UN</v>
          </cell>
          <cell r="D1704">
            <v>32.777299999999997</v>
          </cell>
        </row>
        <row r="1705">
          <cell r="A1705" t="str">
            <v>001.30.00200</v>
          </cell>
          <cell r="B1705" t="str">
            <v>Fornecimento e instalação de bóia interna tipo (são paulo) p/ caixa de água  amarelo bruto n.1350 marca deca 1 pol</v>
          </cell>
          <cell r="C1705" t="str">
            <v>UN</v>
          </cell>
          <cell r="D1705">
            <v>42.7151</v>
          </cell>
        </row>
        <row r="1706">
          <cell r="A1706" t="str">
            <v>001.30.00220</v>
          </cell>
          <cell r="B1706" t="str">
            <v>Fornecimento e instalação de bóia interna tipo (são paulo) p/ caixa de água  amarelo bruto n.1350 marca deca 1 1/4 pol</v>
          </cell>
          <cell r="C1706" t="str">
            <v>UN</v>
          </cell>
          <cell r="D1706">
            <v>57.614400000000003</v>
          </cell>
        </row>
        <row r="1707">
          <cell r="A1707" t="str">
            <v>001.30.00240</v>
          </cell>
          <cell r="B1707" t="str">
            <v>Fornecimento e instalação de bóia interna tipo (são paulo) p/ caixa de água  amarelo bruto n.1350 marca deca 1 1/2 pol</v>
          </cell>
          <cell r="C1707" t="str">
            <v>UN</v>
          </cell>
          <cell r="D1707">
            <v>72.739599999999996</v>
          </cell>
        </row>
        <row r="1708">
          <cell r="A1708" t="str">
            <v>001.30.00260</v>
          </cell>
          <cell r="B1708" t="str">
            <v>Fornecimento e instalação de bóia interna tipo (são paulo) p/ caixa de água  amarelo bruto n.1350 marca deca 2 pol</v>
          </cell>
          <cell r="C1708" t="str">
            <v>UN</v>
          </cell>
          <cell r="D1708">
            <v>85.924800000000005</v>
          </cell>
        </row>
        <row r="1709">
          <cell r="A1709" t="str">
            <v>001.30.00280</v>
          </cell>
          <cell r="B1709" t="str">
            <v>Fornecimento e Instalação de Torneira Bóia p/ Caixa de Água em PVC  3/4 pol</v>
          </cell>
          <cell r="C1709" t="str">
            <v>UN</v>
          </cell>
          <cell r="D1709">
            <v>5.5072999999999999</v>
          </cell>
        </row>
        <row r="1710">
          <cell r="A1710" t="str">
            <v>001.30.00300</v>
          </cell>
          <cell r="B1710" t="str">
            <v>Fornecimento e Instalação de Torneira Bóia p/ Caixa de Água em PVC  1/2 pol</v>
          </cell>
          <cell r="C1710" t="str">
            <v>UN</v>
          </cell>
          <cell r="D1710">
            <v>5.8173000000000004</v>
          </cell>
        </row>
        <row r="1711">
          <cell r="A1711" t="str">
            <v>001.31</v>
          </cell>
          <cell r="B1711" t="str">
            <v>INSTALAÇÕES HIDRÁULICAS - PVC SOLDÁVEL/ROSCÁVEL MARROM</v>
          </cell>
          <cell r="D1711">
            <v>3045.5549999999998</v>
          </cell>
        </row>
        <row r="1712">
          <cell r="A1712" t="str">
            <v>001.31.00020</v>
          </cell>
          <cell r="B1712" t="str">
            <v>Fornecimento e Instalação de Tubo de PVC Rígido Sodável Marrom em Barra de 6 m Diâmetro 20mm (1/2) pol</v>
          </cell>
          <cell r="C1712" t="str">
            <v>M</v>
          </cell>
          <cell r="D1712">
            <v>2.1688000000000001</v>
          </cell>
        </row>
        <row r="1713">
          <cell r="A1713" t="str">
            <v>001.31.00040</v>
          </cell>
          <cell r="B1713" t="str">
            <v>Fornecimento e Instalação de Tubo de PVC Rígido Sodável Marrom em Barra de 6 m Diâmetro 25mm (3/4) pol</v>
          </cell>
          <cell r="C1713" t="str">
            <v>M</v>
          </cell>
          <cell r="D1713">
            <v>2.4733999999999998</v>
          </cell>
        </row>
        <row r="1714">
          <cell r="A1714" t="str">
            <v>001.31.00060</v>
          </cell>
          <cell r="B1714" t="str">
            <v>Fornecimento e Instalação de Tubo de PVC Rígido Sodável Marrom em Barra de 6 m Diâmetro 32mm (1) pol</v>
          </cell>
          <cell r="C1714" t="str">
            <v>M</v>
          </cell>
          <cell r="D1714">
            <v>3.9836</v>
          </cell>
        </row>
        <row r="1715">
          <cell r="A1715" t="str">
            <v>001.31.00080</v>
          </cell>
          <cell r="B1715" t="str">
            <v>Fornecimento e Instalação de Tubo de PVC Rígido Sodável Marrom em Barra de 6 m Diâmetro 40mm (1.1/4) pol</v>
          </cell>
          <cell r="C1715" t="str">
            <v>M</v>
          </cell>
          <cell r="D1715">
            <v>5.1905000000000001</v>
          </cell>
        </row>
        <row r="1716">
          <cell r="A1716" t="str">
            <v>001.31.00100</v>
          </cell>
          <cell r="B1716" t="str">
            <v>Fornecimento e Instalação de Tubo de PVC Rígido Sodável Marrom em Barra de 6 m Diâmetro 50mm (1.5) pol</v>
          </cell>
          <cell r="C1716" t="str">
            <v>M</v>
          </cell>
          <cell r="D1716">
            <v>7.6489000000000003</v>
          </cell>
        </row>
        <row r="1717">
          <cell r="A1717" t="str">
            <v>001.31.00120</v>
          </cell>
          <cell r="B1717" t="str">
            <v>Fornecimento e Instalação de Tubo de PVC Rígido Sodável Marrom em Barra de 6 m Diâmetro 60mm (2) pl</v>
          </cell>
          <cell r="C1717" t="str">
            <v>M</v>
          </cell>
          <cell r="D1717">
            <v>9.6158999999999999</v>
          </cell>
        </row>
        <row r="1718">
          <cell r="A1718" t="str">
            <v>001.31.00140</v>
          </cell>
          <cell r="B1718" t="str">
            <v>Fornecimento e Instalação de Tubo de PVC Rígido Sodável Marrom em Barra de 6 m Diâmetro  75mm (2.5) pol</v>
          </cell>
          <cell r="C1718" t="str">
            <v>M</v>
          </cell>
          <cell r="D1718">
            <v>15.063499999999999</v>
          </cell>
        </row>
        <row r="1719">
          <cell r="A1719" t="str">
            <v>001.31.00160</v>
          </cell>
          <cell r="B1719" t="str">
            <v>Fornecimento e Instalação de Tubo de PVC Rígido Sodável Marrom em Barra de 6 m Diâmetro  85mm (3) pol</v>
          </cell>
          <cell r="C1719" t="str">
            <v>M</v>
          </cell>
          <cell r="D1719">
            <v>19.084900000000001</v>
          </cell>
        </row>
        <row r="1720">
          <cell r="A1720" t="str">
            <v>001.31.00180</v>
          </cell>
          <cell r="B1720" t="str">
            <v>Fornecimento e Instalação de Tubo de PVC Rígido Sodável Marrom em Barra de 6 m Diâmetro 110mm (4) pol</v>
          </cell>
          <cell r="C1720" t="str">
            <v>M</v>
          </cell>
          <cell r="D1720">
            <v>31.0152</v>
          </cell>
        </row>
        <row r="1721">
          <cell r="A1721" t="str">
            <v>001.31.00200</v>
          </cell>
          <cell r="B1721" t="str">
            <v>Fornecimento e Instalação de Curva de 90º de PVC Rígido para Tubo Soldável  20mm (1/2 pol)</v>
          </cell>
          <cell r="C1721" t="str">
            <v>UN</v>
          </cell>
          <cell r="D1721">
            <v>2.6642000000000001</v>
          </cell>
        </row>
        <row r="1722">
          <cell r="A1722" t="str">
            <v>001.31.00220</v>
          </cell>
          <cell r="B1722" t="str">
            <v>Fornecimento e Instalação de Curva de 90º de PVC Rígido para Tubo Soldável 25mm (3/4 pol)</v>
          </cell>
          <cell r="C1722" t="str">
            <v>UN</v>
          </cell>
          <cell r="D1722">
            <v>3.0541999999999998</v>
          </cell>
        </row>
        <row r="1723">
          <cell r="A1723" t="str">
            <v>001.31.00221</v>
          </cell>
          <cell r="B1723" t="str">
            <v>Fornecimento e Instalação de conecções PVC Rígido para Tubo Soldável soldaxsolda ou soldaxrosca em diversos tipos e diametros.</v>
          </cell>
          <cell r="C1723" t="str">
            <v>UN</v>
          </cell>
        </row>
        <row r="1724">
          <cell r="A1724" t="str">
            <v>001.31.00240</v>
          </cell>
          <cell r="B1724" t="str">
            <v>Fornecimento e Instalação de Curva de 90º de PVC Rígido para Tubo Soldável 32mm (1 pol)</v>
          </cell>
          <cell r="C1724" t="str">
            <v>UN</v>
          </cell>
          <cell r="D1724">
            <v>5.0541999999999998</v>
          </cell>
        </row>
        <row r="1725">
          <cell r="A1725" t="str">
            <v>001.31.00260</v>
          </cell>
          <cell r="B1725" t="str">
            <v>Fornecimento e Instalação de Curva de 90º de PVC Rígido para Tubo Soldável 40mm (1 1/4 pol)</v>
          </cell>
          <cell r="C1725" t="str">
            <v>UN</v>
          </cell>
          <cell r="D1725">
            <v>8.5079999999999991</v>
          </cell>
        </row>
        <row r="1726">
          <cell r="A1726" t="str">
            <v>001.31.00280</v>
          </cell>
          <cell r="B1726" t="str">
            <v>Fornecimento e Instalação de Curva de 90º de PVC Rígido para Tubo Soldável 50mm (1 1/2 pol)</v>
          </cell>
          <cell r="C1726" t="str">
            <v>UN</v>
          </cell>
          <cell r="D1726">
            <v>10.398</v>
          </cell>
        </row>
        <row r="1727">
          <cell r="A1727" t="str">
            <v>001.31.00300</v>
          </cell>
          <cell r="B1727" t="str">
            <v>Fornecimento e Instalação de Curva de 90º de PVC Rígido para Tubo Soldável  60mm (2 pol)</v>
          </cell>
          <cell r="C1727" t="str">
            <v>UN</v>
          </cell>
          <cell r="D1727">
            <v>20.757999999999999</v>
          </cell>
        </row>
        <row r="1728">
          <cell r="A1728" t="str">
            <v>001.31.00320</v>
          </cell>
          <cell r="B1728" t="str">
            <v>Fornecimento e Instalação de Curva de 90º de PVC Rígido para Tubo Soldável 75mm (21/2 pol)</v>
          </cell>
          <cell r="C1728" t="str">
            <v>UN</v>
          </cell>
          <cell r="D1728">
            <v>48.516100000000002</v>
          </cell>
        </row>
        <row r="1729">
          <cell r="A1729" t="str">
            <v>001.31.00340</v>
          </cell>
          <cell r="B1729" t="str">
            <v>Fornecimento e Instalação de Curva de 90º de PVC Rígido para Tubo Soldável 85mm ( 3 pol )</v>
          </cell>
          <cell r="C1729" t="str">
            <v>UN</v>
          </cell>
          <cell r="D1729">
            <v>61.4861</v>
          </cell>
        </row>
        <row r="1730">
          <cell r="A1730" t="str">
            <v>001.31.00360</v>
          </cell>
          <cell r="B1730" t="str">
            <v>Fornecimento e Instalação de Curva de 90º de PVC Rígido para Tubo Soldável 110mm ( 4 pol )</v>
          </cell>
          <cell r="C1730" t="str">
            <v>UN</v>
          </cell>
          <cell r="D1730">
            <v>71.511700000000005</v>
          </cell>
        </row>
        <row r="1731">
          <cell r="A1731" t="str">
            <v>001.31.00380</v>
          </cell>
          <cell r="B1731" t="str">
            <v>Fornecimento e Instalação de Curva de 45º de PVC Rígido para Tubo Soldável 20mm ( 1/2  pol )</v>
          </cell>
          <cell r="C1731" t="str">
            <v>UN</v>
          </cell>
          <cell r="D1731">
            <v>2.3641999999999999</v>
          </cell>
        </row>
        <row r="1732">
          <cell r="A1732" t="str">
            <v>001.31.00400</v>
          </cell>
          <cell r="B1732" t="str">
            <v>Fornecimento e Instalação de Curva de 45º de PVC Rígido para Tubo Soldável 25mm ( 3/4  pol )</v>
          </cell>
          <cell r="C1732" t="str">
            <v>UN</v>
          </cell>
          <cell r="D1732">
            <v>2.5842000000000001</v>
          </cell>
        </row>
        <row r="1733">
          <cell r="A1733" t="str">
            <v>001.31.00420</v>
          </cell>
          <cell r="B1733" t="str">
            <v>Fornecimento e Instalação de Curva de 45º de PVC Rígido para Tubo Soldável 32mm ( 1  pol )</v>
          </cell>
          <cell r="C1733" t="str">
            <v>UN</v>
          </cell>
          <cell r="D1733">
            <v>3.2841999999999998</v>
          </cell>
        </row>
        <row r="1734">
          <cell r="A1734" t="str">
            <v>001.31.00440</v>
          </cell>
          <cell r="B1734" t="str">
            <v>Fornecimento e Instalação de Curva de 45º de PVC Rígido para Tubo Soldável 40mm ( 1 1/4  pol )</v>
          </cell>
          <cell r="C1734" t="str">
            <v>UN</v>
          </cell>
          <cell r="D1734">
            <v>5.2380000000000004</v>
          </cell>
        </row>
        <row r="1735">
          <cell r="A1735" t="str">
            <v>001.31.00460</v>
          </cell>
          <cell r="B1735" t="str">
            <v>Fornecimento e Instalação de Curva de 45º de PVC Rígido para Tubo Soldável 50mm ( 1 1/2  pol )</v>
          </cell>
          <cell r="C1735" t="str">
            <v>UN</v>
          </cell>
          <cell r="D1735">
            <v>7.9279999999999999</v>
          </cell>
        </row>
        <row r="1736">
          <cell r="A1736" t="str">
            <v>001.31.00480</v>
          </cell>
          <cell r="B1736" t="str">
            <v>Fornecimento e Instalação de Curva de 45º de PVC Rígido para Tubo Soldável 60mm ( 2  pol )</v>
          </cell>
          <cell r="C1736" t="str">
            <v>UN</v>
          </cell>
          <cell r="D1736">
            <v>12.128</v>
          </cell>
        </row>
        <row r="1737">
          <cell r="A1737" t="str">
            <v>001.31.00500</v>
          </cell>
          <cell r="B1737" t="str">
            <v>Fornecimento e Instalação de Curva de 45º de PVC Rígido para Tubo Soldável 75mm ( 2 1/2 pol )</v>
          </cell>
          <cell r="C1737" t="str">
            <v>UN</v>
          </cell>
          <cell r="D1737">
            <v>26.056100000000001</v>
          </cell>
        </row>
        <row r="1738">
          <cell r="A1738" t="str">
            <v>001.31.00520</v>
          </cell>
          <cell r="B1738" t="str">
            <v>Fornecimento e Instalação de Curva de 45º de PVC Rígido para Tubo Soldável 85mm ( 3 pol )</v>
          </cell>
          <cell r="C1738" t="str">
            <v>UN</v>
          </cell>
          <cell r="D1738">
            <v>31.1861</v>
          </cell>
        </row>
        <row r="1739">
          <cell r="A1739" t="str">
            <v>001.31.00540</v>
          </cell>
          <cell r="B1739" t="str">
            <v>Fornecimento e Instalação de Curva de 45º de PVC Rígido para Tubo Soldável 110mm ( 4 pol )</v>
          </cell>
          <cell r="C1739" t="str">
            <v>UN</v>
          </cell>
          <cell r="D1739">
            <v>61.351700000000001</v>
          </cell>
        </row>
        <row r="1740">
          <cell r="A1740" t="str">
            <v>001.31.00560</v>
          </cell>
          <cell r="B1740" t="str">
            <v>Fornecimento e Instalação de Luva de PVC Rígido para Tubo Soldável 20mm ( 1/2 pol )</v>
          </cell>
          <cell r="C1740" t="str">
            <v>UN</v>
          </cell>
          <cell r="D1740">
            <v>1.7442</v>
          </cell>
        </row>
        <row r="1741">
          <cell r="A1741" t="str">
            <v>001.31.00580</v>
          </cell>
          <cell r="B1741" t="str">
            <v>Fornecimento e Instalação de Luva de PVC Rígido para Tubo Soldável  25mm ( 3/4 pol )</v>
          </cell>
          <cell r="C1741" t="str">
            <v>UN</v>
          </cell>
          <cell r="D1741">
            <v>1.7942</v>
          </cell>
        </row>
        <row r="1742">
          <cell r="A1742" t="str">
            <v>001.31.00600</v>
          </cell>
          <cell r="B1742" t="str">
            <v>Fornecimento e Instalação de Luva de PVC Rígido para Tubo Soldável  32mm ( 1 pol )</v>
          </cell>
          <cell r="C1742" t="str">
            <v>UN</v>
          </cell>
          <cell r="D1742">
            <v>2.3641999999999999</v>
          </cell>
        </row>
        <row r="1743">
          <cell r="A1743" t="str">
            <v>001.31.00620</v>
          </cell>
          <cell r="B1743" t="str">
            <v>Fornecimento e Instalação de Luva de PVC Rígido para Tubo Soldável 40mm ( 1 1/4pol )</v>
          </cell>
          <cell r="C1743" t="str">
            <v>UN</v>
          </cell>
          <cell r="D1743">
            <v>4.0780000000000003</v>
          </cell>
        </row>
        <row r="1744">
          <cell r="A1744" t="str">
            <v>001.31.00640</v>
          </cell>
          <cell r="B1744" t="str">
            <v>Fornecimento e Instalação de Luva de PVC Rígido para Tubo Soldável 50mm ( 1 1/2 pol )</v>
          </cell>
          <cell r="C1744" t="str">
            <v>UN</v>
          </cell>
          <cell r="D1744">
            <v>4.8680000000000003</v>
          </cell>
        </row>
        <row r="1745">
          <cell r="A1745" t="str">
            <v>001.31.00660</v>
          </cell>
          <cell r="B1745" t="str">
            <v>Fornecimento e Instalação de Luva de PVC Rígido para Tubo Soldável  60mm ( 2 pol )</v>
          </cell>
          <cell r="C1745" t="str">
            <v>UN</v>
          </cell>
          <cell r="D1745">
            <v>8.8879999999999999</v>
          </cell>
        </row>
        <row r="1746">
          <cell r="A1746" t="str">
            <v>001.31.00680</v>
          </cell>
          <cell r="B1746" t="str">
            <v>Fornecimento e Instalação de Luva de PVC Rígido para Tubo Soldável  75mm ( 2 1/2 pol )</v>
          </cell>
          <cell r="C1746" t="str">
            <v>UN</v>
          </cell>
          <cell r="D1746">
            <v>14.046099999999999</v>
          </cell>
        </row>
        <row r="1747">
          <cell r="A1747" t="str">
            <v>001.31.00700</v>
          </cell>
          <cell r="B1747" t="str">
            <v>Fornecimento e Instalação de Luva de PVC Rígido para Tubo Soldável 85mm ( 3 pol )</v>
          </cell>
          <cell r="C1747" t="str">
            <v>UN</v>
          </cell>
          <cell r="D1747">
            <v>34.4861</v>
          </cell>
        </row>
        <row r="1748">
          <cell r="A1748" t="str">
            <v>001.31.00720</v>
          </cell>
          <cell r="B1748" t="str">
            <v>Fornecimento e Instalação de Luva de PVC Rígido para Tubo Soldável 110mm ( 4 pol )</v>
          </cell>
          <cell r="C1748" t="str">
            <v>UN</v>
          </cell>
          <cell r="D1748">
            <v>45.471699999999998</v>
          </cell>
        </row>
        <row r="1749">
          <cell r="A1749" t="str">
            <v>001.31.00740</v>
          </cell>
          <cell r="B1749" t="str">
            <v>Fornecimento e Instalação de Cotovelo 90º de PVC Rígido para Tubo Soldável 20 mm ( 1/2 pol)</v>
          </cell>
          <cell r="C1749" t="str">
            <v>UN</v>
          </cell>
          <cell r="D1749">
            <v>1.6741999999999999</v>
          </cell>
        </row>
        <row r="1750">
          <cell r="A1750" t="str">
            <v>001.31.00760</v>
          </cell>
          <cell r="B1750" t="str">
            <v>Fornecimento e Instalação de Cotovelo 90º de PVC Rígido para Tubo Soldável 25 mm ( 3/4 pol)</v>
          </cell>
          <cell r="C1750" t="str">
            <v>UN</v>
          </cell>
          <cell r="D1750">
            <v>1.6142000000000001</v>
          </cell>
        </row>
        <row r="1751">
          <cell r="A1751" t="str">
            <v>001.31.00780</v>
          </cell>
          <cell r="B1751" t="str">
            <v>Fornecimento e Instalação de Cotovelo 90º de PVC Rígido para Tubo Soldável 32 mm ( 1 pol)</v>
          </cell>
          <cell r="C1751" t="str">
            <v>UN</v>
          </cell>
          <cell r="D1751">
            <v>2.0541999999999998</v>
          </cell>
        </row>
        <row r="1752">
          <cell r="A1752" t="str">
            <v>001.31.00800</v>
          </cell>
          <cell r="B1752" t="str">
            <v>Fornecimento e Instalação de Cotovelo 90º de PVC Rígido para Tubo Soldável 40 mm ( 1 1/4 pol)</v>
          </cell>
          <cell r="C1752" t="str">
            <v>UN</v>
          </cell>
          <cell r="D1752">
            <v>5.2480000000000002</v>
          </cell>
        </row>
        <row r="1753">
          <cell r="A1753" t="str">
            <v>001.31.00820</v>
          </cell>
          <cell r="B1753" t="str">
            <v>Fornecimento e Instalação de Cotovelo 90º de PVC Rígido para Tubo Soldável 50 mm ( 1 1/2 pol)</v>
          </cell>
          <cell r="C1753" t="str">
            <v>UN</v>
          </cell>
          <cell r="D1753">
            <v>5.758</v>
          </cell>
        </row>
        <row r="1754">
          <cell r="A1754" t="str">
            <v>001.31.00840</v>
          </cell>
          <cell r="B1754" t="str">
            <v>Fornecimento e Instalação de Cotovelo 90º de PVC Rígido para Tubo Soldável  60 mm (2 pol)</v>
          </cell>
          <cell r="C1754" t="str">
            <v>UN</v>
          </cell>
          <cell r="D1754">
            <v>17.108000000000001</v>
          </cell>
        </row>
        <row r="1755">
          <cell r="A1755" t="str">
            <v>001.31.00860</v>
          </cell>
          <cell r="B1755" t="str">
            <v>Fornecimento e Instalação de Cotovelo 90º de PVC Rígido para Tubo Soldável 75 mm (2 1/2 pol)</v>
          </cell>
          <cell r="C1755" t="str">
            <v>UN</v>
          </cell>
          <cell r="D1755">
            <v>52.746099999999998</v>
          </cell>
        </row>
        <row r="1756">
          <cell r="A1756" t="str">
            <v>001.31.00880</v>
          </cell>
          <cell r="B1756" t="str">
            <v>Fornecimento e Instalação de Cotovelo 90º de PVC Rígido para Tubo Soldável  85 mm (3 pol)</v>
          </cell>
          <cell r="C1756" t="str">
            <v>UN</v>
          </cell>
          <cell r="D1756">
            <v>59.676099999999998</v>
          </cell>
        </row>
        <row r="1757">
          <cell r="A1757" t="str">
            <v>001.31.00900</v>
          </cell>
          <cell r="B1757" t="str">
            <v>Fornecimento e Instalação de Cotovelo 90º de PVC Rígido para Tubo Soldável 110 mm (4 pol)</v>
          </cell>
          <cell r="C1757" t="str">
            <v>UN</v>
          </cell>
          <cell r="D1757">
            <v>139.30170000000001</v>
          </cell>
        </row>
        <row r="1758">
          <cell r="A1758" t="str">
            <v>001.31.00920</v>
          </cell>
          <cell r="B1758" t="str">
            <v>Fornecimento e Instalação de Cotovelo 90º com Redução de PVC Rígido para Tubo Soldável 25 x 20mm ( 3/4 x 1/2 pol )</v>
          </cell>
          <cell r="C1758" t="str">
            <v>UN</v>
          </cell>
          <cell r="D1758">
            <v>3.3641999999999999</v>
          </cell>
        </row>
        <row r="1759">
          <cell r="A1759" t="str">
            <v>001.31.00940</v>
          </cell>
          <cell r="B1759" t="str">
            <v>Fornecimento e Instalação de Cotovelo 90º com Redução de PVC Rígido para Tubo Soldável 32 x 25mm ( 1 x 3/4 pol )</v>
          </cell>
          <cell r="C1759" t="str">
            <v>UN</v>
          </cell>
          <cell r="D1759">
            <v>2.8142</v>
          </cell>
        </row>
        <row r="1760">
          <cell r="A1760" t="str">
            <v>001.31.00960</v>
          </cell>
          <cell r="B1760" t="str">
            <v>Fornecimento e Instalação de Cotovelo 45º de PVC Rígido para Tubo Soldável  20 mm ( 1/2 pol)</v>
          </cell>
          <cell r="C1760" t="str">
            <v>UN</v>
          </cell>
          <cell r="D1760">
            <v>1.8242</v>
          </cell>
        </row>
        <row r="1761">
          <cell r="A1761" t="str">
            <v>001.31.00980</v>
          </cell>
          <cell r="B1761" t="str">
            <v>Fornecimento e Instalação de Cotovelo 45º de PVC Rígido para Tubo Soldável  25 mm ( 3/4 pol)</v>
          </cell>
          <cell r="C1761" t="str">
            <v>UN</v>
          </cell>
          <cell r="D1761">
            <v>2.2242000000000002</v>
          </cell>
        </row>
        <row r="1762">
          <cell r="A1762" t="str">
            <v>001.31.01000</v>
          </cell>
          <cell r="B1762" t="str">
            <v>Fornecimento e Instalação de Cotovelo 45º de PVC Rígido para Tubo Soldável 32 mm ( 1 pol)</v>
          </cell>
          <cell r="C1762" t="str">
            <v>UN</v>
          </cell>
          <cell r="D1762">
            <v>3.5842000000000001</v>
          </cell>
        </row>
        <row r="1763">
          <cell r="A1763" t="str">
            <v>001.31.01020</v>
          </cell>
          <cell r="B1763" t="str">
            <v>Fornecimento e Instalação de Cotovelo 45º de PVC Rígido para Tubo Soldável 40 mm (1 1/4 pol)</v>
          </cell>
          <cell r="C1763" t="str">
            <v>UN</v>
          </cell>
          <cell r="D1763">
            <v>5.2480000000000002</v>
          </cell>
        </row>
        <row r="1764">
          <cell r="A1764" t="str">
            <v>001.31.01040</v>
          </cell>
          <cell r="B1764" t="str">
            <v>Fornecimento e Instalação de Cotovelo 45º de PVC Rígido para Tubo Soldável 50mm ( 1.1/2 pol ).</v>
          </cell>
          <cell r="C1764" t="str">
            <v>UN</v>
          </cell>
          <cell r="D1764">
            <v>6.5380000000000003</v>
          </cell>
        </row>
        <row r="1765">
          <cell r="A1765" t="str">
            <v>001.31.01060</v>
          </cell>
          <cell r="B1765" t="str">
            <v>Fornecimento e Instalação de Te 90º de PVC Rígido Para Tubo Soldável 20mm ( 1/2 pol )</v>
          </cell>
          <cell r="C1765" t="str">
            <v>UN</v>
          </cell>
          <cell r="D1765">
            <v>1.6741999999999999</v>
          </cell>
        </row>
        <row r="1766">
          <cell r="A1766" t="str">
            <v>001.31.01080</v>
          </cell>
          <cell r="B1766" t="str">
            <v>Fornecimento e Instalação de Te 90º de PVC Rígido Para Tubo Soldável 25mm ( 3/4 pol )</v>
          </cell>
          <cell r="C1766" t="str">
            <v>UN</v>
          </cell>
          <cell r="D1766">
            <v>2.7814000000000001</v>
          </cell>
        </row>
        <row r="1767">
          <cell r="A1767" t="str">
            <v>001.31.01100</v>
          </cell>
          <cell r="B1767" t="str">
            <v>Fornecimento e Instalação de Te 90º de PVC Rígido Para Tubo Soldável 32mm ( 1 pol )</v>
          </cell>
          <cell r="C1767" t="str">
            <v>UN</v>
          </cell>
          <cell r="D1767">
            <v>4.0213999999999999</v>
          </cell>
        </row>
        <row r="1768">
          <cell r="A1768" t="str">
            <v>001.31.01120</v>
          </cell>
          <cell r="B1768" t="str">
            <v>Fornecimento e Instalação de Te 90º de PVC Rígido Para Tubo Soldável  40mm ( 11/4 pol )</v>
          </cell>
          <cell r="C1768" t="str">
            <v>UN</v>
          </cell>
          <cell r="D1768">
            <v>8.7960999999999991</v>
          </cell>
        </row>
        <row r="1769">
          <cell r="A1769" t="str">
            <v>001.31.01140</v>
          </cell>
          <cell r="B1769" t="str">
            <v>Fornecimento e Instalação de Te 90º de PVC Rígido Para Tubo Soldável  50mm ( 11/2 pol )</v>
          </cell>
          <cell r="C1769" t="str">
            <v>UN</v>
          </cell>
          <cell r="D1769">
            <v>8.8760999999999992</v>
          </cell>
        </row>
        <row r="1770">
          <cell r="A1770" t="str">
            <v>001.31.01160</v>
          </cell>
          <cell r="B1770" t="str">
            <v>Fornecimento e Instalação de Te 90º de PVC Rígido Para Tubo Soldável 60mm ( 2 pol )</v>
          </cell>
          <cell r="C1770" t="str">
            <v>UN</v>
          </cell>
          <cell r="D1770">
            <v>21.0761</v>
          </cell>
        </row>
        <row r="1771">
          <cell r="A1771" t="str">
            <v>001.31.01180</v>
          </cell>
          <cell r="B1771" t="str">
            <v>Fornecimento e Instalação de Te 90º de PVC Rígido Para Tubo Soldável 75mm ( 2 1/2 pol )</v>
          </cell>
          <cell r="C1771" t="str">
            <v>UN</v>
          </cell>
          <cell r="D1771">
            <v>40.048999999999999</v>
          </cell>
        </row>
        <row r="1772">
          <cell r="A1772" t="str">
            <v>001.31.01200</v>
          </cell>
          <cell r="B1772" t="str">
            <v>Fornecimento e Instalação de Te 90º de PVC Rígido Para Tubo Soldável  85mm ( 3 pol )</v>
          </cell>
          <cell r="C1772" t="str">
            <v>UN</v>
          </cell>
          <cell r="D1772">
            <v>52.569000000000003</v>
          </cell>
        </row>
        <row r="1773">
          <cell r="A1773" t="str">
            <v>001.31.01220</v>
          </cell>
          <cell r="B1773" t="str">
            <v>Fornecimento e Instalação de Te 90º de PVC Rígido Para Tubo Soldável 110mm ( 4 pol )</v>
          </cell>
          <cell r="C1773" t="str">
            <v>UN</v>
          </cell>
          <cell r="D1773">
            <v>107.2426</v>
          </cell>
        </row>
        <row r="1774">
          <cell r="A1774" t="str">
            <v>001.31.01240</v>
          </cell>
          <cell r="B1774" t="str">
            <v>Fornecimento e Instalação de Te de Redução de PVC Rígido para Tubo Soldável 25 x 20mm ( 3/4 x 1/2 pol )</v>
          </cell>
          <cell r="C1774" t="str">
            <v>UN</v>
          </cell>
          <cell r="D1774">
            <v>3.9314</v>
          </cell>
        </row>
        <row r="1775">
          <cell r="A1775" t="str">
            <v>001.31.01260</v>
          </cell>
          <cell r="B1775" t="str">
            <v>Fornecimento e Instalação de Te de Redução de PVC Rígido para Tubo Soldável 32 x 25mm ( 1 x 3/4 pol )</v>
          </cell>
          <cell r="C1775" t="str">
            <v>UN</v>
          </cell>
          <cell r="D1775">
            <v>3.6714000000000002</v>
          </cell>
        </row>
        <row r="1776">
          <cell r="A1776" t="str">
            <v>001.31.01280</v>
          </cell>
          <cell r="B1776" t="str">
            <v>Fornecimento e Instalação de Te de Redução de PVC Rígido para Tubo Soldável  40 x 32mm ( 1.1/4 x 1 pol )</v>
          </cell>
          <cell r="C1776" t="str">
            <v>UN</v>
          </cell>
          <cell r="D1776">
            <v>8.2660999999999998</v>
          </cell>
        </row>
        <row r="1777">
          <cell r="A1777" t="str">
            <v>001.31.01300</v>
          </cell>
          <cell r="B1777" t="str">
            <v>Fornecimento e Instalação de Te de Redução de PVC Rígido para Tubo Soldável 50 x 20mm (1.1/2 x 1/2 pol )</v>
          </cell>
          <cell r="C1777" t="str">
            <v>UN</v>
          </cell>
          <cell r="D1777">
            <v>8.8061000000000007</v>
          </cell>
        </row>
        <row r="1778">
          <cell r="A1778" t="str">
            <v>001.31.01320</v>
          </cell>
          <cell r="B1778" t="str">
            <v>Fornecimento e Instalação de Te de Redução de PVC Rígido para Tubo Soldável 50 x 25mm (1.1/2 x 3/4 pol )</v>
          </cell>
          <cell r="C1778" t="str">
            <v>UN</v>
          </cell>
          <cell r="D1778">
            <v>9.1461000000000006</v>
          </cell>
        </row>
        <row r="1779">
          <cell r="A1779" t="str">
            <v>001.31.01340</v>
          </cell>
          <cell r="B1779" t="str">
            <v>Fornecimento e Instalação de Te de Redução de PVC Rígido para Tubo Soldável 50 x 32mm ( 1.1/2 x 1 pol )</v>
          </cell>
          <cell r="C1779" t="str">
            <v>UN</v>
          </cell>
          <cell r="D1779">
            <v>11.696099999999999</v>
          </cell>
        </row>
        <row r="1780">
          <cell r="A1780" t="str">
            <v>001.31.01360</v>
          </cell>
          <cell r="B1780" t="str">
            <v>Fornecimento e Instalação de Te de Redução de PVC Rígido para Tubo Soldável  50 x 40mm ( 1.1/2 x 1.1/4 pol )</v>
          </cell>
          <cell r="C1780" t="str">
            <v>UN</v>
          </cell>
          <cell r="D1780">
            <v>14.1061</v>
          </cell>
        </row>
        <row r="1781">
          <cell r="A1781" t="str">
            <v>001.31.01380</v>
          </cell>
          <cell r="B1781" t="str">
            <v>Fornecimento e Instalação de Te de Redução de PVC Rígido para Tubo Soldável  75 x 50mm ( 2.1/2 x 1.1/2 pol )</v>
          </cell>
          <cell r="C1781" t="str">
            <v>UN</v>
          </cell>
          <cell r="D1781">
            <v>21.869</v>
          </cell>
        </row>
        <row r="1782">
          <cell r="A1782" t="str">
            <v>001.31.01400</v>
          </cell>
          <cell r="B1782" t="str">
            <v>Fornecimento e Instalação de Te de Redução de PVC Rígido para Tubo Soldável 85 x 60mm ( 3 x 2 pol )</v>
          </cell>
          <cell r="C1782" t="str">
            <v>UN</v>
          </cell>
          <cell r="D1782">
            <v>31.088999999999999</v>
          </cell>
        </row>
        <row r="1783">
          <cell r="A1783" t="str">
            <v>001.31.01420</v>
          </cell>
          <cell r="B1783" t="str">
            <v>Fornecimento e Instalação de Bucha de Redução de PVC Rígido para Tubo Soldável 25 x 20mm ( 3/4 x 1/2 pol )</v>
          </cell>
          <cell r="C1783" t="str">
            <v>UN</v>
          </cell>
          <cell r="D1783">
            <v>1.5642</v>
          </cell>
        </row>
        <row r="1784">
          <cell r="A1784" t="str">
            <v>001.31.01440</v>
          </cell>
          <cell r="B1784" t="str">
            <v>Fornecimento e Instalação de Bucha de Redução de PVC Rígido para Tubo Soldável 32 x 25mm ( 1 x 3/4 pol )</v>
          </cell>
          <cell r="C1784" t="str">
            <v>UN</v>
          </cell>
          <cell r="D1784">
            <v>1.7342</v>
          </cell>
        </row>
        <row r="1785">
          <cell r="A1785" t="str">
            <v>001.31.01460</v>
          </cell>
          <cell r="B1785" t="str">
            <v>Fornecimento e Instalação de Bucha de Redução de PVC Rígido para Tubo Soldável  40 x 32mm ( 1.1/4 x 1 pol )</v>
          </cell>
          <cell r="C1785" t="str">
            <v>UN</v>
          </cell>
          <cell r="D1785">
            <v>3.238</v>
          </cell>
        </row>
        <row r="1786">
          <cell r="A1786" t="str">
            <v>001.31.01480</v>
          </cell>
          <cell r="B1786" t="str">
            <v>Fornecimento e Instalação de Bucha de Redução de PVC Rígido para Tubo Soldável 50 x 40mm ( 1.1/2 x 1/1/4 pol )</v>
          </cell>
          <cell r="C1786" t="str">
            <v>UN</v>
          </cell>
          <cell r="D1786">
            <v>3.9079999999999999</v>
          </cell>
        </row>
        <row r="1787">
          <cell r="A1787" t="str">
            <v>001.31.01500</v>
          </cell>
          <cell r="B1787" t="str">
            <v>Fornecimento e Instalação de Bucha de Redução de PVC Rígido para Tubo Soldável 60 x 50mm ( 2 x 1.1/2 pol )</v>
          </cell>
          <cell r="C1787" t="str">
            <v>UN</v>
          </cell>
          <cell r="D1787">
            <v>5.3879999999999999</v>
          </cell>
        </row>
        <row r="1788">
          <cell r="A1788" t="str">
            <v>001.31.01520</v>
          </cell>
          <cell r="B1788" t="str">
            <v>Fornecimento e Instalação de Bucha de Redução de PVC Rígido para Tubo Soldável 75 x 60mm (2.1/2 x 2 pol )</v>
          </cell>
          <cell r="C1788" t="str">
            <v>UN</v>
          </cell>
          <cell r="D1788">
            <v>10.726100000000001</v>
          </cell>
        </row>
        <row r="1789">
          <cell r="A1789" t="str">
            <v>001.31.01540</v>
          </cell>
          <cell r="B1789" t="str">
            <v>Fornecimento e Instalação de Bucha de Redução de PVC Rígido para Tubo Soldável 85 x 75mm ( 3 x 2.1/2 pol )</v>
          </cell>
          <cell r="C1789" t="str">
            <v>UN</v>
          </cell>
          <cell r="D1789">
            <v>11.196099999999999</v>
          </cell>
        </row>
        <row r="1790">
          <cell r="A1790" t="str">
            <v>001.31.01560</v>
          </cell>
          <cell r="B1790" t="str">
            <v>Fornecimento e Instalação de Bucha de Redução de PVC Rígido para Tubo Soldável 110 x 85mm ( 4 x 3 pol )</v>
          </cell>
          <cell r="C1790" t="str">
            <v>UN</v>
          </cell>
          <cell r="D1790">
            <v>33.971699999999998</v>
          </cell>
        </row>
        <row r="1791">
          <cell r="A1791" t="str">
            <v>001.31.01580</v>
          </cell>
          <cell r="B1791" t="str">
            <v>Fornecimento e Instalação de União de PVC Rígido para Tubo Soldável 20mm ( 1/2 pol )</v>
          </cell>
          <cell r="C1791" t="str">
            <v>UN</v>
          </cell>
          <cell r="D1791">
            <v>4.9842000000000004</v>
          </cell>
        </row>
        <row r="1792">
          <cell r="A1792" t="str">
            <v>001.31.01600</v>
          </cell>
          <cell r="B1792" t="str">
            <v>Fornecimento e Instalação de União de PVC Rígido para Tubo Soldável  25mm ( 3/4 pol )</v>
          </cell>
          <cell r="C1792" t="str">
            <v>UN</v>
          </cell>
          <cell r="D1792">
            <v>5.2842000000000002</v>
          </cell>
        </row>
        <row r="1793">
          <cell r="A1793" t="str">
            <v>001.31.01620</v>
          </cell>
          <cell r="B1793" t="str">
            <v>Fornecimento e Instalação de União de PVC Rígido para Tubo Soldável 32mm ( 1 pol )</v>
          </cell>
          <cell r="C1793" t="str">
            <v>UN</v>
          </cell>
          <cell r="D1793">
            <v>9.9442000000000004</v>
          </cell>
        </row>
        <row r="1794">
          <cell r="A1794" t="str">
            <v>001.31.01640</v>
          </cell>
          <cell r="B1794" t="str">
            <v>Fornecimento e Instalação de União de PVC Rígido para Tubo Soldável 40mm ( 1 1/4 pol )</v>
          </cell>
          <cell r="C1794" t="str">
            <v>UN</v>
          </cell>
          <cell r="D1794">
            <v>15.848000000000001</v>
          </cell>
        </row>
        <row r="1795">
          <cell r="A1795" t="str">
            <v>001.31.01660</v>
          </cell>
          <cell r="B1795" t="str">
            <v>Fornecimento e Instalação de União de PVC Rígido para Tubo Soldável  50mm ( 1 1/2 pol )</v>
          </cell>
          <cell r="C1795" t="str">
            <v>UN</v>
          </cell>
          <cell r="D1795">
            <v>19.507999999999999</v>
          </cell>
        </row>
        <row r="1796">
          <cell r="A1796" t="str">
            <v>001.31.01680</v>
          </cell>
          <cell r="B1796" t="str">
            <v>Fornecimento e Instalação de União de PVC Rígido para Tubo Soldável 60mm ( 2 pol )</v>
          </cell>
          <cell r="C1796" t="str">
            <v>UN</v>
          </cell>
          <cell r="D1796">
            <v>34.677999999999997</v>
          </cell>
        </row>
        <row r="1797">
          <cell r="A1797" t="str">
            <v>001.31.01700</v>
          </cell>
          <cell r="B1797" t="str">
            <v>Fornecimento e Instalação de União de PVC Rígido para Tubo Soldável 75mm ( 2 1/2 pol )</v>
          </cell>
          <cell r="C1797" t="str">
            <v>UN</v>
          </cell>
          <cell r="D1797">
            <v>125.26609999999999</v>
          </cell>
        </row>
        <row r="1798">
          <cell r="A1798" t="str">
            <v>001.31.01720</v>
          </cell>
          <cell r="B1798" t="str">
            <v>Fornecimento e Instalação de União de PVC Rígido para Tubo Soldável  85mm ( 3 pol )</v>
          </cell>
          <cell r="C1798" t="str">
            <v>UN</v>
          </cell>
          <cell r="D1798">
            <v>180.76609999999999</v>
          </cell>
        </row>
        <row r="1799">
          <cell r="A1799" t="str">
            <v>001.31.01740</v>
          </cell>
          <cell r="B1799" t="str">
            <v>Fornecimento e Instalação de União de PVC Rígido para Tubo Soldável 110mm ( 4 pol )</v>
          </cell>
          <cell r="C1799" t="str">
            <v>UN</v>
          </cell>
          <cell r="D1799">
            <v>217.7217</v>
          </cell>
        </row>
        <row r="1800">
          <cell r="A1800" t="str">
            <v>001.31.01760</v>
          </cell>
          <cell r="B1800" t="str">
            <v>Fornecimento e Instalação de Adaptador Soldável Curto Com Bolsa e Rosca para Registro de PVC Rígido Para Tubo Soldável 20mm x 1/2 pol</v>
          </cell>
          <cell r="C1800" t="str">
            <v>UN</v>
          </cell>
          <cell r="D1800">
            <v>1.7742</v>
          </cell>
        </row>
        <row r="1801">
          <cell r="A1801" t="str">
            <v>001.31.01780</v>
          </cell>
          <cell r="B1801" t="str">
            <v>Fornecimento e Instalação de Adaptador Soldável Curto Com Bolsa e Rosca para Registro de PVC Rígido Para Tubo Soldável  25mm x 3/4 pol</v>
          </cell>
          <cell r="C1801" t="str">
            <v>UN</v>
          </cell>
          <cell r="D1801">
            <v>1.6541999999999999</v>
          </cell>
        </row>
        <row r="1802">
          <cell r="A1802" t="str">
            <v>001.31.01800</v>
          </cell>
          <cell r="B1802" t="str">
            <v>Fornecimento e Instalação de Adaptador Soldável Curto Com Bolsa e Rosca para Registro de PVC Rígido Para Tubo Soldável 32mm x 1 pol</v>
          </cell>
          <cell r="C1802" t="str">
            <v>UN</v>
          </cell>
          <cell r="D1802">
            <v>1.9141999999999999</v>
          </cell>
        </row>
        <row r="1803">
          <cell r="A1803" t="str">
            <v>001.31.01820</v>
          </cell>
          <cell r="B1803" t="str">
            <v>Fornecimento e Instalação de Adaptador Soldável Curto Com Bolsa e Rosca para Registro de PVC Rígido Para Tubo Soldável 40mm x 1.1/4 pol</v>
          </cell>
          <cell r="C1803" t="str">
            <v>UN</v>
          </cell>
          <cell r="D1803">
            <v>4.3579999999999997</v>
          </cell>
        </row>
        <row r="1804">
          <cell r="A1804" t="str">
            <v>001.31.01840</v>
          </cell>
          <cell r="B1804" t="str">
            <v>Fornecimento e Instalação de Adaptador Soldável Curto Com Bolsa e Rosca para Registro de PVC Rígido Para Tubo Soldável  40mm x 1.5 pol.</v>
          </cell>
          <cell r="C1804" t="str">
            <v>UN</v>
          </cell>
          <cell r="D1804">
            <v>3.8580000000000001</v>
          </cell>
        </row>
        <row r="1805">
          <cell r="A1805" t="str">
            <v>001.31.01860</v>
          </cell>
          <cell r="B1805" t="str">
            <v>Fornecimento e Instalação de Adaptador Soldável Curto Com Bolsa e Rosca para Registro de PVC Rígido Para Tubo Soldável  50mm x 1.1/4 pol</v>
          </cell>
          <cell r="C1805" t="str">
            <v>UN</v>
          </cell>
          <cell r="D1805">
            <v>6.2279999999999998</v>
          </cell>
        </row>
        <row r="1806">
          <cell r="A1806" t="str">
            <v>001.31.01880</v>
          </cell>
          <cell r="B1806" t="str">
            <v>Fornecimento e Instalação de Adaptador Soldável Curto Com Bolsa e Rosca para Registro de PVC Rígido Para Tubo Soldável  50mm x 1.5 pol</v>
          </cell>
          <cell r="C1806" t="str">
            <v>UN</v>
          </cell>
          <cell r="D1806">
            <v>5.7080000000000002</v>
          </cell>
        </row>
        <row r="1807">
          <cell r="A1807" t="str">
            <v>001.31.01900</v>
          </cell>
          <cell r="B1807" t="str">
            <v>Fornecimento e Instalação de Adaptador Soldável Curto Com Bolsa e Rosca para Registro de PVC Rígido Para Tubo Soldável  60mm x 2 pol</v>
          </cell>
          <cell r="C1807" t="str">
            <v>UN</v>
          </cell>
          <cell r="D1807">
            <v>9.9260999999999999</v>
          </cell>
        </row>
        <row r="1808">
          <cell r="A1808" t="str">
            <v>001.31.01920</v>
          </cell>
          <cell r="B1808" t="str">
            <v>Fornecimento e Instalação de Adaptador Soldável Curto Com Bolsa e Rosca para Registro de PVC Rígido Para Tubo Soldável  75mm x 2.5 pol</v>
          </cell>
          <cell r="C1808" t="str">
            <v>UN</v>
          </cell>
          <cell r="D1808">
            <v>16.196100000000001</v>
          </cell>
        </row>
        <row r="1809">
          <cell r="A1809" t="str">
            <v>001.31.01940</v>
          </cell>
          <cell r="B1809" t="str">
            <v>Fornecimento e Instalação de Adaptador Soldável Curto Com Bolsa e Rosca para Registro de PVC Rígido Para Tubo Soldável  85mm x 3 pol</v>
          </cell>
          <cell r="C1809" t="str">
            <v>UN</v>
          </cell>
          <cell r="D1809">
            <v>23.456099999999999</v>
          </cell>
        </row>
        <row r="1810">
          <cell r="A1810" t="str">
            <v>001.31.01960</v>
          </cell>
          <cell r="B1810" t="str">
            <v>Fornecimento e Instalação de Adaptador Soldável Curto Com Bolsa e Rosca para Registro de PVC Rígido Para Tubo Soldável 110m x 4 pol</v>
          </cell>
          <cell r="C1810" t="str">
            <v>UN</v>
          </cell>
          <cell r="D1810">
            <v>36.361699999999999</v>
          </cell>
        </row>
        <row r="1811">
          <cell r="A1811" t="str">
            <v>001.31.01980</v>
          </cell>
          <cell r="B1811" t="str">
            <v>Fornecimento e Instalação de Adaptador Soldável com Flanges de PVC Rígido para Tubo Soldável para Caixa de Água 20mm x 1/2 pol</v>
          </cell>
          <cell r="C1811" t="str">
            <v>UN</v>
          </cell>
          <cell r="D1811">
            <v>13.526</v>
          </cell>
        </row>
        <row r="1812">
          <cell r="A1812" t="str">
            <v>001.31.02000</v>
          </cell>
          <cell r="B1812" t="str">
            <v>Fornecimento e Instalação de Adaptador Soldável com Flanges de PVC Rígido para Tubo Soldável para Caixa de Água  25mm x 3/4</v>
          </cell>
          <cell r="C1812" t="str">
            <v>UN</v>
          </cell>
          <cell r="D1812">
            <v>9.3460000000000001</v>
          </cell>
        </row>
        <row r="1813">
          <cell r="A1813" t="str">
            <v>001.31.02020</v>
          </cell>
          <cell r="B1813" t="str">
            <v>Fornecimento e Instalação de Adaptador Soldável com Flanges de PVC Rígido para Tubo Soldável para Caixa de Água 32mm x 1 pol</v>
          </cell>
          <cell r="C1813" t="str">
            <v>UN</v>
          </cell>
          <cell r="D1813">
            <v>9.5259999999999998</v>
          </cell>
        </row>
        <row r="1814">
          <cell r="A1814" t="str">
            <v>001.31.02040</v>
          </cell>
          <cell r="B1814" t="str">
            <v>Fornecimento e Instalação de Adaptador Soldável com Flanges de PVC Rígido para Tubo Soldável para Caixa de Água 40mm x 1.1/4 pol</v>
          </cell>
          <cell r="C1814" t="str">
            <v>UN</v>
          </cell>
          <cell r="D1814">
            <v>15.2613</v>
          </cell>
        </row>
        <row r="1815">
          <cell r="A1815" t="str">
            <v>001.31.02060</v>
          </cell>
          <cell r="B1815" t="str">
            <v>Fornecimento e Instalação de Adaptador Soldável com Flanges de PVC Rígido para Tubo Soldável para Caixa de Água 50mm x 1.5 pol</v>
          </cell>
          <cell r="C1815" t="str">
            <v>UN</v>
          </cell>
          <cell r="D1815">
            <v>20.129100000000001</v>
          </cell>
        </row>
        <row r="1816">
          <cell r="A1816" t="str">
            <v>001.31.02080</v>
          </cell>
          <cell r="B1816" t="str">
            <v>Fornecimento e Instalação de Adaptador Soldável com Flanges de PVC Rígido para Tubo Soldável para Caixa de Água 60mm x 2 pol</v>
          </cell>
          <cell r="C1816" t="str">
            <v>UN</v>
          </cell>
          <cell r="D1816">
            <v>43.199100000000001</v>
          </cell>
        </row>
        <row r="1817">
          <cell r="A1817" t="str">
            <v>001.31.02100</v>
          </cell>
          <cell r="B1817" t="str">
            <v>Fornecimento e Instalação de Adaptador Soldável com Flanges de PVC Rígido para Tubo Soldável para Caixa de Água 75mm x 2.5 pol</v>
          </cell>
          <cell r="C1817" t="str">
            <v>UN</v>
          </cell>
          <cell r="D1817">
            <v>135.72450000000001</v>
          </cell>
        </row>
        <row r="1818">
          <cell r="A1818" t="str">
            <v>001.31.02120</v>
          </cell>
          <cell r="B1818" t="str">
            <v>Fornecimento e Instalação de Adaptador Soldável com Flanges de PVC Rígido para Tubo Soldável para Caixa de Água 85mm x 3 pol</v>
          </cell>
          <cell r="C1818" t="str">
            <v>UN</v>
          </cell>
          <cell r="D1818">
            <v>174.9145</v>
          </cell>
        </row>
        <row r="1819">
          <cell r="A1819" t="str">
            <v>001.31.02140</v>
          </cell>
          <cell r="B1819" t="str">
            <v>Fornecimento e Instalação de Adaptador Soldável com Flanges de PVC Rígido para Tubo Soldável para Caixa de Água 110mm x 4 pol</v>
          </cell>
          <cell r="C1819" t="str">
            <v>UN</v>
          </cell>
          <cell r="D1819">
            <v>241.9178</v>
          </cell>
        </row>
        <row r="1820">
          <cell r="A1820" t="str">
            <v>001.31.02160</v>
          </cell>
          <cell r="B1820" t="str">
            <v>Fornecimento e Instalação de Bucha de Redução Longa de PVC Rígido para Tubo Soldável 32 x 20 mm (1 x 1/2 pol)</v>
          </cell>
          <cell r="C1820" t="str">
            <v>UN</v>
          </cell>
          <cell r="D1820">
            <v>2.6842000000000001</v>
          </cell>
        </row>
        <row r="1821">
          <cell r="A1821" t="str">
            <v>001.31.02180</v>
          </cell>
          <cell r="B1821" t="str">
            <v>Fornecimento e Instalação de Bucha de Redução Longa de PVC Rígido para Tubo Soldável 40 x 20 mm (1.1/4 x 1/2 pol)</v>
          </cell>
          <cell r="C1821" t="str">
            <v>UN</v>
          </cell>
          <cell r="D1821">
            <v>4.0780000000000003</v>
          </cell>
        </row>
        <row r="1822">
          <cell r="A1822" t="str">
            <v>001.31.02200</v>
          </cell>
          <cell r="B1822" t="str">
            <v>Fornecimento e Instalação de Bucha de Redução Longa de PVC Rígido para Tubo Soldável  40 x 25 mm ( 1.1/4 x 3/4 pol)</v>
          </cell>
          <cell r="C1822" t="str">
            <v>UN</v>
          </cell>
          <cell r="D1822">
            <v>3.8879999999999999</v>
          </cell>
        </row>
        <row r="1823">
          <cell r="A1823" t="str">
            <v>001.31.02220</v>
          </cell>
          <cell r="B1823" t="str">
            <v>Fornecimento e Instalação de Bucha de Redução Longa de PVC Rígido para Tubo Soldável 50 x 20 mm ( 1.1/2 x 1/2 pol)</v>
          </cell>
          <cell r="C1823" t="str">
            <v>UN</v>
          </cell>
          <cell r="D1823">
            <v>4.1079999999999997</v>
          </cell>
        </row>
        <row r="1824">
          <cell r="A1824" t="str">
            <v>001.31.02240</v>
          </cell>
          <cell r="B1824" t="str">
            <v>Fornecimento e Instalação de Bucha de Redução Longa de PVC Rígido para Tubo Soldável 50 x 25 mm ( 1.1/2 x 3.4 pol)</v>
          </cell>
          <cell r="C1824" t="str">
            <v>UN</v>
          </cell>
          <cell r="D1824">
            <v>4.0780000000000003</v>
          </cell>
        </row>
        <row r="1825">
          <cell r="A1825" t="str">
            <v>001.31.02260</v>
          </cell>
          <cell r="B1825" t="str">
            <v>Fornecimento e Instalação de Bucha de Redução Longa de PVC Rígido para Tubo Soldável 50 x 32 mm ( 1.1/2 x 1 pol)</v>
          </cell>
          <cell r="C1825" t="str">
            <v>UN</v>
          </cell>
          <cell r="D1825">
            <v>4.3780000000000001</v>
          </cell>
        </row>
        <row r="1826">
          <cell r="A1826" t="str">
            <v>001.31.02280</v>
          </cell>
          <cell r="B1826" t="str">
            <v>Fornecimento e Instalação de Bucha de Redução Longa de PVC Rígido para Tubo Soldável 60 x 25 mm ( 2 x 3/4 pol)</v>
          </cell>
          <cell r="C1826" t="str">
            <v>UN</v>
          </cell>
          <cell r="D1826">
            <v>7.3860999999999999</v>
          </cell>
        </row>
        <row r="1827">
          <cell r="A1827" t="str">
            <v>001.31.02300</v>
          </cell>
          <cell r="B1827" t="str">
            <v>Fornecimento e Instalação de Bucha de Redução Longa de PVC Rígido para Tubo Soldável 60 x 32 mm (2 x 1 pol)</v>
          </cell>
          <cell r="C1827" t="str">
            <v>UN</v>
          </cell>
          <cell r="D1827">
            <v>8.6060999999999996</v>
          </cell>
        </row>
        <row r="1828">
          <cell r="A1828" t="str">
            <v>001.31.02320</v>
          </cell>
          <cell r="B1828" t="str">
            <v>Fornecimento e Instalação de Bucha de Redução Longa de PVC Rígido para Tubo Soldável 60 x 40 mm (2 x 1.1/4 pol)</v>
          </cell>
          <cell r="C1828" t="str">
            <v>UN</v>
          </cell>
          <cell r="D1828">
            <v>8.7760999999999996</v>
          </cell>
        </row>
        <row r="1829">
          <cell r="A1829" t="str">
            <v>001.31.02340</v>
          </cell>
          <cell r="B1829" t="str">
            <v>Fornecimento e Instalação de Cap de PVC Rígido para Tubo Soldável 20 mm (1/2 pol)</v>
          </cell>
          <cell r="C1829" t="str">
            <v>UN</v>
          </cell>
          <cell r="D1829">
            <v>1.3571</v>
          </cell>
        </row>
        <row r="1830">
          <cell r="A1830" t="str">
            <v>001.31.02360</v>
          </cell>
          <cell r="B1830" t="str">
            <v>Fornecimento e Instalação de Cap de PVC Rígido para Tubo Soldável  25 mm (3/4 pol)</v>
          </cell>
          <cell r="C1830" t="str">
            <v>UN</v>
          </cell>
          <cell r="D1830">
            <v>1.4371</v>
          </cell>
        </row>
        <row r="1831">
          <cell r="A1831" t="str">
            <v>001.31.02380</v>
          </cell>
          <cell r="B1831" t="str">
            <v>Fornecimento e Instalação de Cap de PVC Rígido para Tubo Soldável 32 mm (1 pol)</v>
          </cell>
          <cell r="C1831" t="str">
            <v>UN</v>
          </cell>
          <cell r="D1831">
            <v>1.7471000000000001</v>
          </cell>
        </row>
        <row r="1832">
          <cell r="A1832" t="str">
            <v>001.31.02400</v>
          </cell>
          <cell r="B1832" t="str">
            <v>Fornecimento e Instalação de Cap de PVC Rígido para Tubo Soldável 40 mm (1.1/4 pol)</v>
          </cell>
          <cell r="C1832" t="str">
            <v>UN</v>
          </cell>
          <cell r="D1832">
            <v>3.1089000000000002</v>
          </cell>
        </row>
        <row r="1833">
          <cell r="A1833" t="str">
            <v>001.31.02420</v>
          </cell>
          <cell r="B1833" t="str">
            <v>Fornecimento e Instalação de Cap de PVC Rígido para Tubo Soldável 50 mm ( 1.1/2 pol)</v>
          </cell>
          <cell r="C1833" t="str">
            <v>UN</v>
          </cell>
          <cell r="D1833">
            <v>4.3689</v>
          </cell>
        </row>
        <row r="1834">
          <cell r="A1834" t="str">
            <v>001.31.02440</v>
          </cell>
          <cell r="B1834" t="str">
            <v>Fornecimento e Instalação de Joelho 90º Soldável/Rosqueável 20mm x 1/2 pol</v>
          </cell>
          <cell r="C1834" t="str">
            <v>UN</v>
          </cell>
          <cell r="D1834">
            <v>2.3241999999999998</v>
          </cell>
        </row>
        <row r="1835">
          <cell r="A1835" t="str">
            <v>001.31.02460</v>
          </cell>
          <cell r="B1835" t="str">
            <v>Fornecimento e Instalação de Joelho 90º Soldável/Rosqueável 25mm x 3/4 pol</v>
          </cell>
          <cell r="C1835" t="str">
            <v>UN</v>
          </cell>
          <cell r="D1835">
            <v>2.8142</v>
          </cell>
        </row>
        <row r="1836">
          <cell r="A1836" t="str">
            <v>001.31.02480</v>
          </cell>
          <cell r="B1836" t="str">
            <v>Fornecimento e Instalação de Joelho 90º Soldável/Rosqueável  32mm x 1 pol</v>
          </cell>
          <cell r="C1836" t="str">
            <v>UN</v>
          </cell>
          <cell r="D1836">
            <v>3.7942</v>
          </cell>
        </row>
        <row r="1837">
          <cell r="A1837" t="str">
            <v>001.31.02500</v>
          </cell>
          <cell r="B1837" t="str">
            <v>Fornecimento e Instalação de Joelho de Redução 90º Soldável/Rosqueável 25mm x 1/2 pol</v>
          </cell>
          <cell r="C1837" t="str">
            <v>UN</v>
          </cell>
          <cell r="D1837">
            <v>2.4641999999999999</v>
          </cell>
        </row>
        <row r="1838">
          <cell r="A1838" t="str">
            <v>001.31.02520</v>
          </cell>
          <cell r="B1838" t="str">
            <v>Fornecimento e Instalação de Joelho de Redução 90º Soldável/Rosqueável 32mm x 3/4 pol</v>
          </cell>
          <cell r="C1838" t="str">
            <v>UN</v>
          </cell>
          <cell r="D1838">
            <v>7.2042000000000002</v>
          </cell>
        </row>
        <row r="1839">
          <cell r="A1839" t="str">
            <v>001.31.02540</v>
          </cell>
          <cell r="B1839" t="str">
            <v>Fornecimento e Instalação de Luva Simples Soldável/Rosqueável 25mm x 1/2 pol</v>
          </cell>
          <cell r="C1839" t="str">
            <v>UN</v>
          </cell>
          <cell r="D1839">
            <v>2.0842000000000001</v>
          </cell>
        </row>
        <row r="1840">
          <cell r="A1840" t="str">
            <v>001.31.02560</v>
          </cell>
          <cell r="B1840" t="str">
            <v>Fornecimento e Instalação de Luva Simples Soldável/Rosqueável  20mm x 1/2 pol</v>
          </cell>
          <cell r="C1840" t="str">
            <v>UN</v>
          </cell>
          <cell r="D1840">
            <v>2.0541999999999998</v>
          </cell>
        </row>
        <row r="1841">
          <cell r="A1841" t="str">
            <v>001.31.02580</v>
          </cell>
          <cell r="B1841" t="str">
            <v>Fornecimento e Instalação de Luva Simples Soldável/Rosqueável 25mm x 3/4 pol</v>
          </cell>
          <cell r="C1841" t="str">
            <v>UN</v>
          </cell>
          <cell r="D1841">
            <v>1.9441999999999999</v>
          </cell>
        </row>
        <row r="1842">
          <cell r="A1842" t="str">
            <v>001.31.02600</v>
          </cell>
          <cell r="B1842" t="str">
            <v>Fornecimento e Instalação de Luva Simples Soldável/Rosqueável 32mm x 1 pol</v>
          </cell>
          <cell r="C1842" t="str">
            <v>UN</v>
          </cell>
          <cell r="D1842">
            <v>4.1642000000000001</v>
          </cell>
        </row>
        <row r="1843">
          <cell r="A1843" t="str">
            <v>001.31.02620</v>
          </cell>
          <cell r="B1843" t="str">
            <v>Fornecimento e Instalação de Luva Simples Soldável/Rosqueável 40mm x 1.1/4 pol</v>
          </cell>
          <cell r="C1843" t="str">
            <v>UN</v>
          </cell>
          <cell r="D1843">
            <v>8.4779999999999998</v>
          </cell>
        </row>
        <row r="1844">
          <cell r="A1844" t="str">
            <v>001.31.02640</v>
          </cell>
          <cell r="B1844" t="str">
            <v>Fornecimento e Instalação de Luva Simples Soldável/Rosqueável 50mm x 1.5 pol</v>
          </cell>
          <cell r="C1844" t="str">
            <v>UN</v>
          </cell>
          <cell r="D1844">
            <v>18.827999999999999</v>
          </cell>
        </row>
        <row r="1845">
          <cell r="A1845" t="str">
            <v>001.31.02660</v>
          </cell>
          <cell r="B1845" t="str">
            <v>Fornecimento e Instalação de Te 90º com Rosca na Bolsa Central Soldável/Rosqueável 32mm x 32mm x 1 pol</v>
          </cell>
          <cell r="C1845" t="str">
            <v>UN</v>
          </cell>
          <cell r="D1845">
            <v>3.7913999999999999</v>
          </cell>
        </row>
        <row r="1846">
          <cell r="A1846" t="str">
            <v>001.31.02680</v>
          </cell>
          <cell r="B1846" t="str">
            <v>Fornecimento e Instalação de Te 90º com Rosca na Bolsa Central Soldável/Rosqueável 25mm x 25mm 3/4 pol</v>
          </cell>
          <cell r="C1846" t="str">
            <v>UN</v>
          </cell>
          <cell r="D1846">
            <v>4.8714000000000004</v>
          </cell>
        </row>
        <row r="1847">
          <cell r="A1847" t="str">
            <v>001.31.02700</v>
          </cell>
          <cell r="B1847" t="str">
            <v>Fornecimento e Instalação de Te 90º com Rosca na Bolsa Central Soldável/Rosqueável 20mm x 20mm x 1/2 pol</v>
          </cell>
          <cell r="C1847" t="str">
            <v>UN</v>
          </cell>
          <cell r="D1847">
            <v>4.9964000000000004</v>
          </cell>
        </row>
        <row r="1848">
          <cell r="A1848" t="str">
            <v>001.31.02720</v>
          </cell>
          <cell r="B1848" t="str">
            <v>Fornecimento e Instalação de Te 90º com Rosca na Bolsa Central Soldável/Rosqueável 32mm x 32mm x 3/4 pol</v>
          </cell>
          <cell r="C1848" t="str">
            <v>UN</v>
          </cell>
          <cell r="D1848">
            <v>6.0414000000000003</v>
          </cell>
        </row>
        <row r="1849">
          <cell r="A1849" t="str">
            <v>001.31.02740</v>
          </cell>
          <cell r="B1849" t="str">
            <v>Fornecimento e Instalação de Te 90º com Rosca na Bolsa Central Soldável/Rosqueável 25mm x 25mm x 1/2 pol</v>
          </cell>
          <cell r="C1849" t="str">
            <v>UN</v>
          </cell>
          <cell r="D1849">
            <v>3.5613999999999999</v>
          </cell>
        </row>
        <row r="1850">
          <cell r="A1850" t="str">
            <v>001.31.02760</v>
          </cell>
          <cell r="B1850" t="str">
            <v>Fornecimento e Instalação de Joelho 90º Soldável/Roscável com Bucha de Latão 20mm x 1/2 pol</v>
          </cell>
          <cell r="C1850" t="str">
            <v>UN</v>
          </cell>
          <cell r="D1850">
            <v>3.8197000000000001</v>
          </cell>
        </row>
        <row r="1851">
          <cell r="A1851" t="str">
            <v>001.31.02780</v>
          </cell>
          <cell r="B1851" t="str">
            <v>Fornecimento e Instalação de Joelho 90º Soldável/Roscável com Bucha de Latão 25mm x 3/4 pol</v>
          </cell>
          <cell r="C1851" t="str">
            <v>UN</v>
          </cell>
          <cell r="D1851">
            <v>4.2896999999999998</v>
          </cell>
        </row>
        <row r="1852">
          <cell r="A1852" t="str">
            <v>001.31.02800</v>
          </cell>
          <cell r="B1852" t="str">
            <v>Fornecimento e Instalação de Joelho de Redução 90º Soldável/Roscável com Bucha de Latão 25mm x 1/2 pol</v>
          </cell>
          <cell r="C1852" t="str">
            <v>UN</v>
          </cell>
          <cell r="D1852">
            <v>4.0896999999999997</v>
          </cell>
        </row>
        <row r="1853">
          <cell r="A1853" t="str">
            <v>001.31.02820</v>
          </cell>
          <cell r="B1853" t="str">
            <v>Fornecimento e Instalação de Joelho 90º de Redução Soldável/Roscável com Bucha de Latão 32mm x 3/4 pol</v>
          </cell>
          <cell r="C1853" t="str">
            <v>UN</v>
          </cell>
          <cell r="D1853">
            <v>2.6897000000000002</v>
          </cell>
        </row>
        <row r="1854">
          <cell r="A1854" t="str">
            <v>001.31.02840</v>
          </cell>
          <cell r="B1854" t="str">
            <v>Fornecimento e Instalação de Luva Simples Soldável/Roscável com Bucha de Latão 20mm x 1/2 pol</v>
          </cell>
          <cell r="C1854" t="str">
            <v>UN</v>
          </cell>
          <cell r="D1854">
            <v>3.9996999999999998</v>
          </cell>
        </row>
        <row r="1855">
          <cell r="A1855" t="str">
            <v>001.31.02860</v>
          </cell>
          <cell r="B1855" t="str">
            <v>Fornecimento e Instalação de Luva Simples Soldável/Roscável com Bucha de Latão 25mm x 3/4 pol</v>
          </cell>
          <cell r="C1855" t="str">
            <v>UN</v>
          </cell>
          <cell r="D1855">
            <v>3.5897000000000001</v>
          </cell>
        </row>
        <row r="1856">
          <cell r="A1856" t="str">
            <v>001.31.02880</v>
          </cell>
          <cell r="B1856" t="str">
            <v>Fornecimento e Instalação de Luva Simples de Redução  Soldável/Roscável com Bucha de Latão 25mm x 1/2 pol</v>
          </cell>
          <cell r="C1856" t="str">
            <v>UN</v>
          </cell>
          <cell r="D1856">
            <v>4.2096999999999998</v>
          </cell>
        </row>
        <row r="1857">
          <cell r="A1857" t="str">
            <v>001.31.02900</v>
          </cell>
          <cell r="B1857" t="str">
            <v>Fornecimento e Instalação de Te 90º com Bucha de Latão Central 20mm x 20mm x 1/2 pol</v>
          </cell>
          <cell r="C1857" t="str">
            <v>UN</v>
          </cell>
          <cell r="D1857">
            <v>4.2996999999999996</v>
          </cell>
        </row>
        <row r="1858">
          <cell r="A1858" t="str">
            <v>001.31.02920</v>
          </cell>
          <cell r="B1858" t="str">
            <v>Fornecimento e Instalação de Te 90º com Bucha de Latão Central 25mm x 25mm x 3/4 pol</v>
          </cell>
          <cell r="C1858" t="str">
            <v>UN</v>
          </cell>
          <cell r="D1858">
            <v>4.8097000000000003</v>
          </cell>
        </row>
        <row r="1859">
          <cell r="A1859" t="str">
            <v>001.31.02940</v>
          </cell>
          <cell r="B1859" t="str">
            <v>Fornecimento e Instalação de Te Redução 90º com Bucha de Latão na Bolsa Central  25mm x 25mm 1/2 pol</v>
          </cell>
          <cell r="C1859" t="str">
            <v>UN</v>
          </cell>
          <cell r="D1859">
            <v>3.4996999999999998</v>
          </cell>
        </row>
        <row r="1860">
          <cell r="A1860" t="str">
            <v>001.31.02960</v>
          </cell>
          <cell r="B1860" t="str">
            <v>Fornecimento e Instalação de Te Redução 90º com Bucha de Latão na Bolsa Central 32mm x 32mm x 3/4 pol</v>
          </cell>
          <cell r="C1860" t="str">
            <v>UN</v>
          </cell>
          <cell r="D1860">
            <v>5.9797000000000002</v>
          </cell>
        </row>
        <row r="1861">
          <cell r="A1861" t="str">
            <v>001.31.02980</v>
          </cell>
          <cell r="B1861" t="str">
            <v>Fornecimento e Instalação de Adaptador com Rosca e Flange para Caixa de Água de PVC 1/2 pol</v>
          </cell>
          <cell r="C1861" t="str">
            <v>UN</v>
          </cell>
          <cell r="D1861">
            <v>7.9744000000000002</v>
          </cell>
        </row>
        <row r="1862">
          <cell r="A1862" t="str">
            <v>001.31.03000</v>
          </cell>
          <cell r="B1862" t="str">
            <v>Fornecimento e Instalação de Adaptador com Rosca e Flange para Caixa de Água de PVC 3/4 pol</v>
          </cell>
          <cell r="C1862" t="str">
            <v>UN</v>
          </cell>
          <cell r="D1862">
            <v>7.9744000000000002</v>
          </cell>
        </row>
        <row r="1863">
          <cell r="A1863" t="str">
            <v>001.31.03020</v>
          </cell>
          <cell r="B1863" t="str">
            <v>Fornecimento e Instalação de Adaptador com Rosca e Flange para Caixa de Água de PVC 1 pol</v>
          </cell>
          <cell r="C1863" t="str">
            <v>UN</v>
          </cell>
          <cell r="D1863">
            <v>11.8644</v>
          </cell>
        </row>
        <row r="1864">
          <cell r="A1864" t="str">
            <v>001.31.03040</v>
          </cell>
          <cell r="B1864" t="str">
            <v>Fornecimento e Instalação de Adaptador com Rosca e Flange para Caixa de Água de PVC 2 pol</v>
          </cell>
          <cell r="C1864" t="str">
            <v>UN</v>
          </cell>
          <cell r="D1864">
            <v>10.4741</v>
          </cell>
        </row>
        <row r="1865">
          <cell r="A1865" t="str">
            <v>001.31.03060</v>
          </cell>
          <cell r="B1865" t="str">
            <v>Fornecimento e Instalação de Adaptador com Rosca e Flange para Caixa de Água de PVC 3 pol</v>
          </cell>
          <cell r="C1865" t="str">
            <v>UN</v>
          </cell>
          <cell r="D1865">
            <v>57.288899999999998</v>
          </cell>
        </row>
        <row r="1866">
          <cell r="A1866" t="str">
            <v>001.31.03080</v>
          </cell>
          <cell r="B1866" t="str">
            <v>Fornecimento e Instalação de Plug ou Bujão de PVC Rígido Rosqueável 1/2 """"""""""""""""</v>
          </cell>
          <cell r="C1866" t="str">
            <v>UN</v>
          </cell>
          <cell r="D1866">
            <v>0.95709999999999995</v>
          </cell>
        </row>
        <row r="1867">
          <cell r="A1867" t="str">
            <v>001.31.03100</v>
          </cell>
          <cell r="B1867" t="str">
            <v>Fornecimento e Instalação de Plug ou Bujão de PVC Rígido Rosqueável 3/4 """"""""""""""""</v>
          </cell>
          <cell r="C1867" t="str">
            <v>UN</v>
          </cell>
          <cell r="D1867">
            <v>1.0871</v>
          </cell>
        </row>
        <row r="1868">
          <cell r="A1868" t="str">
            <v>001.31.03120</v>
          </cell>
          <cell r="B1868" t="str">
            <v>Fornecimento e Instalação de Plug ou Bujão de PVC Rígido Rosqueável 1 """"""""""""""""</v>
          </cell>
          <cell r="C1868" t="str">
            <v>UN</v>
          </cell>
          <cell r="D1868">
            <v>1.0770999999999999</v>
          </cell>
        </row>
        <row r="1869">
          <cell r="A1869" t="str">
            <v>001.31.03140</v>
          </cell>
          <cell r="B1869" t="str">
            <v>Fornecimento e Instalação de Plug ou Bujão de PVC Rígido Rosqueável 1 1/4""""""""""""""""</v>
          </cell>
          <cell r="C1869" t="str">
            <v>UN</v>
          </cell>
          <cell r="D1869">
            <v>2.1488999999999998</v>
          </cell>
        </row>
        <row r="1870">
          <cell r="A1870" t="str">
            <v>001.31.03160</v>
          </cell>
          <cell r="B1870" t="str">
            <v>Fornecimento e Instalação de Plug ou Bujão de PVC Rígido Rosqueável 1 1/2""""""""""""""""</v>
          </cell>
          <cell r="C1870" t="str">
            <v>UN</v>
          </cell>
          <cell r="D1870">
            <v>4.0989000000000004</v>
          </cell>
        </row>
        <row r="1871">
          <cell r="A1871" t="str">
            <v>001.31.03180</v>
          </cell>
          <cell r="B1871" t="str">
            <v>Fornecimento e Instalação de Plug ou Bujão de PVC Rígido Rosqueável 2""""""""""""""""</v>
          </cell>
          <cell r="C1871" t="str">
            <v>UN</v>
          </cell>
          <cell r="D1871">
            <v>4.8289</v>
          </cell>
        </row>
        <row r="1872">
          <cell r="A1872" t="str">
            <v>001.31.03200</v>
          </cell>
          <cell r="B1872" t="str">
            <v>Fornecimento e Instalação de Mangueira Marron de PVC para Água de 3/4""""""""""""""""x2,5 mm de espessura</v>
          </cell>
          <cell r="C1872" t="str">
            <v>ML</v>
          </cell>
          <cell r="D1872">
            <v>1.1284000000000001</v>
          </cell>
        </row>
        <row r="1873">
          <cell r="A1873" t="str">
            <v>001.31.03220</v>
          </cell>
          <cell r="B1873" t="str">
            <v>Fornecimento e Instalação de Mangueira Marron de PVC para Água de  1""""""""""""""""x3,0 mm de espessura</v>
          </cell>
          <cell r="C1873" t="str">
            <v>ML</v>
          </cell>
          <cell r="D1873">
            <v>1.3809</v>
          </cell>
        </row>
        <row r="1874">
          <cell r="A1874" t="str">
            <v>001.31.03240</v>
          </cell>
          <cell r="B1874" t="str">
            <v>Fornecimento e Instalação de Joelho de Polietileno - 3/4"""""""""""""""" para Mangueira de Polietileno ou PVC Marron</v>
          </cell>
          <cell r="C1874" t="str">
            <v>UN</v>
          </cell>
          <cell r="D1874">
            <v>1.8142</v>
          </cell>
        </row>
        <row r="1875">
          <cell r="A1875" t="str">
            <v>001.31.03260</v>
          </cell>
          <cell r="B1875" t="str">
            <v>Fornecimento e Instalação de Joelho de Polietileno  - 1"""""""""""""""" para Mangueira de Polietileno ou PVC Marron</v>
          </cell>
          <cell r="C1875" t="str">
            <v>UN</v>
          </cell>
          <cell r="D1875">
            <v>2.2642000000000002</v>
          </cell>
        </row>
        <row r="1876">
          <cell r="A1876" t="str">
            <v>001.31.03280</v>
          </cell>
          <cell r="B1876" t="str">
            <v>Fornecimento e Instalação de Te de Polietileno - 3/4"""""""""""""""" para Mangueira de Polietileno ou PVC Marron</v>
          </cell>
          <cell r="C1876" t="str">
            <v>UN</v>
          </cell>
          <cell r="D1876">
            <v>2.8214000000000001</v>
          </cell>
        </row>
        <row r="1877">
          <cell r="A1877" t="str">
            <v>001.31.03300</v>
          </cell>
          <cell r="B1877" t="str">
            <v>Fornecimento e Instalação de Te de Polietileno  1""""""""""""""""- Para Mangueira de Polietileno ou PVC Marron</v>
          </cell>
          <cell r="C1877" t="str">
            <v>UN</v>
          </cell>
          <cell r="D1877">
            <v>3.6141999999999999</v>
          </cell>
        </row>
        <row r="1878">
          <cell r="A1878" t="str">
            <v>001.31.03320</v>
          </cell>
          <cell r="B1878" t="str">
            <v>Fornecimento e Instalação de Uniao de Polietileno - 3/4""""""""""""""""- Para Mangueira de Polietileno ou PVC Marron</v>
          </cell>
          <cell r="C1878" t="str">
            <v>UN</v>
          </cell>
          <cell r="D1878">
            <v>2.0142000000000002</v>
          </cell>
        </row>
        <row r="1879">
          <cell r="A1879" t="str">
            <v>001.31.03340</v>
          </cell>
          <cell r="B1879" t="str">
            <v>Fornecimento e Instalação de União de Polietileno  - 1""""""""""""""""-para Mangueira de Polietileno ou PVC Marron</v>
          </cell>
          <cell r="C1879" t="str">
            <v>UN</v>
          </cell>
          <cell r="D1879">
            <v>2.4142000000000001</v>
          </cell>
        </row>
        <row r="1880">
          <cell r="A1880" t="str">
            <v>001.31.03360</v>
          </cell>
          <cell r="B1880" t="str">
            <v>Fornecimento e Instalação de Adaptador de Polietileno  - 3/4""""""""""""""""- Para Mangueira de Polietileno ou PVC Marron</v>
          </cell>
          <cell r="C1880" t="str">
            <v>UN</v>
          </cell>
          <cell r="D1880">
            <v>2.1141999999999999</v>
          </cell>
        </row>
        <row r="1881">
          <cell r="A1881" t="str">
            <v>001.31.03380</v>
          </cell>
          <cell r="B1881" t="str">
            <v>Fornecimento e Instalação de Adaptador de Polietileno  - 1""""""""""""""""- Para Mangueira de Polietileno ou PVC Marron</v>
          </cell>
          <cell r="C1881" t="str">
            <v>UN</v>
          </cell>
          <cell r="D1881">
            <v>2.3142</v>
          </cell>
        </row>
        <row r="1882">
          <cell r="A1882" t="str">
            <v>001.32</v>
          </cell>
          <cell r="B1882" t="str">
            <v>INSTALAÇÕES HIDRÁULICAS - TUBO GALVANIZADO</v>
          </cell>
          <cell r="D1882">
            <v>2517.3465999999999</v>
          </cell>
        </row>
        <row r="1883">
          <cell r="A1883" t="str">
            <v>001.32.00020</v>
          </cell>
          <cell r="B1883" t="str">
            <v>Fornecimento e Instalação de Tubo Ferro Galvanizado S/ Costura 4 Pol x  6.00 x 3.35mm</v>
          </cell>
          <cell r="C1883" t="str">
            <v>ML</v>
          </cell>
          <cell r="D1883">
            <v>87.738699999999994</v>
          </cell>
        </row>
        <row r="1884">
          <cell r="A1884" t="str">
            <v>001.32.00040</v>
          </cell>
          <cell r="B1884" t="str">
            <v>Fornecimento e Instalação de Tubo Ferro Galvanizado S/ Costura 3 Pol x  6.00 x 3.35mm</v>
          </cell>
          <cell r="C1884" t="str">
            <v>ML</v>
          </cell>
          <cell r="D1884">
            <v>61.216299999999997</v>
          </cell>
        </row>
        <row r="1885">
          <cell r="A1885" t="str">
            <v>001.32.00060</v>
          </cell>
          <cell r="B1885" t="str">
            <v>Fornecimento e Instalação de Tubo Ferro Galvanizado S/ Costura 2.5 Pol x  6.00 x 3.35mm</v>
          </cell>
          <cell r="C1885" t="str">
            <v>ML</v>
          </cell>
          <cell r="D1885">
            <v>51.108499999999999</v>
          </cell>
        </row>
        <row r="1886">
          <cell r="A1886" t="str">
            <v>001.32.00080</v>
          </cell>
          <cell r="B1886" t="str">
            <v>Fornecimento e Instalação de Tubo Ferro Galvanizado S/ Costura 2 Pol x  6.00 x 3.00mm</v>
          </cell>
          <cell r="C1886" t="str">
            <v>ML</v>
          </cell>
          <cell r="D1886">
            <v>36.731200000000001</v>
          </cell>
        </row>
        <row r="1887">
          <cell r="A1887" t="str">
            <v>001.32.00100</v>
          </cell>
          <cell r="B1887" t="str">
            <v>Fornecimento e Instalação de Tubo Ferro Galvanizado S/ Costura 1.5 Pol x  6.00 x 3.00mm</v>
          </cell>
          <cell r="C1887" t="str">
            <v>ML</v>
          </cell>
          <cell r="D1887">
            <v>28.363299999999999</v>
          </cell>
        </row>
        <row r="1888">
          <cell r="A1888" t="str">
            <v>001.32.00120</v>
          </cell>
          <cell r="B1888" t="str">
            <v>Fornecimento e Instalação de Tubo Ferro Galvanizado S/ Costura 1 1/4 Pol x 6.00 x 2.65mm</v>
          </cell>
          <cell r="C1888" t="str">
            <v>ML</v>
          </cell>
          <cell r="D1888">
            <v>23.348600000000001</v>
          </cell>
        </row>
        <row r="1889">
          <cell r="A1889" t="str">
            <v>001.32.00140</v>
          </cell>
          <cell r="B1889" t="str">
            <v>Fornecimento e Instalação de Tubo Ferro Galvanizado S/ Costura 1 Pol x 6.00 x 2.65mm</v>
          </cell>
          <cell r="C1889" t="str">
            <v>ML</v>
          </cell>
          <cell r="D1889">
            <v>18.516200000000001</v>
          </cell>
        </row>
        <row r="1890">
          <cell r="A1890" t="str">
            <v>001.32.00160</v>
          </cell>
          <cell r="B1890" t="str">
            <v>Fornecimento e Instalação de Tubo Ferro Galvanizado S/ Costura 3/4 Pol x 6.00 x 2.25mm</v>
          </cell>
          <cell r="C1890" t="str">
            <v>ML</v>
          </cell>
          <cell r="D1890">
            <v>12.9306</v>
          </cell>
        </row>
        <row r="1891">
          <cell r="A1891" t="str">
            <v>001.32.00180</v>
          </cell>
          <cell r="B1891" t="str">
            <v>Fornecimento e Instalação de Tubo Ferro Galvanizado S/ Costura 1/2 Pol x 6.00 x 2.25mm</v>
          </cell>
          <cell r="C1891" t="str">
            <v>ML</v>
          </cell>
          <cell r="D1891">
            <v>10.2692</v>
          </cell>
        </row>
        <row r="1892">
          <cell r="A1892" t="str">
            <v>001.32.00200</v>
          </cell>
          <cell r="B1892" t="str">
            <v>Fornecimento e Instalação de Cotov.Redução de Ferro Galvanizado 90  2.5x2 Pol</v>
          </cell>
          <cell r="C1892" t="str">
            <v>UN</v>
          </cell>
          <cell r="D1892">
            <v>45.964399999999998</v>
          </cell>
        </row>
        <row r="1893">
          <cell r="A1893" t="str">
            <v>001.32.00220</v>
          </cell>
          <cell r="B1893" t="str">
            <v>Fornecimento e Instalação de Cotov.Redução de Ferro Galvanizado 90  2x1.5 Pol</v>
          </cell>
          <cell r="C1893" t="str">
            <v>UN</v>
          </cell>
          <cell r="D1893">
            <v>45.487099999999998</v>
          </cell>
        </row>
        <row r="1894">
          <cell r="A1894" t="str">
            <v>001.32.00240</v>
          </cell>
          <cell r="B1894" t="str">
            <v>Fornecimento e Instalação de Cotov.Redução de Ferro Galvanizado 90° 1.5x1 1/4 Pol</v>
          </cell>
          <cell r="C1894" t="str">
            <v>UN</v>
          </cell>
          <cell r="D1894">
            <v>21.5871</v>
          </cell>
        </row>
        <row r="1895">
          <cell r="A1895" t="str">
            <v>001.32.00260</v>
          </cell>
          <cell r="B1895" t="str">
            <v>Fornecimento e Instalação de Cotov.Redução de Ferro Galvanizado 90° 1.5x1pol</v>
          </cell>
          <cell r="C1895" t="str">
            <v>UN</v>
          </cell>
          <cell r="D1895">
            <v>13.5871</v>
          </cell>
        </row>
        <row r="1896">
          <cell r="A1896" t="str">
            <v>001.32.00280</v>
          </cell>
          <cell r="B1896" t="str">
            <v>Fornecimento e Instalação de Cotov.Redução de Ferro Galvanizado 90 1.5x3/4 Pol</v>
          </cell>
          <cell r="C1896" t="str">
            <v>UN</v>
          </cell>
          <cell r="D1896">
            <v>16.287099999999999</v>
          </cell>
        </row>
        <row r="1897">
          <cell r="A1897" t="str">
            <v>001.32.00300</v>
          </cell>
          <cell r="B1897" t="str">
            <v>Fornecimento e Instalação de Cotov.Redução de Ferro Galvanizado 90° 1 1/4x1 Pol</v>
          </cell>
          <cell r="C1897" t="str">
            <v>UN</v>
          </cell>
          <cell r="D1897">
            <v>10.0671</v>
          </cell>
        </row>
        <row r="1898">
          <cell r="A1898" t="str">
            <v>001.32.00320</v>
          </cell>
          <cell r="B1898" t="str">
            <v>Fornecimento e Instalação de Cotov.Redução de Ferro Galvanizado 90° 1 1/4x 3/4 Pol</v>
          </cell>
          <cell r="C1898" t="str">
            <v>UN</v>
          </cell>
          <cell r="D1898">
            <v>16.287099999999999</v>
          </cell>
        </row>
        <row r="1899">
          <cell r="A1899" t="str">
            <v>001.32.00340</v>
          </cell>
          <cell r="B1899" t="str">
            <v>Fornecimento e Instalação de Cotov.Redução de Ferro Galvanizado 90° 1x3/4 Pol</v>
          </cell>
          <cell r="C1899" t="str">
            <v>UN</v>
          </cell>
          <cell r="D1899">
            <v>6.7196999999999996</v>
          </cell>
        </row>
        <row r="1900">
          <cell r="A1900" t="str">
            <v>001.32.00360</v>
          </cell>
          <cell r="B1900" t="str">
            <v>Fornecimento e Instalação de Cotov.Redução de Ferro Galvanizado 90° 1x1/2 Pol</v>
          </cell>
          <cell r="C1900" t="str">
            <v>UN</v>
          </cell>
          <cell r="D1900">
            <v>6.7196999999999996</v>
          </cell>
        </row>
        <row r="1901">
          <cell r="A1901" t="str">
            <v>001.32.00380</v>
          </cell>
          <cell r="B1901" t="str">
            <v>Fornecimento e Instalação de Cotov.Redução de Ferro Galvanizado 90° 3/4x1/2 Pol</v>
          </cell>
          <cell r="C1901" t="str">
            <v>UN</v>
          </cell>
          <cell r="D1901">
            <v>4.4196999999999997</v>
          </cell>
        </row>
        <row r="1902">
          <cell r="A1902" t="str">
            <v>001.32.00400</v>
          </cell>
          <cell r="B1902" t="str">
            <v>Fornecimento e Instalação de Bucha Redução Ferro Galvanizado 4x3 Pol</v>
          </cell>
          <cell r="C1902" t="str">
            <v>UN</v>
          </cell>
          <cell r="D1902">
            <v>31.479199999999999</v>
          </cell>
        </row>
        <row r="1903">
          <cell r="A1903" t="str">
            <v>001.32.00420</v>
          </cell>
          <cell r="B1903" t="str">
            <v>Fornecimento e Instalação de Bucha Redução Ferro Galvanizado 4x2.5 Pol</v>
          </cell>
          <cell r="C1903" t="str">
            <v>UN</v>
          </cell>
          <cell r="D1903">
            <v>25.1492</v>
          </cell>
        </row>
        <row r="1904">
          <cell r="A1904" t="str">
            <v>001.32.00440</v>
          </cell>
          <cell r="B1904" t="str">
            <v>Fornecimento e Instalação de Bucha Redução Ferro Galvanizado 4x2 Pol</v>
          </cell>
          <cell r="C1904" t="str">
            <v>UN</v>
          </cell>
          <cell r="D1904">
            <v>31.479199999999999</v>
          </cell>
        </row>
        <row r="1905">
          <cell r="A1905" t="str">
            <v>001.32.00460</v>
          </cell>
          <cell r="B1905" t="str">
            <v>Fornecimento e Instalação de Bucha Redução Ferro Galvanizado 3x2.5 Pol</v>
          </cell>
          <cell r="C1905" t="str">
            <v>UN</v>
          </cell>
          <cell r="D1905">
            <v>18.9818</v>
          </cell>
        </row>
        <row r="1906">
          <cell r="A1906" t="str">
            <v>001.32.00480</v>
          </cell>
          <cell r="B1906" t="str">
            <v>Forneicmento e Instalação de Bucha Redução Ferro Galvanizado 3x2 Pol</v>
          </cell>
          <cell r="C1906" t="str">
            <v>UN</v>
          </cell>
          <cell r="D1906">
            <v>18.9818</v>
          </cell>
        </row>
        <row r="1907">
          <cell r="A1907" t="str">
            <v>001.32.00500</v>
          </cell>
          <cell r="B1907" t="str">
            <v>Fornecimento e Instalação de Bucha Redução Ferro Galvanizado 2.5x2 Pol</v>
          </cell>
          <cell r="C1907" t="str">
            <v>UN</v>
          </cell>
          <cell r="D1907">
            <v>12.5944</v>
          </cell>
        </row>
        <row r="1908">
          <cell r="A1908" t="str">
            <v>001.32.00520</v>
          </cell>
          <cell r="B1908" t="str">
            <v>Forneicmento e Instalação de Bucha Redução Ferro Galvanizado  2.5x1.5 Pol</v>
          </cell>
          <cell r="C1908" t="str">
            <v>UN</v>
          </cell>
          <cell r="D1908">
            <v>11.904400000000001</v>
          </cell>
        </row>
        <row r="1909">
          <cell r="A1909" t="str">
            <v>001.32.00540</v>
          </cell>
          <cell r="B1909" t="str">
            <v>Fornecimento e Instalação de Bucha Redução Ferro Galvanizado 2.5x1 1/4 Pol</v>
          </cell>
          <cell r="C1909" t="str">
            <v>UN</v>
          </cell>
          <cell r="D1909">
            <v>10.0444</v>
          </cell>
        </row>
        <row r="1910">
          <cell r="A1910" t="str">
            <v>001.32.00560</v>
          </cell>
          <cell r="B1910" t="str">
            <v>Fornecimento e Instalação de Bucha Redução Ferro Galvanizado. 2x1.5 Pol</v>
          </cell>
          <cell r="C1910" t="str">
            <v>UN</v>
          </cell>
          <cell r="D1910">
            <v>8.6371000000000002</v>
          </cell>
        </row>
        <row r="1911">
          <cell r="A1911" t="str">
            <v>001.32.00580</v>
          </cell>
          <cell r="B1911" t="str">
            <v>Fornecimento e Instalação de Bucha Redução Ferro Galvanizado 2x1 1/4 Pol</v>
          </cell>
          <cell r="C1911" t="str">
            <v>UN</v>
          </cell>
          <cell r="D1911">
            <v>8.2871000000000006</v>
          </cell>
        </row>
        <row r="1912">
          <cell r="A1912" t="str">
            <v>001.32.00600</v>
          </cell>
          <cell r="B1912" t="str">
            <v>Fornecimento e Instalação de Bucha Redução Ferro Galvanizado 2x1 Pol</v>
          </cell>
          <cell r="C1912" t="str">
            <v>UN</v>
          </cell>
          <cell r="D1912">
            <v>8.5770999999999997</v>
          </cell>
        </row>
        <row r="1913">
          <cell r="A1913" t="str">
            <v>001.32.00620</v>
          </cell>
          <cell r="B1913" t="str">
            <v>Fornecimento e Instalação de Bucha Redução Ferro Galvanizado 2x3/4 Pol</v>
          </cell>
          <cell r="C1913" t="str">
            <v>UN</v>
          </cell>
          <cell r="D1913">
            <v>8.5770999999999997</v>
          </cell>
        </row>
        <row r="1914">
          <cell r="A1914" t="str">
            <v>001.32.00640</v>
          </cell>
          <cell r="B1914" t="str">
            <v>Fornecimento e Instalação de Bucha Redução Ferro Galvanizado 1.5x1 1/4 Pol</v>
          </cell>
          <cell r="C1914" t="str">
            <v>UN</v>
          </cell>
          <cell r="D1914">
            <v>6.6170999999999998</v>
          </cell>
        </row>
        <row r="1915">
          <cell r="A1915" t="str">
            <v>001.32.00660</v>
          </cell>
          <cell r="B1915" t="str">
            <v>Fornecimento e Instalação de Bucha Redução Ferro Galvanizado 1.5x1 Pol</v>
          </cell>
          <cell r="C1915" t="str">
            <v>UN</v>
          </cell>
          <cell r="D1915">
            <v>6.3270999999999997</v>
          </cell>
        </row>
        <row r="1916">
          <cell r="A1916" t="str">
            <v>001.32.00680</v>
          </cell>
          <cell r="B1916" t="str">
            <v>Fornecimento e Instalação de Bucha Redução Ferro Galvanizado 1.5x3/4 Pol</v>
          </cell>
          <cell r="C1916" t="str">
            <v>UN</v>
          </cell>
          <cell r="D1916">
            <v>6.5971000000000002</v>
          </cell>
        </row>
        <row r="1917">
          <cell r="A1917" t="str">
            <v>001.32.00700</v>
          </cell>
          <cell r="B1917" t="str">
            <v>Fornecimento e Instalação de Bucha Redução Ferro Galvanizado 1 1/4x1 Pol</v>
          </cell>
          <cell r="C1917" t="str">
            <v>UN</v>
          </cell>
          <cell r="D1917">
            <v>5.9170999999999996</v>
          </cell>
        </row>
        <row r="1918">
          <cell r="A1918" t="str">
            <v>001.32.00720</v>
          </cell>
          <cell r="B1918" t="str">
            <v>Fornecimento e Instalação de Bucha Redução Ferro Galvanizado 1 1/4x3/4 Pol</v>
          </cell>
          <cell r="C1918" t="str">
            <v>UN</v>
          </cell>
          <cell r="D1918">
            <v>5.9271000000000003</v>
          </cell>
        </row>
        <row r="1919">
          <cell r="A1919" t="str">
            <v>001.32.00740</v>
          </cell>
          <cell r="B1919" t="str">
            <v>Fornecimento e Instalação de Bucha Redução Ferro Galvanizado 1 1/4x1/2 Pol</v>
          </cell>
          <cell r="C1919" t="str">
            <v>UN</v>
          </cell>
          <cell r="D1919">
            <v>5.6271000000000004</v>
          </cell>
        </row>
        <row r="1920">
          <cell r="A1920" t="str">
            <v>001.32.00760</v>
          </cell>
          <cell r="B1920" t="str">
            <v>Fornecimento e Instalação de Bucha Redução Ferro Galvanizado 1x3/4 Pol</v>
          </cell>
          <cell r="C1920" t="str">
            <v>UN</v>
          </cell>
          <cell r="D1920">
            <v>4.1196999999999999</v>
          </cell>
        </row>
        <row r="1921">
          <cell r="A1921" t="str">
            <v>001.32.00780</v>
          </cell>
          <cell r="B1921" t="str">
            <v>Fornecimento e Instalação de Bucha Redução Ferro Galvanizado 1x1/2 Pol</v>
          </cell>
          <cell r="C1921" t="str">
            <v>UN</v>
          </cell>
          <cell r="D1921">
            <v>4.0896999999999997</v>
          </cell>
        </row>
        <row r="1922">
          <cell r="A1922" t="str">
            <v>001.32.00800</v>
          </cell>
          <cell r="B1922" t="str">
            <v>Fornecimento e Instalação de Bucha Redução Ferro Galvanizado 3/4x1/2 Pol</v>
          </cell>
          <cell r="C1922" t="str">
            <v>UN</v>
          </cell>
          <cell r="D1922">
            <v>3.4697</v>
          </cell>
        </row>
        <row r="1923">
          <cell r="A1923" t="str">
            <v>001.32.00820</v>
          </cell>
          <cell r="B1923" t="str">
            <v>Fornecimento e Instalação de Luva De Redução De Ferro Galvanizado 4x3 Pol</v>
          </cell>
          <cell r="C1923" t="str">
            <v>UN</v>
          </cell>
          <cell r="D1923">
            <v>31.789200000000001</v>
          </cell>
        </row>
        <row r="1924">
          <cell r="A1924" t="str">
            <v>001.32.00840</v>
          </cell>
          <cell r="B1924" t="str">
            <v>Fornecimento e Instalação de Luva De Redução De Ferro Galvanizado 4x2.5 Pol</v>
          </cell>
          <cell r="C1924" t="str">
            <v>UN</v>
          </cell>
          <cell r="D1924">
            <v>23.5092</v>
          </cell>
        </row>
        <row r="1925">
          <cell r="A1925" t="str">
            <v>001.32.00860</v>
          </cell>
          <cell r="B1925" t="str">
            <v>Fornecimento e Instalação de Luva De Redução De Ferro Galvanizado 4x2 Pol</v>
          </cell>
          <cell r="C1925" t="str">
            <v>UN</v>
          </cell>
          <cell r="D1925">
            <v>31.789200000000001</v>
          </cell>
        </row>
        <row r="1926">
          <cell r="A1926" t="str">
            <v>001.32.00880</v>
          </cell>
          <cell r="B1926" t="str">
            <v>Fornecimento e Instalação de Luva De Redução De Ferro Galvanizado 3x2.5 Pol</v>
          </cell>
          <cell r="C1926" t="str">
            <v>UN</v>
          </cell>
          <cell r="D1926">
            <v>22.541799999999999</v>
          </cell>
        </row>
        <row r="1927">
          <cell r="A1927" t="str">
            <v>001.32.00900</v>
          </cell>
          <cell r="B1927" t="str">
            <v>Fornecimento e Instalação de Luva De Redução De Ferro Galvanizado 3x2 Pol</v>
          </cell>
          <cell r="C1927" t="str">
            <v>UN</v>
          </cell>
          <cell r="D1927">
            <v>22.541799999999999</v>
          </cell>
        </row>
        <row r="1928">
          <cell r="A1928" t="str">
            <v>001.32.00920</v>
          </cell>
          <cell r="B1928" t="str">
            <v>Fornecimento e Instalação de Luva De Redução De Ferro Galvanizado 3x1.5 Pol</v>
          </cell>
          <cell r="C1928" t="str">
            <v>UN</v>
          </cell>
          <cell r="D1928">
            <v>22.541799999999999</v>
          </cell>
        </row>
        <row r="1929">
          <cell r="A1929" t="str">
            <v>001.32.00940</v>
          </cell>
          <cell r="B1929" t="str">
            <v>Fornecimento e Instalação de Luva De Redução De Ferro Galvanizado 2.5x2 Pol</v>
          </cell>
          <cell r="C1929" t="str">
            <v>UN</v>
          </cell>
          <cell r="D1929">
            <v>12.164400000000001</v>
          </cell>
        </row>
        <row r="1930">
          <cell r="A1930" t="str">
            <v>001.32.00960</v>
          </cell>
          <cell r="B1930" t="str">
            <v>Fornecimento e Instalação de Luva De Redução De Ferro Galvanizado 2.5x1 1/4 Pol</v>
          </cell>
          <cell r="C1930" t="str">
            <v>UN</v>
          </cell>
          <cell r="D1930">
            <v>12.164400000000001</v>
          </cell>
        </row>
        <row r="1931">
          <cell r="A1931" t="str">
            <v>001.32.00980</v>
          </cell>
          <cell r="B1931" t="str">
            <v>Fornecimento e Instalação de Luva De Redução De Ferro Galvanizado 2.5x1.5 Pol</v>
          </cell>
          <cell r="C1931" t="str">
            <v>UN</v>
          </cell>
          <cell r="D1931">
            <v>12.164400000000001</v>
          </cell>
        </row>
        <row r="1932">
          <cell r="A1932" t="str">
            <v>001.32.01000</v>
          </cell>
          <cell r="B1932" t="str">
            <v>Fornecimento e Instalação de Luva De Redução De Ferro Galvanizado 2x1 1/4 Pol</v>
          </cell>
          <cell r="C1932" t="str">
            <v>UN</v>
          </cell>
          <cell r="D1932">
            <v>12.164400000000001</v>
          </cell>
        </row>
        <row r="1933">
          <cell r="A1933" t="str">
            <v>001.32.01020</v>
          </cell>
          <cell r="B1933" t="str">
            <v>Fornecimento e Instalação de Luva De Redução De Ferro Galvanizado 2x1 Pol</v>
          </cell>
          <cell r="C1933" t="str">
            <v>UN</v>
          </cell>
          <cell r="D1933">
            <v>11.687099999999999</v>
          </cell>
        </row>
        <row r="1934">
          <cell r="A1934" t="str">
            <v>001.32.01040</v>
          </cell>
          <cell r="B1934" t="str">
            <v>Fornecimento e Instalação de Luva De Redução De Ferro Galvanizado 1.5x1 Pol</v>
          </cell>
          <cell r="C1934" t="str">
            <v>UN</v>
          </cell>
          <cell r="D1934">
            <v>7.8871000000000002</v>
          </cell>
        </row>
        <row r="1935">
          <cell r="A1935" t="str">
            <v>001.32.01060</v>
          </cell>
          <cell r="B1935" t="str">
            <v>Fornecimento e Instalação de Luva De Redução De Ferro Galvanizado 11/4x1 Pol</v>
          </cell>
          <cell r="C1935" t="str">
            <v>UN</v>
          </cell>
          <cell r="D1935">
            <v>7.0871000000000004</v>
          </cell>
        </row>
        <row r="1936">
          <cell r="A1936" t="str">
            <v>001.32.01080</v>
          </cell>
          <cell r="B1936" t="str">
            <v>Fornecimento e Instalação de Luva De Redução De Ferro Galvanizado  1 1/4x3/4 Pol</v>
          </cell>
          <cell r="C1936" t="str">
            <v>UN</v>
          </cell>
          <cell r="D1936">
            <v>7.0871000000000004</v>
          </cell>
        </row>
        <row r="1937">
          <cell r="A1937" t="str">
            <v>001.32.01100</v>
          </cell>
          <cell r="B1937" t="str">
            <v>Fornecimento e Instalação de Luva De Redução De Ferro Galvanizado  1 1/4x1/2 Pol</v>
          </cell>
          <cell r="C1937" t="str">
            <v>UN</v>
          </cell>
          <cell r="D1937">
            <v>7.0871000000000004</v>
          </cell>
        </row>
        <row r="1938">
          <cell r="A1938" t="str">
            <v>001.32.01120</v>
          </cell>
          <cell r="B1938" t="str">
            <v>Fornecimento e Instalação de Luva De Redução De Ferro Galvanizado 1x3/4 Pol</v>
          </cell>
          <cell r="C1938" t="str">
            <v>UN</v>
          </cell>
          <cell r="D1938">
            <v>5.2096999999999998</v>
          </cell>
        </row>
        <row r="1939">
          <cell r="A1939" t="str">
            <v>001.32.01140</v>
          </cell>
          <cell r="B1939" t="str">
            <v>Fornecimento e Instalação de Luva De Redução De Ferro Galvanizado  1x1/2 Pol</v>
          </cell>
          <cell r="C1939" t="str">
            <v>UN</v>
          </cell>
          <cell r="D1939">
            <v>4.8097000000000003</v>
          </cell>
        </row>
        <row r="1940">
          <cell r="A1940" t="str">
            <v>001.32.01160</v>
          </cell>
          <cell r="B1940" t="str">
            <v>Fornecimento e Instalação de Luva De Redução De Ferro Galvanizado  3/4x1/2 Pol</v>
          </cell>
          <cell r="C1940" t="str">
            <v>UN</v>
          </cell>
          <cell r="D1940">
            <v>4.0096999999999996</v>
          </cell>
        </row>
        <row r="1941">
          <cell r="A1941" t="str">
            <v>001.32.01180</v>
          </cell>
          <cell r="B1941" t="str">
            <v>Fornecimento e Instalação de Cotov. De Ferro Galvanizado 90° 4 Pol</v>
          </cell>
          <cell r="C1941" t="str">
            <v>UN</v>
          </cell>
          <cell r="D1941">
            <v>50.5092</v>
          </cell>
        </row>
        <row r="1942">
          <cell r="A1942" t="str">
            <v>001.32.01200</v>
          </cell>
          <cell r="B1942" t="str">
            <v>Fornecimento e Instalação de Cotov. De Ferro Galvanizado. 90° 3 Pol</v>
          </cell>
          <cell r="C1942" t="str">
            <v>UN</v>
          </cell>
          <cell r="D1942">
            <v>31.3218</v>
          </cell>
        </row>
        <row r="1943">
          <cell r="A1943" t="str">
            <v>001.32.01220</v>
          </cell>
          <cell r="B1943" t="str">
            <v>Fornecimento e Instalação de Cotov. De Ferro Galvanizado 90° 2.5 Pol</v>
          </cell>
          <cell r="C1943" t="str">
            <v>UN</v>
          </cell>
          <cell r="D1943">
            <v>21.644400000000001</v>
          </cell>
        </row>
        <row r="1944">
          <cell r="A1944" t="str">
            <v>001.32.01240</v>
          </cell>
          <cell r="B1944" t="str">
            <v>Fornecimento e Instalação de Cotov. De Ferro Galvanizado 90° 2 Pol</v>
          </cell>
          <cell r="C1944" t="str">
            <v>UN</v>
          </cell>
          <cell r="D1944">
            <v>12.9871</v>
          </cell>
        </row>
        <row r="1945">
          <cell r="A1945" t="str">
            <v>001.32.01260</v>
          </cell>
          <cell r="B1945" t="str">
            <v>Fornecimento e Instalação de Cotov. De Ferro Galvanizado 90° 1.5 Pol</v>
          </cell>
          <cell r="C1945" t="str">
            <v>UN</v>
          </cell>
          <cell r="D1945">
            <v>12.8871</v>
          </cell>
        </row>
        <row r="1946">
          <cell r="A1946" t="str">
            <v>001.32.01280</v>
          </cell>
          <cell r="B1946" t="str">
            <v>Fornecimento e Instalação de Cotov. De Ferro Galvanizado 90°  1 1/4 Pol</v>
          </cell>
          <cell r="C1946" t="str">
            <v>UN</v>
          </cell>
          <cell r="D1946">
            <v>10.0671</v>
          </cell>
        </row>
        <row r="1947">
          <cell r="A1947" t="str">
            <v>001.32.01300</v>
          </cell>
          <cell r="B1947" t="str">
            <v>Fornecimento e Instalação de Cotov. De Ferro Galvanizado 90° 1 Pol</v>
          </cell>
          <cell r="C1947" t="str">
            <v>UN</v>
          </cell>
          <cell r="D1947">
            <v>6.7196999999999996</v>
          </cell>
        </row>
        <row r="1948">
          <cell r="A1948" t="str">
            <v>001.32.01320</v>
          </cell>
          <cell r="B1948" t="str">
            <v>Fornecimento e Instalação de Cotov. De Ferro Galvanizado 90°  3/4 Pol</v>
          </cell>
          <cell r="C1948" t="str">
            <v>UN</v>
          </cell>
          <cell r="D1948">
            <v>4.1196999999999999</v>
          </cell>
        </row>
        <row r="1949">
          <cell r="A1949" t="str">
            <v>001.32.01340</v>
          </cell>
          <cell r="B1949" t="str">
            <v>Fornecimento e Instalação de Cotov. De Ferro Galvanizado 90° 1/2 Pol</v>
          </cell>
          <cell r="C1949" t="str">
            <v>UN</v>
          </cell>
          <cell r="D1949">
            <v>3.5996999999999999</v>
          </cell>
        </row>
        <row r="1950">
          <cell r="A1950" t="str">
            <v>001.32.01360</v>
          </cell>
          <cell r="B1950" t="str">
            <v>Fornecimento e Instalação de Tee De Ferro Galvanizado 4 Pol</v>
          </cell>
          <cell r="C1950" t="str">
            <v>UN</v>
          </cell>
          <cell r="D1950">
            <v>54.674100000000003</v>
          </cell>
        </row>
        <row r="1951">
          <cell r="A1951" t="str">
            <v>001.32.01380</v>
          </cell>
          <cell r="B1951" t="str">
            <v>Fornecimento e Instalação de Tee De Ferro Galvanizado 3 Pol</v>
          </cell>
          <cell r="C1951" t="str">
            <v>UN</v>
          </cell>
          <cell r="D1951">
            <v>39.796599999999998</v>
          </cell>
        </row>
        <row r="1952">
          <cell r="A1952" t="str">
            <v>001.32.01400</v>
          </cell>
          <cell r="B1952" t="str">
            <v>Fornecimento e Instalação de Tee De Ferro Galvanizado 2.5 Pol</v>
          </cell>
          <cell r="C1952" t="str">
            <v>UN</v>
          </cell>
          <cell r="D1952">
            <v>30.319199999999999</v>
          </cell>
        </row>
        <row r="1953">
          <cell r="A1953" t="str">
            <v>001.32.01420</v>
          </cell>
          <cell r="B1953" t="str">
            <v>Fornecimento e Instalação de Tee De Ferro Galvanizado 2 Pol</v>
          </cell>
          <cell r="C1953" t="str">
            <v>UN</v>
          </cell>
          <cell r="D1953">
            <v>17.358799999999999</v>
          </cell>
        </row>
        <row r="1954">
          <cell r="A1954" t="str">
            <v>001.32.01440</v>
          </cell>
          <cell r="B1954" t="str">
            <v>Fornecimento e Instalação de Tee De Ferro Galvanizado 1.5 Pol</v>
          </cell>
          <cell r="C1954" t="str">
            <v>UN</v>
          </cell>
          <cell r="D1954">
            <v>11.8918</v>
          </cell>
        </row>
        <row r="1955">
          <cell r="A1955" t="str">
            <v>001.32.01460</v>
          </cell>
          <cell r="B1955" t="str">
            <v>Fornecimento e Instalação de Tee De Ferro Galvanizado 1 1/4 Pol</v>
          </cell>
          <cell r="C1955" t="str">
            <v>UN</v>
          </cell>
          <cell r="D1955">
            <v>10.7418</v>
          </cell>
        </row>
        <row r="1956">
          <cell r="A1956" t="str">
            <v>001.32.01480</v>
          </cell>
          <cell r="B1956" t="str">
            <v>Fornecimento e Instalação de Tee De Ferro Galvanizado 1 Pol</v>
          </cell>
          <cell r="C1956" t="str">
            <v>UN</v>
          </cell>
          <cell r="D1956">
            <v>7.6143999999999998</v>
          </cell>
        </row>
        <row r="1957">
          <cell r="A1957" t="str">
            <v>001.32.01500</v>
          </cell>
          <cell r="B1957" t="str">
            <v>Fornecimento e Instalação de Tee De Ferro Galvanizado 3/4 Pol</v>
          </cell>
          <cell r="C1957" t="str">
            <v>UN</v>
          </cell>
          <cell r="D1957">
            <v>5.5644</v>
          </cell>
        </row>
        <row r="1958">
          <cell r="A1958" t="str">
            <v>001.32.01520</v>
          </cell>
          <cell r="B1958" t="str">
            <v>Fornecimento e Instalação de Tee De Ferro Galvanizado 1/2 Pol</v>
          </cell>
          <cell r="C1958" t="str">
            <v>UN</v>
          </cell>
          <cell r="D1958">
            <v>4.2043999999999997</v>
          </cell>
        </row>
        <row r="1959">
          <cell r="A1959" t="str">
            <v>001.32.01540</v>
          </cell>
          <cell r="B1959" t="str">
            <v>Fornecimento e Instalação de Tee Redução De Ferro Galvanizado 4x3 Pol</v>
          </cell>
          <cell r="C1959" t="str">
            <v>UN</v>
          </cell>
          <cell r="D1959">
            <v>90.274100000000004</v>
          </cell>
        </row>
        <row r="1960">
          <cell r="A1960" t="str">
            <v>001.32.01560</v>
          </cell>
          <cell r="B1960" t="str">
            <v>Fornecimento e Instalação de Tee Redução De Ferro Galvanizado 4x2 Pol</v>
          </cell>
          <cell r="C1960" t="str">
            <v>UN</v>
          </cell>
          <cell r="D1960">
            <v>90.274100000000004</v>
          </cell>
        </row>
        <row r="1961">
          <cell r="A1961" t="str">
            <v>001.32.01580</v>
          </cell>
          <cell r="B1961" t="str">
            <v>Fornecimento e Instalação de Tee Redução De Ferro Galvanizado 3x2.5 Pol</v>
          </cell>
          <cell r="C1961" t="str">
            <v>UN</v>
          </cell>
          <cell r="D1961">
            <v>49.296599999999998</v>
          </cell>
        </row>
        <row r="1962">
          <cell r="A1962" t="str">
            <v>001.32.01600</v>
          </cell>
          <cell r="B1962" t="str">
            <v>Fornecimento e Instalação de Tee Redução De Ferro Galvanizado 3x2 Pol</v>
          </cell>
          <cell r="C1962" t="str">
            <v>UN</v>
          </cell>
          <cell r="D1962">
            <v>31.6966</v>
          </cell>
        </row>
        <row r="1963">
          <cell r="A1963" t="str">
            <v>001.32.01620</v>
          </cell>
          <cell r="B1963" t="str">
            <v>Fornecimento e Instalação de Tee Redução De Ferro Galvanizado 3x1.5 Pol</v>
          </cell>
          <cell r="C1963" t="str">
            <v>UN</v>
          </cell>
          <cell r="D1963">
            <v>31.6966</v>
          </cell>
        </row>
        <row r="1964">
          <cell r="A1964" t="str">
            <v>001.32.01640</v>
          </cell>
          <cell r="B1964" t="str">
            <v>Fornecimento e Instalação de Tee Redução De Ferro Galvanizado 2.5x2 Pol</v>
          </cell>
          <cell r="C1964" t="str">
            <v>UN</v>
          </cell>
          <cell r="D1964">
            <v>38.2592</v>
          </cell>
        </row>
        <row r="1965">
          <cell r="A1965" t="str">
            <v>001.32.01660</v>
          </cell>
          <cell r="B1965" t="str">
            <v>Fornecimento e Instalação de Tee Redução De Ferro Galvanizado 2.5x1 1/4 Pol</v>
          </cell>
          <cell r="C1965" t="str">
            <v>UN</v>
          </cell>
          <cell r="D1965">
            <v>26.319199999999999</v>
          </cell>
        </row>
        <row r="1966">
          <cell r="A1966" t="str">
            <v>001.32.01680</v>
          </cell>
          <cell r="B1966" t="str">
            <v>Fornecimento e Instalação de Tee Redução De Ferro Galvanizado 2x11/2pol</v>
          </cell>
          <cell r="C1966" t="str">
            <v>UN</v>
          </cell>
          <cell r="D1966">
            <v>14.7692</v>
          </cell>
        </row>
        <row r="1967">
          <cell r="A1967" t="str">
            <v>001.32.01700</v>
          </cell>
          <cell r="B1967" t="str">
            <v>Fornecimento e Instalação de Tee Redução De Ferro Galvanizado 2x11/4pol</v>
          </cell>
          <cell r="C1967" t="str">
            <v>UN</v>
          </cell>
          <cell r="D1967">
            <v>17.769200000000001</v>
          </cell>
        </row>
        <row r="1968">
          <cell r="A1968" t="str">
            <v>001.32.01720</v>
          </cell>
          <cell r="B1968" t="str">
            <v>Fornecimento e Instalação de Tee Redução De Ferro Galvanizado 2x1 Pol</v>
          </cell>
          <cell r="C1968" t="str">
            <v>UN</v>
          </cell>
          <cell r="D1968">
            <v>13.841799999999999</v>
          </cell>
        </row>
        <row r="1969">
          <cell r="A1969" t="str">
            <v>001.32.01740</v>
          </cell>
          <cell r="B1969" t="str">
            <v>Fornecimento e Instalação de Tee Redução De Ferro Galvanizado 1.5 X 1.1/4 Pol</v>
          </cell>
          <cell r="C1969" t="str">
            <v>UN</v>
          </cell>
          <cell r="D1969">
            <v>9.9117999999999995</v>
          </cell>
        </row>
        <row r="1970">
          <cell r="A1970" t="str">
            <v>001.32.01760</v>
          </cell>
          <cell r="B1970" t="str">
            <v>Fornecimento e Instalação de Tee Redução De Ferro Galvanizado 1.5 X 1 Pol</v>
          </cell>
          <cell r="C1970" t="str">
            <v>UN</v>
          </cell>
          <cell r="D1970">
            <v>14.161799999999999</v>
          </cell>
        </row>
        <row r="1971">
          <cell r="A1971" t="str">
            <v>001.32.01780</v>
          </cell>
          <cell r="B1971" t="str">
            <v>Fornecimento e Instalação de Tee Redução De Ferro Galvanizado 1.5x3/4 Pol</v>
          </cell>
          <cell r="C1971" t="str">
            <v>UN</v>
          </cell>
          <cell r="D1971">
            <v>10.6318</v>
          </cell>
        </row>
        <row r="1972">
          <cell r="A1972" t="str">
            <v>001.32.01800</v>
          </cell>
          <cell r="B1972" t="str">
            <v>Fornecimento e Instalação de Tee Redução De Ferro Galvanizado 1 1/4x1 Pol</v>
          </cell>
          <cell r="C1972" t="str">
            <v>UN</v>
          </cell>
          <cell r="D1972">
            <v>9.5418000000000003</v>
          </cell>
        </row>
        <row r="1973">
          <cell r="A1973" t="str">
            <v>001.32.01820</v>
          </cell>
          <cell r="B1973" t="str">
            <v>Fornecimento e Instalação de Tee Redução De Ferro Galvanizado 1 1/4x3/4 Pol</v>
          </cell>
          <cell r="C1973" t="str">
            <v>UN</v>
          </cell>
          <cell r="D1973">
            <v>9.5418000000000003</v>
          </cell>
        </row>
        <row r="1974">
          <cell r="A1974" t="str">
            <v>001.32.01840</v>
          </cell>
          <cell r="B1974" t="str">
            <v>Fornecimento e Instalação de Tee Redução De Ferro Galvanizado 1 1/4x1/2 Pol</v>
          </cell>
          <cell r="C1974" t="str">
            <v>UN</v>
          </cell>
          <cell r="D1974">
            <v>8.6417999999999999</v>
          </cell>
        </row>
        <row r="1975">
          <cell r="A1975" t="str">
            <v>001.32.01860</v>
          </cell>
          <cell r="B1975" t="str">
            <v>Fornecimento e Instalação de Tee Redução De Ferro Galvanizado 1x3/4 Pol</v>
          </cell>
          <cell r="C1975" t="str">
            <v>UN</v>
          </cell>
          <cell r="D1975">
            <v>5.9043999999999999</v>
          </cell>
        </row>
        <row r="1976">
          <cell r="A1976" t="str">
            <v>001.32.01880</v>
          </cell>
          <cell r="B1976" t="str">
            <v>Fornecimento e Instalação de Tee Redução De Ferro Galvanizado 1x1/2 Pol</v>
          </cell>
          <cell r="C1976" t="str">
            <v>UN</v>
          </cell>
          <cell r="D1976">
            <v>8.6544000000000008</v>
          </cell>
        </row>
        <row r="1977">
          <cell r="A1977" t="str">
            <v>001.32.01900</v>
          </cell>
          <cell r="B1977" t="str">
            <v>Fornecimento e Instalação de Tee Redução De Ferro Galvanizado 3/4x1/2 Pol</v>
          </cell>
          <cell r="C1977" t="str">
            <v>UN</v>
          </cell>
          <cell r="D1977">
            <v>4.5044000000000004</v>
          </cell>
        </row>
        <row r="1978">
          <cell r="A1978" t="str">
            <v>001.32.01920</v>
          </cell>
          <cell r="B1978" t="str">
            <v>Fornecimento e Instalação de Luva Simples De Ferro Galvanizado 4 Pol</v>
          </cell>
          <cell r="C1978" t="str">
            <v>UN</v>
          </cell>
          <cell r="D1978">
            <v>33.769199999999998</v>
          </cell>
        </row>
        <row r="1979">
          <cell r="A1979" t="str">
            <v>001.32.01940</v>
          </cell>
          <cell r="B1979" t="str">
            <v>Fornecimento e Instalação de Luva Simples De Ferro Galvanizado 3 Pol</v>
          </cell>
          <cell r="C1979" t="str">
            <v>UN</v>
          </cell>
          <cell r="D1979">
            <v>26.241800000000001</v>
          </cell>
        </row>
        <row r="1980">
          <cell r="A1980" t="str">
            <v>001.32.01960</v>
          </cell>
          <cell r="B1980" t="str">
            <v>Fornecimento e Instalação de Luva Simples De Ferro Galvanizado 2.5 Pol</v>
          </cell>
          <cell r="C1980" t="str">
            <v>UN</v>
          </cell>
          <cell r="D1980">
            <v>18.3644</v>
          </cell>
        </row>
        <row r="1981">
          <cell r="A1981" t="str">
            <v>001.32.01980</v>
          </cell>
          <cell r="B1981" t="str">
            <v>Fornecimento e Instalação de Luva Simples De Ferro Galvanizado 2 Pol</v>
          </cell>
          <cell r="C1981" t="str">
            <v>UN</v>
          </cell>
          <cell r="D1981">
            <v>10.4871</v>
          </cell>
        </row>
        <row r="1982">
          <cell r="A1982" t="str">
            <v>001.32.02000</v>
          </cell>
          <cell r="B1982" t="str">
            <v>Fornecimento e Instalação de Luva Simples De Ferro Galvanizado 1.5 Pol</v>
          </cell>
          <cell r="C1982" t="str">
            <v>UN</v>
          </cell>
          <cell r="D1982">
            <v>7.8871000000000002</v>
          </cell>
        </row>
        <row r="1983">
          <cell r="A1983" t="str">
            <v>001.32.02020</v>
          </cell>
          <cell r="B1983" t="str">
            <v>Fornecimento e Instalação de Luva Simples De Ferro Galvanizado 1 1/4/Pol</v>
          </cell>
          <cell r="C1983" t="str">
            <v>UN</v>
          </cell>
          <cell r="D1983">
            <v>6.3371000000000004</v>
          </cell>
        </row>
        <row r="1984">
          <cell r="A1984" t="str">
            <v>001.32.02040</v>
          </cell>
          <cell r="B1984" t="str">
            <v>Fornecimento e Instalação de Luva Simples De Ferro Galvanizado 1 Pol</v>
          </cell>
          <cell r="C1984" t="str">
            <v>UN</v>
          </cell>
          <cell r="D1984">
            <v>5.0597000000000003</v>
          </cell>
        </row>
        <row r="1985">
          <cell r="A1985" t="str">
            <v>001.32.02060</v>
          </cell>
          <cell r="B1985" t="str">
            <v>Fornecimento e Instalação de Luva Simples De Ferro Galvanizado 3/4 Pol</v>
          </cell>
          <cell r="C1985" t="str">
            <v>UN</v>
          </cell>
          <cell r="D1985">
            <v>3.8597000000000001</v>
          </cell>
        </row>
        <row r="1986">
          <cell r="A1986" t="str">
            <v>001.32.02080</v>
          </cell>
          <cell r="B1986" t="str">
            <v>Fornecimento e Instalação de Luva Simples De Ferro Galvanizado 1/2 Pol</v>
          </cell>
          <cell r="C1986" t="str">
            <v>UN</v>
          </cell>
          <cell r="D1986">
            <v>3.1597</v>
          </cell>
        </row>
        <row r="1987">
          <cell r="A1987" t="str">
            <v>001.32.02100</v>
          </cell>
          <cell r="B1987" t="str">
            <v>Fornecimento e Instalação de União Assento Plano De Ferro Galvanizado 4 Pol</v>
          </cell>
          <cell r="C1987" t="str">
            <v>UN</v>
          </cell>
          <cell r="D1987">
            <v>56.319200000000002</v>
          </cell>
        </row>
        <row r="1988">
          <cell r="A1988" t="str">
            <v>001.32.02120</v>
          </cell>
          <cell r="B1988" t="str">
            <v>Fornecimento e Instalação de União Assento Plano De Ferro Galvanizado 3 Pol</v>
          </cell>
          <cell r="C1988" t="str">
            <v>UN</v>
          </cell>
          <cell r="D1988">
            <v>45.841799999999999</v>
          </cell>
        </row>
        <row r="1989">
          <cell r="A1989" t="str">
            <v>001.32.02140</v>
          </cell>
          <cell r="B1989" t="str">
            <v>Fornecimento e Instalação de União Assento Plano De Ferro Galvanizado 2.5 Pol</v>
          </cell>
          <cell r="C1989" t="str">
            <v>UN</v>
          </cell>
          <cell r="D1989">
            <v>37.291800000000002</v>
          </cell>
        </row>
        <row r="1990">
          <cell r="A1990" t="str">
            <v>001.32.02160</v>
          </cell>
          <cell r="B1990" t="str">
            <v>Fornecimento e Instalação de União Assento Plano De Ferro Galvanizado 2 Pol</v>
          </cell>
          <cell r="C1990" t="str">
            <v>UN</v>
          </cell>
          <cell r="D1990">
            <v>26.3644</v>
          </cell>
        </row>
        <row r="1991">
          <cell r="A1991" t="str">
            <v>001.32.02180</v>
          </cell>
          <cell r="B1991" t="str">
            <v>Fornecimento e Instalação de União Assento Plano De Ferro Galvanizado 1.5 Pol</v>
          </cell>
          <cell r="C1991" t="str">
            <v>UN</v>
          </cell>
          <cell r="D1991">
            <v>18.764399999999998</v>
          </cell>
        </row>
        <row r="1992">
          <cell r="A1992" t="str">
            <v>001.32.02200</v>
          </cell>
          <cell r="B1992" t="str">
            <v>Fornecimento e Instalação de União Assento Plano De Ferro Galvanizado 1 1/4 Pol</v>
          </cell>
          <cell r="C1992" t="str">
            <v>UN</v>
          </cell>
          <cell r="D1992">
            <v>15.7644</v>
          </cell>
        </row>
        <row r="1993">
          <cell r="A1993" t="str">
            <v>001.32.02220</v>
          </cell>
          <cell r="B1993" t="str">
            <v>Fornecimento e Instalação de União Assento Plano De Ferro Galvanizado 1 Pol</v>
          </cell>
          <cell r="C1993" t="str">
            <v>UN</v>
          </cell>
          <cell r="D1993">
            <v>10.8871</v>
          </cell>
        </row>
        <row r="1994">
          <cell r="A1994" t="str">
            <v>001.32.02240</v>
          </cell>
          <cell r="B1994" t="str">
            <v>Fornecimento e Instalação de União Assento Plano De Ferro Galvanizado 3/4 Pol</v>
          </cell>
          <cell r="C1994" t="str">
            <v>UN</v>
          </cell>
          <cell r="D1994">
            <v>10.287100000000001</v>
          </cell>
        </row>
        <row r="1995">
          <cell r="A1995" t="str">
            <v>001.32.02260</v>
          </cell>
          <cell r="B1995" t="str">
            <v>Fornecimento e Instalação de União Assento Plano De Ferro Galvanizado 1/2 Pol</v>
          </cell>
          <cell r="C1995" t="str">
            <v>UN</v>
          </cell>
          <cell r="D1995">
            <v>7.8871000000000002</v>
          </cell>
        </row>
        <row r="1996">
          <cell r="A1996" t="str">
            <v>001.32.02280</v>
          </cell>
          <cell r="B1996" t="str">
            <v>Fornecimento e Instalação de Flanges C/Sextavados De Ferro Galvanizado 4 Pol</v>
          </cell>
          <cell r="C1996" t="str">
            <v>UN</v>
          </cell>
          <cell r="D1996">
            <v>44.149700000000003</v>
          </cell>
        </row>
        <row r="1997">
          <cell r="A1997" t="str">
            <v>001.32.02300</v>
          </cell>
          <cell r="B1997" t="str">
            <v>Fornecimento e Instalação de Flanges C/Sextavados De Ferro Galvanizado 3 Pol</v>
          </cell>
          <cell r="C1997" t="str">
            <v>UN</v>
          </cell>
          <cell r="D1997">
            <v>34.749200000000002</v>
          </cell>
        </row>
        <row r="1998">
          <cell r="A1998" t="str">
            <v>001.32.02320</v>
          </cell>
          <cell r="B1998" t="str">
            <v>Fornecimento e Instalação de Flanges C/Sextavados De Ferro Galvanizado  2.5 Pol</v>
          </cell>
          <cell r="C1998" t="str">
            <v>UN</v>
          </cell>
          <cell r="D1998">
            <v>23.811800000000002</v>
          </cell>
        </row>
        <row r="1999">
          <cell r="A1999" t="str">
            <v>001.32.02340</v>
          </cell>
          <cell r="B1999" t="str">
            <v>Fornecimento e Instalação de Flanges C/Sextavados De Ferro Galvanizado 2 Pol</v>
          </cell>
          <cell r="C1999" t="str">
            <v>UN</v>
          </cell>
          <cell r="D1999">
            <v>17.314399999999999</v>
          </cell>
        </row>
        <row r="2000">
          <cell r="A2000" t="str">
            <v>001.32.02360</v>
          </cell>
          <cell r="B2000" t="str">
            <v>Fornecimento e Instalação de Flanges C/Sextavados De Ferro Galvanizado 1.5 Pol</v>
          </cell>
          <cell r="C2000" t="str">
            <v>UN</v>
          </cell>
          <cell r="D2000">
            <v>7.3371000000000004</v>
          </cell>
        </row>
        <row r="2001">
          <cell r="A2001" t="str">
            <v>001.32.02380</v>
          </cell>
          <cell r="B2001" t="str">
            <v>Fornecimento e Instalação de Flanges C/Sextavados De Ferro Galvanizado 1 1/4 Pol</v>
          </cell>
          <cell r="C2001" t="str">
            <v>UN</v>
          </cell>
          <cell r="D2001">
            <v>6.5871000000000004</v>
          </cell>
        </row>
        <row r="2002">
          <cell r="A2002" t="str">
            <v>001.32.02400</v>
          </cell>
          <cell r="B2002" t="str">
            <v>Fornecimento e Instalação de Flanges C/Sextavados De  Ferro Galvanizado 1 Pol</v>
          </cell>
          <cell r="C2002" t="str">
            <v>UN</v>
          </cell>
          <cell r="D2002">
            <v>5.7096999999999998</v>
          </cell>
        </row>
        <row r="2003">
          <cell r="A2003" t="str">
            <v>001.32.02420</v>
          </cell>
          <cell r="B2003" t="str">
            <v>Fornecimento e Instalação de Flanges C/Sextavados De Ferro Galvanizado  3/4 Pol</v>
          </cell>
          <cell r="C2003" t="str">
            <v>UN</v>
          </cell>
          <cell r="D2003">
            <v>7.0396999999999998</v>
          </cell>
        </row>
        <row r="2004">
          <cell r="A2004" t="str">
            <v>001.32.02440</v>
          </cell>
          <cell r="B2004" t="str">
            <v>Fornecimento e Instalação de Flanges C/Sextavados De Ferro Galvanizado 1/2 Pol</v>
          </cell>
          <cell r="C2004" t="str">
            <v>UN</v>
          </cell>
          <cell r="D2004">
            <v>6.0796999999999999</v>
          </cell>
        </row>
        <row r="2005">
          <cell r="A2005" t="str">
            <v>001.32.02460</v>
          </cell>
          <cell r="B2005" t="str">
            <v>Fornecimento e Instalação de Niples Duplos De Ferro Galvanizado 4 Pol</v>
          </cell>
          <cell r="C2005" t="str">
            <v>UN</v>
          </cell>
          <cell r="D2005">
            <v>35.319200000000002</v>
          </cell>
        </row>
        <row r="2006">
          <cell r="A2006" t="str">
            <v>001.32.02480</v>
          </cell>
          <cell r="B2006" t="str">
            <v>Fornecimento e Instalação de Niples Duplos De Ferro Galvanizado 3 Pol</v>
          </cell>
          <cell r="C2006" t="str">
            <v>UN</v>
          </cell>
          <cell r="D2006">
            <v>19.6418</v>
          </cell>
        </row>
        <row r="2007">
          <cell r="A2007" t="str">
            <v>001.32.02500</v>
          </cell>
          <cell r="B2007" t="str">
            <v>Fornecimento e Instalação de Niples Duplos De Ferro Galvanizado 2.5 Pol</v>
          </cell>
          <cell r="C2007" t="str">
            <v>UN</v>
          </cell>
          <cell r="D2007">
            <v>13.814399999999999</v>
          </cell>
        </row>
        <row r="2008">
          <cell r="A2008" t="str">
            <v>001.32.02520</v>
          </cell>
          <cell r="B2008" t="str">
            <v>Fornecimento e Instalação de Niples Duplos De Ferro Galvanizado 2 Pol</v>
          </cell>
          <cell r="C2008" t="str">
            <v>UN</v>
          </cell>
          <cell r="D2008">
            <v>10.9871</v>
          </cell>
        </row>
        <row r="2009">
          <cell r="A2009" t="str">
            <v>001.32.02540</v>
          </cell>
          <cell r="B2009" t="str">
            <v>Fornecimento e Instalação de Niples Duplos De Ferro Galvanizado 1.5 Pol</v>
          </cell>
          <cell r="C2009" t="str">
            <v>UN</v>
          </cell>
          <cell r="D2009">
            <v>6.3371000000000004</v>
          </cell>
        </row>
        <row r="2010">
          <cell r="A2010" t="str">
            <v>001.32.02560</v>
          </cell>
          <cell r="B2010" t="str">
            <v>Fornecimento e Instalação de Niples Duplos De Ferro Galvanizado 1 1/4 Pol</v>
          </cell>
          <cell r="C2010" t="str">
            <v>UN</v>
          </cell>
          <cell r="D2010">
            <v>5.8871000000000002</v>
          </cell>
        </row>
        <row r="2011">
          <cell r="A2011" t="str">
            <v>001.32.02580</v>
          </cell>
          <cell r="B2011" t="str">
            <v>Fornecimento e Instalação de Niples Duplos De Ferro Galvanizado 1 Pol</v>
          </cell>
          <cell r="C2011" t="str">
            <v>UN</v>
          </cell>
          <cell r="D2011">
            <v>4.5096999999999996</v>
          </cell>
        </row>
        <row r="2012">
          <cell r="A2012" t="str">
            <v>001.32.02600</v>
          </cell>
          <cell r="B2012" t="str">
            <v>Fornecimento e Instalação de Niples Duplos De Ferro Galvanizado 3/4 Pol</v>
          </cell>
          <cell r="C2012" t="str">
            <v>UN</v>
          </cell>
          <cell r="D2012">
            <v>3.4597000000000002</v>
          </cell>
        </row>
        <row r="2013">
          <cell r="A2013" t="str">
            <v>001.32.02620</v>
          </cell>
          <cell r="B2013" t="str">
            <v>Fornecimento e Instalação de Niples Duplos De Ferro Galvanizado 1/2 Pol</v>
          </cell>
          <cell r="C2013" t="str">
            <v>UN</v>
          </cell>
          <cell r="D2013">
            <v>3.0097</v>
          </cell>
        </row>
        <row r="2014">
          <cell r="A2014" t="str">
            <v>001.32.02640</v>
          </cell>
          <cell r="B2014" t="str">
            <v>Fornecimento e Instalação de Tampão Ou Cap De Ferro Galvanizado 4 Pol</v>
          </cell>
          <cell r="C2014" t="str">
            <v>UN</v>
          </cell>
          <cell r="D2014">
            <v>23.241800000000001</v>
          </cell>
        </row>
        <row r="2015">
          <cell r="A2015" t="str">
            <v>001.32.02660</v>
          </cell>
          <cell r="B2015" t="str">
            <v>Fornecimento e Instalação de Tampão Ou Cap De Ferro Galvanizado 3 Pol</v>
          </cell>
          <cell r="C2015" t="str">
            <v>UN</v>
          </cell>
          <cell r="D2015">
            <v>16.564399999999999</v>
          </cell>
        </row>
        <row r="2016">
          <cell r="A2016" t="str">
            <v>001.32.02680</v>
          </cell>
          <cell r="B2016" t="str">
            <v>Fornecimento e Instalação de Tampão Ou Cap De Ferro Galvanizado 2.5 Pol</v>
          </cell>
          <cell r="C2016" t="str">
            <v>UN</v>
          </cell>
          <cell r="D2016">
            <v>9.4870999999999999</v>
          </cell>
        </row>
        <row r="2017">
          <cell r="A2017" t="str">
            <v>001.32.02700</v>
          </cell>
          <cell r="B2017" t="str">
            <v>Fornecimento e Instalação de Tampão Ou Cap De Ferro Galvanizado 2 Pol</v>
          </cell>
          <cell r="C2017" t="str">
            <v>UN</v>
          </cell>
          <cell r="D2017">
            <v>7.0597000000000003</v>
          </cell>
        </row>
        <row r="2018">
          <cell r="A2018" t="str">
            <v>001.32.02720</v>
          </cell>
          <cell r="B2018" t="str">
            <v>Fornecimento e Instalação de Tampão Ou Cap De Ferro Galvanizado 1.5 Pol</v>
          </cell>
          <cell r="C2018" t="str">
            <v>UN</v>
          </cell>
          <cell r="D2018">
            <v>5.5096999999999996</v>
          </cell>
        </row>
        <row r="2019">
          <cell r="A2019" t="str">
            <v>001.32.02740</v>
          </cell>
          <cell r="B2019" t="str">
            <v>Fornecimento e Instalação de Tampão Ou Cap De Ferro Galvanizado 1 1/4 Pol</v>
          </cell>
          <cell r="C2019" t="str">
            <v>UN</v>
          </cell>
          <cell r="D2019">
            <v>5.5597000000000003</v>
          </cell>
        </row>
        <row r="2020">
          <cell r="A2020" t="str">
            <v>001.32.02760</v>
          </cell>
          <cell r="B2020" t="str">
            <v>Fornecimento e Instalação de Tampão Ou Cap De Ferro Galvanizado 1 Pol</v>
          </cell>
          <cell r="C2020" t="str">
            <v>UN</v>
          </cell>
          <cell r="D2020">
            <v>3.6322000000000001</v>
          </cell>
        </row>
        <row r="2021">
          <cell r="A2021" t="str">
            <v>001.32.02780</v>
          </cell>
          <cell r="B2021" t="str">
            <v>Fornecimento e Instalação de Tampão Ou Cap De Ferro Galvanizado 3/4 Pol</v>
          </cell>
          <cell r="C2021" t="str">
            <v>UN</v>
          </cell>
          <cell r="D2021">
            <v>2.7622</v>
          </cell>
        </row>
        <row r="2022">
          <cell r="A2022" t="str">
            <v>001.32.02800</v>
          </cell>
          <cell r="B2022" t="str">
            <v>Fornecimento e Instalação de Tampão Ou Cap De Ferro Galvanizado 1/2 Pol</v>
          </cell>
          <cell r="C2022" t="str">
            <v>UN</v>
          </cell>
          <cell r="D2022">
            <v>2.5322</v>
          </cell>
        </row>
        <row r="2023">
          <cell r="A2023" t="str">
            <v>001.33</v>
          </cell>
          <cell r="B2023" t="str">
            <v>INSTALAÇÕES HIDRÁULICAS - VÁLVULAS E REGISTROS</v>
          </cell>
          <cell r="D2023">
            <v>5609.1791999999996</v>
          </cell>
        </row>
        <row r="2024">
          <cell r="A2024" t="str">
            <v>001.33.00020</v>
          </cell>
          <cell r="B2024" t="str">
            <v>Fornecimento e Instalação de Registro de Esfera Docol  1/2 pol</v>
          </cell>
          <cell r="C2024" t="str">
            <v>UN</v>
          </cell>
          <cell r="D2024">
            <v>31.414400000000001</v>
          </cell>
        </row>
        <row r="2025">
          <cell r="A2025" t="str">
            <v>001.33.00040</v>
          </cell>
          <cell r="B2025" t="str">
            <v>Fornecimento e Instalação de Registro de Esfera Docol  3/4 pol</v>
          </cell>
          <cell r="C2025" t="str">
            <v>UN</v>
          </cell>
          <cell r="D2025">
            <v>31.414400000000001</v>
          </cell>
        </row>
        <row r="2026">
          <cell r="A2026" t="str">
            <v>001.33.00060</v>
          </cell>
          <cell r="B2026" t="str">
            <v>Fornecimento e Instalação de Registro de Esfera Docol  1 pol</v>
          </cell>
          <cell r="C2026" t="str">
            <v>UN</v>
          </cell>
          <cell r="D2026">
            <v>43.925199999999997</v>
          </cell>
        </row>
        <row r="2027">
          <cell r="A2027" t="str">
            <v>001.33.00080</v>
          </cell>
          <cell r="B2027" t="str">
            <v>Fornecimento e Instalação de Registro de Esfera Docol  1 1/4 pol</v>
          </cell>
          <cell r="C2027" t="str">
            <v>UN</v>
          </cell>
          <cell r="D2027">
            <v>65.032600000000002</v>
          </cell>
        </row>
        <row r="2028">
          <cell r="A2028" t="str">
            <v>001.33.00100</v>
          </cell>
          <cell r="B2028" t="str">
            <v>Fornecimento e Instalação de Registro de Esfera Docol  1 1/2 pol</v>
          </cell>
          <cell r="C2028" t="str">
            <v>UN</v>
          </cell>
          <cell r="D2028">
            <v>92.302599999999998</v>
          </cell>
        </row>
        <row r="2029">
          <cell r="A2029" t="str">
            <v>001.33.00120</v>
          </cell>
          <cell r="B2029" t="str">
            <v>Fornecimento e Instalação de Registro de Esfera Docol  2 pol</v>
          </cell>
          <cell r="C2029" t="str">
            <v>UN</v>
          </cell>
          <cell r="D2029">
            <v>145.60740000000001</v>
          </cell>
        </row>
        <row r="2030">
          <cell r="A2030" t="str">
            <v>001.33.00140</v>
          </cell>
          <cell r="B2030" t="str">
            <v>Fornecimento e Instalação de Registro de Esfera Docol  2 1/2 pol</v>
          </cell>
          <cell r="C2030" t="str">
            <v>UN</v>
          </cell>
          <cell r="D2030">
            <v>310.69490000000002</v>
          </cell>
        </row>
        <row r="2031">
          <cell r="A2031" t="str">
            <v>001.33.00160</v>
          </cell>
          <cell r="B2031" t="str">
            <v>Fornecimento e Instalação de Registro de Esfera Docol  3 pol</v>
          </cell>
          <cell r="C2031" t="str">
            <v>UN</v>
          </cell>
          <cell r="D2031">
            <v>446.97489999999999</v>
          </cell>
        </row>
        <row r="2032">
          <cell r="A2032" t="str">
            <v>001.33.00180</v>
          </cell>
          <cell r="B2032" t="str">
            <v>Fornecimento e Instalação de Registro de Esfera Docol  4 pol</v>
          </cell>
          <cell r="C2032" t="str">
            <v>UN</v>
          </cell>
          <cell r="D2032">
            <v>924.05970000000002</v>
          </cell>
        </row>
        <row r="2033">
          <cell r="A2033" t="str">
            <v>001.33.00200</v>
          </cell>
          <cell r="B2033" t="str">
            <v>Fornecimento e Instalação de Registro de Esfera Deca n.1552 1/2 pol</v>
          </cell>
          <cell r="C2033" t="str">
            <v>UN</v>
          </cell>
          <cell r="D2033">
            <v>25.463999999999999</v>
          </cell>
        </row>
        <row r="2034">
          <cell r="A2034" t="str">
            <v>001.33.00220</v>
          </cell>
          <cell r="B2034" t="str">
            <v>Fornecimento e Instalação de Registro de Esfera Deca n.1552 3/4 pol</v>
          </cell>
          <cell r="C2034" t="str">
            <v>UN</v>
          </cell>
          <cell r="D2034">
            <v>29.924399999999999</v>
          </cell>
        </row>
        <row r="2035">
          <cell r="A2035" t="str">
            <v>001.33.00240</v>
          </cell>
          <cell r="B2035" t="str">
            <v>Fornecimento e Instalação de Registro de Esfera Deca n.1552 1 pol</v>
          </cell>
          <cell r="C2035" t="str">
            <v>UN</v>
          </cell>
          <cell r="D2035">
            <v>40.7652</v>
          </cell>
        </row>
        <row r="2036">
          <cell r="A2036" t="str">
            <v>001.33.00260</v>
          </cell>
          <cell r="B2036" t="str">
            <v>Fornecimento e Instalação de Registro de Esfera Deca n.1552 11/4 pol</v>
          </cell>
          <cell r="C2036" t="str">
            <v>UN</v>
          </cell>
          <cell r="D2036">
            <v>70.596599999999995</v>
          </cell>
        </row>
        <row r="2037">
          <cell r="A2037" t="str">
            <v>001.33.00280</v>
          </cell>
          <cell r="B2037" t="str">
            <v>Fornecimento e Instalação de Registro de Esfera Deca n.1552 11/2 pol</v>
          </cell>
          <cell r="C2037" t="str">
            <v>UN</v>
          </cell>
          <cell r="D2037">
            <v>70.626999999999995</v>
          </cell>
        </row>
        <row r="2038">
          <cell r="A2038" t="str">
            <v>001.33.00300</v>
          </cell>
          <cell r="B2038" t="str">
            <v>Fornecimento e Instalação de Registro de Esfera Deca n.1552 2 pol</v>
          </cell>
          <cell r="C2038" t="str">
            <v>UN</v>
          </cell>
          <cell r="D2038">
            <v>106.5274</v>
          </cell>
        </row>
        <row r="2039">
          <cell r="A2039" t="str">
            <v>001.33.00320</v>
          </cell>
          <cell r="B2039" t="str">
            <v>Fornecimento e Instalação de Registro de Gaveta Europa c/ acabamento bruto (amarelo) Docol  4 pol</v>
          </cell>
          <cell r="C2039" t="str">
            <v>UN</v>
          </cell>
          <cell r="D2039">
            <v>354.7097</v>
          </cell>
        </row>
        <row r="2040">
          <cell r="A2040" t="str">
            <v>001.33.00340</v>
          </cell>
          <cell r="B2040" t="str">
            <v>Fornecimento e Instalação de Registro de Gaveta Europa c/ acabamento bruto (amarelo) Docol  3 pol</v>
          </cell>
          <cell r="C2040" t="str">
            <v>UN</v>
          </cell>
          <cell r="D2040">
            <v>201.47489999999999</v>
          </cell>
        </row>
        <row r="2041">
          <cell r="A2041" t="str">
            <v>001.33.00360</v>
          </cell>
          <cell r="B2041" t="str">
            <v>Fornecimento e Instalação de Registro de Gaveta Europa c/ acabamento bruto (amarelo) Docol  2 1/2 pol</v>
          </cell>
          <cell r="C2041" t="str">
            <v>UN</v>
          </cell>
          <cell r="D2041">
            <v>153.75489999999999</v>
          </cell>
        </row>
        <row r="2042">
          <cell r="A2042" t="str">
            <v>001.33.00380</v>
          </cell>
          <cell r="B2042" t="str">
            <v>Fornecimento e Instalação de Registro de Gaveta Europa c/ acabamento bruto (amarelo) Docol  2 pol</v>
          </cell>
          <cell r="C2042" t="str">
            <v>UN</v>
          </cell>
          <cell r="D2042">
            <v>59.697400000000002</v>
          </cell>
        </row>
        <row r="2043">
          <cell r="A2043" t="str">
            <v>001.33.00400</v>
          </cell>
          <cell r="B2043" t="str">
            <v>Fornecimento e Instalação de Registro de Gaveta Europa c/ acabamento bruto (amarelo) Docol  1 1/2 pol</v>
          </cell>
          <cell r="C2043" t="str">
            <v>UN</v>
          </cell>
          <cell r="D2043">
            <v>39.8626</v>
          </cell>
        </row>
        <row r="2044">
          <cell r="A2044" t="str">
            <v>001.33.00420</v>
          </cell>
          <cell r="B2044" t="str">
            <v>Fornecimento e Instalação de Registro de Gaveta Europa c/ acabamento bruto (amarelo) Docol  1 1/4 pol</v>
          </cell>
          <cell r="C2044" t="str">
            <v>UN</v>
          </cell>
          <cell r="D2044">
            <v>28.282599999999999</v>
          </cell>
        </row>
        <row r="2045">
          <cell r="A2045" t="str">
            <v>001.33.00440</v>
          </cell>
          <cell r="B2045" t="str">
            <v>Fornecimento e Instalação de Registro de Gaveta Europa c/ acabamento bruto (amarelo) Docol  1 pol</v>
          </cell>
          <cell r="C2045" t="str">
            <v>UN</v>
          </cell>
          <cell r="D2045">
            <v>22.935199999999998</v>
          </cell>
        </row>
        <row r="2046">
          <cell r="A2046" t="str">
            <v>001.33.00460</v>
          </cell>
          <cell r="B2046" t="str">
            <v>Fornecimento e Instalação de Registro de Gaveta Europa c/ acabamento bruto (amarelo) Docol  3/4 pol</v>
          </cell>
          <cell r="C2046" t="str">
            <v>UN</v>
          </cell>
          <cell r="D2046">
            <v>17.054400000000001</v>
          </cell>
        </row>
        <row r="2047">
          <cell r="A2047" t="str">
            <v>001.33.00480</v>
          </cell>
          <cell r="B2047" t="str">
            <v>Fornecimento e Instalação de Registro de Gaveta Europa c/ acabamento bruto (amarelo) Docol  1/2 pol</v>
          </cell>
          <cell r="C2047" t="str">
            <v>UN</v>
          </cell>
          <cell r="D2047">
            <v>15.304399999999999</v>
          </cell>
        </row>
        <row r="2048">
          <cell r="A2048" t="str">
            <v>001.33.00500</v>
          </cell>
          <cell r="B2048" t="str">
            <v>Fornecimento e Instalação de Registro de Gaveta em Acabamento Bruto (amarelo) Deca n.1502 4 pol</v>
          </cell>
          <cell r="C2048" t="str">
            <v>UN</v>
          </cell>
          <cell r="D2048">
            <v>445.2149</v>
          </cell>
        </row>
        <row r="2049">
          <cell r="A2049" t="str">
            <v>001.33.00520</v>
          </cell>
          <cell r="B2049" t="str">
            <v>Fornecimento e Instalação de Registro de Gaveta em Acabamento Bruto (amarelo) Deca n.1502 3 pol</v>
          </cell>
          <cell r="C2049" t="str">
            <v>UN</v>
          </cell>
          <cell r="D2049">
            <v>270.10489999999999</v>
          </cell>
        </row>
        <row r="2050">
          <cell r="A2050" t="str">
            <v>001.33.00540</v>
          </cell>
          <cell r="B2050" t="str">
            <v>Fornecimento e Instalação de Registro de Gaveta em Acabamento Bruto (amarelo) Deca n.1502 2 1/2 pol</v>
          </cell>
          <cell r="C2050" t="str">
            <v>UN</v>
          </cell>
          <cell r="D2050">
            <v>176.58969999999999</v>
          </cell>
        </row>
        <row r="2051">
          <cell r="A2051" t="str">
            <v>001.33.00560</v>
          </cell>
          <cell r="B2051" t="str">
            <v>Fornecimento e Instalação de Registro de Gaveta em Acabamento Bruto (amarelo) Deca n.1502 2 pol</v>
          </cell>
          <cell r="C2051" t="str">
            <v>UN</v>
          </cell>
          <cell r="D2051">
            <v>71.967399999999998</v>
          </cell>
        </row>
        <row r="2052">
          <cell r="A2052" t="str">
            <v>001.33.00580</v>
          </cell>
          <cell r="B2052" t="str">
            <v>Fornecimento e Instalação de Registro de Gaveta em Acabamento Bruto (amarelo) Deca n.1502 11/2 pol</v>
          </cell>
          <cell r="C2052" t="str">
            <v>UN</v>
          </cell>
          <cell r="D2052">
            <v>48.256999999999998</v>
          </cell>
        </row>
        <row r="2053">
          <cell r="A2053" t="str">
            <v>001.33.00600</v>
          </cell>
          <cell r="B2053" t="str">
            <v>Fornecimento e Instalação de Registro de Gaveta em Acabamento Bruto (amarelo) Deca n.1502 11/4 pol</v>
          </cell>
          <cell r="C2053" t="str">
            <v>UN</v>
          </cell>
          <cell r="D2053">
            <v>48.226599999999998</v>
          </cell>
        </row>
        <row r="2054">
          <cell r="A2054" t="str">
            <v>001.33.00620</v>
          </cell>
          <cell r="B2054" t="str">
            <v>Fornecimento e Instalação de Registro de Gaveta em Acabamento Bruto (amarelo) Deca n.1502 1 pol</v>
          </cell>
          <cell r="C2054" t="str">
            <v>UN</v>
          </cell>
          <cell r="D2054">
            <v>31.0152</v>
          </cell>
        </row>
        <row r="2055">
          <cell r="A2055" t="str">
            <v>001.33.00640</v>
          </cell>
          <cell r="B2055" t="str">
            <v>Fornecimento e Instalação de Registro de Gaveta em Acabamento Bruto (amarelo) Deca n.1502 3/4 pol</v>
          </cell>
          <cell r="C2055" t="str">
            <v>UN</v>
          </cell>
          <cell r="D2055">
            <v>23.124400000000001</v>
          </cell>
        </row>
        <row r="2056">
          <cell r="A2056" t="str">
            <v>001.33.00660</v>
          </cell>
          <cell r="B2056" t="str">
            <v>Fornecimento e Instalação de Registro de Gaveta em Acabamento Bruto (amarelo) Deca n.1502 1/2 pol</v>
          </cell>
          <cell r="C2056" t="str">
            <v>UN</v>
          </cell>
          <cell r="D2056">
            <v>22.254000000000001</v>
          </cell>
        </row>
        <row r="2057">
          <cell r="A2057" t="str">
            <v>001.33.00680</v>
          </cell>
          <cell r="B2057" t="str">
            <v>Fornecimento e Instalação de Registro de Gaveta (Base) Docol 1/2 pol</v>
          </cell>
          <cell r="C2057" t="str">
            <v>UN</v>
          </cell>
          <cell r="D2057">
            <v>23.774000000000001</v>
          </cell>
        </row>
        <row r="2058">
          <cell r="A2058" t="str">
            <v>001.33.00700</v>
          </cell>
          <cell r="B2058" t="str">
            <v>Fornecimento e Instalação de Registro de Gaveta (Base) Docol 3/4 pol</v>
          </cell>
          <cell r="C2058" t="str">
            <v>UN</v>
          </cell>
          <cell r="D2058">
            <v>25.174399999999999</v>
          </cell>
        </row>
        <row r="2059">
          <cell r="A2059" t="str">
            <v>001.33.00720</v>
          </cell>
          <cell r="B2059" t="str">
            <v>Fornecimento e Instalação de Registro de Gaveta (Base) Docol 1 pol</v>
          </cell>
          <cell r="C2059" t="str">
            <v>UN</v>
          </cell>
          <cell r="D2059">
            <v>32.2652</v>
          </cell>
        </row>
        <row r="2060">
          <cell r="A2060" t="str">
            <v>001.33.00740</v>
          </cell>
          <cell r="B2060" t="str">
            <v>Fornecimento e Instalação de Registro de Gaveta (Base) Docol 1 1/4 pol</v>
          </cell>
          <cell r="C2060" t="str">
            <v>UN</v>
          </cell>
          <cell r="D2060">
            <v>39.746600000000001</v>
          </cell>
        </row>
        <row r="2061">
          <cell r="A2061" t="str">
            <v>001.33.00760</v>
          </cell>
          <cell r="B2061" t="str">
            <v>Fornecimento e Instalação de Registro de Gaveta (Base) Docol 1 1/2 pol</v>
          </cell>
          <cell r="C2061" t="str">
            <v>UN</v>
          </cell>
          <cell r="D2061">
            <v>47.046999999999997</v>
          </cell>
        </row>
        <row r="2062">
          <cell r="A2062" t="str">
            <v>001.33.00780</v>
          </cell>
          <cell r="B2062" t="str">
            <v>Fornecimento e Instalação de Registro de Gaveta (Base) Deca n.102 1/2 pol</v>
          </cell>
          <cell r="C2062" t="str">
            <v>UN</v>
          </cell>
          <cell r="D2062">
            <v>26.713999999999999</v>
          </cell>
        </row>
        <row r="2063">
          <cell r="A2063" t="str">
            <v>001.33.00800</v>
          </cell>
          <cell r="B2063" t="str">
            <v>Fornecimento e Instalação de Registro de Gaveta (Base) Deca n.202 3/4 pol</v>
          </cell>
          <cell r="C2063" t="str">
            <v>UN</v>
          </cell>
          <cell r="D2063">
            <v>27.2944</v>
          </cell>
        </row>
        <row r="2064">
          <cell r="A2064" t="str">
            <v>001.33.00820</v>
          </cell>
          <cell r="B2064" t="str">
            <v>Fornecimento e Instalação de Registro de Gaveta (Base) Deca n.302 1 pol</v>
          </cell>
          <cell r="C2064" t="str">
            <v>UN</v>
          </cell>
          <cell r="D2064">
            <v>37.435200000000002</v>
          </cell>
        </row>
        <row r="2065">
          <cell r="A2065" t="str">
            <v>001.33.00840</v>
          </cell>
          <cell r="B2065" t="str">
            <v>Fornecimento e Instalação de Registro de Gaveta (Base) Deca n.402 1 1/4 pol</v>
          </cell>
          <cell r="C2065" t="str">
            <v>UN</v>
          </cell>
          <cell r="D2065">
            <v>50.766599999999997</v>
          </cell>
        </row>
        <row r="2066">
          <cell r="A2066" t="str">
            <v>001.33.00860</v>
          </cell>
          <cell r="B2066" t="str">
            <v>Fornecimento e Instalação de Registro de Gaveta (Base) Deca n.502 1 1/2 pol</v>
          </cell>
          <cell r="C2066" t="str">
            <v>UN</v>
          </cell>
          <cell r="D2066">
            <v>60.076999999999998</v>
          </cell>
        </row>
        <row r="2067">
          <cell r="A2067" t="str">
            <v>001.33.00880</v>
          </cell>
          <cell r="B2067" t="str">
            <v>Fornecimento e Instalação de Registro de Pressão (Base) Docol 1/2 pol</v>
          </cell>
          <cell r="C2067" t="str">
            <v>UN</v>
          </cell>
          <cell r="D2067">
            <v>25.164000000000001</v>
          </cell>
        </row>
        <row r="2068">
          <cell r="A2068" t="str">
            <v>001.33.00900</v>
          </cell>
          <cell r="B2068" t="str">
            <v>Fornecimento e Instalação de Registro de Pressão (Base) Docol 3/4 pol</v>
          </cell>
          <cell r="C2068" t="str">
            <v>UN</v>
          </cell>
          <cell r="D2068">
            <v>26.334399999999999</v>
          </cell>
        </row>
        <row r="2069">
          <cell r="A2069" t="str">
            <v>001.33.00920</v>
          </cell>
          <cell r="B2069" t="str">
            <v>Fornecimento e Instalação de Registro de Pressão (Base) Deca n.102 1/2 pol</v>
          </cell>
          <cell r="C2069" t="str">
            <v>UN</v>
          </cell>
          <cell r="D2069">
            <v>29.434000000000001</v>
          </cell>
        </row>
        <row r="2070">
          <cell r="A2070" t="str">
            <v>001.33.00940</v>
          </cell>
          <cell r="B2070" t="str">
            <v>Fornecimento e Instalação de Registro de Pressão (Base) Deca n.202 3/4 pol</v>
          </cell>
          <cell r="C2070" t="str">
            <v>UN</v>
          </cell>
          <cell r="D2070">
            <v>30.054400000000001</v>
          </cell>
        </row>
        <row r="2071">
          <cell r="A2071" t="str">
            <v>001.33.00960</v>
          </cell>
          <cell r="B2071" t="str">
            <v>Fornecimento e Instalação de Acabamento Para Registro Cromado Linha Spot - Deca - 1 1/2  pol</v>
          </cell>
          <cell r="C2071" t="str">
            <v>UN</v>
          </cell>
          <cell r="D2071">
            <v>32.6</v>
          </cell>
        </row>
        <row r="2072">
          <cell r="A2072" t="str">
            <v>001.33.00980</v>
          </cell>
          <cell r="B2072" t="str">
            <v>Fornecimento e Instalação de Acabamento Para Registro Cromado Linha Itapema Bella - Docol -1 1/2  pol</v>
          </cell>
          <cell r="C2072" t="str">
            <v>UN</v>
          </cell>
          <cell r="D2072">
            <v>33.909999999999997</v>
          </cell>
        </row>
        <row r="2073">
          <cell r="A2073" t="str">
            <v>001.33.01000</v>
          </cell>
          <cell r="B2073" t="str">
            <v>Fornecimento e Instalação de Acabamento Para Registro Cromado Linha Spot - Deca - 3/4  pol</v>
          </cell>
          <cell r="C2073" t="str">
            <v>UN</v>
          </cell>
          <cell r="D2073">
            <v>25.9452</v>
          </cell>
        </row>
        <row r="2074">
          <cell r="A2074" t="str">
            <v>001.33.01020</v>
          </cell>
          <cell r="B2074" t="str">
            <v>Fornecimento e Instalação de Acabamento Para Registro Cromado Linha Itapema Bella - Docol -3/4  pol</v>
          </cell>
          <cell r="C2074" t="str">
            <v>UN</v>
          </cell>
          <cell r="D2074">
            <v>24.3444</v>
          </cell>
        </row>
        <row r="2075">
          <cell r="A2075" t="str">
            <v>001.33.01040</v>
          </cell>
          <cell r="B2075" t="str">
            <v>Fornecimento e Instalação de  Válvula Para Pia, Lavatório e Taque Em PVC Branco,  c/ Unha e s/Ladrão</v>
          </cell>
          <cell r="C2075" t="str">
            <v>UN</v>
          </cell>
          <cell r="D2075">
            <v>4.2404999999999999</v>
          </cell>
        </row>
        <row r="2076">
          <cell r="A2076" t="str">
            <v>001.33.01060</v>
          </cell>
          <cell r="B2076" t="str">
            <v>Fornecimento e Instalação de Válvula Para Pia, Lavatório ou Tanque Em PVC Cromado</v>
          </cell>
          <cell r="C2076" t="str">
            <v>UN</v>
          </cell>
          <cell r="D2076">
            <v>6.8112000000000004</v>
          </cell>
        </row>
        <row r="2077">
          <cell r="A2077" t="str">
            <v>001.33.01080</v>
          </cell>
          <cell r="B2077" t="str">
            <v>Fornecimento e Instalação de Válvula P/ Pia, Lavatório ou Tanque Em Metal  Cromado</v>
          </cell>
          <cell r="C2077" t="str">
            <v>UN</v>
          </cell>
          <cell r="D2077">
            <v>23.150500000000001</v>
          </cell>
        </row>
        <row r="2078">
          <cell r="A2078" t="str">
            <v>001.33.01100</v>
          </cell>
          <cell r="B2078" t="str">
            <v>Fornecimento e Instalação de Válvula P/ Pia Americana de Metal Cromada 3 1/2"""""""""""""""""""""""""""""""" x 1 1/2""""""""""""""""""""""""""""""""</v>
          </cell>
          <cell r="C2078" t="str">
            <v>UN</v>
          </cell>
          <cell r="D2078">
            <v>23.145700000000001</v>
          </cell>
        </row>
        <row r="2079">
          <cell r="A2079" t="str">
            <v>001.33.01120</v>
          </cell>
          <cell r="B2079" t="str">
            <v>Fornecimento e Instalação de Válvula de Descarga Docol (BASE) 1 1/4""""""""""""""""""""""""""""""""</v>
          </cell>
          <cell r="C2079" t="str">
            <v>UN</v>
          </cell>
          <cell r="D2079">
            <v>74.672600000000003</v>
          </cell>
        </row>
        <row r="2080">
          <cell r="A2080" t="str">
            <v>001.33.01140</v>
          </cell>
          <cell r="B2080" t="str">
            <v>Fornecimento e Instalação de Válvula de Descarga Docol (BASE) 1 1/2""""""""""""""""""""""""""""""""</v>
          </cell>
          <cell r="C2080" t="str">
            <v>UN</v>
          </cell>
          <cell r="D2080">
            <v>66.372600000000006</v>
          </cell>
        </row>
        <row r="2081">
          <cell r="A2081" t="str">
            <v>001.33.01160</v>
          </cell>
          <cell r="B2081" t="str">
            <v>Fornecimento e Instalação de Válvula de Descarga Deca (BASE)  1 1/2 """"""""""""""""""""""""""""""""</v>
          </cell>
          <cell r="C2081" t="str">
            <v>UN</v>
          </cell>
          <cell r="D2081">
            <v>72.668199999999999</v>
          </cell>
        </row>
        <row r="2082">
          <cell r="A2082" t="str">
            <v>001.33.01180</v>
          </cell>
          <cell r="B2082" t="str">
            <v>Fornecimento e Instalação Acabamento de Válvula de Descarga Docol, em PVC</v>
          </cell>
          <cell r="C2082" t="str">
            <v>UN</v>
          </cell>
          <cell r="D2082">
            <v>21.514399999999998</v>
          </cell>
        </row>
        <row r="2083">
          <cell r="A2083" t="str">
            <v>001.33.01200</v>
          </cell>
          <cell r="B2083" t="str">
            <v>Fornecimento e Instalação Acabamento de Válvula de Descarga Docol, em Metal Cromado</v>
          </cell>
          <cell r="C2083" t="str">
            <v>UN</v>
          </cell>
          <cell r="D2083">
            <v>70.424400000000006</v>
          </cell>
        </row>
        <row r="2084">
          <cell r="A2084" t="str">
            <v>001.33.01220</v>
          </cell>
          <cell r="B2084" t="str">
            <v>Fornecimento e Instalação Acabamento de Válvula de Descarga Docol, em Aço Escovado Acetinado</v>
          </cell>
          <cell r="C2084" t="str">
            <v>UN</v>
          </cell>
          <cell r="D2084">
            <v>70.424400000000006</v>
          </cell>
        </row>
        <row r="2085">
          <cell r="A2085" t="str">
            <v>001.33.01240</v>
          </cell>
          <cell r="B2085" t="str">
            <v>Fornecimento e Instalação  Acabamento de Válvula de Descarga Deca,  PVC na Cor Branca</v>
          </cell>
          <cell r="C2085" t="str">
            <v>UN</v>
          </cell>
          <cell r="D2085">
            <v>24.815200000000001</v>
          </cell>
        </row>
        <row r="2086">
          <cell r="A2086" t="str">
            <v>001.33.01260</v>
          </cell>
          <cell r="B2086" t="str">
            <v>Fornecimento e Instalação  Acabamento de Válvula de Descarga Deca,  Metal Cromado</v>
          </cell>
          <cell r="C2086" t="str">
            <v>UN</v>
          </cell>
          <cell r="D2086">
            <v>52.564399999999999</v>
          </cell>
        </row>
        <row r="2087">
          <cell r="A2087" t="str">
            <v>001.33.01280</v>
          </cell>
          <cell r="B2087" t="str">
            <v>Fornecimento e Instalação deTubo de Descida Para Vávula de Descarga de PVC Rígido, Incl. Joelho e Anel de Borracha</v>
          </cell>
          <cell r="C2087" t="str">
            <v>UN</v>
          </cell>
          <cell r="D2087">
            <v>8.9860000000000007</v>
          </cell>
        </row>
        <row r="2088">
          <cell r="A2088" t="str">
            <v>001.33.01300</v>
          </cell>
          <cell r="B2088" t="str">
            <v>Fornecimento e Instalação de Reparo de Válvula de Descarga 1 1/4"""""""""""""""""""""""""""""""" e 1 1/2""""""""""""""""""""""""""""""""</v>
          </cell>
          <cell r="C2088" t="str">
            <v>UN</v>
          </cell>
          <cell r="D2088">
            <v>26.147400000000001</v>
          </cell>
        </row>
        <row r="2089">
          <cell r="A2089" t="str">
            <v>001.34</v>
          </cell>
          <cell r="B2089" t="str">
            <v>INSTALAÇÕES HIDRÁULICAS - LOUÇAS E METAIS</v>
          </cell>
          <cell r="D2089">
            <v>3691.7979</v>
          </cell>
        </row>
        <row r="2090">
          <cell r="A2090" t="str">
            <v>001.34.00020</v>
          </cell>
          <cell r="B2090" t="str">
            <v>Fornecimento e instalação de torneira de pressão para pia marca deca ref. c 1157 comprimento 210mm com arejador</v>
          </cell>
          <cell r="C2090" t="str">
            <v>UN</v>
          </cell>
          <cell r="D2090">
            <v>70.551100000000005</v>
          </cell>
        </row>
        <row r="2091">
          <cell r="A2091" t="str">
            <v>001.34.00040</v>
          </cell>
          <cell r="B2091" t="str">
            <v>Fornecimento e instalação de torneira de pressão para pia marca deca ref. 1158 c 39 de 1/2 pol</v>
          </cell>
          <cell r="C2091" t="str">
            <v>UN</v>
          </cell>
          <cell r="D2091">
            <v>44.641100000000002</v>
          </cell>
        </row>
        <row r="2092">
          <cell r="A2092" t="str">
            <v>001.34.00060</v>
          </cell>
          <cell r="B2092" t="str">
            <v>Fornecimento e instalação de torneira de pressão para pia marca deca ref. 1158 c 39 de 3/4 pol</v>
          </cell>
          <cell r="C2092" t="str">
            <v>UN</v>
          </cell>
          <cell r="D2092">
            <v>50.691099999999999</v>
          </cell>
        </row>
        <row r="2093">
          <cell r="A2093" t="str">
            <v>001.34.00080</v>
          </cell>
          <cell r="B2093" t="str">
            <v>Fornecimento e instalação de torneira de pressão para pia marca deca ref. 1159 c 39 de 1/2 pol com arejador</v>
          </cell>
          <cell r="C2093" t="str">
            <v>UN</v>
          </cell>
          <cell r="D2093">
            <v>58.751100000000001</v>
          </cell>
        </row>
        <row r="2094">
          <cell r="A2094" t="str">
            <v>001.34.00100</v>
          </cell>
          <cell r="B2094" t="str">
            <v>Fornecimento e instalação de torneira de pressão para pia marca deca ref. 1159 c 39 de 3/4 pol com arejador</v>
          </cell>
          <cell r="C2094" t="str">
            <v>UN</v>
          </cell>
          <cell r="D2094">
            <v>58.751100000000001</v>
          </cell>
        </row>
        <row r="2095">
          <cell r="A2095" t="str">
            <v>001.34.00120</v>
          </cell>
          <cell r="B2095" t="str">
            <v>Fornecimento e instalação de torneira de pressão para pia marca deca ref. 1167 c 40 tip mesa bica móvel</v>
          </cell>
          <cell r="C2095" t="str">
            <v>UN</v>
          </cell>
          <cell r="D2095">
            <v>82.6511</v>
          </cell>
        </row>
        <row r="2096">
          <cell r="A2096" t="str">
            <v>001.34.00140</v>
          </cell>
          <cell r="B2096" t="str">
            <v>Fornecimento e instalação de torneira de pressão para pia marca deca cromada - tipo parede - bica móvelc 50 1168</v>
          </cell>
          <cell r="C2096" t="str">
            <v>UN</v>
          </cell>
          <cell r="D2096">
            <v>81.751099999999994</v>
          </cell>
        </row>
        <row r="2097">
          <cell r="A2097" t="str">
            <v>001.34.00160</v>
          </cell>
          <cell r="B2097" t="str">
            <v>Fornecimento e instalação de torneira de pressao p/ pia de cozinha - tipo parede - c 39 - bica móvel de 3/4 pol</v>
          </cell>
          <cell r="C2097" t="str">
            <v>UN</v>
          </cell>
          <cell r="D2097">
            <v>51.631100000000004</v>
          </cell>
        </row>
        <row r="2098">
          <cell r="A2098" t="str">
            <v>001.34.00180</v>
          </cell>
          <cell r="B2098" t="str">
            <v>Fornecmento e instalação de torneira de pressão para pia de cozinha - docol mod. 1158 - 1/2 pol</v>
          </cell>
          <cell r="C2098" t="str">
            <v>UN</v>
          </cell>
          <cell r="D2098">
            <v>37.841099999999997</v>
          </cell>
        </row>
        <row r="2099">
          <cell r="A2099" t="str">
            <v>001.34.00200</v>
          </cell>
          <cell r="B2099" t="str">
            <v>Fornecimento e instalação de torneira de pressão para pia de cozinha mod. 1544 - tipo parede - bica movel</v>
          </cell>
          <cell r="C2099" t="str">
            <v>UN</v>
          </cell>
          <cell r="D2099">
            <v>84.851100000000002</v>
          </cell>
        </row>
        <row r="2100">
          <cell r="A2100" t="str">
            <v>001.34.00220</v>
          </cell>
          <cell r="B2100" t="str">
            <v>Fornecimento e instalação de torneira de pressão para pia de cozinha - marca docol mod. 1158 - 3/4 pol</v>
          </cell>
          <cell r="C2100" t="str">
            <v>UN</v>
          </cell>
          <cell r="D2100">
            <v>37.7911</v>
          </cell>
        </row>
        <row r="2101">
          <cell r="A2101" t="str">
            <v>001.34.00240</v>
          </cell>
          <cell r="B2101" t="str">
            <v>Fornecimento e instalação de torneira de pressão para pia de cozinha  - marca docol  mod. 1542 - tipo misturador p/ pia</v>
          </cell>
          <cell r="C2101" t="str">
            <v>UN</v>
          </cell>
          <cell r="D2101">
            <v>383.02379999999999</v>
          </cell>
        </row>
        <row r="2102">
          <cell r="A2102" t="str">
            <v>001.34.00260</v>
          </cell>
          <cell r="B2102" t="str">
            <v>Fornecimento e Instalação de Torneira de PVC para Pia de Cozinha 1/2 Pol</v>
          </cell>
          <cell r="C2102" t="str">
            <v>UN</v>
          </cell>
          <cell r="D2102">
            <v>3.0546000000000002</v>
          </cell>
        </row>
        <row r="2103">
          <cell r="A2103" t="str">
            <v>001.34.00280</v>
          </cell>
          <cell r="B2103" t="str">
            <v>Fornecimento e Instalação de Torneira de PVC para Pia de Cozinha 3/4 Pol</v>
          </cell>
          <cell r="C2103" t="str">
            <v>UN</v>
          </cell>
          <cell r="D2103">
            <v>3.5045999999999999</v>
          </cell>
        </row>
        <row r="2104">
          <cell r="A2104" t="str">
            <v>001.34.00300</v>
          </cell>
          <cell r="B2104" t="str">
            <v>Fornecimento e instalação de torneira de pressão para lavatório marca deca ref. 1194 c 45 de 1/2 pol</v>
          </cell>
          <cell r="C2104" t="str">
            <v>UN</v>
          </cell>
          <cell r="D2104">
            <v>117.2411</v>
          </cell>
        </row>
        <row r="2105">
          <cell r="A2105" t="str">
            <v>001.34.00320</v>
          </cell>
          <cell r="B2105" t="str">
            <v>Fornecimento e instalação de torneira de pressão para lavatório marca deca ref. 1199 c 50 de 1/2 pol</v>
          </cell>
          <cell r="C2105" t="str">
            <v>UN</v>
          </cell>
          <cell r="D2105">
            <v>62.261099999999999</v>
          </cell>
        </row>
        <row r="2106">
          <cell r="A2106" t="str">
            <v>001.34.00340</v>
          </cell>
          <cell r="B2106" t="str">
            <v>Fornecimento e instalação de torneira de pressão para lavatório 1/2 pol - mod. itapema - docol</v>
          </cell>
          <cell r="C2106" t="str">
            <v>UN</v>
          </cell>
          <cell r="D2106">
            <v>38.051099999999998</v>
          </cell>
        </row>
        <row r="2107">
          <cell r="A2107" t="str">
            <v>001.34.00360</v>
          </cell>
          <cell r="B2107" t="str">
            <v>Fornecimento e Instalação de Torneira de PVC para Lavatório 1/2 Pol</v>
          </cell>
          <cell r="C2107" t="str">
            <v>UN</v>
          </cell>
          <cell r="D2107">
            <v>6.9446000000000003</v>
          </cell>
        </row>
        <row r="2108">
          <cell r="A2108" t="str">
            <v>001.34.00380</v>
          </cell>
          <cell r="B2108" t="str">
            <v>Fornecimento e instalação de torneira para uso geral marca deca ref. 1153 c 39 com adaptador para mangueira</v>
          </cell>
          <cell r="C2108" t="str">
            <v>UN</v>
          </cell>
          <cell r="D2108">
            <v>47.482799999999997</v>
          </cell>
        </row>
        <row r="2109">
          <cell r="A2109" t="str">
            <v>001.34.00400</v>
          </cell>
          <cell r="B2109" t="str">
            <v>Fornecimento e instalação de torneira para uso geral marca deca ref. 1153 c 39 de 1/2 pol (maq tauque)</v>
          </cell>
          <cell r="C2109" t="str">
            <v>UN</v>
          </cell>
          <cell r="D2109">
            <v>40.761099999999999</v>
          </cell>
        </row>
        <row r="2110">
          <cell r="A2110" t="str">
            <v>001.34.00420</v>
          </cell>
          <cell r="B2110" t="str">
            <v>Fornecimento e instalação de torneira p/ uso geral metálica p/ jardim c/ adaptador p/ mangueira mod.1130 -</v>
          </cell>
          <cell r="C2110" t="str">
            <v>UN</v>
          </cell>
          <cell r="D2110">
            <v>39.641100000000002</v>
          </cell>
        </row>
        <row r="2111">
          <cell r="A2111" t="str">
            <v>001.34.00440</v>
          </cell>
          <cell r="B2111" t="str">
            <v>Fornecimento e Instalação de Ducha Higiênica 1167 C 43 Metal Cromado</v>
          </cell>
          <cell r="C2111" t="str">
            <v>UN</v>
          </cell>
          <cell r="D2111">
            <v>58.109499999999997</v>
          </cell>
        </row>
        <row r="2112">
          <cell r="A2112" t="str">
            <v>001.34.00460</v>
          </cell>
          <cell r="B2112" t="str">
            <v>Fornecimento e Instalação de Torneira de PVC para Uso Geral 1/2 Pol</v>
          </cell>
          <cell r="C2112" t="str">
            <v>UN</v>
          </cell>
          <cell r="D2112">
            <v>2.9045999999999998</v>
          </cell>
        </row>
        <row r="2113">
          <cell r="A2113" t="str">
            <v>001.34.00480</v>
          </cell>
          <cell r="B2113" t="str">
            <v>Fornecimento e Instalação de Torneira de PVC Curta Para Tanque 1/2 Pol</v>
          </cell>
          <cell r="C2113" t="str">
            <v>UN</v>
          </cell>
          <cell r="D2113">
            <v>2.9045999999999998</v>
          </cell>
        </row>
        <row r="2114">
          <cell r="A2114" t="str">
            <v>001.34.00500</v>
          </cell>
          <cell r="B2114" t="str">
            <v>Fornecimento e Instalação de Torneira de PVC Curta Para Tanque 3/4 Pol</v>
          </cell>
          <cell r="C2114" t="str">
            <v>UN</v>
          </cell>
          <cell r="D2114">
            <v>3.3546</v>
          </cell>
        </row>
        <row r="2115">
          <cell r="A2115" t="str">
            <v>001.34.00520</v>
          </cell>
          <cell r="B2115" t="str">
            <v>Fornecimento e Instalação de Ducha Higiênica CR 1984 C 50 Jet Flex - Perflex</v>
          </cell>
          <cell r="C2115" t="str">
            <v>UN</v>
          </cell>
          <cell r="D2115">
            <v>114.1195</v>
          </cell>
        </row>
        <row r="2116">
          <cell r="A2116" t="str">
            <v>001.34.00540</v>
          </cell>
          <cell r="B2116" t="str">
            <v>Fornecimento e Instalação de Lavatório de Louça Branca com Coluna de Primeira (Linha Ravena) Inclusive Acessórios de Fixação</v>
          </cell>
          <cell r="C2116" t="str">
            <v>UN</v>
          </cell>
          <cell r="D2116">
            <v>109.0081</v>
          </cell>
        </row>
        <row r="2117">
          <cell r="A2117" t="str">
            <v>001.34.00560</v>
          </cell>
          <cell r="B2117" t="str">
            <v>Fornecimento e Instalação de Lavatório de Louça Branca com Coluna de Primeira (Linha Izzi) Inclusive Acessórios de Fixação</v>
          </cell>
          <cell r="C2117" t="str">
            <v>UN</v>
          </cell>
          <cell r="D2117">
            <v>74.998099999999994</v>
          </cell>
        </row>
        <row r="2118">
          <cell r="A2118" t="str">
            <v>001.34.00580</v>
          </cell>
          <cell r="B2118" t="str">
            <v>Fornecimento e Instalação de Cuba de Embutir Oval Deca, na Cor Branca , s/ Válvula</v>
          </cell>
          <cell r="C2118" t="str">
            <v>UN</v>
          </cell>
          <cell r="D2118">
            <v>49.823700000000002</v>
          </cell>
        </row>
        <row r="2119">
          <cell r="A2119" t="str">
            <v>001.34.00600</v>
          </cell>
          <cell r="B2119" t="str">
            <v>Fornecimento e Instalação de Bacia Sanitária de Louça Branca de Primeira (Linha Ravena) Inclusive Acessórios de Fixação</v>
          </cell>
          <cell r="C2119" t="str">
            <v>UN</v>
          </cell>
          <cell r="D2119">
            <v>105.5937</v>
          </cell>
        </row>
        <row r="2120">
          <cell r="A2120" t="str">
            <v>001.34.00620</v>
          </cell>
          <cell r="B2120" t="str">
            <v>Fornecimento e Instalação de Bacia Sanitária de Louça Branca de Primeira (Linha Ravena)  c/ Caixa Acoplada Inclusive Acessórios de Fixação</v>
          </cell>
          <cell r="C2120" t="str">
            <v>UN</v>
          </cell>
          <cell r="D2120">
            <v>217.94370000000001</v>
          </cell>
        </row>
        <row r="2121">
          <cell r="A2121" t="str">
            <v>001.34.00640</v>
          </cell>
          <cell r="B2121" t="str">
            <v>Fornecimento e Instalação de Bacia Sanitária de Louça Branca de Primeira (Linha Izzi) Inclusive Acessórios de Fixação</v>
          </cell>
          <cell r="C2121" t="str">
            <v>UN</v>
          </cell>
          <cell r="D2121">
            <v>65.7637</v>
          </cell>
        </row>
        <row r="2122">
          <cell r="A2122" t="str">
            <v>001.34.00660</v>
          </cell>
          <cell r="B2122" t="str">
            <v>Fornecimento e Instalação de Assenta Plastico Standard Branco Para Bacia Sanitária</v>
          </cell>
          <cell r="C2122" t="str">
            <v>UN</v>
          </cell>
          <cell r="D2122">
            <v>11.924799999999999</v>
          </cell>
        </row>
        <row r="2123">
          <cell r="A2123" t="str">
            <v>001.34.00680</v>
          </cell>
          <cell r="B2123" t="str">
            <v>Fornecimento e Instalação de Assento Plástico Almofadado de Primeira Branco Para Bacia Sanitária</v>
          </cell>
          <cell r="C2123" t="str">
            <v>UN</v>
          </cell>
          <cell r="D2123">
            <v>40.814799999999998</v>
          </cell>
        </row>
        <row r="2124">
          <cell r="A2124" t="str">
            <v>001.34.00700</v>
          </cell>
          <cell r="B2124" t="str">
            <v>Fornecimento e Instalação de Mictório de Louça Branca Incepa de Primeira, Incl. Assessórios de Fixação</v>
          </cell>
          <cell r="C2124" t="str">
            <v>UN</v>
          </cell>
          <cell r="D2124">
            <v>105.3537</v>
          </cell>
        </row>
        <row r="2125">
          <cell r="A2125" t="str">
            <v>001.34.00720</v>
          </cell>
          <cell r="B2125" t="str">
            <v>Fornecimento e Instalação de Mictório de Aço Inoxidável de 1.20 m Inclusive Acessórios de Fixação</v>
          </cell>
          <cell r="C2125" t="str">
            <v>UN</v>
          </cell>
          <cell r="D2125">
            <v>397.63619999999997</v>
          </cell>
        </row>
        <row r="2126">
          <cell r="A2126" t="str">
            <v>001.34.00740</v>
          </cell>
          <cell r="B2126" t="str">
            <v>Fornecimento e Instalação de Kit Assessórios Para Banheiro 05 Peças Linha Evidence Deca</v>
          </cell>
          <cell r="C2126" t="str">
            <v>UN</v>
          </cell>
          <cell r="D2126">
            <v>316.99369999999999</v>
          </cell>
        </row>
        <row r="2127">
          <cell r="A2127" t="str">
            <v>001.34.00760</v>
          </cell>
          <cell r="B2127" t="str">
            <v>Fornecimento e Instalação de Kit Assessórios Para Banheiro 05 Peças Linha Single CHR Docol</v>
          </cell>
          <cell r="C2127" t="str">
            <v>UN</v>
          </cell>
          <cell r="D2127">
            <v>250.6737</v>
          </cell>
        </row>
        <row r="2128">
          <cell r="A2128" t="str">
            <v>001.34.00780</v>
          </cell>
          <cell r="B2128" t="str">
            <v>Fornecimento e Instalação de Kit Assessórios Para Banheiro 05 Peças Linha Popular</v>
          </cell>
          <cell r="C2128" t="str">
            <v>UN</v>
          </cell>
          <cell r="D2128">
            <v>32.5837</v>
          </cell>
        </row>
        <row r="2129">
          <cell r="A2129" t="str">
            <v>001.34.00800</v>
          </cell>
          <cell r="B2129" t="str">
            <v>Fornecimento e Instalação  de Espelho para Lavatorio Oval Grande 45 cm x 56 cm</v>
          </cell>
          <cell r="C2129" t="str">
            <v>UN</v>
          </cell>
          <cell r="D2129">
            <v>65.039199999999994</v>
          </cell>
        </row>
        <row r="2130">
          <cell r="A2130" t="str">
            <v>001.34.00820</v>
          </cell>
          <cell r="B2130" t="str">
            <v>Fornecimento e Instalação  de Espelho para Lavatorio Oval 33 cm x 44 cm</v>
          </cell>
          <cell r="C2130" t="str">
            <v>UN</v>
          </cell>
          <cell r="D2130">
            <v>49.479199999999999</v>
          </cell>
        </row>
        <row r="2131">
          <cell r="A2131" t="str">
            <v>001.34.00840</v>
          </cell>
          <cell r="B2131" t="str">
            <v>Fornecimento e instalação de chuveiro de pvc branco n. 1 da cipla ou similar</v>
          </cell>
          <cell r="C2131" t="str">
            <v>UN</v>
          </cell>
          <cell r="D2131">
            <v>5.7670000000000003</v>
          </cell>
        </row>
        <row r="2132">
          <cell r="A2132" t="str">
            <v>001.34.00860</v>
          </cell>
          <cell r="B2132" t="str">
            <v>Fornecimento e instalação de chuveiro de pvc cromado n. 2 da cipla ou similar</v>
          </cell>
          <cell r="C2132" t="str">
            <v>UN</v>
          </cell>
          <cell r="D2132">
            <v>13.457000000000001</v>
          </cell>
        </row>
        <row r="2133">
          <cell r="A2133" t="str">
            <v>001.34.00880</v>
          </cell>
          <cell r="B2133" t="str">
            <v>Fornecimento e Instalação de Anel de Vedação Para Bacia Sanitária</v>
          </cell>
          <cell r="C2133" t="str">
            <v>UN</v>
          </cell>
          <cell r="D2133">
            <v>16.575199999999999</v>
          </cell>
        </row>
        <row r="2134">
          <cell r="A2134" t="str">
            <v>001.34.00900</v>
          </cell>
          <cell r="B2134" t="str">
            <v>Fornecimento e Instalação de Chuveiro Elétrico 110v ou 220v 03 Temperaturas, Incl. Assessórios</v>
          </cell>
          <cell r="C2134" t="str">
            <v>UN</v>
          </cell>
          <cell r="D2134">
            <v>41.048900000000003</v>
          </cell>
        </row>
        <row r="2135">
          <cell r="A2135" t="str">
            <v>001.34.00920</v>
          </cell>
          <cell r="B2135" t="str">
            <v>Fornecimento e Instalação de Ligação  para Bacia Sanitária em Tubo em PVC Rigido Branco de 40mm</v>
          </cell>
          <cell r="C2135" t="str">
            <v>UN</v>
          </cell>
          <cell r="D2135">
            <v>4.1048</v>
          </cell>
        </row>
        <row r="2136">
          <cell r="A2136" t="str">
            <v>001.34.00940</v>
          </cell>
          <cell r="B2136" t="str">
            <v>Fornecimento e Instalação de Ligação  para Bacia Sanitária em Tubo em PVC Rigido Cromado de 40mm</v>
          </cell>
          <cell r="C2136" t="str">
            <v>UN</v>
          </cell>
          <cell r="D2136">
            <v>9.3048000000000002</v>
          </cell>
        </row>
        <row r="2137">
          <cell r="A2137" t="str">
            <v>001.34.00960</v>
          </cell>
          <cell r="B2137" t="str">
            <v>Fornecimento e Instalação de Ligação  para Bacia Sanitária em Tubo em Metal Cromado de 40mm</v>
          </cell>
          <cell r="C2137" t="str">
            <v>UN</v>
          </cell>
          <cell r="D2137">
            <v>24.494800000000001</v>
          </cell>
        </row>
        <row r="2138">
          <cell r="A2138" t="str">
            <v>001.34.00980</v>
          </cell>
          <cell r="B2138" t="str">
            <v>Fornecimento e Instalação de SPUD de Borracha P/ Bacia Sanitária</v>
          </cell>
          <cell r="C2138" t="str">
            <v>UN</v>
          </cell>
          <cell r="D2138">
            <v>1.4774</v>
          </cell>
        </row>
        <row r="2139">
          <cell r="A2139" t="str">
            <v>001.34.01000</v>
          </cell>
          <cell r="B2139" t="str">
            <v>Fornecimento e Instalação de Caixa de Descarga Externa em PVC Branco Inclusive Tubo de Descarga e Acessórios</v>
          </cell>
          <cell r="C2139" t="str">
            <v>CJ</v>
          </cell>
          <cell r="D2139">
            <v>28.198399999999999</v>
          </cell>
        </row>
        <row r="2140">
          <cell r="A2140" t="str">
            <v>001.34.01020</v>
          </cell>
          <cell r="B2140" t="str">
            <v>Fornecimento e Instalação de Engate Plástico Flexível PVC Branco 40 cm</v>
          </cell>
          <cell r="C2140" t="str">
            <v>UN</v>
          </cell>
          <cell r="D2140">
            <v>3.7622</v>
          </cell>
        </row>
        <row r="2141">
          <cell r="A2141" t="str">
            <v>001.34.01040</v>
          </cell>
          <cell r="B2141" t="str">
            <v>Fornecimento e Instalação de Engate Plástico Flexível PVC Branco 30 cm</v>
          </cell>
          <cell r="C2141" t="str">
            <v>UN</v>
          </cell>
          <cell r="D2141">
            <v>3.4922</v>
          </cell>
        </row>
        <row r="2142">
          <cell r="A2142" t="str">
            <v>001.34.01060</v>
          </cell>
          <cell r="B2142" t="str">
            <v>Fornecimento e Instalação de Engate Metal Flexível Cromado 40 cm</v>
          </cell>
          <cell r="C2142" t="str">
            <v>UN</v>
          </cell>
          <cell r="D2142">
            <v>43.392200000000003</v>
          </cell>
        </row>
        <row r="2143">
          <cell r="A2143" t="str">
            <v>001.34.01080</v>
          </cell>
          <cell r="B2143" t="str">
            <v>Fornecimento e Instalação de Engate Metal Flexível Cromado 30 cm</v>
          </cell>
          <cell r="C2143" t="str">
            <v>UN</v>
          </cell>
          <cell r="D2143">
            <v>19.8322</v>
          </cell>
        </row>
        <row r="2144">
          <cell r="A2144" t="str">
            <v>001.35</v>
          </cell>
          <cell r="B2144" t="str">
            <v>INSTALAÇÕES HIDRÁULICAS - CUBAS E TANQUE</v>
          </cell>
          <cell r="D2144">
            <v>2230.8647000000001</v>
          </cell>
        </row>
        <row r="2145">
          <cell r="A2145" t="str">
            <v>001.35.00020</v>
          </cell>
          <cell r="B2145" t="str">
            <v>Fornecimento e Instalação de Banca ou Tampo em Aço Inoxidável de 1.20x0.60m, 1 Cuba Oval, Incl. Válvula Americana</v>
          </cell>
          <cell r="C2145" t="str">
            <v>UN</v>
          </cell>
          <cell r="D2145">
            <v>178.34479999999999</v>
          </cell>
        </row>
        <row r="2146">
          <cell r="A2146" t="str">
            <v>001.35.00040</v>
          </cell>
          <cell r="B2146" t="str">
            <v>Fornecimento e Instalação de Banca ou Tampo em Aço Inoxidável de 1.60x0.60m, 2 Cubas Oval, Incl. Válvula Americana</v>
          </cell>
          <cell r="C2146" t="str">
            <v>UN</v>
          </cell>
          <cell r="D2146">
            <v>296.82479999999998</v>
          </cell>
        </row>
        <row r="2147">
          <cell r="A2147" t="str">
            <v>001.35.00060</v>
          </cell>
          <cell r="B2147" t="str">
            <v>Fornecimento e Instalação de Banca ou Tampo em Aço Inoxidável de 1.80x0.60m, 1 Cubas Retangular, Incl. Válvula Americana</v>
          </cell>
          <cell r="C2147" t="str">
            <v>UN</v>
          </cell>
          <cell r="D2147">
            <v>328.56479999999999</v>
          </cell>
        </row>
        <row r="2148">
          <cell r="A2148" t="str">
            <v>001.35.00080</v>
          </cell>
          <cell r="B2148" t="str">
            <v>Fornecimento e Instalação de Banca ou Tampo em Aço Inoxidável de 1.80x0.60m, 2 Cubas Retangular, Incl. Válvula Americana</v>
          </cell>
          <cell r="C2148" t="str">
            <v>UN</v>
          </cell>
          <cell r="D2148">
            <v>344.91480000000001</v>
          </cell>
        </row>
        <row r="2149">
          <cell r="A2149" t="str">
            <v>001.35.00100</v>
          </cell>
          <cell r="B2149" t="str">
            <v>Fornecimento e Instalação de Cuba Em Aço Inox 304 Dim. 350 x 560 MM,  s/ Válvula Americana</v>
          </cell>
          <cell r="C2149" t="str">
            <v>UN</v>
          </cell>
          <cell r="D2149">
            <v>118.7461</v>
          </cell>
        </row>
        <row r="2150">
          <cell r="A2150" t="str">
            <v>001.35.00120</v>
          </cell>
          <cell r="B2150" t="str">
            <v>Fornecimento e Instalação de Banca ou Tampo em Mármore Sintético 100 x 56 cm, 01 Cuba, s/ Válvula</v>
          </cell>
          <cell r="C2150" t="str">
            <v>UN</v>
          </cell>
          <cell r="D2150">
            <v>66.979799999999997</v>
          </cell>
        </row>
        <row r="2151">
          <cell r="A2151" t="str">
            <v>001.35.00140</v>
          </cell>
          <cell r="B2151" t="str">
            <v>Fornecimento e Instalação de Banca ou Tampo em Mármore Sintético 180 x 56 cm, 02 Cubas, s/ Válvula</v>
          </cell>
          <cell r="C2151" t="str">
            <v>UN</v>
          </cell>
          <cell r="D2151">
            <v>175.6748</v>
          </cell>
        </row>
        <row r="2152">
          <cell r="A2152" t="str">
            <v>001.35.00141</v>
          </cell>
          <cell r="B2152" t="str">
            <v>Fornecimento e Instalação de Banca ou Tampo em granito para banheiro</v>
          </cell>
          <cell r="C2152" t="str">
            <v>M2</v>
          </cell>
        </row>
        <row r="2153">
          <cell r="A2153" t="str">
            <v>001.35.00160</v>
          </cell>
          <cell r="B2153" t="str">
            <v>Fornecimento e Instalação de Tanque em Mármore Sintético 100 x 56 cm, 01 Cuba, s/ Válvula</v>
          </cell>
          <cell r="C2153" t="str">
            <v>UN</v>
          </cell>
          <cell r="D2153">
            <v>102.7848</v>
          </cell>
        </row>
        <row r="2154">
          <cell r="A2154" t="str">
            <v>001.35.00180</v>
          </cell>
          <cell r="B2154" t="str">
            <v>Fornecimento e Instalação de Tanque em Mármore Sintético 115 x 60 cm, 02 Cubas, s/ Válvula</v>
          </cell>
          <cell r="C2154" t="str">
            <v>UN</v>
          </cell>
          <cell r="D2154">
            <v>143.95480000000001</v>
          </cell>
        </row>
        <row r="2155">
          <cell r="A2155" t="str">
            <v>001.35.00200</v>
          </cell>
          <cell r="B2155" t="str">
            <v>Fornecimento e Instalação de Tanque em Mármore Sintético 165 x 60 cm, 03 Cubas, s/ Válvula</v>
          </cell>
          <cell r="C2155" t="str">
            <v>UN</v>
          </cell>
          <cell r="D2155">
            <v>213.56479999999999</v>
          </cell>
        </row>
        <row r="2156">
          <cell r="A2156" t="str">
            <v>001.35.00220</v>
          </cell>
          <cell r="B2156" t="str">
            <v>Fornecimento e Instalação de Tanque em PVC 15 Lts, s/ Válvula</v>
          </cell>
          <cell r="C2156" t="str">
            <v>UN</v>
          </cell>
          <cell r="D2156">
            <v>38.9161</v>
          </cell>
        </row>
        <row r="2157">
          <cell r="A2157" t="str">
            <v>001.35.00240</v>
          </cell>
          <cell r="B2157" t="str">
            <v>Fornecimento e Instalação de Tanque em PVC 24 Lts, s/ Válvula</v>
          </cell>
          <cell r="C2157" t="str">
            <v>UN</v>
          </cell>
          <cell r="D2157">
            <v>65.844800000000006</v>
          </cell>
        </row>
        <row r="2158">
          <cell r="A2158" t="str">
            <v>001.35.00260</v>
          </cell>
          <cell r="B2158" t="str">
            <v>Fornecimento e Instalação de Sifão Sanfonado Flexível  Universal</v>
          </cell>
          <cell r="C2158" t="str">
            <v>UN</v>
          </cell>
          <cell r="D2158">
            <v>9.2579999999999991</v>
          </cell>
        </row>
        <row r="2159">
          <cell r="A2159" t="str">
            <v>001.35.00280</v>
          </cell>
          <cell r="B2159" t="str">
            <v>Fornecimento e Instalação de Sifão Tipo Copo Em PVC Branco</v>
          </cell>
          <cell r="C2159" t="str">
            <v>UN</v>
          </cell>
          <cell r="D2159">
            <v>10.907999999999999</v>
          </cell>
        </row>
        <row r="2160">
          <cell r="A2160" t="str">
            <v>001.35.00300</v>
          </cell>
          <cell r="B2160" t="str">
            <v>Fornecimento e Instalação de Sifão Tipo Copo Em PVC Cromado</v>
          </cell>
          <cell r="C2160" t="str">
            <v>UN</v>
          </cell>
          <cell r="D2160">
            <v>22.238</v>
          </cell>
        </row>
        <row r="2161">
          <cell r="A2161" t="str">
            <v>001.35.00320</v>
          </cell>
          <cell r="B2161" t="str">
            <v>Fornecimento e Instalação de Sifão Tipo Copo Em Metal Cromado 1 x 1 1/2""""""""""""""""</v>
          </cell>
          <cell r="C2161" t="str">
            <v>UN</v>
          </cell>
          <cell r="D2161">
            <v>45.317999999999998</v>
          </cell>
        </row>
        <row r="2162">
          <cell r="A2162" t="str">
            <v>001.35.00340</v>
          </cell>
          <cell r="B2162" t="str">
            <v>Fornecimento e Instalação de Sifão Tipo Copo Em Metal Cromado 1 1/2 x 2""""""""""""""""</v>
          </cell>
          <cell r="C2162" t="str">
            <v>M2</v>
          </cell>
          <cell r="D2162">
            <v>68.027500000000003</v>
          </cell>
        </row>
        <row r="2163">
          <cell r="A2163" t="str">
            <v>001.35.00341</v>
          </cell>
          <cell r="B2163" t="str">
            <v>Fornecimento e Instalação de kit de aparelhos para atendimento de deficientes</v>
          </cell>
          <cell r="C2163" t="str">
            <v>M3</v>
          </cell>
        </row>
        <row r="2164">
          <cell r="A2164" t="str">
            <v>001.36</v>
          </cell>
          <cell r="B2164" t="str">
            <v>INSTALAÇÕES SANITÁRIAS - PRIMÁRIO E SECUNDÁRIO</v>
          </cell>
          <cell r="D2164">
            <v>35713.440399999999</v>
          </cell>
        </row>
        <row r="2165">
          <cell r="A2165" t="str">
            <v>001.36.00020</v>
          </cell>
          <cell r="B2165" t="str">
            <v>Fornecimento e Instalação de Tubo de PVC Rígido Cor Branca Com Ponta e Bolsa em Barra de 6m diâmetro 40 mm</v>
          </cell>
          <cell r="C2165" t="str">
            <v>ML</v>
          </cell>
          <cell r="D2165">
            <v>2.8978000000000002</v>
          </cell>
        </row>
        <row r="2166">
          <cell r="A2166" t="str">
            <v>001.36.00040</v>
          </cell>
          <cell r="B2166" t="str">
            <v>Fornecimento e Instalação de Tubo de PVC Rígido Cor Branca Com Ponta e Bolsa em Barra de 6m diâmetro 50 mm</v>
          </cell>
          <cell r="C2166" t="str">
            <v>ML</v>
          </cell>
          <cell r="D2166">
            <v>4.4364999999999997</v>
          </cell>
        </row>
        <row r="2167">
          <cell r="A2167" t="str">
            <v>001.36.00060</v>
          </cell>
          <cell r="B2167" t="str">
            <v>Fornecimento e Instalação de Tubo de PVC Rígido Cor Branca Com Ponta e Bolsa em Barra de 6 m  diâmetro 75 mm</v>
          </cell>
          <cell r="C2167" t="str">
            <v>ML</v>
          </cell>
          <cell r="D2167">
            <v>8.2174999999999994</v>
          </cell>
        </row>
        <row r="2168">
          <cell r="A2168" t="str">
            <v>001.36.00080</v>
          </cell>
          <cell r="B2168" t="str">
            <v>Fornecimento e Instalação de Tubo de PVC Rígido Cor Branca Com Ponta e Bolsa em Barra de 6 m diâmetro 100 mm</v>
          </cell>
          <cell r="C2168" t="str">
            <v>ML</v>
          </cell>
          <cell r="D2168">
            <v>7.5209000000000001</v>
          </cell>
        </row>
        <row r="2169">
          <cell r="A2169" t="str">
            <v>001.36.00100</v>
          </cell>
          <cell r="B2169" t="str">
            <v>Fornecimento e Instalação de Tubo de PVC Rígido Cor Branca Com Ponta e Bolsa em Barra de 6 m  diâmetro 150 mm</v>
          </cell>
          <cell r="C2169" t="str">
            <v>ML</v>
          </cell>
          <cell r="D2169">
            <v>25.1709</v>
          </cell>
        </row>
        <row r="2170">
          <cell r="A2170" t="str">
            <v>001.36.00120</v>
          </cell>
          <cell r="B2170" t="str">
            <v>Fornecimento e Instalação de Tubo de PVC Rígido Cor Branca Com Ponta e Bolsa em Barra de 6 m diâmetro 200 mm</v>
          </cell>
          <cell r="C2170" t="str">
            <v>ML</v>
          </cell>
          <cell r="D2170">
            <v>34.860399999999998</v>
          </cell>
        </row>
        <row r="2171">
          <cell r="A2171" t="str">
            <v>001.36.00140</v>
          </cell>
          <cell r="B2171" t="str">
            <v>Fornecimento e Instalação de Tubo de PVC Rígido Cor Branca Com Ponta e Bolsa em Barra de 6 m  diâmetro 250 mm</v>
          </cell>
          <cell r="C2171" t="str">
            <v>ML</v>
          </cell>
          <cell r="D2171">
            <v>56.696599999999997</v>
          </cell>
        </row>
        <row r="2172">
          <cell r="A2172" t="str">
            <v>001.36.00160</v>
          </cell>
          <cell r="B2172" t="str">
            <v>Fornecimento e Instalação de Tubo de PVC Rígido Cor Branca Com Ponta e Bolsa em Barra de 6 m  diâmetro 300 mm</v>
          </cell>
          <cell r="C2172" t="str">
            <v>ML</v>
          </cell>
          <cell r="D2172">
            <v>79.082099999999997</v>
          </cell>
        </row>
        <row r="2173">
          <cell r="A2173" t="str">
            <v>001.36.00180</v>
          </cell>
          <cell r="B2173" t="str">
            <v>Fornecimento e Instalação de Tubo de PVC Rígido Cor Branca Com Ponta e Bolsa em Barra de 6 m diâmetro 400 mm</v>
          </cell>
          <cell r="C2173" t="str">
            <v>ML</v>
          </cell>
          <cell r="D2173">
            <v>80.047799999999995</v>
          </cell>
        </row>
        <row r="2174">
          <cell r="A2174" t="str">
            <v>001.36.00200</v>
          </cell>
          <cell r="B2174" t="str">
            <v>Fornecimento e Instalação de Joelho 90º de PVC Rígido Branco diam.40 mm</v>
          </cell>
          <cell r="C2174" t="str">
            <v>UN</v>
          </cell>
          <cell r="D2174">
            <v>3.2475999999999998</v>
          </cell>
        </row>
        <row r="2175">
          <cell r="A2175" t="str">
            <v>001.36.00201</v>
          </cell>
          <cell r="B2175" t="str">
            <v>Fornecimento e Instalação de diversos tipos de conecções de PVC Rígido Branco tipo esgoto de diversos diametros</v>
          </cell>
          <cell r="C2175" t="str">
            <v>UN</v>
          </cell>
        </row>
        <row r="2176">
          <cell r="A2176" t="str">
            <v>001.36.00220</v>
          </cell>
          <cell r="B2176" t="str">
            <v>Fornecimento e Instalação de Joelho 90º de PVC Rígido Branco  diam.50 mm</v>
          </cell>
          <cell r="C2176" t="str">
            <v>UN</v>
          </cell>
          <cell r="D2176">
            <v>3.7675999999999998</v>
          </cell>
        </row>
        <row r="2177">
          <cell r="A2177" t="str">
            <v>001.36.00240</v>
          </cell>
          <cell r="B2177" t="str">
            <v>Fornecimento e Instalação de Joelho 90º de PVC Rígido Branco  diam.75 mm</v>
          </cell>
          <cell r="C2177" t="str">
            <v>UN</v>
          </cell>
          <cell r="D2177">
            <v>6.8116000000000003</v>
          </cell>
        </row>
        <row r="2178">
          <cell r="A2178" t="str">
            <v>001.36.00260</v>
          </cell>
          <cell r="B2178" t="str">
            <v>Fornecimento e Instalação de Joelho 90º de PVC Rígido Branco  diam.100 mm</v>
          </cell>
          <cell r="C2178" t="str">
            <v>UN</v>
          </cell>
          <cell r="D2178">
            <v>11.1099</v>
          </cell>
        </row>
        <row r="2179">
          <cell r="A2179" t="str">
            <v>001.36.00280</v>
          </cell>
          <cell r="B2179" t="str">
            <v>Fornecimento e Instalação de Joelho 90º com Anel de Borracha, de PVC Rígido Cor Branca diam. 40 mm</v>
          </cell>
          <cell r="C2179" t="str">
            <v>UN</v>
          </cell>
          <cell r="D2179">
            <v>4.5275999999999996</v>
          </cell>
        </row>
        <row r="2180">
          <cell r="A2180" t="str">
            <v>001.36.00300</v>
          </cell>
          <cell r="B2180" t="str">
            <v>Fornecimento e Instalação de Joelho 90º com Anel de Borracha, de PVC Rígido Cor Branca diam. 50 mm</v>
          </cell>
          <cell r="C2180" t="str">
            <v>UN</v>
          </cell>
          <cell r="D2180">
            <v>3.8875999999999999</v>
          </cell>
        </row>
        <row r="2181">
          <cell r="A2181" t="str">
            <v>001.36.00320</v>
          </cell>
          <cell r="B2181" t="str">
            <v>Fornecimento e Instalação de Joelho 45º PVC Rígido Branco Diam.40 mm</v>
          </cell>
          <cell r="C2181" t="str">
            <v>UN</v>
          </cell>
          <cell r="D2181">
            <v>3.6876000000000002</v>
          </cell>
        </row>
        <row r="2182">
          <cell r="A2182" t="str">
            <v>001.36.00340</v>
          </cell>
          <cell r="B2182" t="str">
            <v>Fornecimento e Instalação de Joelho 45º PVC Rígido Branco diam. 50 mm</v>
          </cell>
          <cell r="C2182" t="str">
            <v>UN</v>
          </cell>
          <cell r="D2182">
            <v>4.3475999999999999</v>
          </cell>
        </row>
        <row r="2183">
          <cell r="A2183" t="str">
            <v>001.36.00360</v>
          </cell>
          <cell r="B2183" t="str">
            <v>Fornecimento e Instalação de Joelho 45º PVC Rígido Branco diam. 75 mm</v>
          </cell>
          <cell r="C2183" t="str">
            <v>UN</v>
          </cell>
          <cell r="D2183">
            <v>7.5716000000000001</v>
          </cell>
        </row>
        <row r="2184">
          <cell r="A2184" t="str">
            <v>001.36.00380</v>
          </cell>
          <cell r="B2184" t="str">
            <v>Fornecimento e Instalação de Joelho 45º PVC Rígido Branco  diam.100 mm</v>
          </cell>
          <cell r="C2184" t="str">
            <v>UN</v>
          </cell>
          <cell r="D2184">
            <v>9.1372</v>
          </cell>
        </row>
        <row r="2185">
          <cell r="A2185" t="str">
            <v>001.36.00400</v>
          </cell>
          <cell r="B2185" t="str">
            <v>Fornecimento e Instalação de Te Sanitário Curto Branco diam.40x40 mm</v>
          </cell>
          <cell r="C2185" t="str">
            <v>UN</v>
          </cell>
          <cell r="D2185">
            <v>5.4497</v>
          </cell>
        </row>
        <row r="2186">
          <cell r="A2186" t="str">
            <v>001.36.00420</v>
          </cell>
          <cell r="B2186" t="str">
            <v>Fornecimento e Instalação de Te Sanitário Curto Branco diam. 50x50 mm</v>
          </cell>
          <cell r="C2186" t="str">
            <v>UN</v>
          </cell>
          <cell r="D2186">
            <v>7.6196999999999999</v>
          </cell>
        </row>
        <row r="2187">
          <cell r="A2187" t="str">
            <v>001.36.00440</v>
          </cell>
          <cell r="B2187" t="str">
            <v>Fornecimento e Instalação de Te Sanitário Curto Branco diam. 75x50 mm</v>
          </cell>
          <cell r="C2187" t="str">
            <v>UN</v>
          </cell>
          <cell r="D2187">
            <v>11.5555</v>
          </cell>
        </row>
        <row r="2188">
          <cell r="A2188" t="str">
            <v>001.36.00460</v>
          </cell>
          <cell r="B2188" t="str">
            <v>Fornecimento e Instalação de Te Sanitário Curto Branco diam. 75x75 mm</v>
          </cell>
          <cell r="C2188" t="str">
            <v>UN</v>
          </cell>
          <cell r="D2188">
            <v>13.0555</v>
          </cell>
        </row>
        <row r="2189">
          <cell r="A2189" t="str">
            <v>001.36.00480</v>
          </cell>
          <cell r="B2189" t="str">
            <v>Fornecimento e Instalação de Te Sanitário Curto Branco diam. 100x50 mm</v>
          </cell>
          <cell r="C2189" t="str">
            <v>UN</v>
          </cell>
          <cell r="D2189">
            <v>12.6106</v>
          </cell>
        </row>
        <row r="2190">
          <cell r="A2190" t="str">
            <v>001.36.00500</v>
          </cell>
          <cell r="B2190" t="str">
            <v>Fornecimento e Instalação de Te Sanitário Curto Branco diam. 100x75 mm</v>
          </cell>
          <cell r="C2190" t="str">
            <v>UN</v>
          </cell>
          <cell r="D2190">
            <v>36.570900000000002</v>
          </cell>
        </row>
        <row r="2191">
          <cell r="A2191" t="str">
            <v>001.36.00520</v>
          </cell>
          <cell r="B2191" t="str">
            <v>Fornecimento e Instalação de Te Sanitário Curto Branco diam.100x100 mm</v>
          </cell>
          <cell r="C2191" t="str">
            <v>UN</v>
          </cell>
          <cell r="D2191">
            <v>31.809100000000001</v>
          </cell>
        </row>
        <row r="2192">
          <cell r="A2192" t="str">
            <v>001.36.00540</v>
          </cell>
          <cell r="B2192" t="str">
            <v>Fornecimento e Instalação de Te Sanitário Curto Branco diam.150x150 mm</v>
          </cell>
          <cell r="C2192" t="str">
            <v>UN</v>
          </cell>
          <cell r="D2192">
            <v>39.794499999999999</v>
          </cell>
        </row>
        <row r="2193">
          <cell r="A2193" t="str">
            <v>001.36.00560</v>
          </cell>
          <cell r="B2193" t="str">
            <v>Fornecimento e Instalação de Luva Simples de PVC Branco diam.40 mm</v>
          </cell>
          <cell r="C2193" t="str">
            <v>UN</v>
          </cell>
          <cell r="D2193">
            <v>3.1131000000000002</v>
          </cell>
        </row>
        <row r="2194">
          <cell r="A2194" t="str">
            <v>001.36.00580</v>
          </cell>
          <cell r="B2194" t="str">
            <v>Fornecimento e Instalação de Luva Simples de PVC Branco diam. 50 mm</v>
          </cell>
          <cell r="C2194" t="str">
            <v>UN</v>
          </cell>
          <cell r="D2194">
            <v>4.1875999999999998</v>
          </cell>
        </row>
        <row r="2195">
          <cell r="A2195" t="str">
            <v>001.36.00600</v>
          </cell>
          <cell r="B2195" t="str">
            <v>Fornecimento e Instalação de Luva Simples de PVC Branco diam.75 mm</v>
          </cell>
          <cell r="C2195" t="str">
            <v>UN</v>
          </cell>
          <cell r="D2195">
            <v>6.4215999999999998</v>
          </cell>
        </row>
        <row r="2196">
          <cell r="A2196" t="str">
            <v>001.36.00620</v>
          </cell>
          <cell r="B2196" t="str">
            <v>Fornecimento e Instalação de Luva Simples de PVC Branco diam.100 mm</v>
          </cell>
          <cell r="C2196" t="str">
            <v>UN</v>
          </cell>
          <cell r="D2196">
            <v>7.9071999999999996</v>
          </cell>
        </row>
        <row r="2197">
          <cell r="A2197" t="str">
            <v>001.36.00640</v>
          </cell>
          <cell r="B2197" t="str">
            <v>Fornecimento e Instalação de Luva Simples de PVC Branco diam.150 mm</v>
          </cell>
          <cell r="C2197" t="str">
            <v>UN</v>
          </cell>
          <cell r="D2197">
            <v>26.313500000000001</v>
          </cell>
        </row>
        <row r="2198">
          <cell r="A2198" t="str">
            <v>001.36.00660</v>
          </cell>
          <cell r="B2198" t="str">
            <v>Fornecimento e Instalação de Luva de Correr de PVC Branco diam. 50 mm</v>
          </cell>
          <cell r="C2198" t="str">
            <v>UN</v>
          </cell>
          <cell r="D2198">
            <v>5.7675999999999998</v>
          </cell>
        </row>
        <row r="2199">
          <cell r="A2199" t="str">
            <v>001.36.00680</v>
          </cell>
          <cell r="B2199" t="str">
            <v>Fornecimento e Instalação de Luva de Correr de PVC Branco  diam. 75 mm</v>
          </cell>
          <cell r="C2199" t="str">
            <v>UN</v>
          </cell>
          <cell r="D2199">
            <v>10.0116</v>
          </cell>
        </row>
        <row r="2200">
          <cell r="A2200" t="str">
            <v>001.36.00700</v>
          </cell>
          <cell r="B2200" t="str">
            <v>Fornecimento e Instalação de Luva de Correr de PVC Branco  diam.100 mm</v>
          </cell>
          <cell r="C2200" t="str">
            <v>UN</v>
          </cell>
          <cell r="D2200">
            <v>11.744199999999999</v>
          </cell>
        </row>
        <row r="2201">
          <cell r="A2201" t="str">
            <v>001.36.00720</v>
          </cell>
          <cell r="B2201" t="str">
            <v>Fornecimento e Instalação de Redução Excêntrica em PVC Branco diam.75x50 mm</v>
          </cell>
          <cell r="C2201" t="str">
            <v>UN</v>
          </cell>
          <cell r="D2201">
            <v>5.1875999999999998</v>
          </cell>
        </row>
        <row r="2202">
          <cell r="A2202" t="str">
            <v>001.36.00740</v>
          </cell>
          <cell r="B2202" t="str">
            <v>Fornecimento e Instalação de Redução Excêntrica em PVC Branco diam.100x50 mm</v>
          </cell>
          <cell r="C2202" t="str">
            <v>UN</v>
          </cell>
          <cell r="D2202">
            <v>8.1564999999999994</v>
          </cell>
        </row>
        <row r="2203">
          <cell r="A2203" t="str">
            <v>001.36.00760</v>
          </cell>
          <cell r="B2203" t="str">
            <v>Fornecimento e Instalação de Redução Excêntrica em PVC Branco diam.100x75 mm</v>
          </cell>
          <cell r="C2203" t="str">
            <v>UN</v>
          </cell>
          <cell r="D2203">
            <v>8.6865000000000006</v>
          </cell>
        </row>
        <row r="2204">
          <cell r="A2204" t="str">
            <v>001.36.00780</v>
          </cell>
          <cell r="B2204" t="str">
            <v>Fornecimento e Instalação de Terminal de Ventilação PVC Branco  diam.50 mm</v>
          </cell>
          <cell r="C2204" t="str">
            <v>UN</v>
          </cell>
          <cell r="D2204">
            <v>5.2675999999999998</v>
          </cell>
        </row>
        <row r="2205">
          <cell r="A2205" t="str">
            <v>001.36.00800</v>
          </cell>
          <cell r="B2205" t="str">
            <v>Fornecimento e Instalação de Bucha de Redução PVC Branco Diam.50 mm x 40 mm</v>
          </cell>
          <cell r="C2205" t="str">
            <v>UN</v>
          </cell>
          <cell r="D2205">
            <v>2.9176000000000002</v>
          </cell>
        </row>
        <row r="2206">
          <cell r="A2206" t="str">
            <v>001.36.00820</v>
          </cell>
          <cell r="B2206" t="str">
            <v>Fornecimento e Instalação de Curva 90º de PVC Rígido Branco diam.40 mm</v>
          </cell>
          <cell r="C2206" t="str">
            <v>UN</v>
          </cell>
          <cell r="D2206">
            <v>5.0975999999999999</v>
          </cell>
        </row>
        <row r="2207">
          <cell r="A2207" t="str">
            <v>001.36.00840</v>
          </cell>
          <cell r="B2207" t="str">
            <v>Fornecimento e Instalação de Curva 90º de PVC Rígido Branco diam. 50 mm</v>
          </cell>
          <cell r="C2207" t="str">
            <v>UN</v>
          </cell>
          <cell r="D2207">
            <v>7.7476000000000003</v>
          </cell>
        </row>
        <row r="2208">
          <cell r="A2208" t="str">
            <v>001.36.00860</v>
          </cell>
          <cell r="B2208" t="str">
            <v>Fornecimento e Instalação de Curva 90º de PVC Rígido Branco diam. 75 mm</v>
          </cell>
          <cell r="C2208" t="str">
            <v>UN</v>
          </cell>
          <cell r="D2208">
            <v>19.311599999999999</v>
          </cell>
        </row>
        <row r="2209">
          <cell r="A2209" t="str">
            <v>001.36.00880</v>
          </cell>
          <cell r="B2209" t="str">
            <v>Fornecimento e Instalação de Curva 90º de PVC Rígido Branco Diam.100 mm</v>
          </cell>
          <cell r="C2209" t="str">
            <v>UN</v>
          </cell>
          <cell r="D2209">
            <v>15.6272</v>
          </cell>
        </row>
        <row r="2210">
          <cell r="A2210" t="str">
            <v>001.36.00900</v>
          </cell>
          <cell r="B2210" t="str">
            <v>Fornecimento e Instalação de Curva 90º de PVC Rígido Branco diam. 150 mm</v>
          </cell>
          <cell r="C2210" t="str">
            <v>UN</v>
          </cell>
          <cell r="D2210">
            <v>73.137600000000006</v>
          </cell>
        </row>
        <row r="2211">
          <cell r="A2211" t="str">
            <v>001.36.00920</v>
          </cell>
          <cell r="B2211" t="str">
            <v>Fornecimento e Instalação de Curva 45º de PVC Rígido Branco Diam.50 mm</v>
          </cell>
          <cell r="C2211" t="str">
            <v>UN</v>
          </cell>
          <cell r="D2211">
            <v>7.7575000000000003</v>
          </cell>
        </row>
        <row r="2212">
          <cell r="A2212" t="str">
            <v>001.36.00940</v>
          </cell>
          <cell r="B2212" t="str">
            <v>Fornecimento e Instalação de Curva 45º de PVC Rígido Branco diam. 75 mm</v>
          </cell>
          <cell r="C2212" t="str">
            <v>UN</v>
          </cell>
          <cell r="D2212">
            <v>17.5016</v>
          </cell>
        </row>
        <row r="2213">
          <cell r="A2213" t="str">
            <v>001.36.00960</v>
          </cell>
          <cell r="B2213" t="str">
            <v>Fornecimento e Instalação de Curva 45º de PVC Rígido Branco diam.100 mm</v>
          </cell>
          <cell r="C2213" t="str">
            <v>UN</v>
          </cell>
          <cell r="D2213">
            <v>27.057200000000002</v>
          </cell>
        </row>
        <row r="2214">
          <cell r="A2214" t="str">
            <v>001.36.00980</v>
          </cell>
          <cell r="B2214" t="str">
            <v>Fornecimento e Instalação de Junção 45º PVC Rígido Branco diam.40 mm</v>
          </cell>
          <cell r="C2214" t="str">
            <v>UN</v>
          </cell>
          <cell r="D2214">
            <v>5.6696999999999997</v>
          </cell>
        </row>
        <row r="2215">
          <cell r="A2215" t="str">
            <v>001.36.01000</v>
          </cell>
          <cell r="B2215" t="str">
            <v>Fornecimento e Instalação de Junção Simples de PVC Rígido Branco diam. 50x50 mm</v>
          </cell>
          <cell r="C2215" t="str">
            <v>UN</v>
          </cell>
          <cell r="D2215">
            <v>8.4946999999999999</v>
          </cell>
        </row>
        <row r="2216">
          <cell r="A2216" t="str">
            <v>001.36.01020</v>
          </cell>
          <cell r="B2216" t="str">
            <v>Fornecimento e Instalação de Junção Simples de PVC Rígido Branco  diam. 75x50 mm</v>
          </cell>
          <cell r="C2216" t="str">
            <v>UN</v>
          </cell>
          <cell r="D2216">
            <v>10.1126</v>
          </cell>
        </row>
        <row r="2217">
          <cell r="A2217" t="str">
            <v>001.36.01040</v>
          </cell>
          <cell r="B2217" t="str">
            <v>Fornecimento e Instalação de Junção Simples de PVC Rígido Branco  diam. 75x75 mm</v>
          </cell>
          <cell r="C2217" t="str">
            <v>UN</v>
          </cell>
          <cell r="D2217">
            <v>13.7026</v>
          </cell>
        </row>
        <row r="2218">
          <cell r="A2218" t="str">
            <v>001.36.01060</v>
          </cell>
          <cell r="B2218" t="str">
            <v>Fornecimento e Instalação de Junção Simples de PVC Rígido Branco  diam. 100x50 mm</v>
          </cell>
          <cell r="C2218" t="str">
            <v>UN</v>
          </cell>
          <cell r="D2218">
            <v>14.4191</v>
          </cell>
        </row>
        <row r="2219">
          <cell r="A2219" t="str">
            <v>001.36.01080</v>
          </cell>
          <cell r="B2219" t="str">
            <v>Fornecimento e Instalação de Junção Simples de PVC Rígido Branco  diam. 100x75 mm</v>
          </cell>
          <cell r="C2219" t="str">
            <v>UN</v>
          </cell>
          <cell r="D2219">
            <v>19.109100000000002</v>
          </cell>
        </row>
        <row r="2220">
          <cell r="A2220" t="str">
            <v>001.36.01100</v>
          </cell>
          <cell r="B2220" t="str">
            <v>Fornecimento e Instalação de Junção Simples de PVC Rígido Branco  diam. 100x100 mm</v>
          </cell>
          <cell r="C2220" t="str">
            <v>UN</v>
          </cell>
          <cell r="D2220">
            <v>13.989100000000001</v>
          </cell>
        </row>
        <row r="2221">
          <cell r="A2221" t="str">
            <v>001.36.01120</v>
          </cell>
          <cell r="B2221" t="str">
            <v>Fornecimento e Instalação de Cap de PVC Rígido Branco diam. 50 mm</v>
          </cell>
          <cell r="C2221" t="str">
            <v>UN</v>
          </cell>
          <cell r="D2221">
            <v>3.3348</v>
          </cell>
        </row>
        <row r="2222">
          <cell r="A2222" t="str">
            <v>001.36.01140</v>
          </cell>
          <cell r="B2222" t="str">
            <v>Fornecimento e Instalação de Cap de PVC Rígido Branco diam. 75 mm</v>
          </cell>
          <cell r="C2222" t="str">
            <v>UN</v>
          </cell>
          <cell r="D2222">
            <v>5.2308000000000003</v>
          </cell>
        </row>
        <row r="2223">
          <cell r="A2223" t="str">
            <v>001.36.01160</v>
          </cell>
          <cell r="B2223" t="str">
            <v>Fornecimento e Instalação de Cap de PVC Rígido Branco diam.100 mm</v>
          </cell>
          <cell r="C2223" t="str">
            <v>UN</v>
          </cell>
          <cell r="D2223">
            <v>7.6986999999999997</v>
          </cell>
        </row>
        <row r="2224">
          <cell r="A2224" t="str">
            <v>001.36.01180</v>
          </cell>
          <cell r="B2224" t="str">
            <v>Fornecimento e Instalação de Corpo de Caixa Sifonada PVC Rígido Branco 100 x 100 x 50 mm</v>
          </cell>
          <cell r="C2224" t="str">
            <v>UN</v>
          </cell>
          <cell r="D2224">
            <v>7.8670999999999998</v>
          </cell>
        </row>
        <row r="2225">
          <cell r="A2225" t="str">
            <v>001.36.01200</v>
          </cell>
          <cell r="B2225" t="str">
            <v>Fornecimento e Instalação de Corpo de Caixa Sifonada PVC Rígido Branco 150 x 150 x 50 mm</v>
          </cell>
          <cell r="C2225" t="str">
            <v>UN</v>
          </cell>
          <cell r="D2225">
            <v>15.857100000000001</v>
          </cell>
        </row>
        <row r="2226">
          <cell r="A2226" t="str">
            <v>001.36.01220</v>
          </cell>
          <cell r="B2226" t="str">
            <v>Fornecimento e Instalação de Corpo de Caixa Sifonada PVC Rígido Branco 150 x 185 x 75 mm</v>
          </cell>
          <cell r="C2226" t="str">
            <v>UN</v>
          </cell>
          <cell r="D2226">
            <v>17.737100000000002</v>
          </cell>
        </row>
        <row r="2227">
          <cell r="A2227" t="str">
            <v>001.36.01240</v>
          </cell>
          <cell r="B2227" t="str">
            <v>Fornecimento e Instalação de Corpo de Caixa Sifonada PVC Rígido Branco 250 x 172 x 50 mm</v>
          </cell>
          <cell r="C2227" t="str">
            <v>UN</v>
          </cell>
          <cell r="D2227">
            <v>28.691800000000001</v>
          </cell>
        </row>
        <row r="2228">
          <cell r="A2228" t="str">
            <v>001.36.01260</v>
          </cell>
          <cell r="B2228" t="str">
            <v>Fornecimento e Instalação de Corpo de Caixa Sifonada PVC Rígido Branco 250 x 230 x 75 mm</v>
          </cell>
          <cell r="C2228" t="str">
            <v>UN</v>
          </cell>
          <cell r="D2228">
            <v>34.331800000000001</v>
          </cell>
        </row>
        <row r="2229">
          <cell r="A2229" t="str">
            <v>001.36.01280</v>
          </cell>
          <cell r="B2229" t="str">
            <v>Fornecimento e Instalação de Porta Grelha Quadrado Branco P/ Grelha Quadrada 100 mm</v>
          </cell>
          <cell r="C2229" t="str">
            <v>UN</v>
          </cell>
          <cell r="D2229">
            <v>3.0129000000000001</v>
          </cell>
        </row>
        <row r="2230">
          <cell r="A2230" t="str">
            <v>001.36.01300</v>
          </cell>
          <cell r="B2230" t="str">
            <v>Fornecimento e Instalação de Porta Grelha Quadrado Cromado P/ Grelha Redonda 100 mm</v>
          </cell>
          <cell r="C2230" t="str">
            <v>UN</v>
          </cell>
          <cell r="D2230">
            <v>2.3429000000000002</v>
          </cell>
        </row>
        <row r="2231">
          <cell r="A2231" t="str">
            <v>001.36.01320</v>
          </cell>
          <cell r="B2231" t="str">
            <v>Fornecimento e Instalação de Porta Grelha Redondo Branco 100 mm</v>
          </cell>
          <cell r="C2231" t="str">
            <v>UN</v>
          </cell>
          <cell r="D2231">
            <v>1.4429000000000001</v>
          </cell>
        </row>
        <row r="2232">
          <cell r="A2232" t="str">
            <v>001.36.01340</v>
          </cell>
          <cell r="B2232" t="str">
            <v>Fornecimento e Instalação de Porta Grelha Redondo Cromado 100 mm</v>
          </cell>
          <cell r="C2232" t="str">
            <v>UN</v>
          </cell>
          <cell r="D2232">
            <v>1.6129</v>
          </cell>
        </row>
        <row r="2233">
          <cell r="A2233" t="str">
            <v>001.36.01360</v>
          </cell>
          <cell r="B2233" t="str">
            <v>Fornecimento e Instalação de Porta Grelha Quadrada Prata 150 mm</v>
          </cell>
          <cell r="C2233" t="str">
            <v>UN</v>
          </cell>
          <cell r="D2233">
            <v>3.0529000000000002</v>
          </cell>
        </row>
        <row r="2234">
          <cell r="A2234" t="str">
            <v>001.36.01380</v>
          </cell>
          <cell r="B2234" t="str">
            <v>Fornecimento e Instalação de Porta Grelha Redonda Cinza 150 mm</v>
          </cell>
          <cell r="C2234" t="str">
            <v>UN</v>
          </cell>
          <cell r="D2234">
            <v>2.2528999999999999</v>
          </cell>
        </row>
        <row r="2235">
          <cell r="A2235" t="str">
            <v>001.36.01400</v>
          </cell>
          <cell r="B2235" t="str">
            <v>Fornecimento e Instalação de Porta Grelha Redonda Cromado 150 mm</v>
          </cell>
          <cell r="C2235" t="str">
            <v>UN</v>
          </cell>
          <cell r="D2235">
            <v>2.9729000000000001</v>
          </cell>
        </row>
        <row r="2236">
          <cell r="A2236" t="str">
            <v>001.36.01420</v>
          </cell>
          <cell r="B2236" t="str">
            <v>Fornecimento e Instalação de Grelha Redonda Branca 100 mm</v>
          </cell>
          <cell r="C2236" t="str">
            <v>UN</v>
          </cell>
          <cell r="D2236">
            <v>6.9236000000000004</v>
          </cell>
        </row>
        <row r="2237">
          <cell r="A2237" t="str">
            <v>001.36.01440</v>
          </cell>
          <cell r="B2237" t="str">
            <v>Fornecimento e Instalação de Grelha Redonda Alumínio 100 mm</v>
          </cell>
          <cell r="C2237" t="str">
            <v>UN</v>
          </cell>
          <cell r="D2237">
            <v>2.8828999999999998</v>
          </cell>
        </row>
        <row r="2238">
          <cell r="A2238" t="str">
            <v>001.36.01460</v>
          </cell>
          <cell r="B2238" t="str">
            <v>Fornecimento e Instalação de Grelha Quadrada Branca 150 mm</v>
          </cell>
          <cell r="C2238" t="str">
            <v>UN</v>
          </cell>
          <cell r="D2238">
            <v>3.0529000000000002</v>
          </cell>
        </row>
        <row r="2239">
          <cell r="A2239" t="str">
            <v>001.36.01480</v>
          </cell>
          <cell r="B2239" t="str">
            <v>Fornecimento e Instalação de Grelha Quadrada De Alumínio 150 mm</v>
          </cell>
          <cell r="C2239" t="str">
            <v>UN</v>
          </cell>
          <cell r="D2239">
            <v>15.1629</v>
          </cell>
        </row>
        <row r="2240">
          <cell r="A2240" t="str">
            <v>001.36.01500</v>
          </cell>
          <cell r="B2240" t="str">
            <v>Fornecimento e Instalação de Grelha Redonda Branca 150 mm</v>
          </cell>
          <cell r="C2240" t="str">
            <v>UN</v>
          </cell>
          <cell r="D2240">
            <v>1.9029</v>
          </cell>
        </row>
        <row r="2241">
          <cell r="A2241" t="str">
            <v>001.36.01520</v>
          </cell>
          <cell r="B2241" t="str">
            <v>Fornecimento e Instalação de Grelha Redonda Cromada 150 mm</v>
          </cell>
          <cell r="C2241" t="str">
            <v>UN</v>
          </cell>
          <cell r="D2241">
            <v>8.9628999999999994</v>
          </cell>
        </row>
        <row r="2242">
          <cell r="A2242" t="str">
            <v>001.36.01540</v>
          </cell>
          <cell r="B2242" t="str">
            <v>Fornecimento e Instalação de Porta Tampa Caixa Sifonada 250 mm</v>
          </cell>
          <cell r="C2242" t="str">
            <v>UN</v>
          </cell>
          <cell r="D2242">
            <v>5.9257</v>
          </cell>
        </row>
        <row r="2243">
          <cell r="A2243" t="str">
            <v>001.36.01560</v>
          </cell>
          <cell r="B2243" t="str">
            <v>Fornecimento e Instalação de Porta Tampa PVC Caixa Sifonada 250 mm</v>
          </cell>
          <cell r="C2243" t="str">
            <v>UN</v>
          </cell>
          <cell r="D2243">
            <v>8.7157</v>
          </cell>
        </row>
        <row r="2244">
          <cell r="A2244" t="str">
            <v>001.36.01580</v>
          </cell>
          <cell r="B2244" t="str">
            <v>Fornecimento e Instalação de Caixa Sifonada de PVC Rígido Branco 100 x 100 x 50  Para Esgoto Secundário Com Grelha Redonda PVC Cromado e Porta Grelha PVC Branco ou Cinza</v>
          </cell>
          <cell r="C2244" t="str">
            <v>UN</v>
          </cell>
          <cell r="D2244">
            <v>17.938099999999999</v>
          </cell>
        </row>
        <row r="2245">
          <cell r="A2245" t="str">
            <v>001.36.01600</v>
          </cell>
          <cell r="B2245" t="str">
            <v>Fornecimento e Instalação de Caixa de Gordura de PVC Sifonada Conj. Completo de 250 x 172 x 50mm</v>
          </cell>
          <cell r="C2245" t="str">
            <v>UN</v>
          </cell>
          <cell r="D2245">
            <v>45.518099999999997</v>
          </cell>
        </row>
        <row r="2246">
          <cell r="A2246" t="str">
            <v>001.36.01620</v>
          </cell>
          <cell r="B2246" t="str">
            <v>Fornecimento e Instalação de Caixa de Gordura de PVC Sifonada Conj. Completo de 250 x 230 x 75mm</v>
          </cell>
          <cell r="C2246" t="str">
            <v>UN</v>
          </cell>
          <cell r="D2246">
            <v>50.898099999999999</v>
          </cell>
        </row>
        <row r="2247">
          <cell r="A2247" t="str">
            <v>001.36.01640</v>
          </cell>
          <cell r="B2247" t="str">
            <v>Execução de caixa de inspeção em alvenaria de tijolos maciço de 1/2 vez revestida com argamassa de cimento e areia 1:3 com impermeabilizante e tampa de concreto armado (e=0.07 m) conf. det. n. 15 dop 20 x 20 x 20 cm</v>
          </cell>
          <cell r="C2247" t="str">
            <v>UN</v>
          </cell>
          <cell r="D2247">
            <v>22.947299999999998</v>
          </cell>
        </row>
        <row r="2248">
          <cell r="A2248" t="str">
            <v>001.36.01660</v>
          </cell>
          <cell r="B2248" t="str">
            <v>Execução de caixa de inspeção em alvenaria de tijolos maciço de 1/2 vez revestida com argamassa de cimento e areia 1:3 com impermeabilizante e tampa de concreto armado (e=0.07 m) conf. det. n. 15 dop 30 x 30 x 20 cm</v>
          </cell>
          <cell r="C2248" t="str">
            <v>UN</v>
          </cell>
          <cell r="D2248">
            <v>39.686199999999999</v>
          </cell>
        </row>
        <row r="2249">
          <cell r="A2249" t="str">
            <v>001.36.01680</v>
          </cell>
          <cell r="B2249" t="str">
            <v>Execução de caixa de inspeção em alvenaria de tijolos maciço de 1/2 vez revestida com argamassa de cimento e areia 1:3 com impermeabilizante e tampa de concreto armado (e=0.07 m) conf. det. n. 15 dop 40 x 40 x 30 cm</v>
          </cell>
          <cell r="C2249" t="str">
            <v>UN</v>
          </cell>
          <cell r="D2249">
            <v>54.476300000000002</v>
          </cell>
        </row>
        <row r="2250">
          <cell r="A2250" t="str">
            <v>001.36.01700</v>
          </cell>
          <cell r="B2250" t="str">
            <v>Execução de caixa de inspeção em alvenaria de tijolos maciço de 1/2 vez revestida com argamassa de cimento e areia 1:3 com impermeabilizante e tampa de concreto armado (e=0.07 m) conf. det. n. 15 dop 50 x 50 x 30 cm</v>
          </cell>
          <cell r="C2250" t="str">
            <v>UN</v>
          </cell>
          <cell r="D2250">
            <v>66.150400000000005</v>
          </cell>
        </row>
        <row r="2251">
          <cell r="A2251" t="str">
            <v>001.36.01720</v>
          </cell>
          <cell r="B2251" t="str">
            <v>Execução de caixa de inspeção em alvenaria de tijolos maciço de 1/2 vez revestida com argamassa de cimento e areia 1:3 com impermeabilizante e tampa de concreto armado (e=0.07 m) conf. det. n. 15 dop 50 x 50 x 40 cm</v>
          </cell>
          <cell r="C2251" t="str">
            <v>UN</v>
          </cell>
          <cell r="D2251">
            <v>71.168599999999998</v>
          </cell>
        </row>
        <row r="2252">
          <cell r="A2252" t="str">
            <v>001.36.01740</v>
          </cell>
          <cell r="B2252" t="str">
            <v>Execução de caixa de inspeção em alvenaria de tijolos maciço de 1/2 vez revestida com argamassa de cimento e areia 1:3 com impermeabilizante e tampa de concreto armado (e=0.07 m) conf. det. n. 15 dop 60 x 60 x 50 cm</v>
          </cell>
          <cell r="C2252" t="str">
            <v>UN</v>
          </cell>
          <cell r="D2252">
            <v>97.2684</v>
          </cell>
        </row>
        <row r="2253">
          <cell r="A2253" t="str">
            <v>001.36.01760</v>
          </cell>
          <cell r="B2253" t="str">
            <v>Execução de caixa de inspeção em alvenaria de tijolos maciço de 1/2 vez revestida com argamassa de cimento e areia 1:3 com impermeabilizante e tampa de concreto armado (e=0.07 m) conf. det. n. 15 dop 70 x 70 x 50 cm</v>
          </cell>
          <cell r="C2253" t="str">
            <v>UN</v>
          </cell>
          <cell r="D2253">
            <v>112.9954</v>
          </cell>
        </row>
        <row r="2254">
          <cell r="A2254" t="str">
            <v>001.36.01780</v>
          </cell>
          <cell r="B2254" t="str">
            <v>Execução de caixa de inspeção em alvenaria de tijolos maciço de 1/2 vez revestida com argamassa de cimento e areia 1:3 com impermeabilizante e tampa de concreto armado (e=0.07 m) conf. det. n. 15 dop 80 x 80 x 60 cm</v>
          </cell>
          <cell r="C2254" t="str">
            <v>UN</v>
          </cell>
          <cell r="D2254">
            <v>144.1842</v>
          </cell>
        </row>
        <row r="2255">
          <cell r="A2255" t="str">
            <v>001.36.01800</v>
          </cell>
          <cell r="B2255" t="str">
            <v>Execução de caixa de inspeção em alvenaria de tijolos maciço de 1/2 vez revestida com argamassa de cimento e areia 1:3 com impermeabilizante e tampa de concreto armado (e=0.07 m) conf. det. n. 15 dop 100 x 100 x 100 cm</v>
          </cell>
          <cell r="C2255" t="str">
            <v>UN</v>
          </cell>
          <cell r="D2255">
            <v>240.09649999999999</v>
          </cell>
        </row>
        <row r="2256">
          <cell r="A2256" t="str">
            <v>001.36.01820</v>
          </cell>
          <cell r="B2256" t="str">
            <v>Execução de vala de infiltração com seção trapezoidal (base menor=0,50 m, base maior = 1,00 m), contendo camadas de brita nº 04 (0,20 m e 0,30 m) areia grossa( 0,50 m) e aterro ( 0,50m), inclusive 2 (dois) tubos de pvc perfurados p/ dreno - 100 mm, conf</v>
          </cell>
          <cell r="C2256" t="str">
            <v>ML</v>
          </cell>
          <cell r="D2256">
            <v>71.395499999999998</v>
          </cell>
        </row>
        <row r="2257">
          <cell r="A2257" t="str">
            <v>001.36.01840</v>
          </cell>
          <cell r="B2257" t="str">
            <v>Fornecimento de camada filtrante de areia 0.30 m e pedra 0.60 m (seixo rolado) apiloado s/ escavação</v>
          </cell>
          <cell r="C2257" t="str">
            <v>ML</v>
          </cell>
          <cell r="D2257">
            <v>51.329000000000001</v>
          </cell>
        </row>
        <row r="2258">
          <cell r="A2258" t="str">
            <v>001.36.01860</v>
          </cell>
          <cell r="B2258" t="str">
            <v>Fornecimento de dreno em pedra (cascalho) seccao trapezoidal base maior 60 cm base menor 30 cm e altura 50 cm incl escavação</v>
          </cell>
          <cell r="C2258" t="str">
            <v>ML</v>
          </cell>
          <cell r="D2258">
            <v>8.7517999999999994</v>
          </cell>
        </row>
        <row r="2259">
          <cell r="A2259" t="str">
            <v>001.36.01880</v>
          </cell>
          <cell r="B2259" t="str">
            <v>Fornecimento de dreno com secao trapezoidal (base menor = 0,50m, base maior = 1,0m e altura de 1,50m), em camadas de brita nº 2 e 4 e areia grossa inclusive tubo de pvc perfurado d=1,50 mm, conf. det. do dvop</v>
          </cell>
          <cell r="C2259" t="str">
            <v>ML</v>
          </cell>
          <cell r="D2259">
            <v>82.388199999999998</v>
          </cell>
        </row>
        <row r="2260">
          <cell r="A2260" t="str">
            <v>001.36.01900</v>
          </cell>
          <cell r="B2260" t="str">
            <v>Fornecimento e aplicação de brita nr. 4</v>
          </cell>
          <cell r="C2260" t="str">
            <v>M3</v>
          </cell>
          <cell r="D2260">
            <v>64.488699999999994</v>
          </cell>
        </row>
        <row r="2261">
          <cell r="A2261" t="str">
            <v>001.36.01920</v>
          </cell>
          <cell r="B2261" t="str">
            <v>Execução de fossa séptica conf. det. n. 8 dop 1.60 x 0.80 x 1.50 m</v>
          </cell>
          <cell r="C2261" t="str">
            <v>UN</v>
          </cell>
          <cell r="D2261">
            <v>941.59699999999998</v>
          </cell>
        </row>
        <row r="2262">
          <cell r="A2262" t="str">
            <v>001.36.01940</v>
          </cell>
          <cell r="B2262" t="str">
            <v>Execução de fossa séptica conf. det. n. 2.50 x 1.15 x 1.50 m</v>
          </cell>
          <cell r="C2262" t="str">
            <v>UN</v>
          </cell>
          <cell r="D2262">
            <v>1500.0626</v>
          </cell>
        </row>
        <row r="2263">
          <cell r="A2263" t="str">
            <v>001.36.01960</v>
          </cell>
          <cell r="B2263" t="str">
            <v>Execução de fossa séptica conf. det. n. 2.80 x 1.40 x 1.50 m</v>
          </cell>
          <cell r="C2263" t="str">
            <v>UN</v>
          </cell>
          <cell r="D2263">
            <v>1722.5106000000001</v>
          </cell>
        </row>
        <row r="2264">
          <cell r="A2264" t="str">
            <v>001.36.01980</v>
          </cell>
          <cell r="B2264" t="str">
            <v>Execução de fossa séptica conf. det. n. 3.20 x 1.60 x 1.80 m</v>
          </cell>
          <cell r="C2264" t="str">
            <v>UN</v>
          </cell>
          <cell r="D2264">
            <v>2295.5636</v>
          </cell>
        </row>
        <row r="2265">
          <cell r="A2265" t="str">
            <v>001.36.02000</v>
          </cell>
          <cell r="B2265" t="str">
            <v>Execução de fossa séptica conf. det. n. 3.50 x 1.75 x 1.80 m</v>
          </cell>
          <cell r="C2265" t="str">
            <v>UN</v>
          </cell>
          <cell r="D2265">
            <v>2605.0810999999999</v>
          </cell>
        </row>
        <row r="2266">
          <cell r="A2266" t="str">
            <v>001.36.02020</v>
          </cell>
          <cell r="B2266" t="str">
            <v>Execução de fossa séptica conf. det. n. 3.80 x 1.90 x 1.80 m</v>
          </cell>
          <cell r="C2266" t="str">
            <v>UN</v>
          </cell>
          <cell r="D2266">
            <v>2816.4571999999998</v>
          </cell>
        </row>
        <row r="2267">
          <cell r="A2267" t="str">
            <v>001.36.02040</v>
          </cell>
          <cell r="B2267" t="str">
            <v>Execução de fossa séptica conf. det. n. 4.00 x 2.00 x 1.80 m</v>
          </cell>
          <cell r="C2267" t="str">
            <v>UN</v>
          </cell>
          <cell r="D2267">
            <v>3042.8141999999998</v>
          </cell>
        </row>
        <row r="2268">
          <cell r="A2268" t="str">
            <v>001.36.02060</v>
          </cell>
          <cell r="B2268" t="str">
            <v>Execução de sumidouro conf. det. n. 12 dop diâmetro 1.50 m e profundidade 1.50 m</v>
          </cell>
          <cell r="C2268" t="str">
            <v>UN</v>
          </cell>
          <cell r="D2268">
            <v>562.53650000000005</v>
          </cell>
        </row>
        <row r="2269">
          <cell r="A2269" t="str">
            <v>001.36.02080</v>
          </cell>
          <cell r="B2269" t="str">
            <v>Execução de sumidouro conf. det. n. 12 dop diâmetro 1.50 e prof. 2.00 m</v>
          </cell>
          <cell r="C2269" t="str">
            <v>UN</v>
          </cell>
          <cell r="D2269">
            <v>645.67110000000002</v>
          </cell>
        </row>
        <row r="2270">
          <cell r="A2270" t="str">
            <v>001.36.02100</v>
          </cell>
          <cell r="B2270" t="str">
            <v>Execução de sumidouro conf. det. n. 12 dop diâmetro 1.50 e prof. 3.00 m</v>
          </cell>
          <cell r="C2270" t="str">
            <v>UN</v>
          </cell>
          <cell r="D2270">
            <v>826.12019999999995</v>
          </cell>
        </row>
        <row r="2271">
          <cell r="A2271" t="str">
            <v>001.36.02120</v>
          </cell>
          <cell r="B2271" t="str">
            <v>Execução de sumidouro conf. det. n. 12 dop diâmetro 2.00 m e prof. 2.00 m</v>
          </cell>
          <cell r="C2271" t="str">
            <v>UN</v>
          </cell>
          <cell r="D2271">
            <v>955.89279999999997</v>
          </cell>
        </row>
        <row r="2272">
          <cell r="A2272" t="str">
            <v>001.36.02140</v>
          </cell>
          <cell r="B2272" t="str">
            <v>Execução de sumidouro conf. det. n. 12 dop diâmetro 2.00 m e prof. 3.00m</v>
          </cell>
          <cell r="C2272" t="str">
            <v>UN</v>
          </cell>
          <cell r="D2272">
            <v>1206.4530999999999</v>
          </cell>
        </row>
        <row r="2273">
          <cell r="A2273" t="str">
            <v>001.36.02160</v>
          </cell>
          <cell r="B2273" t="str">
            <v>Execução de sumidouro conf. det. n. 12 dop diâmetro 2.00 e prof. 3.20 m</v>
          </cell>
          <cell r="C2273" t="str">
            <v>UN</v>
          </cell>
          <cell r="D2273">
            <v>1256.992</v>
          </cell>
        </row>
        <row r="2274">
          <cell r="A2274" t="str">
            <v>001.36.02180</v>
          </cell>
          <cell r="B2274" t="str">
            <v>Execução de sumidouro conf. det. n. 12 dop diâmetro 2.00 m e prof. 4.15 m</v>
          </cell>
          <cell r="C2274" t="str">
            <v>UN</v>
          </cell>
          <cell r="D2274">
            <v>1495.34</v>
          </cell>
        </row>
        <row r="2275">
          <cell r="A2275" t="str">
            <v>001.36.02200</v>
          </cell>
          <cell r="B2275" t="str">
            <v>Execução de sumidouro conf. det. n. 12 dop diâmetro 2.00 m e prof. 4.50 m</v>
          </cell>
          <cell r="C2275" t="str">
            <v>UN</v>
          </cell>
          <cell r="D2275">
            <v>1583.3933999999999</v>
          </cell>
        </row>
        <row r="2276">
          <cell r="A2276" t="str">
            <v>001.36.02220</v>
          </cell>
          <cell r="B2276" t="str">
            <v>Execução de sumidouro conf. det. n. 12 dop diâmetro 3.00 m e prof. 3.30 m</v>
          </cell>
          <cell r="C2276" t="str">
            <v>UN</v>
          </cell>
          <cell r="D2276">
            <v>2280.0720999999999</v>
          </cell>
        </row>
        <row r="2277">
          <cell r="A2277" t="str">
            <v>001.36.02240</v>
          </cell>
          <cell r="B2277" t="str">
            <v>Execução de filtro anaeróbico d = 2,20 m, conforme detalhe do dvop</v>
          </cell>
          <cell r="C2277" t="str">
            <v>UN</v>
          </cell>
          <cell r="D2277">
            <v>7664.3242</v>
          </cell>
        </row>
        <row r="2278">
          <cell r="A2278" t="str">
            <v>001.37</v>
          </cell>
          <cell r="B2278" t="str">
            <v>INSTALAÇÕES HIDRÁULICAS - 'INSTALAÇÕES PREVENÇÃO E COMBATE A INCÊNDIO</v>
          </cell>
          <cell r="D2278">
            <v>3190.3753000000002</v>
          </cell>
        </row>
        <row r="2279">
          <cell r="A2279" t="str">
            <v>001.37.00020</v>
          </cell>
          <cell r="B2279" t="str">
            <v>Fornecimento e Instalação de Extintor de Água Pressurizada 10 Lts, incl. suporte e sinalização.</v>
          </cell>
          <cell r="C2279" t="str">
            <v>UN</v>
          </cell>
          <cell r="D2279">
            <v>93.826800000000006</v>
          </cell>
        </row>
        <row r="2280">
          <cell r="A2280" t="str">
            <v>001.37.00040</v>
          </cell>
          <cell r="B2280" t="str">
            <v>Fornecimento e Instalação de Extintor de Gás Carbônico (CO2) 6 kg, incl. suporte e sinalização.</v>
          </cell>
          <cell r="C2280" t="str">
            <v>UN</v>
          </cell>
          <cell r="D2280">
            <v>388.45679999999999</v>
          </cell>
        </row>
        <row r="2281">
          <cell r="A2281" t="str">
            <v>001.37.00060</v>
          </cell>
          <cell r="B2281" t="str">
            <v>Fornecimento e Instalação de Extintor de Pó Químico 4 kg, incl. suporte e sinalização.</v>
          </cell>
          <cell r="C2281" t="str">
            <v>UN</v>
          </cell>
          <cell r="D2281">
            <v>91.876800000000003</v>
          </cell>
        </row>
        <row r="2282">
          <cell r="A2282" t="str">
            <v>001.37.00080</v>
          </cell>
          <cell r="B2282" t="str">
            <v>Fornecimento e Instalação de Tubo de Aço Galvanizado - classe média - Tipo Manesmann diâm. 63 mm</v>
          </cell>
          <cell r="C2282" t="str">
            <v>M</v>
          </cell>
          <cell r="D2282">
            <v>51.313600000000001</v>
          </cell>
        </row>
        <row r="2283">
          <cell r="A2283" t="str">
            <v>001.37.00100</v>
          </cell>
          <cell r="B2283" t="str">
            <v>Fornecimento e Instalação de Tubo de Aço Galvanizado - classe média - Tipo Manesmann diâm. 75 mm</v>
          </cell>
          <cell r="C2283" t="str">
            <v>M</v>
          </cell>
          <cell r="D2283">
            <v>62.274299999999997</v>
          </cell>
        </row>
        <row r="2284">
          <cell r="A2284" t="str">
            <v>001.37.00120</v>
          </cell>
          <cell r="B2284" t="str">
            <v>Fornecimento e Instalação de Luva Galvanizada c/ rosca - classe 10 - Tipo Tupy  diâm. 63 mm</v>
          </cell>
          <cell r="C2284" t="str">
            <v>UN</v>
          </cell>
          <cell r="D2284">
            <v>15.4497</v>
          </cell>
        </row>
        <row r="2285">
          <cell r="A2285" t="str">
            <v>001.37.00140</v>
          </cell>
          <cell r="B2285" t="str">
            <v>Fornecimento e Instalação de Luva Galvanizada c/ rosca - classe 10 - Tipo Tupy  diâm. 75 mm</v>
          </cell>
          <cell r="C2285" t="str">
            <v>UN</v>
          </cell>
          <cell r="D2285">
            <v>24.040400000000002</v>
          </cell>
        </row>
        <row r="2286">
          <cell r="A2286" t="str">
            <v>001.37.00160</v>
          </cell>
          <cell r="B2286" t="str">
            <v>Fornecimento e Instalação de Cotovelo Galvanizado c/ rosca - classe 10 - Tipo Tupy  diâm. 63 mm</v>
          </cell>
          <cell r="C2286" t="str">
            <v>UN</v>
          </cell>
          <cell r="D2286">
            <v>20.1204</v>
          </cell>
        </row>
        <row r="2287">
          <cell r="A2287" t="str">
            <v>001.37.00180</v>
          </cell>
          <cell r="B2287" t="str">
            <v>Fornecimento e Instalação de Cotovelo Galvanizado c/ rosca - classe 10 - Tipo Tupy  diâm. 75 mm</v>
          </cell>
          <cell r="C2287" t="str">
            <v>UN</v>
          </cell>
          <cell r="D2287">
            <v>32.009700000000002</v>
          </cell>
        </row>
        <row r="2288">
          <cell r="A2288" t="str">
            <v>001.37.00200</v>
          </cell>
          <cell r="B2288" t="str">
            <v>Fornecimento e Instalação de Te Galvanizado c/ rosca - classe 10 - Tipo Tupy  diâm. 63 mm</v>
          </cell>
          <cell r="C2288" t="str">
            <v>UN</v>
          </cell>
          <cell r="D2288">
            <v>30.2544</v>
          </cell>
        </row>
        <row r="2289">
          <cell r="A2289" t="str">
            <v>001.37.00220</v>
          </cell>
          <cell r="B2289" t="str">
            <v>Fornecimento e Instalação de Flange Galvanizado Sextavado - classe 10 - Tipo Tupy  diâm. 75 mm</v>
          </cell>
          <cell r="C2289" t="str">
            <v>UN</v>
          </cell>
          <cell r="D2289">
            <v>39.479700000000001</v>
          </cell>
        </row>
        <row r="2290">
          <cell r="A2290" t="str">
            <v>001.37.00240</v>
          </cell>
          <cell r="B2290" t="str">
            <v>Fornecimento e Instalação de Niple Duplo Galvanizado  - classe 10 - Tipo Tupy  diâm. 63 mm</v>
          </cell>
          <cell r="C2290" t="str">
            <v>UN</v>
          </cell>
          <cell r="D2290">
            <v>14.244400000000001</v>
          </cell>
        </row>
        <row r="2291">
          <cell r="A2291" t="str">
            <v>001.37.00260</v>
          </cell>
          <cell r="B2291" t="str">
            <v>Fornecimento e Instalação de Niple Duplo Galvanizado  - classe 10 - Tipo Tupy  diâm. 75 mm</v>
          </cell>
          <cell r="C2291" t="str">
            <v>UN</v>
          </cell>
          <cell r="D2291">
            <v>21.079699999999999</v>
          </cell>
        </row>
        <row r="2292">
          <cell r="A2292" t="str">
            <v>001.37.00280</v>
          </cell>
          <cell r="B2292" t="str">
            <v>Fornecimento e Instalação de Luva de União Assento em Bronze  - Tipo Tupy  diâm. 63 mm</v>
          </cell>
          <cell r="C2292" t="str">
            <v>UN</v>
          </cell>
          <cell r="D2292">
            <v>68.149699999999996</v>
          </cell>
        </row>
        <row r="2293">
          <cell r="A2293" t="str">
            <v>001.37.00300</v>
          </cell>
          <cell r="B2293" t="str">
            <v>Fornecimento e Instalação de Luva de União Assento em Bronze  - Tipo Tupy  diâm. 75 mm</v>
          </cell>
          <cell r="C2293" t="str">
            <v>UN</v>
          </cell>
          <cell r="D2293">
            <v>100.8497</v>
          </cell>
        </row>
        <row r="2294">
          <cell r="A2294" t="str">
            <v>001.37.00320</v>
          </cell>
          <cell r="B2294" t="str">
            <v>Fornecimento e Instalação de Registro de Gaveta Industrial Bronze diâm.63 mm</v>
          </cell>
          <cell r="C2294" t="str">
            <v>UN</v>
          </cell>
          <cell r="D2294">
            <v>299.88049999999998</v>
          </cell>
        </row>
        <row r="2295">
          <cell r="A2295" t="str">
            <v>001.37.00340</v>
          </cell>
          <cell r="B2295" t="str">
            <v>Fornecimento e Instalação de Registro de Gaveta Industrial Bronze diâm.75 mm</v>
          </cell>
          <cell r="C2295" t="str">
            <v>UN</v>
          </cell>
          <cell r="D2295">
            <v>205.0857</v>
          </cell>
        </row>
        <row r="2296">
          <cell r="A2296" t="str">
            <v>001.37.00360</v>
          </cell>
          <cell r="B2296" t="str">
            <v>Fornecimento e Instalação de Válvula de Retenção Horizontal 4 Com Portinhola 63 mm</v>
          </cell>
          <cell r="C2296" t="str">
            <v>UN</v>
          </cell>
          <cell r="D2296">
            <v>293.07</v>
          </cell>
        </row>
        <row r="2297">
          <cell r="A2297" t="str">
            <v>001.37.00380</v>
          </cell>
          <cell r="B2297" t="str">
            <v>Fornecimento e Instalação de Registro Angular P/ Incêndio 63 mm</v>
          </cell>
          <cell r="C2297" t="str">
            <v>UN</v>
          </cell>
          <cell r="D2297">
            <v>76.337900000000005</v>
          </cell>
        </row>
        <row r="2298">
          <cell r="A2298" t="str">
            <v>001.37.00400</v>
          </cell>
          <cell r="B2298" t="str">
            <v>Fornecimento e Instalação de Engate Rápido """"""""storz"""""""" c/ red. ferro galvanizado diâm. 63 mm x 35 mm</v>
          </cell>
          <cell r="C2298" t="str">
            <v>UN</v>
          </cell>
          <cell r="D2298">
            <v>34.604399999999998</v>
          </cell>
        </row>
        <row r="2299">
          <cell r="A2299" t="str">
            <v>001.37.00420</v>
          </cell>
          <cell r="B2299" t="str">
            <v>Fornecimento e Instalaçao de Hidrante de Recalque Composto de Caixa da Alvenaria, Registro globo angular 45º - 2 1/2"""""""" e Tampa de fºfº 40 x 60 cm</v>
          </cell>
          <cell r="C2299" t="str">
            <v>UN</v>
          </cell>
          <cell r="D2299">
            <v>296.93200000000002</v>
          </cell>
        </row>
        <row r="2300">
          <cell r="A2300" t="str">
            <v>001.37.00440</v>
          </cell>
          <cell r="B2300" t="str">
            <v>Fornecimento e Instalação de Hidrante de Recalque Composto de Caixa de Alvenaria, Registro Globo Angular 45º - 1 1/2"""""""" e tampa de fºfº 80x60 cm</v>
          </cell>
          <cell r="C2300" t="str">
            <v>UN</v>
          </cell>
          <cell r="D2300">
            <v>378.75779999999997</v>
          </cell>
        </row>
        <row r="2301">
          <cell r="A2301" t="str">
            <v>001.37.00460</v>
          </cell>
          <cell r="B2301" t="str">
            <v>Fornecimento e Instalação de Mangueira Fibra Sintética Pura Tipo I Graud - Tipo Parsh com Adaptador e Esguicho diâm. 1 1/2 pol</v>
          </cell>
          <cell r="C2301" t="str">
            <v>UN</v>
          </cell>
          <cell r="D2301">
            <v>220.50370000000001</v>
          </cell>
        </row>
        <row r="2302">
          <cell r="A2302" t="str">
            <v>001.37.00480</v>
          </cell>
          <cell r="B2302" t="str">
            <v>Fornecimento e Instalação de Armário em Chapa de Aço-Com Ventilação Adequada - Visor c/ Inspeção c/ Inscrição Incêndio, Cesto Interno p/ Abrigo da Mangueira e Esguicho tipo """"""""bucha spiero"""""""" ou similar 75x45x17 cm</v>
          </cell>
          <cell r="C2302" t="str">
            <v>UN</v>
          </cell>
          <cell r="D2302">
            <v>143.45359999999999</v>
          </cell>
        </row>
        <row r="2303">
          <cell r="A2303" t="str">
            <v>001.37.00500</v>
          </cell>
          <cell r="B2303" t="str">
            <v>Fornecimento e Instalação de Armário em Chapa de Aço-Com Ventilação Adequada - Visor c/ Inspeção c/ Inscrição Incêndio, Cesto Interno p/ Abrigo da Mangueira e Esguicho tipo """"""""bucha spiero"""""""" ou similar 90x60x17 cm</v>
          </cell>
          <cell r="C2303" t="str">
            <v>UN</v>
          </cell>
          <cell r="D2303">
            <v>188.3236</v>
          </cell>
        </row>
        <row r="2304">
          <cell r="A2304" t="str">
            <v>001.38</v>
          </cell>
          <cell r="B2304" t="str">
            <v>INSTALAÇÕES HIDRÁULICA -  DRENAGEM</v>
          </cell>
          <cell r="D2304">
            <v>9047.3009999999995</v>
          </cell>
        </row>
        <row r="2305">
          <cell r="A2305" t="str">
            <v>001.38.00020</v>
          </cell>
          <cell r="B2305" t="str">
            <v>Fornecimento, assentamento e rejuntamento de tubos de concreto com armação simples 1000 mm</v>
          </cell>
          <cell r="C2305" t="str">
            <v>ML</v>
          </cell>
          <cell r="D2305">
            <v>153.29849999999999</v>
          </cell>
        </row>
        <row r="2306">
          <cell r="A2306" t="str">
            <v>001.38.00040</v>
          </cell>
          <cell r="B2306" t="str">
            <v>Fornecimento, assentamento e rejuntamento de tubos de concreto com armação simples  800 mm</v>
          </cell>
          <cell r="C2306" t="str">
            <v>ML</v>
          </cell>
          <cell r="D2306">
            <v>111.94799999999999</v>
          </cell>
        </row>
        <row r="2307">
          <cell r="A2307" t="str">
            <v>001.38.00060</v>
          </cell>
          <cell r="B2307" t="str">
            <v>Fornecimento, assentamento e rejuntamento de tubos de concreto com armação simples  600 mm</v>
          </cell>
          <cell r="C2307" t="str">
            <v>ML</v>
          </cell>
          <cell r="D2307">
            <v>85.074200000000005</v>
          </cell>
        </row>
        <row r="2308">
          <cell r="A2308" t="str">
            <v>001.38.00080</v>
          </cell>
          <cell r="B2308" t="str">
            <v>Fornecimento, assentamento e rejuntamento de tubos de concreto com armação simples  400 mm</v>
          </cell>
          <cell r="C2308" t="str">
            <v>ML</v>
          </cell>
          <cell r="D2308">
            <v>44.895600000000002</v>
          </cell>
        </row>
        <row r="2309">
          <cell r="A2309" t="str">
            <v>001.38.00100</v>
          </cell>
          <cell r="B2309" t="str">
            <v>Fornecimento, assentamento e rejuntamento de tubos de concreto com armação dupla 1000 mm</v>
          </cell>
          <cell r="C2309" t="str">
            <v>ML</v>
          </cell>
          <cell r="D2309">
            <v>188.29849999999999</v>
          </cell>
        </row>
        <row r="2310">
          <cell r="A2310" t="str">
            <v>001.38.00120</v>
          </cell>
          <cell r="B2310" t="str">
            <v>Fornecimento, assentamento e rejuntamento de tubos de concreto com armação dupla  800 mm</v>
          </cell>
          <cell r="C2310" t="str">
            <v>ML</v>
          </cell>
          <cell r="D2310">
            <v>135.94800000000001</v>
          </cell>
        </row>
        <row r="2311">
          <cell r="A2311" t="str">
            <v>001.38.00140</v>
          </cell>
          <cell r="B2311" t="str">
            <v>Fornecimento, assentamento e rejuntamento de tubos de concreto sem armação  600 mm</v>
          </cell>
          <cell r="C2311" t="str">
            <v>ML</v>
          </cell>
          <cell r="D2311">
            <v>66.296599999999998</v>
          </cell>
        </row>
        <row r="2312">
          <cell r="A2312" t="str">
            <v>001.38.00160</v>
          </cell>
          <cell r="B2312" t="str">
            <v>Fornecimento, assentamento e rejuntamento de tubos de concreto sem armação  500 mm</v>
          </cell>
          <cell r="C2312" t="str">
            <v>ML</v>
          </cell>
          <cell r="D2312">
            <v>49.072200000000002</v>
          </cell>
        </row>
        <row r="2313">
          <cell r="A2313" t="str">
            <v>001.38.00180</v>
          </cell>
          <cell r="B2313" t="str">
            <v>Fornecimento, assentamento e rejuntamento de tubos de concreto sem armação  400 mm</v>
          </cell>
          <cell r="C2313" t="str">
            <v>ML</v>
          </cell>
          <cell r="D2313">
            <v>34.895600000000002</v>
          </cell>
        </row>
        <row r="2314">
          <cell r="A2314" t="str">
            <v>001.38.00200</v>
          </cell>
          <cell r="B2314" t="str">
            <v>Fornecimento, assentamento e rejuntamento de tubos de concreto sem armação  350 mm</v>
          </cell>
          <cell r="C2314" t="str">
            <v>ML</v>
          </cell>
          <cell r="D2314">
            <v>26.395600000000002</v>
          </cell>
        </row>
        <row r="2315">
          <cell r="A2315" t="str">
            <v>001.38.00220</v>
          </cell>
          <cell r="B2315" t="str">
            <v>Fornecimento, assentamento e rejuntamento de tubos de concreto sem armação  300 mm</v>
          </cell>
          <cell r="C2315" t="str">
            <v>ML</v>
          </cell>
          <cell r="D2315">
            <v>21.999199999999998</v>
          </cell>
        </row>
        <row r="2316">
          <cell r="A2316" t="str">
            <v>001.38.00240</v>
          </cell>
          <cell r="B2316" t="str">
            <v>Fornecimento, assentamento e rejuntamento de tubos de concreto sem armação  250 mm</v>
          </cell>
          <cell r="C2316" t="str">
            <v>ML</v>
          </cell>
          <cell r="D2316">
            <v>20.999199999999998</v>
          </cell>
        </row>
        <row r="2317">
          <cell r="A2317" t="str">
            <v>001.38.00260</v>
          </cell>
          <cell r="B2317" t="str">
            <v>Fornecimento, assentamento e rejuntamento de tubos de concreto sem armação  200 mm</v>
          </cell>
          <cell r="C2317" t="str">
            <v>ML</v>
          </cell>
          <cell r="D2317">
            <v>16.773900000000001</v>
          </cell>
        </row>
        <row r="2318">
          <cell r="A2318" t="str">
            <v>001.38.00280</v>
          </cell>
          <cell r="B2318" t="str">
            <v>Fornecimento, assentamento e rejuntamento de tubos de concreto sem armação  150 mm</v>
          </cell>
          <cell r="C2318" t="str">
            <v>ML</v>
          </cell>
          <cell r="D2318">
            <v>14.773899999999999</v>
          </cell>
        </row>
        <row r="2319">
          <cell r="A2319" t="str">
            <v>001.38.00300</v>
          </cell>
          <cell r="B2319" t="str">
            <v>Fornecimento, assentamento e rejuntamento de tubos de concreto sem armação  100 mm</v>
          </cell>
          <cell r="C2319" t="str">
            <v>ML</v>
          </cell>
          <cell r="D2319">
            <v>11.7141</v>
          </cell>
        </row>
        <row r="2320">
          <cell r="A2320" t="str">
            <v>001.38.00320</v>
          </cell>
          <cell r="B2320" t="str">
            <v>Fornecimento, assentamento e rejuntamento de tubo de concreto poroso mf 400 mm</v>
          </cell>
          <cell r="C2320" t="str">
            <v>ML</v>
          </cell>
          <cell r="D2320">
            <v>38.395600000000002</v>
          </cell>
        </row>
        <row r="2321">
          <cell r="A2321" t="str">
            <v>001.38.00340</v>
          </cell>
          <cell r="B2321" t="str">
            <v>Fornecimento, assentamento e rejuntamento de tubo de concreto poroso mf 350 mm</v>
          </cell>
          <cell r="C2321" t="str">
            <v>ML</v>
          </cell>
          <cell r="D2321">
            <v>28.395600000000002</v>
          </cell>
        </row>
        <row r="2322">
          <cell r="A2322" t="str">
            <v>001.38.00360</v>
          </cell>
          <cell r="B2322" t="str">
            <v>Fornecimento, assentamento e rejuntamento de tubo de concreto poroso mf 300 mm</v>
          </cell>
          <cell r="C2322" t="str">
            <v>ML</v>
          </cell>
          <cell r="D2322">
            <v>19.202500000000001</v>
          </cell>
        </row>
        <row r="2323">
          <cell r="A2323" t="str">
            <v>001.38.00380</v>
          </cell>
          <cell r="B2323" t="str">
            <v>Fornecimento, assentamento e rejuntamento de tubo de concreto poroso mf 250 mm</v>
          </cell>
          <cell r="C2323" t="str">
            <v>ML</v>
          </cell>
          <cell r="D2323">
            <v>22.499199999999998</v>
          </cell>
        </row>
        <row r="2324">
          <cell r="A2324" t="str">
            <v>001.38.00400</v>
          </cell>
          <cell r="B2324" t="str">
            <v>Fornecimento, assentamento e rejuntamento de tubo de concreto poroso mf 200 mm</v>
          </cell>
          <cell r="C2324" t="str">
            <v>ML</v>
          </cell>
          <cell r="D2324">
            <v>16.9739</v>
          </cell>
        </row>
        <row r="2325">
          <cell r="A2325" t="str">
            <v>001.38.00420</v>
          </cell>
          <cell r="B2325" t="str">
            <v>Fornecimento, assentamento e rejuntamento de tubo de concreto poroso mf 150 mm</v>
          </cell>
          <cell r="C2325" t="str">
            <v>ML</v>
          </cell>
          <cell r="D2325">
            <v>16.9739</v>
          </cell>
        </row>
        <row r="2326">
          <cell r="A2326" t="str">
            <v>001.38.00440</v>
          </cell>
          <cell r="B2326" t="str">
            <v>Fornecimento, assentamento e rejuntamento de tubo de concreto poroso mf 100 mm</v>
          </cell>
          <cell r="C2326" t="str">
            <v>ML</v>
          </cell>
          <cell r="D2326">
            <v>20.514099999999999</v>
          </cell>
        </row>
        <row r="2327">
          <cell r="A2327" t="str">
            <v>001.38.00460</v>
          </cell>
          <cell r="B2327" t="str">
            <v>Execução de poço de visita conf. det. do dop n.4 120x120x50 cm</v>
          </cell>
          <cell r="C2327" t="str">
            <v>UN</v>
          </cell>
          <cell r="D2327">
            <v>710.58360000000005</v>
          </cell>
        </row>
        <row r="2328">
          <cell r="A2328" t="str">
            <v>001.38.00480</v>
          </cell>
          <cell r="B2328" t="str">
            <v>Execução de poço de visita conf. det. do dop n.4 120x120x70 cm</v>
          </cell>
          <cell r="C2328" t="str">
            <v>UN</v>
          </cell>
          <cell r="D2328">
            <v>799.84339999999997</v>
          </cell>
        </row>
        <row r="2329">
          <cell r="A2329" t="str">
            <v>001.38.00500</v>
          </cell>
          <cell r="B2329" t="str">
            <v>Execução de poço de visita conf. det. do dop n.4 120x120x105 cm</v>
          </cell>
          <cell r="C2329" t="str">
            <v>UN</v>
          </cell>
          <cell r="D2329">
            <v>961.3098</v>
          </cell>
        </row>
        <row r="2330">
          <cell r="A2330" t="str">
            <v>001.38.00520</v>
          </cell>
          <cell r="B2330" t="str">
            <v>Execução de poço de visita conf. det. do dop n.4 120x120x120 cm</v>
          </cell>
          <cell r="C2330" t="str">
            <v>UN</v>
          </cell>
          <cell r="D2330">
            <v>1017.2341</v>
          </cell>
        </row>
        <row r="2331">
          <cell r="A2331" t="str">
            <v>001.38.00540</v>
          </cell>
          <cell r="B2331" t="str">
            <v>Execução de poço de visita conf. det. do dop n.4 120x120x140 cm</v>
          </cell>
          <cell r="C2331" t="str">
            <v>UN</v>
          </cell>
          <cell r="D2331">
            <v>1467.0103999999999</v>
          </cell>
        </row>
        <row r="2332">
          <cell r="A2332" t="str">
            <v>001.38.00560</v>
          </cell>
          <cell r="B2332" t="str">
            <v>Execução de poço de visita conf. det. do dop n.4 120x120x190 cm</v>
          </cell>
          <cell r="C2332" t="str">
            <v>UN</v>
          </cell>
          <cell r="D2332">
            <v>1382.3403000000001</v>
          </cell>
        </row>
        <row r="2333">
          <cell r="A2333" t="str">
            <v>001.38.00580</v>
          </cell>
          <cell r="B2333" t="str">
            <v>Execução de caixa de passagem conf. det. n7 do dop 30 x 30 x 30 cm</v>
          </cell>
          <cell r="C2333" t="str">
            <v>UN</v>
          </cell>
          <cell r="D2333">
            <v>38.265900000000002</v>
          </cell>
        </row>
        <row r="2334">
          <cell r="A2334" t="str">
            <v>001.38.00600</v>
          </cell>
          <cell r="B2334" t="str">
            <v>Execução de caixa de passagem conf. det. n7 do dop 40 x 40 x 40 cm</v>
          </cell>
          <cell r="C2334" t="str">
            <v>UN</v>
          </cell>
          <cell r="D2334">
            <v>57.854900000000001</v>
          </cell>
        </row>
        <row r="2335">
          <cell r="A2335" t="str">
            <v>001.38.00620</v>
          </cell>
          <cell r="B2335" t="str">
            <v>Execução de caixa de passagem conf. det. n7 do dop 50 x 50 x 50 cm</v>
          </cell>
          <cell r="C2335" t="str">
            <v>UN</v>
          </cell>
          <cell r="D2335">
            <v>83.149900000000002</v>
          </cell>
        </row>
        <row r="2336">
          <cell r="A2336" t="str">
            <v>001.38.00640</v>
          </cell>
          <cell r="B2336" t="str">
            <v>Execução de caixa de passagem conf. det. n7 do dop 60 x 60 x 60 cm</v>
          </cell>
          <cell r="C2336" t="str">
            <v>UN</v>
          </cell>
          <cell r="D2336">
            <v>110.83240000000001</v>
          </cell>
        </row>
        <row r="2337">
          <cell r="A2337" t="str">
            <v>001.38.00660</v>
          </cell>
          <cell r="B2337" t="str">
            <v>Execução de caixa de passagem conf. det. n7 do dop 70 x 70 x 70 cm</v>
          </cell>
          <cell r="C2337" t="str">
            <v>UN</v>
          </cell>
          <cell r="D2337">
            <v>113.46510000000001</v>
          </cell>
        </row>
        <row r="2338">
          <cell r="A2338" t="str">
            <v>001.38.00680</v>
          </cell>
          <cell r="B2338" t="str">
            <v>Execução de caixa de passagem conf. det. n7 do dop 80 x 80 x 80 cm</v>
          </cell>
          <cell r="C2338" t="str">
            <v>UN</v>
          </cell>
          <cell r="D2338">
            <v>144.23929999999999</v>
          </cell>
        </row>
        <row r="2339">
          <cell r="A2339" t="str">
            <v>001.38.00700</v>
          </cell>
          <cell r="B2339" t="str">
            <v>Execução de caixa de passagem conf. det. n7 do dop 90 x 90 x 90 cm</v>
          </cell>
          <cell r="C2339" t="str">
            <v>UN</v>
          </cell>
          <cell r="D2339">
            <v>240.29499999999999</v>
          </cell>
        </row>
        <row r="2340">
          <cell r="A2340" t="str">
            <v>001.38.00720</v>
          </cell>
          <cell r="B2340" t="str">
            <v>Execução de caixa de passagem conf. det. n7 do dop 100 x 100 x 100 cm</v>
          </cell>
          <cell r="C2340" t="str">
            <v>UN</v>
          </cell>
          <cell r="D2340">
            <v>240.09649999999999</v>
          </cell>
        </row>
        <row r="2341">
          <cell r="A2341" t="str">
            <v>001.38.00740</v>
          </cell>
          <cell r="B2341" t="str">
            <v>Execução de caixa de passagem conf. det. n7 do dop 100 x 100 x 120 cm</v>
          </cell>
          <cell r="C2341" t="str">
            <v>UND</v>
          </cell>
          <cell r="D2341">
            <v>324.91109999999998</v>
          </cell>
        </row>
        <row r="2342">
          <cell r="A2342" t="str">
            <v>001.38.00760</v>
          </cell>
          <cell r="B2342" t="str">
            <v>Execução de caixa de passagem conf. det. n7 do dop 110 x 0.60 x 0.60 cm</v>
          </cell>
          <cell r="C2342" t="str">
            <v>UN</v>
          </cell>
          <cell r="D2342">
            <v>10.668100000000001</v>
          </cell>
        </row>
        <row r="2343">
          <cell r="A2343" t="str">
            <v>001.38.00780</v>
          </cell>
          <cell r="B2343" t="str">
            <v>Execução de caixa de areia dimensões 50 x 50 x 50 cm</v>
          </cell>
          <cell r="C2343" t="str">
            <v>UN</v>
          </cell>
          <cell r="D2343">
            <v>83.149900000000002</v>
          </cell>
        </row>
        <row r="2344">
          <cell r="A2344" t="str">
            <v>001.38.00800</v>
          </cell>
          <cell r="B2344" t="str">
            <v>Execução de canaleta para talude em concreto simples traço 1:4:8 com 8 cm espessura conf. det. n.32 e 33</v>
          </cell>
          <cell r="C2344" t="str">
            <v>ML</v>
          </cell>
          <cell r="D2344">
            <v>26.824100000000001</v>
          </cell>
        </row>
        <row r="2345">
          <cell r="A2345" t="str">
            <v>001.38.00820</v>
          </cell>
          <cell r="B2345" t="str">
            <v>Execução de canaleta de tijolo maciço 1/2 vez l=0,30 m inclusive grelha de ferro</v>
          </cell>
          <cell r="C2345" t="str">
            <v>ML</v>
          </cell>
          <cell r="D2345">
            <v>74.889300000000006</v>
          </cell>
        </row>
        <row r="2346">
          <cell r="A2346" t="str">
            <v>001.38.00840</v>
          </cell>
          <cell r="B2346" t="str">
            <v>Fornecimento e instalação de aspersor ou irrigador para jardim de metal - diamentro 3/4""""""""</v>
          </cell>
          <cell r="C2346" t="str">
            <v>UN</v>
          </cell>
          <cell r="D2346">
            <v>15</v>
          </cell>
        </row>
        <row r="2347">
          <cell r="A2347" t="str">
            <v>001.39</v>
          </cell>
          <cell r="B2347" t="str">
            <v>LIMPEZA</v>
          </cell>
          <cell r="D2347">
            <v>18.463699999999999</v>
          </cell>
        </row>
        <row r="2348">
          <cell r="A2348" t="str">
            <v>001.39.00020</v>
          </cell>
          <cell r="B2348" t="str">
            <v>Limpeza geral da obra</v>
          </cell>
          <cell r="C2348" t="str">
            <v>M2</v>
          </cell>
          <cell r="D2348">
            <v>1.9439</v>
          </cell>
        </row>
        <row r="2349">
          <cell r="A2349" t="str">
            <v>001.39.00060</v>
          </cell>
          <cell r="B2349" t="str">
            <v>Execução de Retirada de entulho em Caçamba inclusive Carga Manual distância até 30 mts</v>
          </cell>
          <cell r="C2349" t="str">
            <v>M3</v>
          </cell>
          <cell r="D2349">
            <v>16.5198</v>
          </cell>
        </row>
        <row r="2350">
          <cell r="A2350" t="str">
            <v>001.05.00820</v>
          </cell>
          <cell r="B2350" t="str">
            <v xml:space="preserve">Fornecimento e Execução de Grauteamento de Estrutura de Concreto Pré Moldado traço 1:3 incl. SuperPlastificante </v>
          </cell>
          <cell r="C2350" t="str">
            <v xml:space="preserve">M3 </v>
          </cell>
          <cell r="D2350">
            <v>320.73</v>
          </cell>
        </row>
        <row r="2352">
          <cell r="A2352" t="str">
            <v xml:space="preserve">  1.                </v>
          </cell>
          <cell r="B2352" t="str">
            <v xml:space="preserve">SISTEMA VIARIO                                               </v>
          </cell>
          <cell r="C2352" t="str">
            <v/>
          </cell>
        </row>
        <row r="2353">
          <cell r="A2353" t="str">
            <v xml:space="preserve">  1.  1             </v>
          </cell>
          <cell r="B2353" t="str">
            <v xml:space="preserve">SERVICOS PRELIMINARES                                        </v>
          </cell>
          <cell r="C2353" t="str">
            <v/>
          </cell>
        </row>
        <row r="2354">
          <cell r="A2354" t="str">
            <v xml:space="preserve">  1.  1.  1         </v>
          </cell>
          <cell r="B2354" t="str">
            <v xml:space="preserve">DEMOLICAO E RETIRADA DE MEIO FIO COM BOTA-FORA - DMT-10KM    </v>
          </cell>
          <cell r="C2354" t="str">
            <v xml:space="preserve">M     </v>
          </cell>
          <cell r="D2354">
            <v>4.93</v>
          </cell>
        </row>
        <row r="2355">
          <cell r="A2355" t="str">
            <v xml:space="preserve">  1.  1.  2         </v>
          </cell>
          <cell r="B2355" t="str">
            <v xml:space="preserve">DEMOLICAO DE SARJETA COM BOTA- FORA DMT-10KM                 </v>
          </cell>
          <cell r="C2355" t="str">
            <v xml:space="preserve">M     </v>
          </cell>
          <cell r="D2355">
            <v>5.85</v>
          </cell>
        </row>
        <row r="2356">
          <cell r="A2356" t="str">
            <v xml:space="preserve">  1.  1.  3         </v>
          </cell>
          <cell r="B2356" t="str">
            <v xml:space="preserve">DEMOLIÇÃO DE PAVIM.ASFALTICA COM MARTELETE UNCL.BOTA-FORA(DMT-10KM)  </v>
          </cell>
          <cell r="C2356" t="str">
            <v xml:space="preserve">M2    </v>
          </cell>
          <cell r="D2356">
            <v>8.89</v>
          </cell>
        </row>
        <row r="2357">
          <cell r="A2357" t="str">
            <v xml:space="preserve">  1.  1.  4         </v>
          </cell>
          <cell r="B2357" t="str">
            <v xml:space="preserve">DEMOLIÇÃO DE PAVIMENTO ASFÁL- TICO - MECANIZADA              </v>
          </cell>
          <cell r="C2357" t="str">
            <v xml:space="preserve">M2    </v>
          </cell>
          <cell r="D2357">
            <v>3</v>
          </cell>
        </row>
        <row r="2358">
          <cell r="A2358" t="str">
            <v xml:space="preserve">  1.  1.  5         </v>
          </cell>
          <cell r="B2358" t="str">
            <v xml:space="preserve">DEMOLICAO DE CALCADA INCLUSIVE BOTA-FORA DMT-10KM            </v>
          </cell>
          <cell r="C2358" t="str">
            <v xml:space="preserve">M2    </v>
          </cell>
          <cell r="D2358">
            <v>9.41</v>
          </cell>
        </row>
        <row r="2359">
          <cell r="A2359" t="str">
            <v xml:space="preserve">  1.  1.  6         </v>
          </cell>
          <cell r="B2359" t="str">
            <v xml:space="preserve">DEMOLICAO DE ALVEN.DE TIJOLOS COMUNS, INCL.CARGA MANUAL      </v>
          </cell>
          <cell r="C2359" t="str">
            <v xml:space="preserve">M3    </v>
          </cell>
          <cell r="D2359">
            <v>16.98</v>
          </cell>
        </row>
        <row r="2360">
          <cell r="A2360" t="str">
            <v xml:space="preserve">  1.  1.  7         </v>
          </cell>
          <cell r="B2360" t="str">
            <v xml:space="preserve">DEMOLICAO DE CONCRETO SIMPLES INCL.CARGA MANUAL              </v>
          </cell>
          <cell r="C2360" t="str">
            <v xml:space="preserve">M3    </v>
          </cell>
          <cell r="D2360">
            <v>77.27</v>
          </cell>
        </row>
        <row r="2361">
          <cell r="A2361" t="str">
            <v xml:space="preserve">  1.  1.  8         </v>
          </cell>
          <cell r="B2361" t="str">
            <v xml:space="preserve">DEMOLICAO E RETIRADA DE PEDRA ARGAMASSADA                    </v>
          </cell>
          <cell r="C2361" t="str">
            <v xml:space="preserve">M3    </v>
          </cell>
          <cell r="D2361">
            <v>19.809999999999999</v>
          </cell>
        </row>
        <row r="2362">
          <cell r="A2362" t="str">
            <v xml:space="preserve">  1.  1.  9         </v>
          </cell>
          <cell r="B2362" t="str">
            <v xml:space="preserve">RETIRADA DE TUBO EM CONCRETO DIAMETRO 40CM                   </v>
          </cell>
          <cell r="C2362" t="str">
            <v xml:space="preserve">M     </v>
          </cell>
          <cell r="D2362">
            <v>5.2</v>
          </cell>
        </row>
        <row r="2363">
          <cell r="A2363" t="str">
            <v xml:space="preserve">  1.  1. 10         </v>
          </cell>
          <cell r="B2363" t="str">
            <v xml:space="preserve">PLACA DE PROTECAO/SINALIZACAO INCL.CAVALETE DE FERRO         </v>
          </cell>
          <cell r="C2363" t="str">
            <v xml:space="preserve">M2    </v>
          </cell>
          <cell r="D2363">
            <v>156</v>
          </cell>
        </row>
        <row r="2364">
          <cell r="A2364" t="str">
            <v xml:space="preserve">  1.  1. 11         </v>
          </cell>
          <cell r="B2364" t="str">
            <v xml:space="preserve">PLACA DE OBRA                                                </v>
          </cell>
          <cell r="C2364" t="str">
            <v xml:space="preserve">M2    </v>
          </cell>
          <cell r="D2364">
            <v>156</v>
          </cell>
        </row>
        <row r="2365">
          <cell r="A2365" t="str">
            <v xml:space="preserve">  1.  1. 12         </v>
          </cell>
          <cell r="B2365" t="str">
            <v xml:space="preserve">BARRACAO DE OBRA (CANTEIRO DE OBRA)                          </v>
          </cell>
          <cell r="C2365" t="str">
            <v xml:space="preserve">M2    </v>
          </cell>
          <cell r="D2365">
            <v>157.81</v>
          </cell>
        </row>
        <row r="2366">
          <cell r="A2366" t="str">
            <v xml:space="preserve">  1.  1. 13         </v>
          </cell>
          <cell r="B2366" t="str">
            <v xml:space="preserve">LIGACAO PROVISORIA DE AGUA E ESGOTO                          </v>
          </cell>
          <cell r="C2366" t="str">
            <v xml:space="preserve">UN    </v>
          </cell>
          <cell r="D2366">
            <v>646.88</v>
          </cell>
        </row>
        <row r="2367">
          <cell r="A2367" t="str">
            <v xml:space="preserve">  1.  1. 14         </v>
          </cell>
          <cell r="B2367" t="str">
            <v xml:space="preserve">LIGACAO PROVISORIA DE LUZ E FORCA                            </v>
          </cell>
          <cell r="C2367" t="str">
            <v xml:space="preserve">UN    </v>
          </cell>
          <cell r="D2367">
            <v>1300.9000000000001</v>
          </cell>
        </row>
        <row r="2368">
          <cell r="A2368" t="str">
            <v xml:space="preserve">  1.  1. 15         </v>
          </cell>
          <cell r="B2368" t="str">
            <v xml:space="preserve">TRANSPORTE MECAN.DE BLOCOS DE CONCRETO - DMT-10KM            </v>
          </cell>
          <cell r="C2368" t="str">
            <v xml:space="preserve">T     </v>
          </cell>
          <cell r="D2368">
            <v>9.39</v>
          </cell>
        </row>
        <row r="2369">
          <cell r="A2369" t="str">
            <v xml:space="preserve">  1.  1. 16         </v>
          </cell>
          <cell r="B2369" t="str">
            <v xml:space="preserve">PROJETO EXECUTIVO                                            </v>
          </cell>
          <cell r="C2369" t="str">
            <v xml:space="preserve">M2    </v>
          </cell>
          <cell r="D2369">
            <v>0.59</v>
          </cell>
        </row>
        <row r="2370">
          <cell r="A2370" t="str">
            <v xml:space="preserve">  1.  1. 17         </v>
          </cell>
          <cell r="B2370" t="str">
            <v xml:space="preserve">PROJETO EXECUTIVO C/OBRAS ARTE                               </v>
          </cell>
          <cell r="C2370" t="str">
            <v xml:space="preserve">M2    </v>
          </cell>
          <cell r="D2370">
            <v>0.86</v>
          </cell>
        </row>
        <row r="2371">
          <cell r="A2371" t="str">
            <v xml:space="preserve">  1.  2             </v>
          </cell>
          <cell r="B2371" t="str">
            <v xml:space="preserve">TERRAPLENAGEM                                                </v>
          </cell>
          <cell r="C2371" t="str">
            <v/>
          </cell>
        </row>
        <row r="2372">
          <cell r="A2372" t="str">
            <v xml:space="preserve">  1.  2.  1         </v>
          </cell>
          <cell r="B2372" t="str">
            <v xml:space="preserve">ESCAVACAO MECAN.DE SOLO DE 1A. CATEGORIA MEDIDA NO CORTE     </v>
          </cell>
          <cell r="C2372" t="str">
            <v xml:space="preserve">M3    </v>
          </cell>
          <cell r="D2372">
            <v>2</v>
          </cell>
        </row>
        <row r="2373">
          <cell r="A2373" t="str">
            <v xml:space="preserve">  1.  2.  2         </v>
          </cell>
          <cell r="B2373" t="str">
            <v xml:space="preserve">ESCAVACAO MECAN.DE SOLO DE 2A. CATEGORIA MEDIDA NO CORTE     </v>
          </cell>
          <cell r="C2373" t="str">
            <v xml:space="preserve">M3    </v>
          </cell>
          <cell r="D2373">
            <v>3.42</v>
          </cell>
        </row>
        <row r="2374">
          <cell r="A2374" t="str">
            <v xml:space="preserve">  1.  2.  3         </v>
          </cell>
          <cell r="B2374" t="str">
            <v xml:space="preserve">BOTA-FORA, MEDIDO NO CORTE, DE MATERIAL DE QUALQUER CATEGORIA EXCETO ROCHA, INCLUSIVE CARGA MECANIZADA - DMT-1KM  </v>
          </cell>
          <cell r="C2374" t="str">
            <v xml:space="preserve">M3    </v>
          </cell>
          <cell r="D2374">
            <v>3.09</v>
          </cell>
        </row>
        <row r="2375">
          <cell r="A2375" t="str">
            <v xml:space="preserve">  1.  2.  4         </v>
          </cell>
          <cell r="B2375" t="str">
            <v xml:space="preserve">BOTA-FORA DE MAT.QUALQUER CAT. INCL.CARGA MECANIZADA DMT-5KM </v>
          </cell>
          <cell r="C2375" t="str">
            <v xml:space="preserve">M3    </v>
          </cell>
          <cell r="D2375">
            <v>7.83</v>
          </cell>
        </row>
        <row r="2376">
          <cell r="A2376" t="str">
            <v xml:space="preserve">  1.  2.  5         </v>
          </cell>
          <cell r="B2376" t="str">
            <v xml:space="preserve">BOTA-FORA, MEDIDO NO CORTE, DE MAT. QUALQUER CAT.EXCETO ROCHA, INCL. CARGA MECANIZADA DMT-10 KM  </v>
          </cell>
          <cell r="C2376" t="str">
            <v xml:space="preserve">M3    </v>
          </cell>
          <cell r="D2376">
            <v>14.78</v>
          </cell>
        </row>
        <row r="2377">
          <cell r="A2377" t="str">
            <v xml:space="preserve">  1.  2.  6         </v>
          </cell>
          <cell r="B2377" t="str">
            <v xml:space="preserve">FORNECIM.E COMPAC. SOLO MEDIDO ATERRO COMPACTADO - DMT-10KM  </v>
          </cell>
          <cell r="C2377" t="str">
            <v xml:space="preserve">M3    </v>
          </cell>
          <cell r="D2377">
            <v>20.059999999999999</v>
          </cell>
        </row>
        <row r="2378">
          <cell r="A2378" t="str">
            <v xml:space="preserve">  1.  2.  7         </v>
          </cell>
          <cell r="B2378" t="str">
            <v xml:space="preserve">FORNECIM.E COMPAC. SOLO MEDIDO ATERRO COMPACTADO - DMT-15KM  </v>
          </cell>
          <cell r="C2378" t="str">
            <v xml:space="preserve">M3    </v>
          </cell>
          <cell r="D2378">
            <v>26.56</v>
          </cell>
        </row>
        <row r="2379">
          <cell r="A2379" t="str">
            <v xml:space="preserve">  1.  2.  8         </v>
          </cell>
          <cell r="B2379" t="str">
            <v xml:space="preserve">FORNECIM.E COMPAC. SOLO MEDIDO ATERRO COMPACTADO - DMT-18KM  </v>
          </cell>
          <cell r="C2379" t="str">
            <v xml:space="preserve">M3    </v>
          </cell>
          <cell r="D2379">
            <v>30.46</v>
          </cell>
        </row>
        <row r="2380">
          <cell r="A2380" t="str">
            <v xml:space="preserve">  1.  2.  9         </v>
          </cell>
          <cell r="B2380" t="str">
            <v xml:space="preserve">CORTE E ATERRO COMPENSADOS MEDIDO NO ATERRO COMPACTADO       </v>
          </cell>
          <cell r="C2380" t="str">
            <v xml:space="preserve">M3    </v>
          </cell>
          <cell r="D2380">
            <v>5.23</v>
          </cell>
        </row>
        <row r="2381">
          <cell r="A2381" t="str">
            <v xml:space="preserve">  1.  3             </v>
          </cell>
          <cell r="B2381" t="str">
            <v xml:space="preserve">PAVIMENTACAO                                                 </v>
          </cell>
          <cell r="C2381" t="str">
            <v/>
          </cell>
        </row>
        <row r="2382">
          <cell r="A2382" t="str">
            <v xml:space="preserve">  1.  3.  1         </v>
          </cell>
          <cell r="B2382" t="str">
            <v xml:space="preserve">PREPARO DO SUB LEITO                                         </v>
          </cell>
          <cell r="C2382" t="str">
            <v xml:space="preserve">M2    </v>
          </cell>
          <cell r="D2382">
            <v>1</v>
          </cell>
        </row>
        <row r="2383">
          <cell r="A2383" t="str">
            <v xml:space="preserve">  1.  3.  2         </v>
          </cell>
          <cell r="B2383" t="str">
            <v xml:space="preserve">BASE OU SUB-BASE REFORCO DO SUB LEITO DMT - 18,00 KM         </v>
          </cell>
          <cell r="C2383" t="str">
            <v xml:space="preserve">M3    </v>
          </cell>
          <cell r="D2383">
            <v>22.71</v>
          </cell>
        </row>
        <row r="2384">
          <cell r="A2384" t="str">
            <v xml:space="preserve">  1.  3.  3         </v>
          </cell>
          <cell r="B2384" t="str">
            <v xml:space="preserve">IMPRIMACAO                                                   </v>
          </cell>
          <cell r="C2384" t="str">
            <v xml:space="preserve">M2    </v>
          </cell>
          <cell r="D2384">
            <v>3.41</v>
          </cell>
        </row>
        <row r="2385">
          <cell r="A2385" t="str">
            <v xml:space="preserve">  1.  3.  4         </v>
          </cell>
          <cell r="B2385" t="str">
            <v xml:space="preserve">TRATAMENTO SUPERFICIAL SIMPLES PENETRACAO INVERTIDA SEM CAPA </v>
          </cell>
          <cell r="C2385" t="str">
            <v xml:space="preserve">M2    </v>
          </cell>
          <cell r="D2385">
            <v>6.49</v>
          </cell>
        </row>
        <row r="2386">
          <cell r="A2386" t="str">
            <v xml:space="preserve">  1.  3.  5         </v>
          </cell>
          <cell r="B2386" t="str">
            <v xml:space="preserve">PRE-MISTURADO A FRIO (TRACO SMVO/EMUL.RL 1C+PED.FIN/GROS.)   </v>
          </cell>
          <cell r="C2386" t="str">
            <v xml:space="preserve">M3    </v>
          </cell>
          <cell r="D2386">
            <v>388.39</v>
          </cell>
        </row>
        <row r="2387">
          <cell r="A2387" t="str">
            <v xml:space="preserve">  1.  3.  6         </v>
          </cell>
          <cell r="B2387" t="str">
            <v xml:space="preserve">LAMA ASFALTICA - 5MM                                         </v>
          </cell>
          <cell r="C2387" t="str">
            <v xml:space="preserve">M2    </v>
          </cell>
          <cell r="D2387">
            <v>3.47</v>
          </cell>
        </row>
        <row r="2388">
          <cell r="A2388" t="str">
            <v xml:space="preserve">  1.  3.  7         </v>
          </cell>
          <cell r="B2388" t="str">
            <v xml:space="preserve">LAMA ASFALTICA - 7MM                                         </v>
          </cell>
          <cell r="C2388" t="str">
            <v xml:space="preserve">M2    </v>
          </cell>
          <cell r="D2388">
            <v>5.32</v>
          </cell>
        </row>
        <row r="2389">
          <cell r="A2389" t="str">
            <v xml:space="preserve">  1.  3.  8         </v>
          </cell>
          <cell r="B2389" t="str">
            <v xml:space="preserve">CBUQ - CAMADA INTERMEDIÁRIA "BINDER"                         </v>
          </cell>
          <cell r="C2389" t="str">
            <v xml:space="preserve">M3    </v>
          </cell>
          <cell r="D2389">
            <v>467.09</v>
          </cell>
        </row>
        <row r="2390">
          <cell r="A2390" t="str">
            <v xml:space="preserve">  1.  3.  9         </v>
          </cell>
          <cell r="B2390" t="str">
            <v xml:space="preserve">ESTACIONAMENTO EM BRITA E=7CM                                </v>
          </cell>
          <cell r="C2390" t="str">
            <v xml:space="preserve">M3    </v>
          </cell>
          <cell r="D2390">
            <v>79.78</v>
          </cell>
        </row>
        <row r="2391">
          <cell r="A2391" t="str">
            <v xml:space="preserve">  1.  3. 10         </v>
          </cell>
          <cell r="B2391" t="str">
            <v xml:space="preserve">PINTURA DE LIGACAO                                           </v>
          </cell>
          <cell r="C2391" t="str">
            <v xml:space="preserve">M2    </v>
          </cell>
          <cell r="D2391">
            <v>1.1299999999999999</v>
          </cell>
        </row>
        <row r="2392">
          <cell r="A2392" t="str">
            <v xml:space="preserve">  1.  3. 11         </v>
          </cell>
          <cell r="B2392" t="str">
            <v xml:space="preserve">TRATAMENTO SUPERFICIAL DUPLO PENETR.INVERT.C/CAPA SELANTE    </v>
          </cell>
          <cell r="C2392" t="str">
            <v xml:space="preserve">M2    </v>
          </cell>
          <cell r="D2392">
            <v>11.4</v>
          </cell>
        </row>
        <row r="2393">
          <cell r="A2393" t="str">
            <v xml:space="preserve">  1.  3. 12         </v>
          </cell>
          <cell r="B2393" t="str">
            <v xml:space="preserve">CBUQ - PISTA DE ROLAMENTO CONCRETO BET. USINADO A QUENTE     </v>
          </cell>
          <cell r="C2393" t="str">
            <v xml:space="preserve">M3    </v>
          </cell>
          <cell r="D2393">
            <v>512.41</v>
          </cell>
        </row>
        <row r="2394">
          <cell r="A2394" t="str">
            <v xml:space="preserve">  1.  3. 13         </v>
          </cell>
          <cell r="B2394" t="str">
            <v xml:space="preserve">BASE OU SUB-BASE REFORÇO DO SUB-LEITO DMT- 15,00 KM          </v>
          </cell>
          <cell r="C2394" t="str">
            <v xml:space="preserve">M3    </v>
          </cell>
          <cell r="D2394">
            <v>19.809999999999999</v>
          </cell>
        </row>
        <row r="2395">
          <cell r="A2395" t="str">
            <v xml:space="preserve">  1.  3. 14         </v>
          </cell>
          <cell r="B2395" t="str">
            <v xml:space="preserve">BASE OU SUB-BASE REFORÇO DO SUB-LEITO DMT- 5,00 KM           </v>
          </cell>
          <cell r="C2395" t="str">
            <v xml:space="preserve">M3    </v>
          </cell>
          <cell r="D2395">
            <v>15.29</v>
          </cell>
        </row>
        <row r="2396">
          <cell r="A2396" t="str">
            <v xml:space="preserve">  1.  3. 15         </v>
          </cell>
          <cell r="B2396" t="str">
            <v xml:space="preserve">BASE OU SUB-BASE REFORÇO DO SUB-LEITO DMT- 10,00 KM          </v>
          </cell>
          <cell r="C2396" t="str">
            <v xml:space="preserve">M3    </v>
          </cell>
          <cell r="D2396">
            <v>18.25</v>
          </cell>
        </row>
        <row r="2397">
          <cell r="A2397" t="str">
            <v xml:space="preserve">  1.  3. 16         </v>
          </cell>
          <cell r="B2397" t="str">
            <v xml:space="preserve">LIMPEZA ESTRADAL                                             </v>
          </cell>
          <cell r="C2397" t="str">
            <v xml:space="preserve">M2    </v>
          </cell>
          <cell r="D2397">
            <v>0.42</v>
          </cell>
        </row>
        <row r="2398">
          <cell r="A2398" t="str">
            <v xml:space="preserve">  1.  3. 17         </v>
          </cell>
          <cell r="B2398" t="str">
            <v xml:space="preserve">REVEST. PRIMARIO - ESCAVACAO- CARGA-DESC.-TRANS-ESPALHAMENTO </v>
          </cell>
          <cell r="C2398" t="str">
            <v xml:space="preserve">M2    </v>
          </cell>
          <cell r="D2398">
            <v>3.52</v>
          </cell>
        </row>
        <row r="2399">
          <cell r="A2399" t="str">
            <v xml:space="preserve">  1.  3. 18         </v>
          </cell>
          <cell r="B2399" t="str">
            <v xml:space="preserve">PATROLAMENTO DE VIAS COM MOTONIVELADORA C/BOTA-DENTRO        </v>
          </cell>
          <cell r="C2399" t="str">
            <v xml:space="preserve">M²    </v>
          </cell>
          <cell r="D2399">
            <v>0.46</v>
          </cell>
        </row>
        <row r="2400">
          <cell r="A2400" t="str">
            <v xml:space="preserve">  1.  4             </v>
          </cell>
          <cell r="B2400" t="str">
            <v xml:space="preserve">SERVICOS COMPLEMENTARES                                      </v>
          </cell>
          <cell r="C2400" t="str">
            <v/>
          </cell>
        </row>
        <row r="2401">
          <cell r="A2401" t="str">
            <v xml:space="preserve">  1.  4.  1         </v>
          </cell>
          <cell r="B2401" t="str">
            <v xml:space="preserve">GUIA DE CONCRETO PRE-MOLDADA DIM:13CM-TOPO/15CM-BASE/H=30CM  </v>
          </cell>
          <cell r="C2401" t="str">
            <v xml:space="preserve">M     </v>
          </cell>
          <cell r="D2401">
            <v>21.44</v>
          </cell>
        </row>
        <row r="2402">
          <cell r="A2402" t="str">
            <v xml:space="preserve">  1.  4.  2         </v>
          </cell>
          <cell r="B2402" t="str">
            <v xml:space="preserve">GUIA DE CONCRETO VAZADA PARA BOCA DE LOBO                    </v>
          </cell>
          <cell r="C2402" t="str">
            <v xml:space="preserve">M     </v>
          </cell>
          <cell r="D2402">
            <v>32.58</v>
          </cell>
        </row>
        <row r="2403">
          <cell r="A2403" t="str">
            <v xml:space="preserve">  1.  4.  3         </v>
          </cell>
          <cell r="B2403" t="str">
            <v xml:space="preserve">SARJETA DE CONCRETO USINADO FCK=13,5MPA                      </v>
          </cell>
          <cell r="C2403" t="str">
            <v xml:space="preserve">M3    </v>
          </cell>
          <cell r="D2403">
            <v>359.65</v>
          </cell>
        </row>
        <row r="2404">
          <cell r="A2404" t="str">
            <v xml:space="preserve">  1.  4.  4         </v>
          </cell>
          <cell r="B2404" t="str">
            <v xml:space="preserve">SARJETA DE CONCRETO USINADO FCK=15MPA                        </v>
          </cell>
          <cell r="C2404" t="str">
            <v xml:space="preserve">M3    </v>
          </cell>
          <cell r="D2404">
            <v>386.95</v>
          </cell>
        </row>
        <row r="2405">
          <cell r="A2405" t="str">
            <v xml:space="preserve">  1.  4.  5         </v>
          </cell>
          <cell r="B2405" t="str">
            <v xml:space="preserve">SARJETA DE CONCRETO USINADO FCK=18MPA                        </v>
          </cell>
          <cell r="C2405" t="str">
            <v xml:space="preserve">M3    </v>
          </cell>
          <cell r="D2405">
            <v>393.45</v>
          </cell>
        </row>
        <row r="2406">
          <cell r="A2406" t="str">
            <v xml:space="preserve">  1.  4.  6         </v>
          </cell>
          <cell r="B2406" t="str">
            <v xml:space="preserve">SARJETA E MEIO-FIO DE CONCRETO FCK=18MPA (MECANIZADO)        </v>
          </cell>
          <cell r="C2406" t="str">
            <v xml:space="preserve">M     </v>
          </cell>
          <cell r="D2406">
            <v>24.22</v>
          </cell>
        </row>
        <row r="2407">
          <cell r="A2407" t="str">
            <v xml:space="preserve">  1.  4.  7         </v>
          </cell>
          <cell r="B2407" t="str">
            <v xml:space="preserve">SARJETA TRAPEZOIDAL DE CONCRE- TO - DETALHE DNIT (SZC 02)    </v>
          </cell>
          <cell r="C2407" t="str">
            <v xml:space="preserve">M     </v>
          </cell>
          <cell r="D2407">
            <v>25.81</v>
          </cell>
        </row>
        <row r="2408">
          <cell r="A2408" t="str">
            <v xml:space="preserve">  1.  4.  8         </v>
          </cell>
          <cell r="B2408" t="str">
            <v xml:space="preserve">SARJETAO DE CONCRETO ARMADO USINADO FCK=15MPA                </v>
          </cell>
          <cell r="C2408" t="str">
            <v xml:space="preserve">M3    </v>
          </cell>
          <cell r="D2408">
            <v>671.59</v>
          </cell>
        </row>
        <row r="2409">
          <cell r="A2409" t="str">
            <v xml:space="preserve">  1.  4.  9         </v>
          </cell>
          <cell r="B2409" t="str">
            <v xml:space="preserve">SARJETAO DE CONCRETO ARMADO USINADO FCK=18MPA                </v>
          </cell>
          <cell r="C2409" t="str">
            <v xml:space="preserve">M3    </v>
          </cell>
          <cell r="D2409">
            <v>710.06</v>
          </cell>
        </row>
        <row r="2410">
          <cell r="A2410" t="str">
            <v xml:space="preserve">  1.  4. 10         </v>
          </cell>
          <cell r="B2410" t="str">
            <v xml:space="preserve">PASSEIO CONC.USIN.FCK=13,5MPA E=7CM INCL.PREPARO DE CAIXA    </v>
          </cell>
          <cell r="C2410" t="str">
            <v xml:space="preserve">M2    </v>
          </cell>
          <cell r="D2410">
            <v>36.65</v>
          </cell>
        </row>
        <row r="2411">
          <cell r="A2411" t="str">
            <v xml:space="preserve">  1.  4. 11         </v>
          </cell>
          <cell r="B2411" t="str">
            <v xml:space="preserve">PASSEIO CONC.USIN.FCK=13,5MPA E=5CM INCL.PREPARO DE CAIXA    </v>
          </cell>
          <cell r="C2411" t="str">
            <v xml:space="preserve">M2    </v>
          </cell>
          <cell r="D2411">
            <v>28.93</v>
          </cell>
        </row>
        <row r="2412">
          <cell r="A2412" t="str">
            <v xml:space="preserve">  1.  4. 12         </v>
          </cell>
          <cell r="B2412" t="str">
            <v xml:space="preserve">RETIRADA E REASSENTAMENTO DE GUIAS                           </v>
          </cell>
          <cell r="C2412" t="str">
            <v xml:space="preserve">M     </v>
          </cell>
          <cell r="D2412">
            <v>7.45</v>
          </cell>
        </row>
        <row r="2413">
          <cell r="A2413" t="str">
            <v xml:space="preserve">  1.  4. 13         </v>
          </cell>
          <cell r="B2413" t="str">
            <v>LIMPEZA BUEIRO,B.LOBO,CX.MORTA (MANUAL)INC.BOTA-FORA DMT-10KM</v>
          </cell>
          <cell r="C2413" t="str">
            <v xml:space="preserve">UN    </v>
          </cell>
          <cell r="D2413">
            <v>68.349999999999994</v>
          </cell>
        </row>
        <row r="2414">
          <cell r="A2414" t="str">
            <v xml:space="preserve">  1.  4. 14         </v>
          </cell>
          <cell r="B2414" t="str">
            <v xml:space="preserve">RETIRADA DE TUBO DE CONCRETO ARMADO DIAM:1,00M               </v>
          </cell>
          <cell r="C2414" t="str">
            <v xml:space="preserve">M     </v>
          </cell>
          <cell r="D2414">
            <v>21.89</v>
          </cell>
        </row>
        <row r="2415">
          <cell r="A2415" t="str">
            <v xml:space="preserve">  1.  4. 15         </v>
          </cell>
          <cell r="B2415" t="str">
            <v xml:space="preserve">RETIRADA DE TUBO DE CONCRETO ARMADO DIAM:1,50M               </v>
          </cell>
          <cell r="C2415" t="str">
            <v xml:space="preserve">M     </v>
          </cell>
          <cell r="D2415">
            <v>26.85</v>
          </cell>
        </row>
        <row r="2416">
          <cell r="A2416" t="str">
            <v xml:space="preserve">  1.  4. 16         </v>
          </cell>
          <cell r="B2416" t="str">
            <v xml:space="preserve">RETIRADA DE TUBO DE CONCRETO ARMADO DIAM:0,80M               </v>
          </cell>
          <cell r="C2416" t="str">
            <v xml:space="preserve">M     </v>
          </cell>
          <cell r="D2416">
            <v>16.940000000000001</v>
          </cell>
        </row>
        <row r="2417">
          <cell r="A2417" t="str">
            <v xml:space="preserve">  1.  4. 17         </v>
          </cell>
          <cell r="B2417" t="str">
            <v xml:space="preserve">RETIRADA DE TUBO EM CONCRETO DIAMETRO 40CM                   </v>
          </cell>
          <cell r="C2417" t="str">
            <v xml:space="preserve">M     </v>
          </cell>
          <cell r="D2417">
            <v>5.2</v>
          </cell>
        </row>
        <row r="2418">
          <cell r="A2418" t="str">
            <v xml:space="preserve">  1.  5             </v>
          </cell>
          <cell r="B2418" t="str">
            <v xml:space="preserve">URBANIZACAO                                                  </v>
          </cell>
          <cell r="C2418" t="str">
            <v/>
          </cell>
        </row>
        <row r="2419">
          <cell r="A2419" t="str">
            <v xml:space="preserve">  1.  5.  1         </v>
          </cell>
          <cell r="B2419" t="str">
            <v xml:space="preserve">PLANTIO DE GRAMA ESMERALDA EM MUDAS,INCL.FORN.TERRA VEGETAL  </v>
          </cell>
          <cell r="C2419" t="str">
            <v xml:space="preserve">M2    </v>
          </cell>
          <cell r="D2419">
            <v>8.23</v>
          </cell>
        </row>
        <row r="2423">
          <cell r="A2423" t="str">
            <v xml:space="preserve">  2.                </v>
          </cell>
          <cell r="B2423" t="str">
            <v xml:space="preserve">DRENAGEM                                                     </v>
          </cell>
          <cell r="C2423" t="str">
            <v/>
          </cell>
        </row>
        <row r="2424">
          <cell r="A2424" t="str">
            <v xml:space="preserve">  2.  1             </v>
          </cell>
          <cell r="B2424" t="str">
            <v xml:space="preserve">MOVIMENTO DE TERRA E TUBULAÇAO                               </v>
          </cell>
          <cell r="C2424" t="str">
            <v/>
          </cell>
        </row>
        <row r="2425">
          <cell r="A2425" t="str">
            <v xml:space="preserve">  2.  1.  1         </v>
          </cell>
          <cell r="B2425" t="str">
            <v xml:space="preserve">ESCAVACAO MECANIZADA DE VALAS INCLUSIVE CARGA                </v>
          </cell>
          <cell r="C2425" t="str">
            <v xml:space="preserve">M3    </v>
          </cell>
          <cell r="D2425">
            <v>6.76</v>
          </cell>
        </row>
        <row r="2426">
          <cell r="A2426" t="str">
            <v xml:space="preserve">  2.  1.  2         </v>
          </cell>
          <cell r="B2426" t="str">
            <v xml:space="preserve">ESCAVACAO MANUAL DE VALAS C/ CARGA MECANIZADA -1A. CAT.      </v>
          </cell>
          <cell r="C2426" t="str">
            <v xml:space="preserve">M3    </v>
          </cell>
          <cell r="D2426">
            <v>18.64</v>
          </cell>
        </row>
        <row r="2427">
          <cell r="A2427" t="str">
            <v xml:space="preserve">  2.  1.  3         </v>
          </cell>
          <cell r="B2427" t="str">
            <v xml:space="preserve">ESPALHAMENTO DE MAT.ESCAVADO                                 </v>
          </cell>
          <cell r="C2427" t="str">
            <v xml:space="preserve">M3    </v>
          </cell>
          <cell r="D2427">
            <v>0.85</v>
          </cell>
        </row>
        <row r="2428">
          <cell r="A2428" t="str">
            <v xml:space="preserve">  2.  1.  4         </v>
          </cell>
          <cell r="B2428" t="str">
            <v xml:space="preserve">ESCORAMENTO  DE   VALAS  TIPO CONTINUO                       </v>
          </cell>
          <cell r="C2428" t="str">
            <v xml:space="preserve">M2    </v>
          </cell>
          <cell r="D2428">
            <v>31.62</v>
          </cell>
        </row>
        <row r="2429">
          <cell r="A2429" t="str">
            <v xml:space="preserve">  2.  1.  5         </v>
          </cell>
          <cell r="B2429" t="str">
            <v xml:space="preserve">ESCORAMENTO  DE   VALAS  TIPO DESCONTINUO                    </v>
          </cell>
          <cell r="C2429" t="str">
            <v xml:space="preserve">M2    </v>
          </cell>
          <cell r="D2429">
            <v>16.559999999999999</v>
          </cell>
        </row>
        <row r="2430">
          <cell r="A2430" t="str">
            <v xml:space="preserve">  2.  1.  6         </v>
          </cell>
          <cell r="B2430" t="str">
            <v xml:space="preserve">FORNECIMENTO E COMPACTACAO DE TERRA P/ENCH.DE VALA DMT-10KM  </v>
          </cell>
          <cell r="C2430" t="str">
            <v xml:space="preserve">M3    </v>
          </cell>
          <cell r="D2430">
            <v>18.63</v>
          </cell>
        </row>
        <row r="2431">
          <cell r="A2431" t="str">
            <v xml:space="preserve">  2.  1.  7         </v>
          </cell>
          <cell r="B2431" t="str">
            <v xml:space="preserve">FORNECIMENTO E COMPACTACAO DE TERRA P/ENCH.DE VALA DMT-15KM  </v>
          </cell>
          <cell r="C2431" t="str">
            <v xml:space="preserve">M3    </v>
          </cell>
          <cell r="D2431">
            <v>25.13</v>
          </cell>
        </row>
        <row r="2432">
          <cell r="A2432" t="str">
            <v xml:space="preserve">  2.  1.  8         </v>
          </cell>
          <cell r="B2432" t="str">
            <v xml:space="preserve">FORNECIMENTO E COMPACTACAO DE TERRA P/ENCH.DE VALA DMT-18KM  </v>
          </cell>
          <cell r="C2432" t="str">
            <v xml:space="preserve">M3    </v>
          </cell>
          <cell r="D2432">
            <v>29.03</v>
          </cell>
        </row>
        <row r="2433">
          <cell r="A2433" t="str">
            <v xml:space="preserve">  2.  1.  9         </v>
          </cell>
          <cell r="B2433" t="str">
            <v>REATERRO APILOADO C/ O PROPRIO MATERIAL ESCAVADO C/PLACA VIBR</v>
          </cell>
          <cell r="C2433" t="str">
            <v xml:space="preserve">M3    </v>
          </cell>
          <cell r="D2433">
            <v>3.71</v>
          </cell>
        </row>
        <row r="2434">
          <cell r="A2434" t="str">
            <v xml:space="preserve">  2.  1. 10         </v>
          </cell>
          <cell r="B2434" t="str">
            <v xml:space="preserve">BOTA-FORA MEDIDO NO CORTE DE MAT. DE QUALQUER CAT.,EXCETO ROCHA, DMT-1KM  </v>
          </cell>
          <cell r="C2434" t="str">
            <v xml:space="preserve">M3    </v>
          </cell>
          <cell r="D2434">
            <v>1.3</v>
          </cell>
        </row>
        <row r="2435">
          <cell r="A2435" t="str">
            <v xml:space="preserve">  2.  1. 11         </v>
          </cell>
          <cell r="B2435" t="str">
            <v xml:space="preserve">BOTA-FORA DE MAT.QUALQUER CAT. INCL.CARGA MECANIZADA DMT-5KM </v>
          </cell>
          <cell r="C2435" t="str">
            <v xml:space="preserve">M3    </v>
          </cell>
          <cell r="D2435">
            <v>7.83</v>
          </cell>
        </row>
        <row r="2436">
          <cell r="A2436" t="str">
            <v xml:space="preserve">  2.  1. 12         </v>
          </cell>
          <cell r="B2436" t="str">
            <v xml:space="preserve">BOTA-FORA DE MAT. QUALQUER CAT.,EXCETO ROCHA,INCL.CARGA MECANIZADA DMT-10KM  </v>
          </cell>
          <cell r="C2436" t="str">
            <v xml:space="preserve">M3    </v>
          </cell>
          <cell r="D2436">
            <v>14.78</v>
          </cell>
        </row>
        <row r="2437">
          <cell r="A2437" t="str">
            <v xml:space="preserve">  2.  1. 13         </v>
          </cell>
          <cell r="B2437" t="str">
            <v xml:space="preserve">FORNECIM.E ASSENTAM.DE TUBO DE CONCRETO SIMPLES DIAM.0,20M   </v>
          </cell>
          <cell r="C2437" t="str">
            <v xml:space="preserve">M     </v>
          </cell>
          <cell r="D2437">
            <v>23.74</v>
          </cell>
        </row>
        <row r="2438">
          <cell r="A2438" t="str">
            <v xml:space="preserve">  2.  1. 14         </v>
          </cell>
          <cell r="B2438" t="str">
            <v xml:space="preserve">FORNECIM.E ASSENTAM.DE TUBO DE CONCRETO SIMPLES DIAM.0,30M   </v>
          </cell>
          <cell r="C2438" t="str">
            <v xml:space="preserve">M     </v>
          </cell>
          <cell r="D2438">
            <v>30.5</v>
          </cell>
        </row>
        <row r="2439">
          <cell r="A2439" t="str">
            <v xml:space="preserve">  2.  1. 15         </v>
          </cell>
          <cell r="B2439" t="str">
            <v xml:space="preserve">FORNECIM.E ASSENTAM.DE TUBO DE CONCRETO ARMADO DIAM.0,40M    </v>
          </cell>
          <cell r="C2439" t="str">
            <v xml:space="preserve">M     </v>
          </cell>
          <cell r="D2439">
            <v>69.17</v>
          </cell>
        </row>
        <row r="2440">
          <cell r="A2440" t="str">
            <v xml:space="preserve">  2.  1. 16         </v>
          </cell>
          <cell r="B2440" t="str">
            <v xml:space="preserve">FORNECIM.E ASSENTAM.DE TUBO DE CONCRETO ARMADO DIAM.0,50M    </v>
          </cell>
          <cell r="C2440" t="str">
            <v xml:space="preserve">M     </v>
          </cell>
          <cell r="D2440">
            <v>73.31</v>
          </cell>
        </row>
        <row r="2441">
          <cell r="A2441" t="str">
            <v xml:space="preserve">  2.  1. 17         </v>
          </cell>
          <cell r="B2441" t="str">
            <v xml:space="preserve">FORNECIM.E ASSENTAM.DE TUBO DE CONCRETO ARMADO DIAM.0,60M    </v>
          </cell>
          <cell r="C2441" t="str">
            <v xml:space="preserve">M     </v>
          </cell>
          <cell r="D2441">
            <v>126.57</v>
          </cell>
        </row>
        <row r="2442">
          <cell r="A2442" t="str">
            <v xml:space="preserve">  2.  1. 18         </v>
          </cell>
          <cell r="B2442" t="str">
            <v xml:space="preserve">FORNECIM.E ASSENTAM.DE TUBO DE CONCRETO ARMADO DIAM.0,80M    </v>
          </cell>
          <cell r="C2442" t="str">
            <v xml:space="preserve">M     </v>
          </cell>
          <cell r="D2442">
            <v>203.37</v>
          </cell>
        </row>
        <row r="2443">
          <cell r="A2443" t="str">
            <v xml:space="preserve">  2.  1. 19         </v>
          </cell>
          <cell r="B2443" t="str">
            <v xml:space="preserve">FORNECIM.E ASSENTAM.DE TUBO DE CONCRETO ARMADO DIAM.1,00M    </v>
          </cell>
          <cell r="C2443" t="str">
            <v xml:space="preserve">M     </v>
          </cell>
          <cell r="D2443">
            <v>270.08</v>
          </cell>
        </row>
        <row r="2444">
          <cell r="A2444" t="str">
            <v xml:space="preserve">  2.  1. 20         </v>
          </cell>
          <cell r="B2444" t="str">
            <v xml:space="preserve">FORNECIM.E ASSENTAM.DE TUBO DE CONCRETO ARMADO DIAM.1,20M    </v>
          </cell>
          <cell r="C2444" t="str">
            <v xml:space="preserve">M     </v>
          </cell>
          <cell r="D2444">
            <v>359.01</v>
          </cell>
        </row>
        <row r="2445">
          <cell r="A2445" t="str">
            <v xml:space="preserve">  2.  1. 21         </v>
          </cell>
          <cell r="B2445" t="str">
            <v xml:space="preserve">FORNECIM.E ASSENTAM.DE TUBO DE CONCRETO ARMADO DIAM.1,50M    </v>
          </cell>
          <cell r="C2445" t="str">
            <v xml:space="preserve">M     </v>
          </cell>
          <cell r="D2445">
            <v>759.04</v>
          </cell>
        </row>
        <row r="2446">
          <cell r="A2446" t="str">
            <v xml:space="preserve">  2.  1. 22         </v>
          </cell>
          <cell r="B2446" t="str">
            <v xml:space="preserve">ESCAVACAO P/REGUL.DE CANTEIRO INCL.TRANSP.MANUAL - DMT-30M   </v>
          </cell>
          <cell r="C2446" t="str">
            <v xml:space="preserve">M3    </v>
          </cell>
          <cell r="D2446">
            <v>28.48</v>
          </cell>
        </row>
        <row r="2447">
          <cell r="A2447" t="str">
            <v xml:space="preserve">  2.  1. 23         </v>
          </cell>
          <cell r="B2447" t="str">
            <v xml:space="preserve">CAPINACAO E LIMPEZA CANTEIRO                                 </v>
          </cell>
          <cell r="C2447" t="str">
            <v xml:space="preserve">M2    </v>
          </cell>
          <cell r="D2447">
            <v>1.63</v>
          </cell>
        </row>
        <row r="2448">
          <cell r="A2448" t="str">
            <v xml:space="preserve">  2.  1. 24         </v>
          </cell>
          <cell r="B2448" t="str">
            <v xml:space="preserve">ESCAVACAO MANUAL DE VALAS EM TERRA ATE 2,00M                 </v>
          </cell>
          <cell r="C2448" t="str">
            <v xml:space="preserve">M3    </v>
          </cell>
          <cell r="D2448">
            <v>16.09</v>
          </cell>
        </row>
        <row r="2449">
          <cell r="A2449" t="str">
            <v xml:space="preserve">  2.  1. 25         </v>
          </cell>
          <cell r="B2449" t="str">
            <v xml:space="preserve">APILOAMENTO DO SOLO NATURAL                                  </v>
          </cell>
          <cell r="C2449" t="str">
            <v xml:space="preserve">M2    </v>
          </cell>
          <cell r="D2449">
            <v>7.44</v>
          </cell>
        </row>
        <row r="2450">
          <cell r="A2450" t="str">
            <v xml:space="preserve">  2.  1. 26         </v>
          </cell>
          <cell r="B2450" t="str">
            <v>REATERRO APILOADO DE VALAS COM COMPACTADOR TIPO PLACA VIBRAT.</v>
          </cell>
          <cell r="C2450" t="str">
            <v xml:space="preserve">M3    </v>
          </cell>
          <cell r="D2450">
            <v>3.71</v>
          </cell>
        </row>
        <row r="2451">
          <cell r="A2451" t="str">
            <v xml:space="preserve">  2.  1. 27         </v>
          </cell>
          <cell r="B2451" t="str">
            <v xml:space="preserve">ASSENTAMENTO C/REAPROVEITAM.DE TUBO DE CONCRETO DIAM.0,40M   </v>
          </cell>
          <cell r="C2451" t="str">
            <v xml:space="preserve">M     </v>
          </cell>
          <cell r="D2451">
            <v>5.64</v>
          </cell>
        </row>
        <row r="2452">
          <cell r="A2452" t="str">
            <v xml:space="preserve">  2.  1. 28         </v>
          </cell>
          <cell r="B2452" t="str">
            <v xml:space="preserve">ASSENTAMENTO C/REAPROVEITAM.DE TUBO DE CONCRETO DIAM.0,60M   </v>
          </cell>
          <cell r="C2452" t="str">
            <v xml:space="preserve">M     </v>
          </cell>
          <cell r="D2452">
            <v>17.54</v>
          </cell>
        </row>
        <row r="2453">
          <cell r="A2453" t="str">
            <v xml:space="preserve">  2.  1. 29         </v>
          </cell>
          <cell r="B2453" t="str">
            <v xml:space="preserve">ASSENTAMENTO C/REAPROVEITAM.DE TUBO DE CONCRETO DIAM.0,80M   </v>
          </cell>
          <cell r="C2453" t="str">
            <v xml:space="preserve">M     </v>
          </cell>
          <cell r="D2453">
            <v>38.44</v>
          </cell>
        </row>
        <row r="2454">
          <cell r="A2454" t="str">
            <v xml:space="preserve">  2.  1. 30         </v>
          </cell>
          <cell r="B2454" t="str">
            <v xml:space="preserve">ASSENTAMENTO C/REAPROVEITAM.DE TUBO DE CONCRETO DIAM.1,00M   </v>
          </cell>
          <cell r="C2454" t="str">
            <v xml:space="preserve">M     </v>
          </cell>
          <cell r="D2454">
            <v>32.770000000000003</v>
          </cell>
        </row>
        <row r="2455">
          <cell r="A2455" t="str">
            <v xml:space="preserve">  2.  1. 31         </v>
          </cell>
          <cell r="B2455" t="str">
            <v xml:space="preserve">REGULARIZACAO DE SOLO                                        </v>
          </cell>
          <cell r="C2455" t="str">
            <v xml:space="preserve">M2    </v>
          </cell>
          <cell r="D2455">
            <v>0.44</v>
          </cell>
        </row>
        <row r="2456">
          <cell r="A2456" t="str">
            <v xml:space="preserve">  2.  1. 32         </v>
          </cell>
          <cell r="B2456" t="str">
            <v xml:space="preserve">ESCAVAÇÃO MECANIZ.DE VALAS EM SOLO QUALQUER CAT.,EXCETO ROCHA, ATÉ 4M PROFUNDIDADE  </v>
          </cell>
          <cell r="C2456" t="str">
            <v xml:space="preserve">M3    </v>
          </cell>
          <cell r="D2456">
            <v>4.2300000000000004</v>
          </cell>
        </row>
        <row r="2457">
          <cell r="A2457" t="str">
            <v xml:space="preserve">  2.  2             </v>
          </cell>
          <cell r="B2457" t="str">
            <v xml:space="preserve">DRENO                                                        </v>
          </cell>
          <cell r="C2457" t="str">
            <v/>
          </cell>
        </row>
        <row r="2458">
          <cell r="A2458" t="str">
            <v xml:space="preserve">  2.  2.  1         </v>
          </cell>
          <cell r="B2458" t="str">
            <v xml:space="preserve">DRENO POROSO DIAM.0,20M                                      </v>
          </cell>
          <cell r="C2458" t="str">
            <v xml:space="preserve">M     </v>
          </cell>
          <cell r="D2458">
            <v>66.09</v>
          </cell>
        </row>
        <row r="2459">
          <cell r="A2459" t="str">
            <v xml:space="preserve">  2.  2.  2         </v>
          </cell>
          <cell r="B2459" t="str">
            <v xml:space="preserve">DRENO CEGO INCL.ESCAV.MANUAL                                 </v>
          </cell>
          <cell r="C2459" t="str">
            <v xml:space="preserve">M3    </v>
          </cell>
          <cell r="D2459">
            <v>87.33</v>
          </cell>
        </row>
        <row r="2460">
          <cell r="A2460" t="str">
            <v xml:space="preserve">  2.  3             </v>
          </cell>
          <cell r="B2460" t="str">
            <v xml:space="preserve">LASTROS                                                      </v>
          </cell>
          <cell r="C2460" t="str">
            <v/>
          </cell>
        </row>
        <row r="2461">
          <cell r="A2461" t="str">
            <v xml:space="preserve">  2.  3.  1         </v>
          </cell>
          <cell r="B2461" t="str">
            <v xml:space="preserve">LASTRO DE AREIA                                              </v>
          </cell>
          <cell r="C2461" t="str">
            <v xml:space="preserve">M3    </v>
          </cell>
          <cell r="D2461">
            <v>55.25</v>
          </cell>
        </row>
        <row r="2462">
          <cell r="A2462" t="str">
            <v xml:space="preserve">  2.  3.  2         </v>
          </cell>
          <cell r="B2462" t="str">
            <v xml:space="preserve">LASTRO DE CASCALHO                                           </v>
          </cell>
          <cell r="C2462" t="str">
            <v xml:space="preserve">M3    </v>
          </cell>
          <cell r="D2462">
            <v>69.510000000000005</v>
          </cell>
        </row>
        <row r="2463">
          <cell r="A2463" t="str">
            <v xml:space="preserve">  2.  3.  3         </v>
          </cell>
          <cell r="B2463" t="str">
            <v xml:space="preserve">LASTRO DE PEDRA DE MAO                                       </v>
          </cell>
          <cell r="C2463" t="str">
            <v xml:space="preserve">M3    </v>
          </cell>
          <cell r="D2463">
            <v>80.03</v>
          </cell>
        </row>
        <row r="2464">
          <cell r="A2464" t="str">
            <v xml:space="preserve">  2.  3.  4         </v>
          </cell>
          <cell r="B2464" t="str">
            <v xml:space="preserve">LASTRO DE CONCRETO 1:4:8,INCL. LANCAMENTO (COM BETONEIRA)    </v>
          </cell>
          <cell r="C2464" t="str">
            <v xml:space="preserve">M3    </v>
          </cell>
          <cell r="D2464">
            <v>231.66</v>
          </cell>
        </row>
        <row r="2465">
          <cell r="A2465" t="str">
            <v xml:space="preserve">  2.  4             </v>
          </cell>
          <cell r="B2465" t="str">
            <v xml:space="preserve">POÇOS DE VISITA                                              </v>
          </cell>
          <cell r="C2465" t="str">
            <v/>
          </cell>
        </row>
        <row r="2466">
          <cell r="A2466" t="str">
            <v xml:space="preserve">  2.  4.  1         </v>
          </cell>
          <cell r="B2466" t="str">
            <v xml:space="preserve">POCO DE VISITA 1,40X1,40X1,40M                               </v>
          </cell>
          <cell r="C2466" t="str">
            <v xml:space="preserve">UN    </v>
          </cell>
          <cell r="D2466">
            <v>1457.18</v>
          </cell>
        </row>
        <row r="2467">
          <cell r="A2467" t="str">
            <v xml:space="preserve">  2.  4.  2         </v>
          </cell>
          <cell r="B2467" t="str">
            <v xml:space="preserve">CHAMINE DE ALVENARIA DIAM.60CM                               </v>
          </cell>
          <cell r="C2467" t="str">
            <v xml:space="preserve">M     </v>
          </cell>
          <cell r="D2467">
            <v>235.21</v>
          </cell>
        </row>
        <row r="2468">
          <cell r="A2468" t="str">
            <v xml:space="preserve">  2.  4.  3         </v>
          </cell>
          <cell r="B2468" t="str">
            <v xml:space="preserve">CHAMINE DE ALVENARIA (0,60 X 0,60 X 1,00M)                   </v>
          </cell>
          <cell r="C2468" t="str">
            <v xml:space="preserve">M     </v>
          </cell>
          <cell r="D2468">
            <v>266.7</v>
          </cell>
        </row>
        <row r="2469">
          <cell r="A2469" t="str">
            <v xml:space="preserve">  2.  4.  4         </v>
          </cell>
          <cell r="B2469" t="str">
            <v xml:space="preserve">TAMPAO DE FERRO FUNDIDO T-137 ARTICULADO(FORNEC.E ASSENTAM.) </v>
          </cell>
          <cell r="C2469" t="str">
            <v xml:space="preserve">UN    </v>
          </cell>
          <cell r="D2469">
            <v>201.88</v>
          </cell>
        </row>
        <row r="2470">
          <cell r="A2470" t="str">
            <v xml:space="preserve">  2.  4.  5         </v>
          </cell>
          <cell r="B2470" t="str">
            <v xml:space="preserve">REBAIXAMENTO OU LEVANTAMENTO DE P.V. EXISTENTE               </v>
          </cell>
          <cell r="C2470" t="str">
            <v xml:space="preserve">UN    </v>
          </cell>
          <cell r="D2470">
            <v>67.569999999999993</v>
          </cell>
        </row>
        <row r="2471">
          <cell r="A2471" t="str">
            <v xml:space="preserve">  2.  4.  6         </v>
          </cell>
          <cell r="B2471" t="str">
            <v xml:space="preserve">GRELHA T-95 AR                                               </v>
          </cell>
          <cell r="C2471" t="str">
            <v xml:space="preserve">UN    </v>
          </cell>
          <cell r="D2471">
            <v>143</v>
          </cell>
        </row>
        <row r="2472">
          <cell r="A2472" t="str">
            <v xml:space="preserve">  2.  4.  7         </v>
          </cell>
          <cell r="B2472" t="str">
            <v xml:space="preserve">GRELHA DE FERRO FUNDIDO 1/2" LARGURA 0,40M                   </v>
          </cell>
          <cell r="C2472" t="str">
            <v xml:space="preserve">M     </v>
          </cell>
          <cell r="D2472">
            <v>69.680000000000007</v>
          </cell>
        </row>
        <row r="2473">
          <cell r="A2473" t="str">
            <v xml:space="preserve">  2.  4.  8         </v>
          </cell>
          <cell r="B2473" t="str">
            <v xml:space="preserve">TAMPA CONC.ARM.FCK=15MPA PARA CHAMINE P.V. E=15CM/DIAM.=60CM </v>
          </cell>
          <cell r="C2473" t="str">
            <v xml:space="preserve">UN    </v>
          </cell>
          <cell r="D2473">
            <v>81.95</v>
          </cell>
        </row>
        <row r="2474">
          <cell r="A2474" t="str">
            <v xml:space="preserve">  2.  4.  9         </v>
          </cell>
          <cell r="B2474" t="str">
            <v xml:space="preserve">TAMPA EM CONCRETO FCK=18MPA P/P.V. DIAM.0,80M / ESP.0,15M    </v>
          </cell>
          <cell r="C2474" t="str">
            <v xml:space="preserve">UN    </v>
          </cell>
          <cell r="D2474">
            <v>46.12</v>
          </cell>
        </row>
        <row r="2475">
          <cell r="A2475" t="str">
            <v xml:space="preserve">  2.  5             </v>
          </cell>
          <cell r="B2475" t="str">
            <v xml:space="preserve">BOCAS DE LOBO                                                </v>
          </cell>
          <cell r="C2475" t="str">
            <v/>
          </cell>
        </row>
        <row r="2476">
          <cell r="A2476" t="str">
            <v xml:space="preserve">  2.  5.  1         </v>
          </cell>
          <cell r="B2476" t="str">
            <v xml:space="preserve">BOCA DE LOBO SIMPLES                                         </v>
          </cell>
          <cell r="C2476" t="str">
            <v xml:space="preserve">UN    </v>
          </cell>
          <cell r="D2476">
            <v>500.54</v>
          </cell>
        </row>
        <row r="2477">
          <cell r="A2477" t="str">
            <v xml:space="preserve">  2.  5.  2         </v>
          </cell>
          <cell r="B2477" t="str">
            <v xml:space="preserve">BOCA DE LOBO DUPLA                                           </v>
          </cell>
          <cell r="C2477" t="str">
            <v xml:space="preserve">UN    </v>
          </cell>
          <cell r="D2477">
            <v>862.08</v>
          </cell>
        </row>
        <row r="2478">
          <cell r="A2478" t="str">
            <v xml:space="preserve">  2.  5.  3         </v>
          </cell>
          <cell r="B2478" t="str">
            <v xml:space="preserve">BOCA DE LOBO TRIPLA                                          </v>
          </cell>
          <cell r="C2478" t="str">
            <v xml:space="preserve">UN    </v>
          </cell>
          <cell r="D2478">
            <v>1179.8800000000001</v>
          </cell>
        </row>
        <row r="2479">
          <cell r="A2479" t="str">
            <v xml:space="preserve">  2.  5.  4         </v>
          </cell>
          <cell r="B2479" t="str">
            <v>BOCA DE LOBO SIMPLES COM CAIXA COLETORA (1,10 X 1,10 X 1,10M)</v>
          </cell>
          <cell r="C2479" t="str">
            <v xml:space="preserve">UN    </v>
          </cell>
          <cell r="D2479">
            <v>934.13</v>
          </cell>
        </row>
        <row r="2480">
          <cell r="A2480" t="str">
            <v xml:space="preserve">  2.  5.  5         </v>
          </cell>
          <cell r="B2480" t="str">
            <v>BOCA DE LOBO SIMPLES COM CAIXA COLETORA (1,30 X 1,30 X 1,50M)</v>
          </cell>
          <cell r="C2480" t="str">
            <v xml:space="preserve">UN    </v>
          </cell>
          <cell r="D2480">
            <v>1318.64</v>
          </cell>
        </row>
        <row r="2481">
          <cell r="A2481" t="str">
            <v xml:space="preserve">  2.  5.  6         </v>
          </cell>
          <cell r="B2481" t="str">
            <v>BOCA DE LOBO SIMPLES COM CAIXA COLETORA (1,50 X 1,00 X 1,40M)</v>
          </cell>
          <cell r="C2481" t="str">
            <v xml:space="preserve">UN    </v>
          </cell>
          <cell r="D2481">
            <v>1128.83</v>
          </cell>
        </row>
        <row r="2482">
          <cell r="A2482" t="str">
            <v xml:space="preserve">  2.  5.  7         </v>
          </cell>
          <cell r="B2482" t="str">
            <v xml:space="preserve">BOCA DE LOBO TRIPLA SIFONADA COM GRELHA                      </v>
          </cell>
          <cell r="C2482" t="str">
            <v xml:space="preserve">UN    </v>
          </cell>
          <cell r="D2482">
            <v>1611.53</v>
          </cell>
        </row>
        <row r="2483">
          <cell r="A2483" t="str">
            <v xml:space="preserve">  2.  5.  8         </v>
          </cell>
          <cell r="B2483" t="str">
            <v xml:space="preserve">BOCA DE LOBO TRIPLA SIFONADA C/CX.COLETORA -2,60X0,90X1,20M  </v>
          </cell>
          <cell r="C2483" t="str">
            <v xml:space="preserve">UN    </v>
          </cell>
          <cell r="D2483">
            <v>1526.01</v>
          </cell>
        </row>
        <row r="2484">
          <cell r="A2484" t="str">
            <v xml:space="preserve">  2.  5.  9         </v>
          </cell>
          <cell r="B2484" t="str">
            <v xml:space="preserve">BOCA DE LOBO SIMPLES C/GRELHA                                </v>
          </cell>
          <cell r="C2484" t="str">
            <v xml:space="preserve">UN    </v>
          </cell>
          <cell r="D2484">
            <v>643.54</v>
          </cell>
        </row>
        <row r="2485">
          <cell r="A2485" t="str">
            <v xml:space="preserve">  2.  5. 10         </v>
          </cell>
          <cell r="B2485" t="str">
            <v xml:space="preserve">TAMPA EM CONCRETO FCK=15MPA P/B.L.S. ESP.0,15M               </v>
          </cell>
          <cell r="C2485" t="str">
            <v xml:space="preserve">UN    </v>
          </cell>
          <cell r="D2485">
            <v>206.52</v>
          </cell>
        </row>
        <row r="2486">
          <cell r="A2486" t="str">
            <v xml:space="preserve">  2.  5. 11         </v>
          </cell>
          <cell r="B2486" t="str">
            <v xml:space="preserve">RECUPERACAO DE BOCA DE LOBO DUPLA                            </v>
          </cell>
          <cell r="C2486" t="str">
            <v xml:space="preserve">UN    </v>
          </cell>
          <cell r="D2486">
            <v>430.98</v>
          </cell>
        </row>
        <row r="2487">
          <cell r="A2487" t="str">
            <v xml:space="preserve">  2.  6             </v>
          </cell>
          <cell r="B2487" t="str">
            <v xml:space="preserve">CAIXAS DE PASSAGEM                                           </v>
          </cell>
          <cell r="C2487" t="str">
            <v/>
          </cell>
        </row>
        <row r="2488">
          <cell r="A2488" t="str">
            <v xml:space="preserve">  2.  6.  1         </v>
          </cell>
          <cell r="B2488" t="str">
            <v xml:space="preserve">CAIXA DE PASSAG. 40X40X40CM DE 1 VEZ                         </v>
          </cell>
          <cell r="C2488" t="str">
            <v xml:space="preserve">UN    </v>
          </cell>
          <cell r="D2488">
            <v>155.69</v>
          </cell>
        </row>
        <row r="2489">
          <cell r="A2489" t="str">
            <v xml:space="preserve">  2.  6.  2         </v>
          </cell>
          <cell r="B2489" t="str">
            <v xml:space="preserve">CAIXA DE PASSAG. 50X50X50CM DE 1 VEZ                         </v>
          </cell>
          <cell r="C2489" t="str">
            <v xml:space="preserve">UN    </v>
          </cell>
          <cell r="D2489">
            <v>288.82</v>
          </cell>
        </row>
        <row r="2490">
          <cell r="A2490" t="str">
            <v xml:space="preserve">  2.  6.  3         </v>
          </cell>
          <cell r="B2490" t="str">
            <v xml:space="preserve">CAIXA DE PASSAG. 60X60X60CM DE 1 VEZ                         </v>
          </cell>
          <cell r="C2490" t="str">
            <v xml:space="preserve">UN    </v>
          </cell>
          <cell r="D2490">
            <v>362.39</v>
          </cell>
        </row>
        <row r="2491">
          <cell r="A2491" t="str">
            <v xml:space="preserve">  2.  6.  4         </v>
          </cell>
          <cell r="B2491" t="str">
            <v xml:space="preserve">CAIXA DE PASSAG. 70X70X70CM DE 1 VEZ                         </v>
          </cell>
          <cell r="C2491" t="str">
            <v xml:space="preserve">UN    </v>
          </cell>
          <cell r="D2491">
            <v>453.69</v>
          </cell>
        </row>
        <row r="2492">
          <cell r="A2492" t="str">
            <v xml:space="preserve">  2.  6.  5         </v>
          </cell>
          <cell r="B2492" t="str">
            <v xml:space="preserve">CAIXA DE PASSAG. 80X80X80CM DE 1 VEZ                         </v>
          </cell>
          <cell r="C2492" t="str">
            <v xml:space="preserve">UN    </v>
          </cell>
          <cell r="D2492">
            <v>484.2</v>
          </cell>
        </row>
        <row r="2493">
          <cell r="A2493" t="str">
            <v xml:space="preserve">  2.  6.  6         </v>
          </cell>
          <cell r="B2493" t="str">
            <v xml:space="preserve">CAIXA DE PASSAG. 90X90X90CM DE 1 VEZ                         </v>
          </cell>
          <cell r="C2493" t="str">
            <v xml:space="preserve">UN    </v>
          </cell>
          <cell r="D2493">
            <v>691.91</v>
          </cell>
        </row>
        <row r="2494">
          <cell r="A2494" t="str">
            <v xml:space="preserve">  2.  6.  7         </v>
          </cell>
          <cell r="B2494" t="str">
            <v xml:space="preserve">CAIXA DE PASSAG. 100X100X100CM DE 1 VEZ                      </v>
          </cell>
          <cell r="C2494" t="str">
            <v xml:space="preserve">UN    </v>
          </cell>
          <cell r="D2494">
            <v>723.85</v>
          </cell>
        </row>
        <row r="2495">
          <cell r="A2495" t="str">
            <v xml:space="preserve">  2.  6.  8         </v>
          </cell>
          <cell r="B2495" t="str">
            <v xml:space="preserve">CAIXA DE PASSAG. 110X110X110CM DE 1 VEZ                      </v>
          </cell>
          <cell r="C2495" t="str">
            <v xml:space="preserve">UN    </v>
          </cell>
          <cell r="D2495">
            <v>881.58</v>
          </cell>
        </row>
        <row r="2496">
          <cell r="A2496" t="str">
            <v xml:space="preserve">  2.  6.  9         </v>
          </cell>
          <cell r="B2496" t="str">
            <v xml:space="preserve">CAIXA DE PASSAG. 130X130X130CM DE 1 VEZ                      </v>
          </cell>
          <cell r="C2496" t="str">
            <v xml:space="preserve">UN    </v>
          </cell>
          <cell r="D2496">
            <v>1177.8699999999999</v>
          </cell>
        </row>
        <row r="2497">
          <cell r="A2497" t="str">
            <v xml:space="preserve">  2.  6. 10         </v>
          </cell>
          <cell r="B2497" t="str">
            <v xml:space="preserve">CAIXA DE PASSAG. 140X140X140CM DE 1 VEZ                      </v>
          </cell>
          <cell r="C2497" t="str">
            <v xml:space="preserve">UN    </v>
          </cell>
          <cell r="D2497">
            <v>1414.41</v>
          </cell>
        </row>
        <row r="2498">
          <cell r="A2498" t="str">
            <v xml:space="preserve">  2.  6. 11         </v>
          </cell>
          <cell r="B2498" t="str">
            <v xml:space="preserve">CAIXA DE PASSAG. 130X130X140CM DE 1 VEZ                      </v>
          </cell>
          <cell r="C2498" t="str">
            <v xml:space="preserve">UN    </v>
          </cell>
          <cell r="D2498">
            <v>1227.47</v>
          </cell>
        </row>
        <row r="2499">
          <cell r="A2499" t="str">
            <v xml:space="preserve">  2.  6. 12         </v>
          </cell>
          <cell r="B2499" t="str">
            <v xml:space="preserve">CAIXA DE PASSAG. 60X60X120CM DE 1 VEZ                        </v>
          </cell>
          <cell r="C2499" t="str">
            <v xml:space="preserve">UN    </v>
          </cell>
          <cell r="D2499">
            <v>528.78</v>
          </cell>
        </row>
        <row r="2500">
          <cell r="A2500" t="str">
            <v xml:space="preserve">  2.  6. 13         </v>
          </cell>
          <cell r="B2500" t="str">
            <v xml:space="preserve">CAIXA DE PASSAG. 70X70X130CM DE 1 VEZ                        </v>
          </cell>
          <cell r="C2500" t="str">
            <v xml:space="preserve">UN    </v>
          </cell>
          <cell r="D2500">
            <v>553.38</v>
          </cell>
        </row>
        <row r="2501">
          <cell r="A2501" t="str">
            <v xml:space="preserve">  2.  6. 14         </v>
          </cell>
          <cell r="B2501" t="str">
            <v xml:space="preserve">CAIXA DE PASSAG. 80X80X100CM DE 1 VEZ                        </v>
          </cell>
          <cell r="C2501" t="str">
            <v xml:space="preserve">UN    </v>
          </cell>
          <cell r="D2501">
            <v>616.53</v>
          </cell>
        </row>
        <row r="2502">
          <cell r="A2502" t="str">
            <v xml:space="preserve">  2.  6. 15         </v>
          </cell>
          <cell r="B2502" t="str">
            <v xml:space="preserve">CAIXA DE PASSAG. 80X80X130CM DE 1 VEZ                        </v>
          </cell>
          <cell r="C2502" t="str">
            <v xml:space="preserve">UN    </v>
          </cell>
          <cell r="D2502">
            <v>710.98</v>
          </cell>
        </row>
        <row r="2503">
          <cell r="A2503" t="str">
            <v xml:space="preserve">  2.  6. 16         </v>
          </cell>
          <cell r="B2503" t="str">
            <v xml:space="preserve">CAIXA DE PASSAG. 110X110X120CM DE 1 VEZ                      </v>
          </cell>
          <cell r="C2503" t="str">
            <v xml:space="preserve">UN    </v>
          </cell>
          <cell r="D2503">
            <v>918.87</v>
          </cell>
        </row>
        <row r="2504">
          <cell r="A2504" t="str">
            <v xml:space="preserve">  2.  6. 17         </v>
          </cell>
          <cell r="B2504" t="str">
            <v xml:space="preserve">CAIXA DE PASSAG. 130X80X150CM DE 1 VEZ                       </v>
          </cell>
          <cell r="C2504" t="str">
            <v xml:space="preserve">UN    </v>
          </cell>
          <cell r="D2504">
            <v>1004.85</v>
          </cell>
        </row>
        <row r="2505">
          <cell r="A2505" t="str">
            <v xml:space="preserve">  2.  6. 18         </v>
          </cell>
          <cell r="B2505" t="str">
            <v xml:space="preserve">CAIXA DE PASSAG. 130X130X150CM DE 1 VEZ                      </v>
          </cell>
          <cell r="C2505" t="str">
            <v xml:space="preserve">UN    </v>
          </cell>
          <cell r="D2505">
            <v>1414.52</v>
          </cell>
        </row>
        <row r="2506">
          <cell r="A2506" t="str">
            <v xml:space="preserve">  2.  6. 19         </v>
          </cell>
          <cell r="B2506" t="str">
            <v xml:space="preserve">CAIXA DE PASSAG. 130X130X180CM DE 1 VEZ                      </v>
          </cell>
          <cell r="C2506" t="str">
            <v xml:space="preserve">UN    </v>
          </cell>
          <cell r="D2506">
            <v>1423.7</v>
          </cell>
        </row>
        <row r="2507">
          <cell r="A2507" t="str">
            <v xml:space="preserve">  2.  6. 20         </v>
          </cell>
          <cell r="B2507" t="str">
            <v xml:space="preserve">CAIXA DE PASSAG. 120X80X120CM DE 1 VEZ                       </v>
          </cell>
          <cell r="C2507" t="str">
            <v xml:space="preserve">UN    </v>
          </cell>
          <cell r="D2507">
            <v>842.26</v>
          </cell>
        </row>
        <row r="2508">
          <cell r="A2508" t="str">
            <v xml:space="preserve">  2.  6. 21         </v>
          </cell>
          <cell r="B2508" t="str">
            <v xml:space="preserve">CAIXA DE PASSAG. 150X200X150CM DE 1 VEZ                      </v>
          </cell>
          <cell r="C2508" t="str">
            <v xml:space="preserve">UN    </v>
          </cell>
          <cell r="D2508">
            <v>1783.9</v>
          </cell>
        </row>
        <row r="2509">
          <cell r="A2509" t="str">
            <v xml:space="preserve">  2.  6. 22         </v>
          </cell>
          <cell r="B2509" t="str">
            <v xml:space="preserve">CAIXA DE PASSAG. 120X150X150CM DE 1 VEZ                      </v>
          </cell>
          <cell r="C2509" t="str">
            <v xml:space="preserve">UN    </v>
          </cell>
          <cell r="D2509">
            <v>1375.49</v>
          </cell>
        </row>
        <row r="2510">
          <cell r="A2510" t="str">
            <v xml:space="preserve">  2.  6. 23         </v>
          </cell>
          <cell r="B2510" t="str">
            <v xml:space="preserve">CAIXA DE PASSAG. 160X160X240CM DE 1 VEZ                      </v>
          </cell>
          <cell r="C2510" t="str">
            <v xml:space="preserve">UN    </v>
          </cell>
          <cell r="D2510">
            <v>2159.85</v>
          </cell>
        </row>
        <row r="2511">
          <cell r="A2511" t="str">
            <v xml:space="preserve">  2.  6. 24         </v>
          </cell>
          <cell r="B2511" t="str">
            <v xml:space="preserve">CAIXA DE PASSAG. 130X130X220CM DE 1 VEZ                      </v>
          </cell>
          <cell r="C2511" t="str">
            <v xml:space="preserve">UN    </v>
          </cell>
          <cell r="D2511">
            <v>1579.08</v>
          </cell>
        </row>
        <row r="2512">
          <cell r="A2512" t="str">
            <v xml:space="preserve">  2.  6. 25         </v>
          </cell>
          <cell r="B2512" t="str">
            <v xml:space="preserve">CAIXA DE PASSAG. 140X80X80CM DE 1 VEZ                        </v>
          </cell>
          <cell r="C2512" t="str">
            <v xml:space="preserve">UN    </v>
          </cell>
          <cell r="D2512">
            <v>754.17</v>
          </cell>
        </row>
        <row r="2513">
          <cell r="A2513" t="str">
            <v xml:space="preserve">  2.  6. 26         </v>
          </cell>
          <cell r="B2513" t="str">
            <v xml:space="preserve">CAIXA DE PASSAG. 200X80X110CM DE 1 VEZ                       </v>
          </cell>
          <cell r="C2513" t="str">
            <v xml:space="preserve">UN    </v>
          </cell>
          <cell r="D2513">
            <v>1116.27</v>
          </cell>
        </row>
        <row r="2514">
          <cell r="A2514" t="str">
            <v xml:space="preserve">  2.  6. 27         </v>
          </cell>
          <cell r="B2514" t="str">
            <v xml:space="preserve">CAIXA DE PASSAG. 200X80X250CM DE 1 VEZ                       </v>
          </cell>
          <cell r="C2514" t="str">
            <v xml:space="preserve">UN    </v>
          </cell>
          <cell r="D2514">
            <v>1871.88</v>
          </cell>
        </row>
        <row r="2515">
          <cell r="A2515" t="str">
            <v xml:space="preserve">  2.  6. 28         </v>
          </cell>
          <cell r="B2515" t="str">
            <v xml:space="preserve">CAIXA DE PASSAG. 300X150X150CM DE 1 VEZ                      </v>
          </cell>
          <cell r="C2515" t="str">
            <v xml:space="preserve">UN    </v>
          </cell>
          <cell r="D2515">
            <v>2154.84</v>
          </cell>
        </row>
        <row r="2516">
          <cell r="A2516" t="str">
            <v xml:space="preserve">  2.  6. 29         </v>
          </cell>
          <cell r="B2516" t="str">
            <v xml:space="preserve">CAIXA DE PASSAG. 120X120X120CM DE 1 VEZ                      </v>
          </cell>
          <cell r="C2516" t="str">
            <v xml:space="preserve">UN    </v>
          </cell>
          <cell r="D2516">
            <v>1032.5899999999999</v>
          </cell>
        </row>
        <row r="2517">
          <cell r="A2517" t="str">
            <v xml:space="preserve">  2.  6. 30         </v>
          </cell>
          <cell r="B2517" t="str">
            <v xml:space="preserve">CAIXA DE PASSAG. 150X150X150CM DE 1 VEZ                      </v>
          </cell>
          <cell r="C2517" t="str">
            <v xml:space="preserve">UN    </v>
          </cell>
          <cell r="D2517">
            <v>1514.73</v>
          </cell>
        </row>
        <row r="2518">
          <cell r="A2518" t="str">
            <v xml:space="preserve">  2.  6. 31         </v>
          </cell>
          <cell r="B2518" t="str">
            <v xml:space="preserve">CAIXA DE PASSAG.170X170X170CM DE 1 VEZ                       </v>
          </cell>
          <cell r="C2518" t="str">
            <v xml:space="preserve">UN    </v>
          </cell>
          <cell r="D2518">
            <v>1873.13</v>
          </cell>
        </row>
        <row r="2519">
          <cell r="A2519" t="str">
            <v xml:space="preserve">  2.  6. 32         </v>
          </cell>
          <cell r="B2519" t="str">
            <v xml:space="preserve">CAIXA DE PASSAG. 300X120X150CM DE 1 VEZ                      </v>
          </cell>
          <cell r="C2519" t="str">
            <v xml:space="preserve">UN    </v>
          </cell>
          <cell r="D2519">
            <v>2109.2600000000002</v>
          </cell>
        </row>
        <row r="2520">
          <cell r="A2520" t="str">
            <v xml:space="preserve">  2.  6. 33         </v>
          </cell>
          <cell r="B2520" t="str">
            <v xml:space="preserve">CAIXA DE PASSAG. 420X420X150CM DE 1 VEZ                      </v>
          </cell>
          <cell r="C2520" t="str">
            <v xml:space="preserve">UN    </v>
          </cell>
          <cell r="D2520">
            <v>5664.57</v>
          </cell>
        </row>
        <row r="2521">
          <cell r="A2521" t="str">
            <v xml:space="preserve">  2.  6. 34         </v>
          </cell>
          <cell r="B2521" t="str">
            <v xml:space="preserve">CAIXA DE PASSAG. 250X150X150CM DE 1 VEZ                      </v>
          </cell>
          <cell r="C2521" t="str">
            <v xml:space="preserve">UN    </v>
          </cell>
          <cell r="D2521">
            <v>1907.35</v>
          </cell>
        </row>
        <row r="2522">
          <cell r="A2522" t="str">
            <v xml:space="preserve">  2.  6. 35         </v>
          </cell>
          <cell r="B2522" t="str">
            <v xml:space="preserve">CAIXA DE PASSAG. 200X70X80CM DE 1 VEZ                        </v>
          </cell>
          <cell r="C2522" t="str">
            <v xml:space="preserve">UN    </v>
          </cell>
          <cell r="D2522">
            <v>901.46</v>
          </cell>
        </row>
        <row r="2523">
          <cell r="A2523" t="str">
            <v xml:space="preserve">  2.  6. 36         </v>
          </cell>
          <cell r="B2523" t="str">
            <v xml:space="preserve">CAIXA DE PASSAG. 90X90X70CM DE 1 VEZ                         </v>
          </cell>
          <cell r="C2523" t="str">
            <v xml:space="preserve">UN    </v>
          </cell>
          <cell r="D2523">
            <v>675.01</v>
          </cell>
        </row>
        <row r="2524">
          <cell r="A2524" t="str">
            <v xml:space="preserve">  2.  6. 37         </v>
          </cell>
          <cell r="B2524" t="str">
            <v xml:space="preserve">CAIXA DE PASSAG. 80X80X70CM DE 1 VEZ                         </v>
          </cell>
          <cell r="C2524" t="str">
            <v xml:space="preserve">UN    </v>
          </cell>
          <cell r="D2524">
            <v>514.84</v>
          </cell>
        </row>
        <row r="2525">
          <cell r="A2525" t="str">
            <v xml:space="preserve">  2.  6. 38         </v>
          </cell>
          <cell r="B2525" t="str">
            <v xml:space="preserve">CAIXA DE PASSAG. 80X80X40CM DE 1 VEZ                         </v>
          </cell>
          <cell r="C2525" t="str">
            <v xml:space="preserve">UN    </v>
          </cell>
          <cell r="D2525">
            <v>499.77</v>
          </cell>
        </row>
        <row r="2526">
          <cell r="A2526" t="str">
            <v xml:space="preserve">  2.  6. 39         </v>
          </cell>
          <cell r="B2526" t="str">
            <v xml:space="preserve">CANALETA DE ALVEN.TIJ.MACICO 1/2 VEZ E CONCRETO FCK=15MPA    </v>
          </cell>
          <cell r="C2526" t="str">
            <v xml:space="preserve">M     </v>
          </cell>
          <cell r="D2526">
            <v>65.680000000000007</v>
          </cell>
        </row>
        <row r="2527">
          <cell r="A2527" t="str">
            <v xml:space="preserve">  2.  6. 40         </v>
          </cell>
          <cell r="B2527" t="str">
            <v xml:space="preserve">CANALETA EM ALV.1 VEZ C/GRELHA DIAM.1/2" LARG.0.40M          </v>
          </cell>
          <cell r="C2527" t="str">
            <v xml:space="preserve">M     </v>
          </cell>
          <cell r="D2527">
            <v>168.49</v>
          </cell>
        </row>
        <row r="2528">
          <cell r="A2528" t="str">
            <v xml:space="preserve">  2.  6. 41         </v>
          </cell>
          <cell r="B2528" t="str">
            <v xml:space="preserve">CANALETA EM ALV.1/2 V.C/GRELHA DIAM.1/2" LARG.0.40M H=0,60M  </v>
          </cell>
          <cell r="C2528" t="str">
            <v xml:space="preserve">M     </v>
          </cell>
          <cell r="D2528">
            <v>115.13</v>
          </cell>
        </row>
        <row r="2529">
          <cell r="A2529" t="str">
            <v xml:space="preserve">  2.  6. 42         </v>
          </cell>
          <cell r="B2529" t="str">
            <v xml:space="preserve">CANALETA EM ALV.1/2 V.C/GRELHA DIAM.1/2" LARG.0.40M H=0,80M  </v>
          </cell>
          <cell r="C2529" t="str">
            <v xml:space="preserve">M     </v>
          </cell>
          <cell r="D2529">
            <v>127.32</v>
          </cell>
        </row>
        <row r="2530">
          <cell r="A2530" t="str">
            <v xml:space="preserve">  2.  6. 43         </v>
          </cell>
          <cell r="B2530" t="str">
            <v xml:space="preserve">CANALETA DE ALVEN.TIJ.MACICO 1/2 VEZ (0,30 X 0,30 X 0,30M)   </v>
          </cell>
          <cell r="C2530" t="str">
            <v xml:space="preserve">M     </v>
          </cell>
          <cell r="D2530">
            <v>55.39</v>
          </cell>
        </row>
        <row r="2531">
          <cell r="A2531" t="str">
            <v xml:space="preserve">  2.  6. 44         </v>
          </cell>
          <cell r="B2531" t="str">
            <v xml:space="preserve">TAMPA EM CONC.ARM.P/CAIXA DE PASSAG. (1,00X1,00M) E=8CM      </v>
          </cell>
          <cell r="C2531" t="str">
            <v xml:space="preserve">UN    </v>
          </cell>
          <cell r="D2531">
            <v>63.77</v>
          </cell>
        </row>
        <row r="2532">
          <cell r="A2532" t="str">
            <v xml:space="preserve">  2.  6. 45         </v>
          </cell>
          <cell r="B2532" t="str">
            <v xml:space="preserve">TAMPA EM CONC.ARM.P/CAIXA DE PASSAG. (1,50X1,00M) E=8CM      </v>
          </cell>
          <cell r="C2532" t="str">
            <v xml:space="preserve">UN    </v>
          </cell>
          <cell r="D2532">
            <v>90.65</v>
          </cell>
        </row>
        <row r="2533">
          <cell r="A2533" t="str">
            <v xml:space="preserve">  2.  6. 46         </v>
          </cell>
          <cell r="B2533" t="str">
            <v xml:space="preserve">TAMPA EM CONC.ARM.P/CAIXA DE PASSAG. (1,50X1,50M) E=8CM      </v>
          </cell>
          <cell r="C2533" t="str">
            <v xml:space="preserve">UN    </v>
          </cell>
          <cell r="D2533">
            <v>134.16999999999999</v>
          </cell>
        </row>
        <row r="2534">
          <cell r="A2534" t="str">
            <v xml:space="preserve">  2.  6. 47         </v>
          </cell>
          <cell r="B2534" t="str">
            <v xml:space="preserve">DISSIPADOR DE ENERGIA C=7,05M                                </v>
          </cell>
          <cell r="C2534" t="str">
            <v xml:space="preserve">ML    </v>
          </cell>
          <cell r="D2534">
            <v>1585.14</v>
          </cell>
        </row>
        <row r="2535">
          <cell r="A2535" t="str">
            <v xml:space="preserve">  2.  6. 48         </v>
          </cell>
          <cell r="B2535" t="str">
            <v xml:space="preserve">DISSIPADOR DE ENERGIA C/ ALA P/ 1 TUBO  DIAM=1,20m (DEB-05)  </v>
          </cell>
          <cell r="C2535" t="str">
            <v xml:space="preserve">UD    </v>
          </cell>
          <cell r="D2535">
            <v>2751.35</v>
          </cell>
        </row>
        <row r="2536">
          <cell r="A2536" t="str">
            <v xml:space="preserve">  2.  6. 49         </v>
          </cell>
          <cell r="B2536" t="str">
            <v xml:space="preserve">CAIXA DE PASSAGEM ,TIJ.COMUN 2,00 X 2,00 X 2,00 M  1 VEZ     </v>
          </cell>
          <cell r="C2536" t="str">
            <v xml:space="preserve">UN    </v>
          </cell>
          <cell r="D2536">
            <v>2831.61</v>
          </cell>
        </row>
        <row r="2537">
          <cell r="A2537" t="str">
            <v xml:space="preserve">  2.  6. 50         </v>
          </cell>
          <cell r="B2537" t="str">
            <v xml:space="preserve">DESCIDA RAPIDA EM CONCRETO USINADO 15MPA (1,20X0,40)M.       </v>
          </cell>
          <cell r="C2537" t="str">
            <v xml:space="preserve">ML    </v>
          </cell>
          <cell r="D2537">
            <v>215.66</v>
          </cell>
        </row>
        <row r="2538">
          <cell r="A2538" t="str">
            <v xml:space="preserve">  2.  6. 51         </v>
          </cell>
          <cell r="B2538" t="str">
            <v xml:space="preserve">DESCIDA D'AGUA DE ATERROS EM DEGRAUS -DAD 01                 </v>
          </cell>
          <cell r="C2538" t="str">
            <v xml:space="preserve">M     </v>
          </cell>
          <cell r="D2538">
            <v>83.14</v>
          </cell>
        </row>
        <row r="2539">
          <cell r="A2539" t="str">
            <v xml:space="preserve">  2.  6. 52         </v>
          </cell>
          <cell r="B2539" t="str">
            <v xml:space="preserve">DISSIPADOR DE ENERGIA C/ ALA P/ 1 TUBO  DIAM=0,60m (DEB-02   </v>
          </cell>
          <cell r="C2539" t="str">
            <v xml:space="preserve">UD    </v>
          </cell>
          <cell r="D2539">
            <v>896.86</v>
          </cell>
        </row>
        <row r="2540">
          <cell r="A2540" t="str">
            <v xml:space="preserve">  2.  6. 53         </v>
          </cell>
          <cell r="B2540" t="str">
            <v xml:space="preserve">DISSIPADOR DE ENERGIA C/ ALA P/ 1 TUBO  DIAM=1,00m (DEB-04)  </v>
          </cell>
          <cell r="C2540" t="str">
            <v xml:space="preserve">UD    </v>
          </cell>
          <cell r="D2540">
            <v>2758.57</v>
          </cell>
        </row>
        <row r="2541">
          <cell r="A2541" t="str">
            <v xml:space="preserve">  2.  7             </v>
          </cell>
          <cell r="B2541" t="str">
            <v xml:space="preserve">OBRAS DE ARTE COMUNS(ALAS/EST. ETC)                          </v>
          </cell>
          <cell r="C2541" t="str">
            <v/>
          </cell>
        </row>
        <row r="2542">
          <cell r="A2542" t="str">
            <v xml:space="preserve">  2.  7.  1         </v>
          </cell>
          <cell r="B2542" t="str">
            <v>CONCRETO CICLOPICO,CON.USINADO FCK=13,5MPA (FORNEC/APLICACAO)</v>
          </cell>
          <cell r="C2542" t="str">
            <v xml:space="preserve">M3    </v>
          </cell>
          <cell r="D2542">
            <v>299.92</v>
          </cell>
        </row>
        <row r="2543">
          <cell r="A2543" t="str">
            <v xml:space="preserve">  2.  7.  2         </v>
          </cell>
          <cell r="B2543" t="str">
            <v xml:space="preserve">CONCRETO ESTRUTURAL USINADO FCK=13,5MPA INCL.LANCAMENTO      </v>
          </cell>
          <cell r="C2543" t="str">
            <v xml:space="preserve">M3    </v>
          </cell>
          <cell r="D2543">
            <v>350.12</v>
          </cell>
        </row>
        <row r="2544">
          <cell r="A2544" t="str">
            <v xml:space="preserve">  2.  7.  3         </v>
          </cell>
          <cell r="B2544" t="str">
            <v xml:space="preserve">CONCRETO ESTRUTURAL USINADO FCK=15MPA INCL.LANCAMENTO        </v>
          </cell>
          <cell r="C2544" t="str">
            <v xml:space="preserve">M3    </v>
          </cell>
          <cell r="D2544">
            <v>377.96</v>
          </cell>
        </row>
        <row r="2545">
          <cell r="A2545" t="str">
            <v xml:space="preserve">  2.  7.  4         </v>
          </cell>
          <cell r="B2545" t="str">
            <v xml:space="preserve">CONCRETO ESTRUTURAL USINADO FCK=18MPA INCL.LANCAMENTO        </v>
          </cell>
          <cell r="C2545" t="str">
            <v xml:space="preserve">M3    </v>
          </cell>
          <cell r="D2545">
            <v>384.59</v>
          </cell>
        </row>
        <row r="2546">
          <cell r="A2546" t="str">
            <v xml:space="preserve">  2.  7.  5         </v>
          </cell>
          <cell r="B2546" t="str">
            <v xml:space="preserve">CONCRETO ESTRUTURAL USINADO FCK=21MPA INCL.LANCAMENTO        </v>
          </cell>
          <cell r="C2546" t="str">
            <v xml:space="preserve">M3    </v>
          </cell>
          <cell r="D2546">
            <v>404.48</v>
          </cell>
        </row>
        <row r="2547">
          <cell r="A2547" t="str">
            <v xml:space="preserve">  2.  7.  6         </v>
          </cell>
          <cell r="B2547" t="str">
            <v xml:space="preserve">FORMA COMUM INCL.DESFORMA P/ FUNDACAO,UTILIZACAO 5 VEZES     </v>
          </cell>
          <cell r="C2547" t="str">
            <v xml:space="preserve">M2    </v>
          </cell>
          <cell r="D2547">
            <v>28.41</v>
          </cell>
        </row>
        <row r="2548">
          <cell r="A2548" t="str">
            <v xml:space="preserve">  2.  7.  7         </v>
          </cell>
          <cell r="B2548" t="str">
            <v xml:space="preserve">ARMADURA CA-50 MEDIA DIAM.6,35 A 9,52MM                      </v>
          </cell>
          <cell r="C2548" t="str">
            <v xml:space="preserve">KG    </v>
          </cell>
          <cell r="D2548">
            <v>6.12</v>
          </cell>
        </row>
        <row r="2549">
          <cell r="A2549" t="str">
            <v xml:space="preserve">  2.  7.  8         </v>
          </cell>
          <cell r="B2549" t="str">
            <v xml:space="preserve">ARMADURA CA-60B FINA DIAM.3,40 A 6,00MM                      </v>
          </cell>
          <cell r="C2549" t="str">
            <v xml:space="preserve">KG    </v>
          </cell>
          <cell r="D2549">
            <v>6.46</v>
          </cell>
        </row>
        <row r="2550">
          <cell r="A2550" t="str">
            <v xml:space="preserve">  2.  7.  9         </v>
          </cell>
          <cell r="B2550" t="str">
            <v xml:space="preserve">REVESTIMENTO C/ARGAMASSA DE CIMENTO E AREIA TRACO 1:3        </v>
          </cell>
          <cell r="C2550" t="str">
            <v xml:space="preserve">M2    </v>
          </cell>
          <cell r="D2550">
            <v>12.68</v>
          </cell>
        </row>
        <row r="2551">
          <cell r="A2551" t="str">
            <v xml:space="preserve">  2.  7. 10         </v>
          </cell>
          <cell r="B2551" t="str">
            <v xml:space="preserve">ALVENARIA DE 1/2 VEZ TIJOLO MACICO C/ARGAMASSA MISTA         </v>
          </cell>
          <cell r="C2551" t="str">
            <v xml:space="preserve">M2    </v>
          </cell>
          <cell r="D2551">
            <v>40.04</v>
          </cell>
        </row>
        <row r="2552">
          <cell r="A2552" t="str">
            <v xml:space="preserve">  2.  7. 11         </v>
          </cell>
          <cell r="B2552" t="str">
            <v>PONTILHÃO EM CONCRETO PRÉ-MOL- DADO/M.ARRIMO/C.ATERRO/L.FUNDO</v>
          </cell>
          <cell r="C2552" t="str">
            <v xml:space="preserve">M2    </v>
          </cell>
          <cell r="D2552">
            <v>1761.18</v>
          </cell>
        </row>
        <row r="2553">
          <cell r="A2553" t="str">
            <v xml:space="preserve">  2.  7. 12         </v>
          </cell>
          <cell r="B2553" t="str">
            <v xml:space="preserve">ALVENARIA DE 1 VEZ TIJOLO MACICO C/ARGAMASSA MISTA           </v>
          </cell>
          <cell r="C2553" t="str">
            <v xml:space="preserve">M2    </v>
          </cell>
          <cell r="D2553">
            <v>71.599999999999994</v>
          </cell>
        </row>
        <row r="2554">
          <cell r="A2554" t="str">
            <v xml:space="preserve">  2.  8             </v>
          </cell>
          <cell r="B2554" t="str">
            <v xml:space="preserve">RECUPERAÇAO DE LIGAÇOES DOMICILIARES                         </v>
          </cell>
          <cell r="C2554" t="str">
            <v/>
          </cell>
        </row>
        <row r="2555">
          <cell r="A2555" t="str">
            <v xml:space="preserve">  2.  8.  1         </v>
          </cell>
          <cell r="B2555" t="str">
            <v xml:space="preserve">TUBO DE POLIETILENO PE-5(PEAD) DIAM.20MM                     </v>
          </cell>
          <cell r="C2555" t="str">
            <v xml:space="preserve">M     </v>
          </cell>
          <cell r="D2555">
            <v>4.62</v>
          </cell>
        </row>
        <row r="2556">
          <cell r="A2556" t="str">
            <v xml:space="preserve">  2.  8.  2         </v>
          </cell>
          <cell r="B2556" t="str">
            <v xml:space="preserve">ADAPTADOR DE PVC AZUL P/TUBO PEAD - PE-5                     </v>
          </cell>
          <cell r="C2556" t="str">
            <v xml:space="preserve">UN    </v>
          </cell>
          <cell r="D2556">
            <v>4.6900000000000004</v>
          </cell>
        </row>
        <row r="2557">
          <cell r="A2557" t="str">
            <v xml:space="preserve">  2.  8.  3         </v>
          </cell>
          <cell r="B2557" t="str">
            <v xml:space="preserve">COLAR DE TOMADA EM PVC C/TRAVA E SAIDA ROSCAVEL (110MMX3/4") </v>
          </cell>
          <cell r="C2557" t="str">
            <v xml:space="preserve">UN    </v>
          </cell>
          <cell r="D2557">
            <v>18.28</v>
          </cell>
        </row>
        <row r="2558">
          <cell r="A2558" t="str">
            <v xml:space="preserve">  2.  8.  4         </v>
          </cell>
          <cell r="B2558" t="str">
            <v xml:space="preserve">LUVA PVC DIAM. 3/4"                                          </v>
          </cell>
          <cell r="C2558" t="str">
            <v xml:space="preserve">UN    </v>
          </cell>
          <cell r="D2558">
            <v>2.93</v>
          </cell>
        </row>
        <row r="2559">
          <cell r="A2559" t="str">
            <v xml:space="preserve">  2.  8.  5         </v>
          </cell>
          <cell r="B2559" t="str">
            <v xml:space="preserve">TUBO DE PVC BRANCO P/ESGOTO DIAM.100MM (4")                  </v>
          </cell>
          <cell r="C2559" t="str">
            <v xml:space="preserve">M     </v>
          </cell>
          <cell r="D2559">
            <v>15.03</v>
          </cell>
        </row>
        <row r="2560">
          <cell r="A2560" t="str">
            <v xml:space="preserve">  2.  8.  6         </v>
          </cell>
          <cell r="B2560" t="str">
            <v>CAIXA DE PASSAGEM DE ALVENARIA TIJ.MACICO 1/2 VEZ(40X40X40CM)</v>
          </cell>
          <cell r="C2560" t="str">
            <v xml:space="preserve">UN    </v>
          </cell>
          <cell r="D2560">
            <v>67.33</v>
          </cell>
        </row>
        <row r="2564">
          <cell r="A2564" t="str">
            <v xml:space="preserve">  3.                </v>
          </cell>
          <cell r="B2564" t="str">
            <v xml:space="preserve">SERVIÇOS DE TAPA BURACO                                      </v>
          </cell>
          <cell r="C2564" t="str">
            <v/>
          </cell>
        </row>
        <row r="2565">
          <cell r="A2565" t="str">
            <v xml:space="preserve">  3.  1             </v>
          </cell>
          <cell r="B2565" t="str">
            <v xml:space="preserve">SERVIÇOS DE TAPA  BURACO E/OU RECUPERAÇAO                    </v>
          </cell>
          <cell r="C2565" t="str">
            <v/>
          </cell>
        </row>
        <row r="2566">
          <cell r="A2566" t="str">
            <v xml:space="preserve">  3.  1.  1         </v>
          </cell>
          <cell r="B2566" t="str">
            <v xml:space="preserve">DEMOLICAO DE SARJETA COM BOTA- FORA DMT-10KM                 </v>
          </cell>
          <cell r="C2566" t="str">
            <v xml:space="preserve">M     </v>
          </cell>
          <cell r="D2566">
            <v>5.85</v>
          </cell>
        </row>
        <row r="2567">
          <cell r="A2567" t="str">
            <v xml:space="preserve">  3.  1.  2         </v>
          </cell>
          <cell r="B2567" t="str">
            <v>DEMOLICAO DE PAV.ASFALTICA COM MARTELETE C/BOTA FORA DMT-10KM</v>
          </cell>
          <cell r="C2567" t="str">
            <v xml:space="preserve">M2    </v>
          </cell>
          <cell r="D2567">
            <v>8.89</v>
          </cell>
        </row>
        <row r="2568">
          <cell r="A2568" t="str">
            <v xml:space="preserve">  3.  1.  3         </v>
          </cell>
          <cell r="B2568" t="str">
            <v xml:space="preserve">PLACA DE PROTECAO/SINALIZACAO INCLUSIVE CAVALETE DE FERRO    </v>
          </cell>
          <cell r="C2568" t="str">
            <v xml:space="preserve">M2    </v>
          </cell>
          <cell r="D2568">
            <v>156</v>
          </cell>
        </row>
        <row r="2569">
          <cell r="A2569" t="str">
            <v xml:space="preserve">  3.  1.  4         </v>
          </cell>
          <cell r="B2569" t="str">
            <v xml:space="preserve">RECORTE MANUAL DE PAVIMENTO ASFALTICO C/BOTA FORA DMT-3KM    </v>
          </cell>
          <cell r="C2569" t="str">
            <v xml:space="preserve">M2    </v>
          </cell>
          <cell r="D2569">
            <v>5.23</v>
          </cell>
        </row>
        <row r="2570">
          <cell r="A2570" t="str">
            <v xml:space="preserve">  3.  1.  5         </v>
          </cell>
          <cell r="B2570" t="str">
            <v xml:space="preserve">BASE (FORNECIM.P/RESTAURACAO)                                </v>
          </cell>
          <cell r="C2570" t="str">
            <v xml:space="preserve">M3    </v>
          </cell>
          <cell r="D2570">
            <v>42.09</v>
          </cell>
        </row>
        <row r="2571">
          <cell r="A2571" t="str">
            <v xml:space="preserve">  3.  1.  6         </v>
          </cell>
          <cell r="B2571" t="str">
            <v>FORNECIM.E COMPAC.DE ATERRO(C/ COMPAC.PLACA VIBR.)TAPA BURACO</v>
          </cell>
          <cell r="C2571" t="str">
            <v xml:space="preserve">M3    </v>
          </cell>
          <cell r="D2571">
            <v>19.25</v>
          </cell>
        </row>
        <row r="2572">
          <cell r="A2572" t="str">
            <v xml:space="preserve">  3.  1.  7         </v>
          </cell>
          <cell r="B2572" t="str">
            <v xml:space="preserve">PINTURA DE LIGACAO COM EMULSAO RR-2C                         </v>
          </cell>
          <cell r="C2572" t="str">
            <v xml:space="preserve">M2    </v>
          </cell>
          <cell r="D2572">
            <v>2.8</v>
          </cell>
        </row>
        <row r="2573">
          <cell r="A2573" t="str">
            <v xml:space="preserve">  3.  1.  8         </v>
          </cell>
          <cell r="B2573" t="str">
            <v xml:space="preserve">PRE-MISTURADO A FRIO(P.M.F. P/ TAPA BURACO) C/EMULSAO RL-1C  </v>
          </cell>
          <cell r="C2573" t="str">
            <v xml:space="preserve">M3    </v>
          </cell>
          <cell r="D2573">
            <v>487.11</v>
          </cell>
        </row>
        <row r="2574">
          <cell r="A2574" t="str">
            <v xml:space="preserve">  3.  1.  9         </v>
          </cell>
          <cell r="B2574" t="str">
            <v xml:space="preserve">SARJETA DE CONCRETO USINADO FCK=15MPA                        </v>
          </cell>
          <cell r="C2574" t="str">
            <v xml:space="preserve">M3    </v>
          </cell>
          <cell r="D2574">
            <v>386.95</v>
          </cell>
        </row>
        <row r="2575">
          <cell r="A2575" t="str">
            <v xml:space="preserve">  3.  1. 10         </v>
          </cell>
          <cell r="B2575" t="str">
            <v xml:space="preserve">SARJETAO DE CONC.ARMADO USIN. FCK=15MPA                      </v>
          </cell>
          <cell r="C2575" t="str">
            <v xml:space="preserve">M3    </v>
          </cell>
          <cell r="D2575">
            <v>703.43</v>
          </cell>
        </row>
        <row r="2576">
          <cell r="A2576" t="str">
            <v xml:space="preserve">  3.  1. 11         </v>
          </cell>
          <cell r="B2576" t="str">
            <v>LIMPEZA BUEIRO,B.LOBO,CX.MORTA (MANUAL)INC.BOTA-FORA DMT-10KM</v>
          </cell>
          <cell r="C2576" t="str">
            <v xml:space="preserve">UN    </v>
          </cell>
          <cell r="D2576">
            <v>68.349999999999994</v>
          </cell>
        </row>
        <row r="2577">
          <cell r="A2577" t="str">
            <v xml:space="preserve">  3.  1. 12         </v>
          </cell>
          <cell r="B2577" t="str">
            <v xml:space="preserve">TAPA-BURACO /P.M.F. E=5CM INCL RECORTE PVTO P.LIG.,LASTRO    </v>
          </cell>
          <cell r="C2577" t="str">
            <v xml:space="preserve">M2    </v>
          </cell>
          <cell r="D2577">
            <v>30.65</v>
          </cell>
        </row>
        <row r="2578">
          <cell r="A2578" t="str">
            <v xml:space="preserve">  3.  1. 13         </v>
          </cell>
          <cell r="B2578" t="str">
            <v xml:space="preserve">TAPA-BURACO/C.B.U.Q  E=5CM INC RECORTE  PVTO P. LIG. LASTRO  </v>
          </cell>
          <cell r="C2578" t="str">
            <v xml:space="preserve">M2    </v>
          </cell>
          <cell r="D2578">
            <v>53.82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SUMO"/>
      <sheetName val="ORÇAMENTO"/>
      <sheetName val="COMPOSIÇÃO CIVIL"/>
      <sheetName val="COMP. HIDRO"/>
      <sheetName val="COMPO. ESGOTO"/>
      <sheetName val="COMP. PLUV"/>
      <sheetName val="COMP. ELE"/>
      <sheetName val="COMP. SPDA"/>
      <sheetName val="COMP. INC"/>
      <sheetName val="MEM. DE CALCULO"/>
      <sheetName val="CRONOGRAMA C"/>
      <sheetName val="BDI (2)"/>
      <sheetName val="QCI"/>
    </sheetNames>
    <sheetDataSet>
      <sheetData sheetId="0"/>
      <sheetData sheetId="1">
        <row r="5">
          <cell r="E5" t="str">
            <v>ASSOCIAÇÃO MATO-GROSSENSE DOS MUNICÍPIOS</v>
          </cell>
        </row>
        <row r="6">
          <cell r="E6" t="str">
            <v>SITE: www.amm.org.br   -   e-mail: centraldeprojetosamm@gmail.com AV. RUBENS DE MENDONÇA Nº 3.920 - CEP: 78,000-070 - CUIABÁ - MT  FONE: (65) 2123-1200  -  FAX: 2123-1251</v>
          </cell>
        </row>
        <row r="9">
          <cell r="C9" t="str">
            <v>OBRA:</v>
          </cell>
          <cell r="I9" t="str">
            <v>DATA:</v>
          </cell>
        </row>
        <row r="10">
          <cell r="C10" t="str">
            <v>LOCAL:</v>
          </cell>
          <cell r="I10" t="str">
            <v>LEIS SOCIAIS:</v>
          </cell>
        </row>
      </sheetData>
      <sheetData sheetId="2">
        <row r="3">
          <cell r="C3" t="str">
            <v>ASSOCIAÇÃO MATO-GROSSENSE DOS MUNICÍPIOS</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SUMO"/>
      <sheetName val="ORÇAMENTO"/>
      <sheetName val="COMPOSIÇÃO CIVIL"/>
      <sheetName val="COMP. HIDRO"/>
      <sheetName val="COMPO. ESGOTO"/>
      <sheetName val="COMP. PLUV"/>
      <sheetName val="COMP. ELE"/>
      <sheetName val="COMP. SPDA"/>
      <sheetName val="COMP. INC"/>
      <sheetName val="MEM. DE CALCULO"/>
      <sheetName val="CRONOGRAMA C"/>
      <sheetName val="BDI (2)"/>
      <sheetName val="QCI"/>
    </sheetNames>
    <sheetDataSet>
      <sheetData sheetId="0" refreshError="1"/>
      <sheetData sheetId="1" refreshError="1">
        <row r="5">
          <cell r="E5" t="str">
            <v>ASSOCIAÇÃO MATO-GROSSENSE DOS MUNICÍPIOS</v>
          </cell>
        </row>
        <row r="9">
          <cell r="C9" t="str">
            <v>OBRA:</v>
          </cell>
          <cell r="I9" t="str">
            <v>DATA:</v>
          </cell>
        </row>
        <row r="10">
          <cell r="C10" t="str">
            <v>LOCAL:</v>
          </cell>
          <cell r="I10" t="str">
            <v>LEIS SOCIAIS: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ORÇAMENTO"/>
      <sheetName val="CRONOGRAMA"/>
      <sheetName val="COMP. HIDRO"/>
      <sheetName val="BDI"/>
    </sheetNames>
    <sheetDataSet>
      <sheetData sheetId="0" refreshError="1">
        <row r="6">
          <cell r="E6" t="str">
            <v>ASSOCIAÇÃO MATO-GROSSENSE DOS MUNICÍPIOS</v>
          </cell>
        </row>
        <row r="10">
          <cell r="C10" t="str">
            <v>OBRA:</v>
          </cell>
          <cell r="I10" t="str">
            <v>DATA:</v>
          </cell>
        </row>
        <row r="11">
          <cell r="C11" t="str">
            <v>LOCAL:</v>
          </cell>
          <cell r="I11" t="str">
            <v>LEIS SOCIAIS:</v>
          </cell>
        </row>
      </sheetData>
      <sheetData sheetId="1" refreshError="1"/>
      <sheetData sheetId="2" refreshError="1"/>
      <sheetData sheetId="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DECL. DE RESP."/>
      <sheetName val="RESUMO"/>
      <sheetName val="ORÇAMENTO "/>
      <sheetName val="COMP. PAISAGISMO"/>
      <sheetName val="COMPOSIÇÃO CIVIL"/>
      <sheetName val="BANCO DE DADOS AGOSTO SERVIÇOS"/>
      <sheetName val="BANCO DE DADOS AGOSTO INSUMOS"/>
      <sheetName val="COMP. HIDRO"/>
      <sheetName val="COMP. ELETRICO"/>
      <sheetName val="COMP. SPDA"/>
      <sheetName val="COMP. INC"/>
      <sheetName val="MEM. DE CALCULO"/>
      <sheetName val="CRONOGRAMA C"/>
      <sheetName val="BDI "/>
    </sheetNames>
    <sheetDataSet>
      <sheetData sheetId="0"/>
      <sheetData sheetId="1"/>
      <sheetData sheetId="2">
        <row r="9">
          <cell r="D9">
            <v>0</v>
          </cell>
        </row>
        <row r="10">
          <cell r="J10">
            <v>0.90010000000000001</v>
          </cell>
        </row>
      </sheetData>
      <sheetData sheetId="3">
        <row r="3">
          <cell r="D3" t="str">
            <v>Ref.: Tabela de ServiçosSINAPI (JULHO/2016)                                                                                COM DESONERAÇÃOe/ou composições PiniTCPO</v>
          </cell>
        </row>
      </sheetData>
      <sheetData sheetId="4"/>
      <sheetData sheetId="5">
        <row r="1">
          <cell r="A1" t="str">
            <v>Código</v>
          </cell>
        </row>
      </sheetData>
      <sheetData sheetId="6">
        <row r="1">
          <cell r="A1" t="str">
            <v>Código</v>
          </cell>
        </row>
      </sheetData>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RESUMO"/>
      <sheetName val="ORÇAMENTO"/>
      <sheetName val="COMPOSIÇÃO"/>
      <sheetName val="STE LANCHONETE"/>
      <sheetName val="MEM. DE CALCULO"/>
      <sheetName val="CRONOGRAMA C"/>
      <sheetName val="BDI"/>
      <sheetName val="QCI"/>
    </sheetNames>
    <sheetDataSet>
      <sheetData sheetId="0" refreshError="1"/>
      <sheetData sheetId="1" refreshError="1">
        <row r="8">
          <cell r="B8" t="str">
            <v>OBRA:</v>
          </cell>
          <cell r="H8" t="str">
            <v>DATA:</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RESUMO"/>
      <sheetName val="ORÇAMENTO"/>
      <sheetName val="CRONOGRAMA"/>
      <sheetName val="COMPOSIÇÃO"/>
      <sheetName val="COMP. ELE"/>
      <sheetName val="COT.ELE RETROAGIDA"/>
      <sheetName val="COMP. HID"/>
      <sheetName val="STE BAIAS"/>
      <sheetName val="MEM. DE CALCULO"/>
      <sheetName val="CRONOGRAMA C"/>
      <sheetName val="BDI"/>
      <sheetName val="QCI"/>
      <sheetName val="ENCARGOS SOCIAIS"/>
    </sheetNames>
    <sheetDataSet>
      <sheetData sheetId="0">
        <row r="15">
          <cell r="B15" t="str">
            <v>1.0</v>
          </cell>
          <cell r="D15" t="str">
            <v>SERVIÇOS PRELIMINARES</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vmlDrawing" Target="../drawings/vmlDrawing6.vml"/><Relationship Id="rId3" Type="http://schemas.openxmlformats.org/officeDocument/2006/relationships/hyperlink" Target="file:///C:\Pichau\Downloads\COTA&#199;&#213;ES%20DIGITALIZADAS\COTA&#199;&#213;ES%20ATUALIZADAS\PARAFUSO%20CABE&#199;A%20LENTILHA%2038%20X%2034\PARAFUSO%20CABE&#199;A%20LENTILHA%2038%20X%2034.pdf" TargetMode="External"/><Relationship Id="rId7" Type="http://schemas.openxmlformats.org/officeDocument/2006/relationships/drawing" Target="../drawings/drawing9.xml"/><Relationship Id="rId2" Type="http://schemas.openxmlformats.org/officeDocument/2006/relationships/hyperlink" Target="file:///C:\Pichau\Downloads\COTA&#199;&#213;ES%20DIGITALIZADAS\COTA&#199;&#213;ES%20ATUALIZADAS\PARAFUSO%20CABE&#199;A%20LENTILHA%2038%20X%2034\PARAFUSO%20CABE&#199;A%20LENTILHA%2038%20X%2034.pdf" TargetMode="External"/><Relationship Id="rId1" Type="http://schemas.openxmlformats.org/officeDocument/2006/relationships/hyperlink" Target="file:///C:\Pichau\Downloads\COTA&#199;&#213;ES%20DIGITALIZADAS\COTA&#199;&#213;ES%20ATUALIZADAS\PARAFUSO%20CABE&#199;A%20LENTILHA%2038%20X%2034\PARAFUSO%20CABE&#199;A%20LENTILHA%2038%20X%2034.pdf" TargetMode="External"/><Relationship Id="rId6" Type="http://schemas.openxmlformats.org/officeDocument/2006/relationships/printerSettings" Target="../printerSettings/printerSettings11.bin"/><Relationship Id="rId5" Type="http://schemas.openxmlformats.org/officeDocument/2006/relationships/hyperlink" Target="file:///C:\Pichau\Downloads\COTA&#199;&#213;ES%20DIGITALIZADAS\COTA&#199;&#213;ES%20ATUALIZADAS\ARRUELA%20LISA%203%208\ARRUELA%20LISA%203%208.pdf" TargetMode="External"/><Relationship Id="rId4" Type="http://schemas.openxmlformats.org/officeDocument/2006/relationships/hyperlink" Target="file:///C:\Pichau\Downloads\COTA&#199;&#213;ES%20DIGITALIZADAS\COTA&#199;&#213;ES%20ATUALIZADAS\ARRUELA%20LISA%203%208\ARRUELA%20LISA%203%208.pdf"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vendasonline@agromata.com.br"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5" tint="0.39997558519241921"/>
    <pageSetUpPr fitToPage="1"/>
  </sheetPr>
  <dimension ref="B1:I69"/>
  <sheetViews>
    <sheetView view="pageBreakPreview" zoomScaleSheetLayoutView="100" workbookViewId="0">
      <selection activeCell="C32" sqref="C32"/>
    </sheetView>
  </sheetViews>
  <sheetFormatPr defaultRowHeight="12.75"/>
  <cols>
    <col min="1" max="1" width="9.140625" style="140"/>
    <col min="2" max="2" width="10.140625" style="136" customWidth="1"/>
    <col min="3" max="3" width="14.42578125" style="136" bestFit="1" customWidth="1"/>
    <col min="4" max="4" width="81.42578125" style="136" customWidth="1"/>
    <col min="5" max="5" width="9.7109375" style="137" customWidth="1"/>
    <col min="6" max="6" width="10" style="136" customWidth="1"/>
    <col min="7" max="7" width="10.5703125" style="138" bestFit="1" customWidth="1"/>
    <col min="8" max="8" width="14.140625" style="101" bestFit="1" customWidth="1"/>
    <col min="9" max="9" width="15.5703125" style="139" bestFit="1" customWidth="1"/>
    <col min="10" max="10" width="11" style="140" bestFit="1" customWidth="1"/>
    <col min="11" max="13" width="9.140625" style="140"/>
    <col min="14" max="14" width="11.7109375" style="140" bestFit="1" customWidth="1"/>
    <col min="15" max="257" width="9.140625" style="140"/>
    <col min="258" max="258" width="8.5703125" style="140" customWidth="1"/>
    <col min="259" max="259" width="14.42578125" style="140" bestFit="1" customWidth="1"/>
    <col min="260" max="260" width="81.42578125" style="140" customWidth="1"/>
    <col min="261" max="261" width="9.7109375" style="140" customWidth="1"/>
    <col min="262" max="262" width="10" style="140" customWidth="1"/>
    <col min="263" max="263" width="10.5703125" style="140" bestFit="1" customWidth="1"/>
    <col min="264" max="264" width="14.140625" style="140" bestFit="1" customWidth="1"/>
    <col min="265" max="265" width="15.5703125" style="140" bestFit="1" customWidth="1"/>
    <col min="266" max="266" width="11" style="140" bestFit="1" customWidth="1"/>
    <col min="267" max="269" width="9.140625" style="140"/>
    <col min="270" max="270" width="11.7109375" style="140" bestFit="1" customWidth="1"/>
    <col min="271" max="513" width="9.140625" style="140"/>
    <col min="514" max="514" width="8.5703125" style="140" customWidth="1"/>
    <col min="515" max="515" width="14.42578125" style="140" bestFit="1" customWidth="1"/>
    <col min="516" max="516" width="81.42578125" style="140" customWidth="1"/>
    <col min="517" max="517" width="9.7109375" style="140" customWidth="1"/>
    <col min="518" max="518" width="10" style="140" customWidth="1"/>
    <col min="519" max="519" width="10.5703125" style="140" bestFit="1" customWidth="1"/>
    <col min="520" max="520" width="14.140625" style="140" bestFit="1" customWidth="1"/>
    <col min="521" max="521" width="15.5703125" style="140" bestFit="1" customWidth="1"/>
    <col min="522" max="522" width="11" style="140" bestFit="1" customWidth="1"/>
    <col min="523" max="525" width="9.140625" style="140"/>
    <col min="526" max="526" width="11.7109375" style="140" bestFit="1" customWidth="1"/>
    <col min="527" max="769" width="9.140625" style="140"/>
    <col min="770" max="770" width="8.5703125" style="140" customWidth="1"/>
    <col min="771" max="771" width="14.42578125" style="140" bestFit="1" customWidth="1"/>
    <col min="772" max="772" width="81.42578125" style="140" customWidth="1"/>
    <col min="773" max="773" width="9.7109375" style="140" customWidth="1"/>
    <col min="774" max="774" width="10" style="140" customWidth="1"/>
    <col min="775" max="775" width="10.5703125" style="140" bestFit="1" customWidth="1"/>
    <col min="776" max="776" width="14.140625" style="140" bestFit="1" customWidth="1"/>
    <col min="777" max="777" width="15.5703125" style="140" bestFit="1" customWidth="1"/>
    <col min="778" max="778" width="11" style="140" bestFit="1" customWidth="1"/>
    <col min="779" max="781" width="9.140625" style="140"/>
    <col min="782" max="782" width="11.7109375" style="140" bestFit="1" customWidth="1"/>
    <col min="783" max="1025" width="9.140625" style="140"/>
    <col min="1026" max="1026" width="8.5703125" style="140" customWidth="1"/>
    <col min="1027" max="1027" width="14.42578125" style="140" bestFit="1" customWidth="1"/>
    <col min="1028" max="1028" width="81.42578125" style="140" customWidth="1"/>
    <col min="1029" max="1029" width="9.7109375" style="140" customWidth="1"/>
    <col min="1030" max="1030" width="10" style="140" customWidth="1"/>
    <col min="1031" max="1031" width="10.5703125" style="140" bestFit="1" customWidth="1"/>
    <col min="1032" max="1032" width="14.140625" style="140" bestFit="1" customWidth="1"/>
    <col min="1033" max="1033" width="15.5703125" style="140" bestFit="1" customWidth="1"/>
    <col min="1034" max="1034" width="11" style="140" bestFit="1" customWidth="1"/>
    <col min="1035" max="1037" width="9.140625" style="140"/>
    <col min="1038" max="1038" width="11.7109375" style="140" bestFit="1" customWidth="1"/>
    <col min="1039" max="1281" width="9.140625" style="140"/>
    <col min="1282" max="1282" width="8.5703125" style="140" customWidth="1"/>
    <col min="1283" max="1283" width="14.42578125" style="140" bestFit="1" customWidth="1"/>
    <col min="1284" max="1284" width="81.42578125" style="140" customWidth="1"/>
    <col min="1285" max="1285" width="9.7109375" style="140" customWidth="1"/>
    <col min="1286" max="1286" width="10" style="140" customWidth="1"/>
    <col min="1287" max="1287" width="10.5703125" style="140" bestFit="1" customWidth="1"/>
    <col min="1288" max="1288" width="14.140625" style="140" bestFit="1" customWidth="1"/>
    <col min="1289" max="1289" width="15.5703125" style="140" bestFit="1" customWidth="1"/>
    <col min="1290" max="1290" width="11" style="140" bestFit="1" customWidth="1"/>
    <col min="1291" max="1293" width="9.140625" style="140"/>
    <col min="1294" max="1294" width="11.7109375" style="140" bestFit="1" customWidth="1"/>
    <col min="1295" max="1537" width="9.140625" style="140"/>
    <col min="1538" max="1538" width="8.5703125" style="140" customWidth="1"/>
    <col min="1539" max="1539" width="14.42578125" style="140" bestFit="1" customWidth="1"/>
    <col min="1540" max="1540" width="81.42578125" style="140" customWidth="1"/>
    <col min="1541" max="1541" width="9.7109375" style="140" customWidth="1"/>
    <col min="1542" max="1542" width="10" style="140" customWidth="1"/>
    <col min="1543" max="1543" width="10.5703125" style="140" bestFit="1" customWidth="1"/>
    <col min="1544" max="1544" width="14.140625" style="140" bestFit="1" customWidth="1"/>
    <col min="1545" max="1545" width="15.5703125" style="140" bestFit="1" customWidth="1"/>
    <col min="1546" max="1546" width="11" style="140" bestFit="1" customWidth="1"/>
    <col min="1547" max="1549" width="9.140625" style="140"/>
    <col min="1550" max="1550" width="11.7109375" style="140" bestFit="1" customWidth="1"/>
    <col min="1551" max="1793" width="9.140625" style="140"/>
    <col min="1794" max="1794" width="8.5703125" style="140" customWidth="1"/>
    <col min="1795" max="1795" width="14.42578125" style="140" bestFit="1" customWidth="1"/>
    <col min="1796" max="1796" width="81.42578125" style="140" customWidth="1"/>
    <col min="1797" max="1797" width="9.7109375" style="140" customWidth="1"/>
    <col min="1798" max="1798" width="10" style="140" customWidth="1"/>
    <col min="1799" max="1799" width="10.5703125" style="140" bestFit="1" customWidth="1"/>
    <col min="1800" max="1800" width="14.140625" style="140" bestFit="1" customWidth="1"/>
    <col min="1801" max="1801" width="15.5703125" style="140" bestFit="1" customWidth="1"/>
    <col min="1802" max="1802" width="11" style="140" bestFit="1" customWidth="1"/>
    <col min="1803" max="1805" width="9.140625" style="140"/>
    <col min="1806" max="1806" width="11.7109375" style="140" bestFit="1" customWidth="1"/>
    <col min="1807" max="2049" width="9.140625" style="140"/>
    <col min="2050" max="2050" width="8.5703125" style="140" customWidth="1"/>
    <col min="2051" max="2051" width="14.42578125" style="140" bestFit="1" customWidth="1"/>
    <col min="2052" max="2052" width="81.42578125" style="140" customWidth="1"/>
    <col min="2053" max="2053" width="9.7109375" style="140" customWidth="1"/>
    <col min="2054" max="2054" width="10" style="140" customWidth="1"/>
    <col min="2055" max="2055" width="10.5703125" style="140" bestFit="1" customWidth="1"/>
    <col min="2056" max="2056" width="14.140625" style="140" bestFit="1" customWidth="1"/>
    <col min="2057" max="2057" width="15.5703125" style="140" bestFit="1" customWidth="1"/>
    <col min="2058" max="2058" width="11" style="140" bestFit="1" customWidth="1"/>
    <col min="2059" max="2061" width="9.140625" style="140"/>
    <col min="2062" max="2062" width="11.7109375" style="140" bestFit="1" customWidth="1"/>
    <col min="2063" max="2305" width="9.140625" style="140"/>
    <col min="2306" max="2306" width="8.5703125" style="140" customWidth="1"/>
    <col min="2307" max="2307" width="14.42578125" style="140" bestFit="1" customWidth="1"/>
    <col min="2308" max="2308" width="81.42578125" style="140" customWidth="1"/>
    <col min="2309" max="2309" width="9.7109375" style="140" customWidth="1"/>
    <col min="2310" max="2310" width="10" style="140" customWidth="1"/>
    <col min="2311" max="2311" width="10.5703125" style="140" bestFit="1" customWidth="1"/>
    <col min="2312" max="2312" width="14.140625" style="140" bestFit="1" customWidth="1"/>
    <col min="2313" max="2313" width="15.5703125" style="140" bestFit="1" customWidth="1"/>
    <col min="2314" max="2314" width="11" style="140" bestFit="1" customWidth="1"/>
    <col min="2315" max="2317" width="9.140625" style="140"/>
    <col min="2318" max="2318" width="11.7109375" style="140" bestFit="1" customWidth="1"/>
    <col min="2319" max="2561" width="9.140625" style="140"/>
    <col min="2562" max="2562" width="8.5703125" style="140" customWidth="1"/>
    <col min="2563" max="2563" width="14.42578125" style="140" bestFit="1" customWidth="1"/>
    <col min="2564" max="2564" width="81.42578125" style="140" customWidth="1"/>
    <col min="2565" max="2565" width="9.7109375" style="140" customWidth="1"/>
    <col min="2566" max="2566" width="10" style="140" customWidth="1"/>
    <col min="2567" max="2567" width="10.5703125" style="140" bestFit="1" customWidth="1"/>
    <col min="2568" max="2568" width="14.140625" style="140" bestFit="1" customWidth="1"/>
    <col min="2569" max="2569" width="15.5703125" style="140" bestFit="1" customWidth="1"/>
    <col min="2570" max="2570" width="11" style="140" bestFit="1" customWidth="1"/>
    <col min="2571" max="2573" width="9.140625" style="140"/>
    <col min="2574" max="2574" width="11.7109375" style="140" bestFit="1" customWidth="1"/>
    <col min="2575" max="2817" width="9.140625" style="140"/>
    <col min="2818" max="2818" width="8.5703125" style="140" customWidth="1"/>
    <col min="2819" max="2819" width="14.42578125" style="140" bestFit="1" customWidth="1"/>
    <col min="2820" max="2820" width="81.42578125" style="140" customWidth="1"/>
    <col min="2821" max="2821" width="9.7109375" style="140" customWidth="1"/>
    <col min="2822" max="2822" width="10" style="140" customWidth="1"/>
    <col min="2823" max="2823" width="10.5703125" style="140" bestFit="1" customWidth="1"/>
    <col min="2824" max="2824" width="14.140625" style="140" bestFit="1" customWidth="1"/>
    <col min="2825" max="2825" width="15.5703125" style="140" bestFit="1" customWidth="1"/>
    <col min="2826" max="2826" width="11" style="140" bestFit="1" customWidth="1"/>
    <col min="2827" max="2829" width="9.140625" style="140"/>
    <col min="2830" max="2830" width="11.7109375" style="140" bestFit="1" customWidth="1"/>
    <col min="2831" max="3073" width="9.140625" style="140"/>
    <col min="3074" max="3074" width="8.5703125" style="140" customWidth="1"/>
    <col min="3075" max="3075" width="14.42578125" style="140" bestFit="1" customWidth="1"/>
    <col min="3076" max="3076" width="81.42578125" style="140" customWidth="1"/>
    <col min="3077" max="3077" width="9.7109375" style="140" customWidth="1"/>
    <col min="3078" max="3078" width="10" style="140" customWidth="1"/>
    <col min="3079" max="3079" width="10.5703125" style="140" bestFit="1" customWidth="1"/>
    <col min="3080" max="3080" width="14.140625" style="140" bestFit="1" customWidth="1"/>
    <col min="3081" max="3081" width="15.5703125" style="140" bestFit="1" customWidth="1"/>
    <col min="3082" max="3082" width="11" style="140" bestFit="1" customWidth="1"/>
    <col min="3083" max="3085" width="9.140625" style="140"/>
    <col min="3086" max="3086" width="11.7109375" style="140" bestFit="1" customWidth="1"/>
    <col min="3087" max="3329" width="9.140625" style="140"/>
    <col min="3330" max="3330" width="8.5703125" style="140" customWidth="1"/>
    <col min="3331" max="3331" width="14.42578125" style="140" bestFit="1" customWidth="1"/>
    <col min="3332" max="3332" width="81.42578125" style="140" customWidth="1"/>
    <col min="3333" max="3333" width="9.7109375" style="140" customWidth="1"/>
    <col min="3334" max="3334" width="10" style="140" customWidth="1"/>
    <col min="3335" max="3335" width="10.5703125" style="140" bestFit="1" customWidth="1"/>
    <col min="3336" max="3336" width="14.140625" style="140" bestFit="1" customWidth="1"/>
    <col min="3337" max="3337" width="15.5703125" style="140" bestFit="1" customWidth="1"/>
    <col min="3338" max="3338" width="11" style="140" bestFit="1" customWidth="1"/>
    <col min="3339" max="3341" width="9.140625" style="140"/>
    <col min="3342" max="3342" width="11.7109375" style="140" bestFit="1" customWidth="1"/>
    <col min="3343" max="3585" width="9.140625" style="140"/>
    <col min="3586" max="3586" width="8.5703125" style="140" customWidth="1"/>
    <col min="3587" max="3587" width="14.42578125" style="140" bestFit="1" customWidth="1"/>
    <col min="3588" max="3588" width="81.42578125" style="140" customWidth="1"/>
    <col min="3589" max="3589" width="9.7109375" style="140" customWidth="1"/>
    <col min="3590" max="3590" width="10" style="140" customWidth="1"/>
    <col min="3591" max="3591" width="10.5703125" style="140" bestFit="1" customWidth="1"/>
    <col min="3592" max="3592" width="14.140625" style="140" bestFit="1" customWidth="1"/>
    <col min="3593" max="3593" width="15.5703125" style="140" bestFit="1" customWidth="1"/>
    <col min="3594" max="3594" width="11" style="140" bestFit="1" customWidth="1"/>
    <col min="3595" max="3597" width="9.140625" style="140"/>
    <col min="3598" max="3598" width="11.7109375" style="140" bestFit="1" customWidth="1"/>
    <col min="3599" max="3841" width="9.140625" style="140"/>
    <col min="3842" max="3842" width="8.5703125" style="140" customWidth="1"/>
    <col min="3843" max="3843" width="14.42578125" style="140" bestFit="1" customWidth="1"/>
    <col min="3844" max="3844" width="81.42578125" style="140" customWidth="1"/>
    <col min="3845" max="3845" width="9.7109375" style="140" customWidth="1"/>
    <col min="3846" max="3846" width="10" style="140" customWidth="1"/>
    <col min="3847" max="3847" width="10.5703125" style="140" bestFit="1" customWidth="1"/>
    <col min="3848" max="3848" width="14.140625" style="140" bestFit="1" customWidth="1"/>
    <col min="3849" max="3849" width="15.5703125" style="140" bestFit="1" customWidth="1"/>
    <col min="3850" max="3850" width="11" style="140" bestFit="1" customWidth="1"/>
    <col min="3851" max="3853" width="9.140625" style="140"/>
    <col min="3854" max="3854" width="11.7109375" style="140" bestFit="1" customWidth="1"/>
    <col min="3855" max="4097" width="9.140625" style="140"/>
    <col min="4098" max="4098" width="8.5703125" style="140" customWidth="1"/>
    <col min="4099" max="4099" width="14.42578125" style="140" bestFit="1" customWidth="1"/>
    <col min="4100" max="4100" width="81.42578125" style="140" customWidth="1"/>
    <col min="4101" max="4101" width="9.7109375" style="140" customWidth="1"/>
    <col min="4102" max="4102" width="10" style="140" customWidth="1"/>
    <col min="4103" max="4103" width="10.5703125" style="140" bestFit="1" customWidth="1"/>
    <col min="4104" max="4104" width="14.140625" style="140" bestFit="1" customWidth="1"/>
    <col min="4105" max="4105" width="15.5703125" style="140" bestFit="1" customWidth="1"/>
    <col min="4106" max="4106" width="11" style="140" bestFit="1" customWidth="1"/>
    <col min="4107" max="4109" width="9.140625" style="140"/>
    <col min="4110" max="4110" width="11.7109375" style="140" bestFit="1" customWidth="1"/>
    <col min="4111" max="4353" width="9.140625" style="140"/>
    <col min="4354" max="4354" width="8.5703125" style="140" customWidth="1"/>
    <col min="4355" max="4355" width="14.42578125" style="140" bestFit="1" customWidth="1"/>
    <col min="4356" max="4356" width="81.42578125" style="140" customWidth="1"/>
    <col min="4357" max="4357" width="9.7109375" style="140" customWidth="1"/>
    <col min="4358" max="4358" width="10" style="140" customWidth="1"/>
    <col min="4359" max="4359" width="10.5703125" style="140" bestFit="1" customWidth="1"/>
    <col min="4360" max="4360" width="14.140625" style="140" bestFit="1" customWidth="1"/>
    <col min="4361" max="4361" width="15.5703125" style="140" bestFit="1" customWidth="1"/>
    <col min="4362" max="4362" width="11" style="140" bestFit="1" customWidth="1"/>
    <col min="4363" max="4365" width="9.140625" style="140"/>
    <col min="4366" max="4366" width="11.7109375" style="140" bestFit="1" customWidth="1"/>
    <col min="4367" max="4609" width="9.140625" style="140"/>
    <col min="4610" max="4610" width="8.5703125" style="140" customWidth="1"/>
    <col min="4611" max="4611" width="14.42578125" style="140" bestFit="1" customWidth="1"/>
    <col min="4612" max="4612" width="81.42578125" style="140" customWidth="1"/>
    <col min="4613" max="4613" width="9.7109375" style="140" customWidth="1"/>
    <col min="4614" max="4614" width="10" style="140" customWidth="1"/>
    <col min="4615" max="4615" width="10.5703125" style="140" bestFit="1" customWidth="1"/>
    <col min="4616" max="4616" width="14.140625" style="140" bestFit="1" customWidth="1"/>
    <col min="4617" max="4617" width="15.5703125" style="140" bestFit="1" customWidth="1"/>
    <col min="4618" max="4618" width="11" style="140" bestFit="1" customWidth="1"/>
    <col min="4619" max="4621" width="9.140625" style="140"/>
    <col min="4622" max="4622" width="11.7109375" style="140" bestFit="1" customWidth="1"/>
    <col min="4623" max="4865" width="9.140625" style="140"/>
    <col min="4866" max="4866" width="8.5703125" style="140" customWidth="1"/>
    <col min="4867" max="4867" width="14.42578125" style="140" bestFit="1" customWidth="1"/>
    <col min="4868" max="4868" width="81.42578125" style="140" customWidth="1"/>
    <col min="4869" max="4869" width="9.7109375" style="140" customWidth="1"/>
    <col min="4870" max="4870" width="10" style="140" customWidth="1"/>
    <col min="4871" max="4871" width="10.5703125" style="140" bestFit="1" customWidth="1"/>
    <col min="4872" max="4872" width="14.140625" style="140" bestFit="1" customWidth="1"/>
    <col min="4873" max="4873" width="15.5703125" style="140" bestFit="1" customWidth="1"/>
    <col min="4874" max="4874" width="11" style="140" bestFit="1" customWidth="1"/>
    <col min="4875" max="4877" width="9.140625" style="140"/>
    <col min="4878" max="4878" width="11.7109375" style="140" bestFit="1" customWidth="1"/>
    <col min="4879" max="5121" width="9.140625" style="140"/>
    <col min="5122" max="5122" width="8.5703125" style="140" customWidth="1"/>
    <col min="5123" max="5123" width="14.42578125" style="140" bestFit="1" customWidth="1"/>
    <col min="5124" max="5124" width="81.42578125" style="140" customWidth="1"/>
    <col min="5125" max="5125" width="9.7109375" style="140" customWidth="1"/>
    <col min="5126" max="5126" width="10" style="140" customWidth="1"/>
    <col min="5127" max="5127" width="10.5703125" style="140" bestFit="1" customWidth="1"/>
    <col min="5128" max="5128" width="14.140625" style="140" bestFit="1" customWidth="1"/>
    <col min="5129" max="5129" width="15.5703125" style="140" bestFit="1" customWidth="1"/>
    <col min="5130" max="5130" width="11" style="140" bestFit="1" customWidth="1"/>
    <col min="5131" max="5133" width="9.140625" style="140"/>
    <col min="5134" max="5134" width="11.7109375" style="140" bestFit="1" customWidth="1"/>
    <col min="5135" max="5377" width="9.140625" style="140"/>
    <col min="5378" max="5378" width="8.5703125" style="140" customWidth="1"/>
    <col min="5379" max="5379" width="14.42578125" style="140" bestFit="1" customWidth="1"/>
    <col min="5380" max="5380" width="81.42578125" style="140" customWidth="1"/>
    <col min="5381" max="5381" width="9.7109375" style="140" customWidth="1"/>
    <col min="5382" max="5382" width="10" style="140" customWidth="1"/>
    <col min="5383" max="5383" width="10.5703125" style="140" bestFit="1" customWidth="1"/>
    <col min="5384" max="5384" width="14.140625" style="140" bestFit="1" customWidth="1"/>
    <col min="5385" max="5385" width="15.5703125" style="140" bestFit="1" customWidth="1"/>
    <col min="5386" max="5386" width="11" style="140" bestFit="1" customWidth="1"/>
    <col min="5387" max="5389" width="9.140625" style="140"/>
    <col min="5390" max="5390" width="11.7109375" style="140" bestFit="1" customWidth="1"/>
    <col min="5391" max="5633" width="9.140625" style="140"/>
    <col min="5634" max="5634" width="8.5703125" style="140" customWidth="1"/>
    <col min="5635" max="5635" width="14.42578125" style="140" bestFit="1" customWidth="1"/>
    <col min="5636" max="5636" width="81.42578125" style="140" customWidth="1"/>
    <col min="5637" max="5637" width="9.7109375" style="140" customWidth="1"/>
    <col min="5638" max="5638" width="10" style="140" customWidth="1"/>
    <col min="5639" max="5639" width="10.5703125" style="140" bestFit="1" customWidth="1"/>
    <col min="5640" max="5640" width="14.140625" style="140" bestFit="1" customWidth="1"/>
    <col min="5641" max="5641" width="15.5703125" style="140" bestFit="1" customWidth="1"/>
    <col min="5642" max="5642" width="11" style="140" bestFit="1" customWidth="1"/>
    <col min="5643" max="5645" width="9.140625" style="140"/>
    <col min="5646" max="5646" width="11.7109375" style="140" bestFit="1" customWidth="1"/>
    <col min="5647" max="5889" width="9.140625" style="140"/>
    <col min="5890" max="5890" width="8.5703125" style="140" customWidth="1"/>
    <col min="5891" max="5891" width="14.42578125" style="140" bestFit="1" customWidth="1"/>
    <col min="5892" max="5892" width="81.42578125" style="140" customWidth="1"/>
    <col min="5893" max="5893" width="9.7109375" style="140" customWidth="1"/>
    <col min="5894" max="5894" width="10" style="140" customWidth="1"/>
    <col min="5895" max="5895" width="10.5703125" style="140" bestFit="1" customWidth="1"/>
    <col min="5896" max="5896" width="14.140625" style="140" bestFit="1" customWidth="1"/>
    <col min="5897" max="5897" width="15.5703125" style="140" bestFit="1" customWidth="1"/>
    <col min="5898" max="5898" width="11" style="140" bestFit="1" customWidth="1"/>
    <col min="5899" max="5901" width="9.140625" style="140"/>
    <col min="5902" max="5902" width="11.7109375" style="140" bestFit="1" customWidth="1"/>
    <col min="5903" max="6145" width="9.140625" style="140"/>
    <col min="6146" max="6146" width="8.5703125" style="140" customWidth="1"/>
    <col min="6147" max="6147" width="14.42578125" style="140" bestFit="1" customWidth="1"/>
    <col min="6148" max="6148" width="81.42578125" style="140" customWidth="1"/>
    <col min="6149" max="6149" width="9.7109375" style="140" customWidth="1"/>
    <col min="6150" max="6150" width="10" style="140" customWidth="1"/>
    <col min="6151" max="6151" width="10.5703125" style="140" bestFit="1" customWidth="1"/>
    <col min="6152" max="6152" width="14.140625" style="140" bestFit="1" customWidth="1"/>
    <col min="6153" max="6153" width="15.5703125" style="140" bestFit="1" customWidth="1"/>
    <col min="6154" max="6154" width="11" style="140" bestFit="1" customWidth="1"/>
    <col min="6155" max="6157" width="9.140625" style="140"/>
    <col min="6158" max="6158" width="11.7109375" style="140" bestFit="1" customWidth="1"/>
    <col min="6159" max="6401" width="9.140625" style="140"/>
    <col min="6402" max="6402" width="8.5703125" style="140" customWidth="1"/>
    <col min="6403" max="6403" width="14.42578125" style="140" bestFit="1" customWidth="1"/>
    <col min="6404" max="6404" width="81.42578125" style="140" customWidth="1"/>
    <col min="6405" max="6405" width="9.7109375" style="140" customWidth="1"/>
    <col min="6406" max="6406" width="10" style="140" customWidth="1"/>
    <col min="6407" max="6407" width="10.5703125" style="140" bestFit="1" customWidth="1"/>
    <col min="6408" max="6408" width="14.140625" style="140" bestFit="1" customWidth="1"/>
    <col min="6409" max="6409" width="15.5703125" style="140" bestFit="1" customWidth="1"/>
    <col min="6410" max="6410" width="11" style="140" bestFit="1" customWidth="1"/>
    <col min="6411" max="6413" width="9.140625" style="140"/>
    <col min="6414" max="6414" width="11.7109375" style="140" bestFit="1" customWidth="1"/>
    <col min="6415" max="6657" width="9.140625" style="140"/>
    <col min="6658" max="6658" width="8.5703125" style="140" customWidth="1"/>
    <col min="6659" max="6659" width="14.42578125" style="140" bestFit="1" customWidth="1"/>
    <col min="6660" max="6660" width="81.42578125" style="140" customWidth="1"/>
    <col min="6661" max="6661" width="9.7109375" style="140" customWidth="1"/>
    <col min="6662" max="6662" width="10" style="140" customWidth="1"/>
    <col min="6663" max="6663" width="10.5703125" style="140" bestFit="1" customWidth="1"/>
    <col min="6664" max="6664" width="14.140625" style="140" bestFit="1" customWidth="1"/>
    <col min="6665" max="6665" width="15.5703125" style="140" bestFit="1" customWidth="1"/>
    <col min="6666" max="6666" width="11" style="140" bestFit="1" customWidth="1"/>
    <col min="6667" max="6669" width="9.140625" style="140"/>
    <col min="6670" max="6670" width="11.7109375" style="140" bestFit="1" customWidth="1"/>
    <col min="6671" max="6913" width="9.140625" style="140"/>
    <col min="6914" max="6914" width="8.5703125" style="140" customWidth="1"/>
    <col min="6915" max="6915" width="14.42578125" style="140" bestFit="1" customWidth="1"/>
    <col min="6916" max="6916" width="81.42578125" style="140" customWidth="1"/>
    <col min="6917" max="6917" width="9.7109375" style="140" customWidth="1"/>
    <col min="6918" max="6918" width="10" style="140" customWidth="1"/>
    <col min="6919" max="6919" width="10.5703125" style="140" bestFit="1" customWidth="1"/>
    <col min="6920" max="6920" width="14.140625" style="140" bestFit="1" customWidth="1"/>
    <col min="6921" max="6921" width="15.5703125" style="140" bestFit="1" customWidth="1"/>
    <col min="6922" max="6922" width="11" style="140" bestFit="1" customWidth="1"/>
    <col min="6923" max="6925" width="9.140625" style="140"/>
    <col min="6926" max="6926" width="11.7109375" style="140" bestFit="1" customWidth="1"/>
    <col min="6927" max="7169" width="9.140625" style="140"/>
    <col min="7170" max="7170" width="8.5703125" style="140" customWidth="1"/>
    <col min="7171" max="7171" width="14.42578125" style="140" bestFit="1" customWidth="1"/>
    <col min="7172" max="7172" width="81.42578125" style="140" customWidth="1"/>
    <col min="7173" max="7173" width="9.7109375" style="140" customWidth="1"/>
    <col min="7174" max="7174" width="10" style="140" customWidth="1"/>
    <col min="7175" max="7175" width="10.5703125" style="140" bestFit="1" customWidth="1"/>
    <col min="7176" max="7176" width="14.140625" style="140" bestFit="1" customWidth="1"/>
    <col min="7177" max="7177" width="15.5703125" style="140" bestFit="1" customWidth="1"/>
    <col min="7178" max="7178" width="11" style="140" bestFit="1" customWidth="1"/>
    <col min="7179" max="7181" width="9.140625" style="140"/>
    <col min="7182" max="7182" width="11.7109375" style="140" bestFit="1" customWidth="1"/>
    <col min="7183" max="7425" width="9.140625" style="140"/>
    <col min="7426" max="7426" width="8.5703125" style="140" customWidth="1"/>
    <col min="7427" max="7427" width="14.42578125" style="140" bestFit="1" customWidth="1"/>
    <col min="7428" max="7428" width="81.42578125" style="140" customWidth="1"/>
    <col min="7429" max="7429" width="9.7109375" style="140" customWidth="1"/>
    <col min="7430" max="7430" width="10" style="140" customWidth="1"/>
    <col min="7431" max="7431" width="10.5703125" style="140" bestFit="1" customWidth="1"/>
    <col min="7432" max="7432" width="14.140625" style="140" bestFit="1" customWidth="1"/>
    <col min="7433" max="7433" width="15.5703125" style="140" bestFit="1" customWidth="1"/>
    <col min="7434" max="7434" width="11" style="140" bestFit="1" customWidth="1"/>
    <col min="7435" max="7437" width="9.140625" style="140"/>
    <col min="7438" max="7438" width="11.7109375" style="140" bestFit="1" customWidth="1"/>
    <col min="7439" max="7681" width="9.140625" style="140"/>
    <col min="7682" max="7682" width="8.5703125" style="140" customWidth="1"/>
    <col min="7683" max="7683" width="14.42578125" style="140" bestFit="1" customWidth="1"/>
    <col min="7684" max="7684" width="81.42578125" style="140" customWidth="1"/>
    <col min="7685" max="7685" width="9.7109375" style="140" customWidth="1"/>
    <col min="7686" max="7686" width="10" style="140" customWidth="1"/>
    <col min="7687" max="7687" width="10.5703125" style="140" bestFit="1" customWidth="1"/>
    <col min="7688" max="7688" width="14.140625" style="140" bestFit="1" customWidth="1"/>
    <col min="7689" max="7689" width="15.5703125" style="140" bestFit="1" customWidth="1"/>
    <col min="7690" max="7690" width="11" style="140" bestFit="1" customWidth="1"/>
    <col min="7691" max="7693" width="9.140625" style="140"/>
    <col min="7694" max="7694" width="11.7109375" style="140" bestFit="1" customWidth="1"/>
    <col min="7695" max="7937" width="9.140625" style="140"/>
    <col min="7938" max="7938" width="8.5703125" style="140" customWidth="1"/>
    <col min="7939" max="7939" width="14.42578125" style="140" bestFit="1" customWidth="1"/>
    <col min="7940" max="7940" width="81.42578125" style="140" customWidth="1"/>
    <col min="7941" max="7941" width="9.7109375" style="140" customWidth="1"/>
    <col min="7942" max="7942" width="10" style="140" customWidth="1"/>
    <col min="7943" max="7943" width="10.5703125" style="140" bestFit="1" customWidth="1"/>
    <col min="7944" max="7944" width="14.140625" style="140" bestFit="1" customWidth="1"/>
    <col min="7945" max="7945" width="15.5703125" style="140" bestFit="1" customWidth="1"/>
    <col min="7946" max="7946" width="11" style="140" bestFit="1" customWidth="1"/>
    <col min="7947" max="7949" width="9.140625" style="140"/>
    <col min="7950" max="7950" width="11.7109375" style="140" bestFit="1" customWidth="1"/>
    <col min="7951" max="8193" width="9.140625" style="140"/>
    <col min="8194" max="8194" width="8.5703125" style="140" customWidth="1"/>
    <col min="8195" max="8195" width="14.42578125" style="140" bestFit="1" customWidth="1"/>
    <col min="8196" max="8196" width="81.42578125" style="140" customWidth="1"/>
    <col min="8197" max="8197" width="9.7109375" style="140" customWidth="1"/>
    <col min="8198" max="8198" width="10" style="140" customWidth="1"/>
    <col min="8199" max="8199" width="10.5703125" style="140" bestFit="1" customWidth="1"/>
    <col min="8200" max="8200" width="14.140625" style="140" bestFit="1" customWidth="1"/>
    <col min="8201" max="8201" width="15.5703125" style="140" bestFit="1" customWidth="1"/>
    <col min="8202" max="8202" width="11" style="140" bestFit="1" customWidth="1"/>
    <col min="8203" max="8205" width="9.140625" style="140"/>
    <col min="8206" max="8206" width="11.7109375" style="140" bestFit="1" customWidth="1"/>
    <col min="8207" max="8449" width="9.140625" style="140"/>
    <col min="8450" max="8450" width="8.5703125" style="140" customWidth="1"/>
    <col min="8451" max="8451" width="14.42578125" style="140" bestFit="1" customWidth="1"/>
    <col min="8452" max="8452" width="81.42578125" style="140" customWidth="1"/>
    <col min="8453" max="8453" width="9.7109375" style="140" customWidth="1"/>
    <col min="8454" max="8454" width="10" style="140" customWidth="1"/>
    <col min="8455" max="8455" width="10.5703125" style="140" bestFit="1" customWidth="1"/>
    <col min="8456" max="8456" width="14.140625" style="140" bestFit="1" customWidth="1"/>
    <col min="8457" max="8457" width="15.5703125" style="140" bestFit="1" customWidth="1"/>
    <col min="8458" max="8458" width="11" style="140" bestFit="1" customWidth="1"/>
    <col min="8459" max="8461" width="9.140625" style="140"/>
    <col min="8462" max="8462" width="11.7109375" style="140" bestFit="1" customWidth="1"/>
    <col min="8463" max="8705" width="9.140625" style="140"/>
    <col min="8706" max="8706" width="8.5703125" style="140" customWidth="1"/>
    <col min="8707" max="8707" width="14.42578125" style="140" bestFit="1" customWidth="1"/>
    <col min="8708" max="8708" width="81.42578125" style="140" customWidth="1"/>
    <col min="8709" max="8709" width="9.7109375" style="140" customWidth="1"/>
    <col min="8710" max="8710" width="10" style="140" customWidth="1"/>
    <col min="8711" max="8711" width="10.5703125" style="140" bestFit="1" customWidth="1"/>
    <col min="8712" max="8712" width="14.140625" style="140" bestFit="1" customWidth="1"/>
    <col min="8713" max="8713" width="15.5703125" style="140" bestFit="1" customWidth="1"/>
    <col min="8714" max="8714" width="11" style="140" bestFit="1" customWidth="1"/>
    <col min="8715" max="8717" width="9.140625" style="140"/>
    <col min="8718" max="8718" width="11.7109375" style="140" bestFit="1" customWidth="1"/>
    <col min="8719" max="8961" width="9.140625" style="140"/>
    <col min="8962" max="8962" width="8.5703125" style="140" customWidth="1"/>
    <col min="8963" max="8963" width="14.42578125" style="140" bestFit="1" customWidth="1"/>
    <col min="8964" max="8964" width="81.42578125" style="140" customWidth="1"/>
    <col min="8965" max="8965" width="9.7109375" style="140" customWidth="1"/>
    <col min="8966" max="8966" width="10" style="140" customWidth="1"/>
    <col min="8967" max="8967" width="10.5703125" style="140" bestFit="1" customWidth="1"/>
    <col min="8968" max="8968" width="14.140625" style="140" bestFit="1" customWidth="1"/>
    <col min="8969" max="8969" width="15.5703125" style="140" bestFit="1" customWidth="1"/>
    <col min="8970" max="8970" width="11" style="140" bestFit="1" customWidth="1"/>
    <col min="8971" max="8973" width="9.140625" style="140"/>
    <col min="8974" max="8974" width="11.7109375" style="140" bestFit="1" customWidth="1"/>
    <col min="8975" max="9217" width="9.140625" style="140"/>
    <col min="9218" max="9218" width="8.5703125" style="140" customWidth="1"/>
    <col min="9219" max="9219" width="14.42578125" style="140" bestFit="1" customWidth="1"/>
    <col min="9220" max="9220" width="81.42578125" style="140" customWidth="1"/>
    <col min="9221" max="9221" width="9.7109375" style="140" customWidth="1"/>
    <col min="9222" max="9222" width="10" style="140" customWidth="1"/>
    <col min="9223" max="9223" width="10.5703125" style="140" bestFit="1" customWidth="1"/>
    <col min="9224" max="9224" width="14.140625" style="140" bestFit="1" customWidth="1"/>
    <col min="9225" max="9225" width="15.5703125" style="140" bestFit="1" customWidth="1"/>
    <col min="9226" max="9226" width="11" style="140" bestFit="1" customWidth="1"/>
    <col min="9227" max="9229" width="9.140625" style="140"/>
    <col min="9230" max="9230" width="11.7109375" style="140" bestFit="1" customWidth="1"/>
    <col min="9231" max="9473" width="9.140625" style="140"/>
    <col min="9474" max="9474" width="8.5703125" style="140" customWidth="1"/>
    <col min="9475" max="9475" width="14.42578125" style="140" bestFit="1" customWidth="1"/>
    <col min="9476" max="9476" width="81.42578125" style="140" customWidth="1"/>
    <col min="9477" max="9477" width="9.7109375" style="140" customWidth="1"/>
    <col min="9478" max="9478" width="10" style="140" customWidth="1"/>
    <col min="9479" max="9479" width="10.5703125" style="140" bestFit="1" customWidth="1"/>
    <col min="9480" max="9480" width="14.140625" style="140" bestFit="1" customWidth="1"/>
    <col min="9481" max="9481" width="15.5703125" style="140" bestFit="1" customWidth="1"/>
    <col min="9482" max="9482" width="11" style="140" bestFit="1" customWidth="1"/>
    <col min="9483" max="9485" width="9.140625" style="140"/>
    <col min="9486" max="9486" width="11.7109375" style="140" bestFit="1" customWidth="1"/>
    <col min="9487" max="9729" width="9.140625" style="140"/>
    <col min="9730" max="9730" width="8.5703125" style="140" customWidth="1"/>
    <col min="9731" max="9731" width="14.42578125" style="140" bestFit="1" customWidth="1"/>
    <col min="9732" max="9732" width="81.42578125" style="140" customWidth="1"/>
    <col min="9733" max="9733" width="9.7109375" style="140" customWidth="1"/>
    <col min="9734" max="9734" width="10" style="140" customWidth="1"/>
    <col min="9735" max="9735" width="10.5703125" style="140" bestFit="1" customWidth="1"/>
    <col min="9736" max="9736" width="14.140625" style="140" bestFit="1" customWidth="1"/>
    <col min="9737" max="9737" width="15.5703125" style="140" bestFit="1" customWidth="1"/>
    <col min="9738" max="9738" width="11" style="140" bestFit="1" customWidth="1"/>
    <col min="9739" max="9741" width="9.140625" style="140"/>
    <col min="9742" max="9742" width="11.7109375" style="140" bestFit="1" customWidth="1"/>
    <col min="9743" max="9985" width="9.140625" style="140"/>
    <col min="9986" max="9986" width="8.5703125" style="140" customWidth="1"/>
    <col min="9987" max="9987" width="14.42578125" style="140" bestFit="1" customWidth="1"/>
    <col min="9988" max="9988" width="81.42578125" style="140" customWidth="1"/>
    <col min="9989" max="9989" width="9.7109375" style="140" customWidth="1"/>
    <col min="9990" max="9990" width="10" style="140" customWidth="1"/>
    <col min="9991" max="9991" width="10.5703125" style="140" bestFit="1" customWidth="1"/>
    <col min="9992" max="9992" width="14.140625" style="140" bestFit="1" customWidth="1"/>
    <col min="9993" max="9993" width="15.5703125" style="140" bestFit="1" customWidth="1"/>
    <col min="9994" max="9994" width="11" style="140" bestFit="1" customWidth="1"/>
    <col min="9995" max="9997" width="9.140625" style="140"/>
    <col min="9998" max="9998" width="11.7109375" style="140" bestFit="1" customWidth="1"/>
    <col min="9999" max="10241" width="9.140625" style="140"/>
    <col min="10242" max="10242" width="8.5703125" style="140" customWidth="1"/>
    <col min="10243" max="10243" width="14.42578125" style="140" bestFit="1" customWidth="1"/>
    <col min="10244" max="10244" width="81.42578125" style="140" customWidth="1"/>
    <col min="10245" max="10245" width="9.7109375" style="140" customWidth="1"/>
    <col min="10246" max="10246" width="10" style="140" customWidth="1"/>
    <col min="10247" max="10247" width="10.5703125" style="140" bestFit="1" customWidth="1"/>
    <col min="10248" max="10248" width="14.140625" style="140" bestFit="1" customWidth="1"/>
    <col min="10249" max="10249" width="15.5703125" style="140" bestFit="1" customWidth="1"/>
    <col min="10250" max="10250" width="11" style="140" bestFit="1" customWidth="1"/>
    <col min="10251" max="10253" width="9.140625" style="140"/>
    <col min="10254" max="10254" width="11.7109375" style="140" bestFit="1" customWidth="1"/>
    <col min="10255" max="10497" width="9.140625" style="140"/>
    <col min="10498" max="10498" width="8.5703125" style="140" customWidth="1"/>
    <col min="10499" max="10499" width="14.42578125" style="140" bestFit="1" customWidth="1"/>
    <col min="10500" max="10500" width="81.42578125" style="140" customWidth="1"/>
    <col min="10501" max="10501" width="9.7109375" style="140" customWidth="1"/>
    <col min="10502" max="10502" width="10" style="140" customWidth="1"/>
    <col min="10503" max="10503" width="10.5703125" style="140" bestFit="1" customWidth="1"/>
    <col min="10504" max="10504" width="14.140625" style="140" bestFit="1" customWidth="1"/>
    <col min="10505" max="10505" width="15.5703125" style="140" bestFit="1" customWidth="1"/>
    <col min="10506" max="10506" width="11" style="140" bestFit="1" customWidth="1"/>
    <col min="10507" max="10509" width="9.140625" style="140"/>
    <col min="10510" max="10510" width="11.7109375" style="140" bestFit="1" customWidth="1"/>
    <col min="10511" max="10753" width="9.140625" style="140"/>
    <col min="10754" max="10754" width="8.5703125" style="140" customWidth="1"/>
    <col min="10755" max="10755" width="14.42578125" style="140" bestFit="1" customWidth="1"/>
    <col min="10756" max="10756" width="81.42578125" style="140" customWidth="1"/>
    <col min="10757" max="10757" width="9.7109375" style="140" customWidth="1"/>
    <col min="10758" max="10758" width="10" style="140" customWidth="1"/>
    <col min="10759" max="10759" width="10.5703125" style="140" bestFit="1" customWidth="1"/>
    <col min="10760" max="10760" width="14.140625" style="140" bestFit="1" customWidth="1"/>
    <col min="10761" max="10761" width="15.5703125" style="140" bestFit="1" customWidth="1"/>
    <col min="10762" max="10762" width="11" style="140" bestFit="1" customWidth="1"/>
    <col min="10763" max="10765" width="9.140625" style="140"/>
    <col min="10766" max="10766" width="11.7109375" style="140" bestFit="1" customWidth="1"/>
    <col min="10767" max="11009" width="9.140625" style="140"/>
    <col min="11010" max="11010" width="8.5703125" style="140" customWidth="1"/>
    <col min="11011" max="11011" width="14.42578125" style="140" bestFit="1" customWidth="1"/>
    <col min="11012" max="11012" width="81.42578125" style="140" customWidth="1"/>
    <col min="11013" max="11013" width="9.7109375" style="140" customWidth="1"/>
    <col min="11014" max="11014" width="10" style="140" customWidth="1"/>
    <col min="11015" max="11015" width="10.5703125" style="140" bestFit="1" customWidth="1"/>
    <col min="11016" max="11016" width="14.140625" style="140" bestFit="1" customWidth="1"/>
    <col min="11017" max="11017" width="15.5703125" style="140" bestFit="1" customWidth="1"/>
    <col min="11018" max="11018" width="11" style="140" bestFit="1" customWidth="1"/>
    <col min="11019" max="11021" width="9.140625" style="140"/>
    <col min="11022" max="11022" width="11.7109375" style="140" bestFit="1" customWidth="1"/>
    <col min="11023" max="11265" width="9.140625" style="140"/>
    <col min="11266" max="11266" width="8.5703125" style="140" customWidth="1"/>
    <col min="11267" max="11267" width="14.42578125" style="140" bestFit="1" customWidth="1"/>
    <col min="11268" max="11268" width="81.42578125" style="140" customWidth="1"/>
    <col min="11269" max="11269" width="9.7109375" style="140" customWidth="1"/>
    <col min="11270" max="11270" width="10" style="140" customWidth="1"/>
    <col min="11271" max="11271" width="10.5703125" style="140" bestFit="1" customWidth="1"/>
    <col min="11272" max="11272" width="14.140625" style="140" bestFit="1" customWidth="1"/>
    <col min="11273" max="11273" width="15.5703125" style="140" bestFit="1" customWidth="1"/>
    <col min="11274" max="11274" width="11" style="140" bestFit="1" customWidth="1"/>
    <col min="11275" max="11277" width="9.140625" style="140"/>
    <col min="11278" max="11278" width="11.7109375" style="140" bestFit="1" customWidth="1"/>
    <col min="11279" max="11521" width="9.140625" style="140"/>
    <col min="11522" max="11522" width="8.5703125" style="140" customWidth="1"/>
    <col min="11523" max="11523" width="14.42578125" style="140" bestFit="1" customWidth="1"/>
    <col min="11524" max="11524" width="81.42578125" style="140" customWidth="1"/>
    <col min="11525" max="11525" width="9.7109375" style="140" customWidth="1"/>
    <col min="11526" max="11526" width="10" style="140" customWidth="1"/>
    <col min="11527" max="11527" width="10.5703125" style="140" bestFit="1" customWidth="1"/>
    <col min="11528" max="11528" width="14.140625" style="140" bestFit="1" customWidth="1"/>
    <col min="11529" max="11529" width="15.5703125" style="140" bestFit="1" customWidth="1"/>
    <col min="11530" max="11530" width="11" style="140" bestFit="1" customWidth="1"/>
    <col min="11531" max="11533" width="9.140625" style="140"/>
    <col min="11534" max="11534" width="11.7109375" style="140" bestFit="1" customWidth="1"/>
    <col min="11535" max="11777" width="9.140625" style="140"/>
    <col min="11778" max="11778" width="8.5703125" style="140" customWidth="1"/>
    <col min="11779" max="11779" width="14.42578125" style="140" bestFit="1" customWidth="1"/>
    <col min="11780" max="11780" width="81.42578125" style="140" customWidth="1"/>
    <col min="11781" max="11781" width="9.7109375" style="140" customWidth="1"/>
    <col min="11782" max="11782" width="10" style="140" customWidth="1"/>
    <col min="11783" max="11783" width="10.5703125" style="140" bestFit="1" customWidth="1"/>
    <col min="11784" max="11784" width="14.140625" style="140" bestFit="1" customWidth="1"/>
    <col min="11785" max="11785" width="15.5703125" style="140" bestFit="1" customWidth="1"/>
    <col min="11786" max="11786" width="11" style="140" bestFit="1" customWidth="1"/>
    <col min="11787" max="11789" width="9.140625" style="140"/>
    <col min="11790" max="11790" width="11.7109375" style="140" bestFit="1" customWidth="1"/>
    <col min="11791" max="12033" width="9.140625" style="140"/>
    <col min="12034" max="12034" width="8.5703125" style="140" customWidth="1"/>
    <col min="12035" max="12035" width="14.42578125" style="140" bestFit="1" customWidth="1"/>
    <col min="12036" max="12036" width="81.42578125" style="140" customWidth="1"/>
    <col min="12037" max="12037" width="9.7109375" style="140" customWidth="1"/>
    <col min="12038" max="12038" width="10" style="140" customWidth="1"/>
    <col min="12039" max="12039" width="10.5703125" style="140" bestFit="1" customWidth="1"/>
    <col min="12040" max="12040" width="14.140625" style="140" bestFit="1" customWidth="1"/>
    <col min="12041" max="12041" width="15.5703125" style="140" bestFit="1" customWidth="1"/>
    <col min="12042" max="12042" width="11" style="140" bestFit="1" customWidth="1"/>
    <col min="12043" max="12045" width="9.140625" style="140"/>
    <col min="12046" max="12046" width="11.7109375" style="140" bestFit="1" customWidth="1"/>
    <col min="12047" max="12289" width="9.140625" style="140"/>
    <col min="12290" max="12290" width="8.5703125" style="140" customWidth="1"/>
    <col min="12291" max="12291" width="14.42578125" style="140" bestFit="1" customWidth="1"/>
    <col min="12292" max="12292" width="81.42578125" style="140" customWidth="1"/>
    <col min="12293" max="12293" width="9.7109375" style="140" customWidth="1"/>
    <col min="12294" max="12294" width="10" style="140" customWidth="1"/>
    <col min="12295" max="12295" width="10.5703125" style="140" bestFit="1" customWidth="1"/>
    <col min="12296" max="12296" width="14.140625" style="140" bestFit="1" customWidth="1"/>
    <col min="12297" max="12297" width="15.5703125" style="140" bestFit="1" customWidth="1"/>
    <col min="12298" max="12298" width="11" style="140" bestFit="1" customWidth="1"/>
    <col min="12299" max="12301" width="9.140625" style="140"/>
    <col min="12302" max="12302" width="11.7109375" style="140" bestFit="1" customWidth="1"/>
    <col min="12303" max="12545" width="9.140625" style="140"/>
    <col min="12546" max="12546" width="8.5703125" style="140" customWidth="1"/>
    <col min="12547" max="12547" width="14.42578125" style="140" bestFit="1" customWidth="1"/>
    <col min="12548" max="12548" width="81.42578125" style="140" customWidth="1"/>
    <col min="12549" max="12549" width="9.7109375" style="140" customWidth="1"/>
    <col min="12550" max="12550" width="10" style="140" customWidth="1"/>
    <col min="12551" max="12551" width="10.5703125" style="140" bestFit="1" customWidth="1"/>
    <col min="12552" max="12552" width="14.140625" style="140" bestFit="1" customWidth="1"/>
    <col min="12553" max="12553" width="15.5703125" style="140" bestFit="1" customWidth="1"/>
    <col min="12554" max="12554" width="11" style="140" bestFit="1" customWidth="1"/>
    <col min="12555" max="12557" width="9.140625" style="140"/>
    <col min="12558" max="12558" width="11.7109375" style="140" bestFit="1" customWidth="1"/>
    <col min="12559" max="12801" width="9.140625" style="140"/>
    <col min="12802" max="12802" width="8.5703125" style="140" customWidth="1"/>
    <col min="12803" max="12803" width="14.42578125" style="140" bestFit="1" customWidth="1"/>
    <col min="12804" max="12804" width="81.42578125" style="140" customWidth="1"/>
    <col min="12805" max="12805" width="9.7109375" style="140" customWidth="1"/>
    <col min="12806" max="12806" width="10" style="140" customWidth="1"/>
    <col min="12807" max="12807" width="10.5703125" style="140" bestFit="1" customWidth="1"/>
    <col min="12808" max="12808" width="14.140625" style="140" bestFit="1" customWidth="1"/>
    <col min="12809" max="12809" width="15.5703125" style="140" bestFit="1" customWidth="1"/>
    <col min="12810" max="12810" width="11" style="140" bestFit="1" customWidth="1"/>
    <col min="12811" max="12813" width="9.140625" style="140"/>
    <col min="12814" max="12814" width="11.7109375" style="140" bestFit="1" customWidth="1"/>
    <col min="12815" max="13057" width="9.140625" style="140"/>
    <col min="13058" max="13058" width="8.5703125" style="140" customWidth="1"/>
    <col min="13059" max="13059" width="14.42578125" style="140" bestFit="1" customWidth="1"/>
    <col min="13060" max="13060" width="81.42578125" style="140" customWidth="1"/>
    <col min="13061" max="13061" width="9.7109375" style="140" customWidth="1"/>
    <col min="13062" max="13062" width="10" style="140" customWidth="1"/>
    <col min="13063" max="13063" width="10.5703125" style="140" bestFit="1" customWidth="1"/>
    <col min="13064" max="13064" width="14.140625" style="140" bestFit="1" customWidth="1"/>
    <col min="13065" max="13065" width="15.5703125" style="140" bestFit="1" customWidth="1"/>
    <col min="13066" max="13066" width="11" style="140" bestFit="1" customWidth="1"/>
    <col min="13067" max="13069" width="9.140625" style="140"/>
    <col min="13070" max="13070" width="11.7109375" style="140" bestFit="1" customWidth="1"/>
    <col min="13071" max="13313" width="9.140625" style="140"/>
    <col min="13314" max="13314" width="8.5703125" style="140" customWidth="1"/>
    <col min="13315" max="13315" width="14.42578125" style="140" bestFit="1" customWidth="1"/>
    <col min="13316" max="13316" width="81.42578125" style="140" customWidth="1"/>
    <col min="13317" max="13317" width="9.7109375" style="140" customWidth="1"/>
    <col min="13318" max="13318" width="10" style="140" customWidth="1"/>
    <col min="13319" max="13319" width="10.5703125" style="140" bestFit="1" customWidth="1"/>
    <col min="13320" max="13320" width="14.140625" style="140" bestFit="1" customWidth="1"/>
    <col min="13321" max="13321" width="15.5703125" style="140" bestFit="1" customWidth="1"/>
    <col min="13322" max="13322" width="11" style="140" bestFit="1" customWidth="1"/>
    <col min="13323" max="13325" width="9.140625" style="140"/>
    <col min="13326" max="13326" width="11.7109375" style="140" bestFit="1" customWidth="1"/>
    <col min="13327" max="13569" width="9.140625" style="140"/>
    <col min="13570" max="13570" width="8.5703125" style="140" customWidth="1"/>
    <col min="13571" max="13571" width="14.42578125" style="140" bestFit="1" customWidth="1"/>
    <col min="13572" max="13572" width="81.42578125" style="140" customWidth="1"/>
    <col min="13573" max="13573" width="9.7109375" style="140" customWidth="1"/>
    <col min="13574" max="13574" width="10" style="140" customWidth="1"/>
    <col min="13575" max="13575" width="10.5703125" style="140" bestFit="1" customWidth="1"/>
    <col min="13576" max="13576" width="14.140625" style="140" bestFit="1" customWidth="1"/>
    <col min="13577" max="13577" width="15.5703125" style="140" bestFit="1" customWidth="1"/>
    <col min="13578" max="13578" width="11" style="140" bestFit="1" customWidth="1"/>
    <col min="13579" max="13581" width="9.140625" style="140"/>
    <col min="13582" max="13582" width="11.7109375" style="140" bestFit="1" customWidth="1"/>
    <col min="13583" max="13825" width="9.140625" style="140"/>
    <col min="13826" max="13826" width="8.5703125" style="140" customWidth="1"/>
    <col min="13827" max="13827" width="14.42578125" style="140" bestFit="1" customWidth="1"/>
    <col min="13828" max="13828" width="81.42578125" style="140" customWidth="1"/>
    <col min="13829" max="13829" width="9.7109375" style="140" customWidth="1"/>
    <col min="13830" max="13830" width="10" style="140" customWidth="1"/>
    <col min="13831" max="13831" width="10.5703125" style="140" bestFit="1" customWidth="1"/>
    <col min="13832" max="13832" width="14.140625" style="140" bestFit="1" customWidth="1"/>
    <col min="13833" max="13833" width="15.5703125" style="140" bestFit="1" customWidth="1"/>
    <col min="13834" max="13834" width="11" style="140" bestFit="1" customWidth="1"/>
    <col min="13835" max="13837" width="9.140625" style="140"/>
    <col min="13838" max="13838" width="11.7109375" style="140" bestFit="1" customWidth="1"/>
    <col min="13839" max="14081" width="9.140625" style="140"/>
    <col min="14082" max="14082" width="8.5703125" style="140" customWidth="1"/>
    <col min="14083" max="14083" width="14.42578125" style="140" bestFit="1" customWidth="1"/>
    <col min="14084" max="14084" width="81.42578125" style="140" customWidth="1"/>
    <col min="14085" max="14085" width="9.7109375" style="140" customWidth="1"/>
    <col min="14086" max="14086" width="10" style="140" customWidth="1"/>
    <col min="14087" max="14087" width="10.5703125" style="140" bestFit="1" customWidth="1"/>
    <col min="14088" max="14088" width="14.140625" style="140" bestFit="1" customWidth="1"/>
    <col min="14089" max="14089" width="15.5703125" style="140" bestFit="1" customWidth="1"/>
    <col min="14090" max="14090" width="11" style="140" bestFit="1" customWidth="1"/>
    <col min="14091" max="14093" width="9.140625" style="140"/>
    <col min="14094" max="14094" width="11.7109375" style="140" bestFit="1" customWidth="1"/>
    <col min="14095" max="14337" width="9.140625" style="140"/>
    <col min="14338" max="14338" width="8.5703125" style="140" customWidth="1"/>
    <col min="14339" max="14339" width="14.42578125" style="140" bestFit="1" customWidth="1"/>
    <col min="14340" max="14340" width="81.42578125" style="140" customWidth="1"/>
    <col min="14341" max="14341" width="9.7109375" style="140" customWidth="1"/>
    <col min="14342" max="14342" width="10" style="140" customWidth="1"/>
    <col min="14343" max="14343" width="10.5703125" style="140" bestFit="1" customWidth="1"/>
    <col min="14344" max="14344" width="14.140625" style="140" bestFit="1" customWidth="1"/>
    <col min="14345" max="14345" width="15.5703125" style="140" bestFit="1" customWidth="1"/>
    <col min="14346" max="14346" width="11" style="140" bestFit="1" customWidth="1"/>
    <col min="14347" max="14349" width="9.140625" style="140"/>
    <col min="14350" max="14350" width="11.7109375" style="140" bestFit="1" customWidth="1"/>
    <col min="14351" max="14593" width="9.140625" style="140"/>
    <col min="14594" max="14594" width="8.5703125" style="140" customWidth="1"/>
    <col min="14595" max="14595" width="14.42578125" style="140" bestFit="1" customWidth="1"/>
    <col min="14596" max="14596" width="81.42578125" style="140" customWidth="1"/>
    <col min="14597" max="14597" width="9.7109375" style="140" customWidth="1"/>
    <col min="14598" max="14598" width="10" style="140" customWidth="1"/>
    <col min="14599" max="14599" width="10.5703125" style="140" bestFit="1" customWidth="1"/>
    <col min="14600" max="14600" width="14.140625" style="140" bestFit="1" customWidth="1"/>
    <col min="14601" max="14601" width="15.5703125" style="140" bestFit="1" customWidth="1"/>
    <col min="14602" max="14602" width="11" style="140" bestFit="1" customWidth="1"/>
    <col min="14603" max="14605" width="9.140625" style="140"/>
    <col min="14606" max="14606" width="11.7109375" style="140" bestFit="1" customWidth="1"/>
    <col min="14607" max="14849" width="9.140625" style="140"/>
    <col min="14850" max="14850" width="8.5703125" style="140" customWidth="1"/>
    <col min="14851" max="14851" width="14.42578125" style="140" bestFit="1" customWidth="1"/>
    <col min="14852" max="14852" width="81.42578125" style="140" customWidth="1"/>
    <col min="14853" max="14853" width="9.7109375" style="140" customWidth="1"/>
    <col min="14854" max="14854" width="10" style="140" customWidth="1"/>
    <col min="14855" max="14855" width="10.5703125" style="140" bestFit="1" customWidth="1"/>
    <col min="14856" max="14856" width="14.140625" style="140" bestFit="1" customWidth="1"/>
    <col min="14857" max="14857" width="15.5703125" style="140" bestFit="1" customWidth="1"/>
    <col min="14858" max="14858" width="11" style="140" bestFit="1" customWidth="1"/>
    <col min="14859" max="14861" width="9.140625" style="140"/>
    <col min="14862" max="14862" width="11.7109375" style="140" bestFit="1" customWidth="1"/>
    <col min="14863" max="15105" width="9.140625" style="140"/>
    <col min="15106" max="15106" width="8.5703125" style="140" customWidth="1"/>
    <col min="15107" max="15107" width="14.42578125" style="140" bestFit="1" customWidth="1"/>
    <col min="15108" max="15108" width="81.42578125" style="140" customWidth="1"/>
    <col min="15109" max="15109" width="9.7109375" style="140" customWidth="1"/>
    <col min="15110" max="15110" width="10" style="140" customWidth="1"/>
    <col min="15111" max="15111" width="10.5703125" style="140" bestFit="1" customWidth="1"/>
    <col min="15112" max="15112" width="14.140625" style="140" bestFit="1" customWidth="1"/>
    <col min="15113" max="15113" width="15.5703125" style="140" bestFit="1" customWidth="1"/>
    <col min="15114" max="15114" width="11" style="140" bestFit="1" customWidth="1"/>
    <col min="15115" max="15117" width="9.140625" style="140"/>
    <col min="15118" max="15118" width="11.7109375" style="140" bestFit="1" customWidth="1"/>
    <col min="15119" max="15361" width="9.140625" style="140"/>
    <col min="15362" max="15362" width="8.5703125" style="140" customWidth="1"/>
    <col min="15363" max="15363" width="14.42578125" style="140" bestFit="1" customWidth="1"/>
    <col min="15364" max="15364" width="81.42578125" style="140" customWidth="1"/>
    <col min="15365" max="15365" width="9.7109375" style="140" customWidth="1"/>
    <col min="15366" max="15366" width="10" style="140" customWidth="1"/>
    <col min="15367" max="15367" width="10.5703125" style="140" bestFit="1" customWidth="1"/>
    <col min="15368" max="15368" width="14.140625" style="140" bestFit="1" customWidth="1"/>
    <col min="15369" max="15369" width="15.5703125" style="140" bestFit="1" customWidth="1"/>
    <col min="15370" max="15370" width="11" style="140" bestFit="1" customWidth="1"/>
    <col min="15371" max="15373" width="9.140625" style="140"/>
    <col min="15374" max="15374" width="11.7109375" style="140" bestFit="1" customWidth="1"/>
    <col min="15375" max="15617" width="9.140625" style="140"/>
    <col min="15618" max="15618" width="8.5703125" style="140" customWidth="1"/>
    <col min="15619" max="15619" width="14.42578125" style="140" bestFit="1" customWidth="1"/>
    <col min="15620" max="15620" width="81.42578125" style="140" customWidth="1"/>
    <col min="15621" max="15621" width="9.7109375" style="140" customWidth="1"/>
    <col min="15622" max="15622" width="10" style="140" customWidth="1"/>
    <col min="15623" max="15623" width="10.5703125" style="140" bestFit="1" customWidth="1"/>
    <col min="15624" max="15624" width="14.140625" style="140" bestFit="1" customWidth="1"/>
    <col min="15625" max="15625" width="15.5703125" style="140" bestFit="1" customWidth="1"/>
    <col min="15626" max="15626" width="11" style="140" bestFit="1" customWidth="1"/>
    <col min="15627" max="15629" width="9.140625" style="140"/>
    <col min="15630" max="15630" width="11.7109375" style="140" bestFit="1" customWidth="1"/>
    <col min="15631" max="15873" width="9.140625" style="140"/>
    <col min="15874" max="15874" width="8.5703125" style="140" customWidth="1"/>
    <col min="15875" max="15875" width="14.42578125" style="140" bestFit="1" customWidth="1"/>
    <col min="15876" max="15876" width="81.42578125" style="140" customWidth="1"/>
    <col min="15877" max="15877" width="9.7109375" style="140" customWidth="1"/>
    <col min="15878" max="15878" width="10" style="140" customWidth="1"/>
    <col min="15879" max="15879" width="10.5703125" style="140" bestFit="1" customWidth="1"/>
    <col min="15880" max="15880" width="14.140625" style="140" bestFit="1" customWidth="1"/>
    <col min="15881" max="15881" width="15.5703125" style="140" bestFit="1" customWidth="1"/>
    <col min="15882" max="15882" width="11" style="140" bestFit="1" customWidth="1"/>
    <col min="15883" max="15885" width="9.140625" style="140"/>
    <col min="15886" max="15886" width="11.7109375" style="140" bestFit="1" customWidth="1"/>
    <col min="15887" max="16129" width="9.140625" style="140"/>
    <col min="16130" max="16130" width="8.5703125" style="140" customWidth="1"/>
    <col min="16131" max="16131" width="14.42578125" style="140" bestFit="1" customWidth="1"/>
    <col min="16132" max="16132" width="81.42578125" style="140" customWidth="1"/>
    <col min="16133" max="16133" width="9.7109375" style="140" customWidth="1"/>
    <col min="16134" max="16134" width="10" style="140" customWidth="1"/>
    <col min="16135" max="16135" width="10.5703125" style="140" bestFit="1" customWidth="1"/>
    <col min="16136" max="16136" width="14.140625" style="140" bestFit="1" customWidth="1"/>
    <col min="16137" max="16137" width="15.5703125" style="140" bestFit="1" customWidth="1"/>
    <col min="16138" max="16138" width="11" style="140" bestFit="1" customWidth="1"/>
    <col min="16139" max="16141" width="9.140625" style="140"/>
    <col min="16142" max="16142" width="11.7109375" style="140" bestFit="1" customWidth="1"/>
    <col min="16143" max="16384" width="9.140625" style="140"/>
  </cols>
  <sheetData>
    <row r="1" spans="2:9" ht="13.5" thickBot="1"/>
    <row r="2" spans="2:9" s="146" customFormat="1" ht="6" thickBot="1">
      <c r="B2" s="141"/>
      <c r="C2" s="142"/>
      <c r="D2" s="143"/>
      <c r="E2" s="142"/>
      <c r="F2" s="144"/>
      <c r="G2" s="144"/>
      <c r="H2" s="144"/>
      <c r="I2" s="145"/>
    </row>
    <row r="3" spans="2:9" s="150" customFormat="1" ht="56.25" thickBot="1">
      <c r="B3" s="147"/>
      <c r="C3" s="148"/>
      <c r="D3" s="149" t="str">
        <f>[2]ORÇAMENTO!E5</f>
        <v>ASSOCIAÇÃO MATO-GROSSENSE DOS MUNICÍPIOS</v>
      </c>
      <c r="E3" s="2344" t="str">
        <f>'ORÇAMENTO '!F5</f>
        <v>Ref.: Tabela de Serviços
SINAPI (DEZEMBRO/2016)                                                     COM DESONERAÇÃO
e/ou composições PiniTCPO</v>
      </c>
      <c r="F3" s="2345"/>
      <c r="G3" s="2345"/>
      <c r="H3" s="2346"/>
      <c r="I3" s="2347"/>
    </row>
    <row r="4" spans="2:9" s="150" customFormat="1" ht="45.75" customHeight="1" thickBot="1">
      <c r="B4" s="151"/>
      <c r="C4" s="152"/>
      <c r="D4" s="153" t="str">
        <f>[2]ORÇAMENTO!E6</f>
        <v>SITE: www.amm.org.br   -   e-mail: centraldeprojetosamm@gmail.com AV. RUBENS DE MENDONÇA Nº 3.920 - CEP: 78,000-070 - CUIABÁ - MT  FONE: (65) 2123-1200  -  FAX: 2123-1251</v>
      </c>
      <c r="E4" s="154" t="s">
        <v>7</v>
      </c>
      <c r="F4" s="2350">
        <v>0.28349999999999997</v>
      </c>
      <c r="G4" s="2351"/>
      <c r="H4" s="2348"/>
      <c r="I4" s="2349"/>
    </row>
    <row r="5" spans="2:9" s="155" customFormat="1" ht="15" customHeight="1" thickBot="1">
      <c r="B5" s="2352" t="s">
        <v>9809</v>
      </c>
      <c r="C5" s="2353"/>
      <c r="D5" s="2353"/>
      <c r="E5" s="2353"/>
      <c r="F5" s="2353"/>
      <c r="G5" s="2353"/>
      <c r="H5" s="2353"/>
      <c r="I5" s="2354"/>
    </row>
    <row r="6" spans="2:9" s="146" customFormat="1" ht="6" thickBot="1">
      <c r="B6" s="141"/>
      <c r="C6" s="142"/>
      <c r="D6" s="143"/>
      <c r="E6" s="142"/>
      <c r="F6" s="144"/>
      <c r="G6" s="144"/>
      <c r="H6" s="144"/>
      <c r="I6" s="145"/>
    </row>
    <row r="7" spans="2:9" s="156" customFormat="1" ht="15.75">
      <c r="B7" s="385" t="str">
        <f>[2]ORÇAMENTO!C9</f>
        <v>OBRA:</v>
      </c>
      <c r="C7" s="386" t="str">
        <f>'ORÇAMENTO '!D9</f>
        <v>CONSTRUÇÃO DA UNIDADE DESCENTRALIZADA DE REABILITAÇÃO- UDR</v>
      </c>
      <c r="D7" s="387"/>
      <c r="E7" s="388"/>
      <c r="F7" s="388"/>
      <c r="G7" s="389"/>
      <c r="H7" s="390" t="str">
        <f>[2]ORÇAMENTO!I9</f>
        <v>DATA:</v>
      </c>
      <c r="I7" s="391">
        <f>'ORÇAMENTO '!J9</f>
        <v>42907</v>
      </c>
    </row>
    <row r="8" spans="2:9" s="157" customFormat="1" ht="16.5" thickBot="1">
      <c r="B8" s="392" t="str">
        <f>[2]ORÇAMENTO!C10</f>
        <v>LOCAL:</v>
      </c>
      <c r="C8" s="393" t="str">
        <f>'ORÇAMENTO '!D10</f>
        <v>RODOVIA PALMIRO PAES DE BARROS - MT 040 , JARDIM ESTORIL , SANTO ANTÔNIO DO LERVERGER- MT</v>
      </c>
      <c r="D8" s="394"/>
      <c r="E8" s="395"/>
      <c r="F8" s="395"/>
      <c r="G8" s="396"/>
      <c r="H8" s="397" t="str">
        <f>[2]ORÇAMENTO!I10</f>
        <v>LEIS SOCIAIS:</v>
      </c>
      <c r="I8" s="398">
        <f>'ORÇAMENTO '!J10</f>
        <v>0.90010000000000001</v>
      </c>
    </row>
    <row r="9" spans="2:9" s="157" customFormat="1" ht="18.75" thickBot="1">
      <c r="B9" s="2355" t="s">
        <v>9228</v>
      </c>
      <c r="C9" s="2356"/>
      <c r="D9" s="2356"/>
      <c r="E9" s="2356"/>
      <c r="F9" s="2356"/>
      <c r="G9" s="2356"/>
      <c r="H9" s="2356"/>
      <c r="I9" s="2357"/>
    </row>
    <row r="10" spans="2:9" s="163" customFormat="1" ht="15" customHeight="1" thickBot="1">
      <c r="B10" s="302"/>
      <c r="C10" s="302"/>
      <c r="D10" s="302"/>
      <c r="E10" s="302"/>
      <c r="F10" s="302"/>
      <c r="G10" s="302"/>
      <c r="H10" s="302"/>
      <c r="I10" s="302"/>
    </row>
    <row r="11" spans="2:9" s="163" customFormat="1" ht="9.9499999999999993" customHeight="1">
      <c r="B11" s="2333" t="s">
        <v>9229</v>
      </c>
      <c r="C11" s="2334"/>
      <c r="D11" s="2334"/>
      <c r="E11" s="2334"/>
      <c r="F11" s="2334"/>
      <c r="G11" s="2334"/>
      <c r="H11" s="2334"/>
      <c r="I11" s="2335"/>
    </row>
    <row r="12" spans="2:9" s="163" customFormat="1" ht="9.9499999999999993" customHeight="1" thickBot="1">
      <c r="B12" s="2336"/>
      <c r="C12" s="2337"/>
      <c r="D12" s="2337"/>
      <c r="E12" s="2337"/>
      <c r="F12" s="2337"/>
      <c r="G12" s="2337"/>
      <c r="H12" s="2337"/>
      <c r="I12" s="2338"/>
    </row>
    <row r="13" spans="2:9" s="163" customFormat="1" ht="48" thickBot="1">
      <c r="B13" s="399" t="s">
        <v>13</v>
      </c>
      <c r="C13" s="400" t="s">
        <v>14</v>
      </c>
      <c r="D13" s="400" t="s">
        <v>15</v>
      </c>
      <c r="E13" s="400" t="s">
        <v>16</v>
      </c>
      <c r="F13" s="401" t="s">
        <v>17</v>
      </c>
      <c r="G13" s="401" t="s">
        <v>18</v>
      </c>
      <c r="H13" s="401" t="s">
        <v>19</v>
      </c>
      <c r="I13" s="402" t="s">
        <v>20</v>
      </c>
    </row>
    <row r="14" spans="2:9" s="163" customFormat="1" ht="15" customHeight="1">
      <c r="B14" s="403"/>
      <c r="C14" s="404"/>
      <c r="D14" s="404"/>
      <c r="E14" s="404"/>
      <c r="F14" s="404"/>
      <c r="G14" s="404"/>
      <c r="H14" s="404"/>
      <c r="I14" s="405"/>
    </row>
    <row r="15" spans="2:9" s="163" customFormat="1" ht="15" customHeight="1">
      <c r="B15" s="406"/>
      <c r="C15" s="407"/>
      <c r="D15" s="407"/>
      <c r="E15" s="407"/>
      <c r="F15" s="407"/>
      <c r="G15" s="407"/>
      <c r="H15" s="407"/>
      <c r="I15" s="408"/>
    </row>
    <row r="16" spans="2:9" s="163" customFormat="1" ht="15" customHeight="1">
      <c r="B16" s="406"/>
      <c r="C16" s="407"/>
      <c r="D16" s="407"/>
      <c r="E16" s="407"/>
      <c r="F16" s="407"/>
      <c r="G16" s="407"/>
      <c r="H16" s="407"/>
      <c r="I16" s="408"/>
    </row>
    <row r="17" spans="2:9" s="163" customFormat="1" ht="15" customHeight="1">
      <c r="B17" s="406"/>
      <c r="C17" s="407"/>
      <c r="D17" s="407"/>
      <c r="E17" s="407"/>
      <c r="F17" s="407"/>
      <c r="G17" s="407"/>
      <c r="H17" s="407"/>
      <c r="I17" s="408"/>
    </row>
    <row r="18" spans="2:9" s="163" customFormat="1" ht="15" customHeight="1">
      <c r="B18" s="406"/>
      <c r="C18" s="407"/>
      <c r="D18" s="407"/>
      <c r="E18" s="407"/>
      <c r="F18" s="407"/>
      <c r="G18" s="407"/>
      <c r="H18" s="407"/>
      <c r="I18" s="408"/>
    </row>
    <row r="19" spans="2:9" s="163" customFormat="1" ht="15" customHeight="1">
      <c r="B19" s="406"/>
      <c r="C19" s="407"/>
      <c r="D19" s="407"/>
      <c r="E19" s="407"/>
      <c r="F19" s="407"/>
      <c r="G19" s="407"/>
      <c r="H19" s="407"/>
      <c r="I19" s="408"/>
    </row>
    <row r="20" spans="2:9" s="163" customFormat="1" ht="15" customHeight="1">
      <c r="B20" s="406"/>
      <c r="C20" s="407"/>
      <c r="D20" s="407"/>
      <c r="E20" s="407"/>
      <c r="F20" s="407"/>
      <c r="G20" s="407"/>
      <c r="H20" s="407"/>
      <c r="I20" s="408"/>
    </row>
    <row r="21" spans="2:9" s="163" customFormat="1" ht="15" customHeight="1">
      <c r="B21" s="406"/>
      <c r="C21" s="407"/>
      <c r="D21" s="407"/>
      <c r="E21" s="407"/>
      <c r="F21" s="407"/>
      <c r="G21" s="407"/>
      <c r="H21" s="407"/>
      <c r="I21" s="408"/>
    </row>
    <row r="22" spans="2:9" s="163" customFormat="1" ht="15" customHeight="1">
      <c r="B22" s="406"/>
      <c r="C22" s="407"/>
      <c r="D22" s="407"/>
      <c r="E22" s="407"/>
      <c r="F22" s="407"/>
      <c r="G22" s="407"/>
      <c r="H22" s="407"/>
      <c r="I22" s="408"/>
    </row>
    <row r="23" spans="2:9" s="163" customFormat="1" ht="15" customHeight="1">
      <c r="B23" s="406"/>
      <c r="C23" s="407"/>
      <c r="D23" s="407"/>
      <c r="E23" s="407"/>
      <c r="F23" s="407"/>
      <c r="G23" s="407"/>
      <c r="H23" s="407"/>
      <c r="I23" s="408"/>
    </row>
    <row r="24" spans="2:9" s="163" customFormat="1" ht="15" customHeight="1">
      <c r="B24" s="406"/>
      <c r="C24" s="407"/>
      <c r="D24" s="407"/>
      <c r="E24" s="407"/>
      <c r="F24" s="407"/>
      <c r="G24" s="407"/>
      <c r="H24" s="407"/>
      <c r="I24" s="408"/>
    </row>
    <row r="25" spans="2:9" s="163" customFormat="1" ht="15" customHeight="1">
      <c r="B25" s="406"/>
      <c r="C25" s="407"/>
      <c r="D25" s="407"/>
      <c r="E25" s="407"/>
      <c r="F25" s="407"/>
      <c r="G25" s="407"/>
      <c r="H25" s="407"/>
      <c r="I25" s="408"/>
    </row>
    <row r="26" spans="2:9" s="163" customFormat="1" ht="15" customHeight="1" thickBot="1">
      <c r="B26" s="409"/>
      <c r="C26" s="410"/>
      <c r="D26" s="410"/>
      <c r="E26" s="410"/>
      <c r="F26" s="410"/>
      <c r="G26" s="410"/>
      <c r="H26" s="410"/>
      <c r="I26" s="411"/>
    </row>
    <row r="27" spans="2:9" ht="24" customHeight="1" thickBot="1">
      <c r="B27" s="2339" t="s">
        <v>8250</v>
      </c>
      <c r="C27" s="2340"/>
      <c r="D27" s="2340"/>
      <c r="E27" s="2340"/>
      <c r="F27" s="2340"/>
      <c r="G27" s="2341"/>
      <c r="H27" s="2342"/>
      <c r="I27" s="2343"/>
    </row>
    <row r="28" spans="2:9" s="163" customFormat="1" ht="15" customHeight="1">
      <c r="B28" s="302"/>
      <c r="C28" s="302"/>
      <c r="D28" s="302"/>
      <c r="E28" s="302"/>
      <c r="F28" s="302"/>
      <c r="G28" s="302"/>
      <c r="H28" s="302"/>
      <c r="I28" s="302"/>
    </row>
    <row r="29" spans="2:9" s="163" customFormat="1" ht="15" customHeight="1" thickBot="1">
      <c r="B29" s="302"/>
      <c r="C29" s="302"/>
      <c r="D29" s="302"/>
      <c r="E29" s="302"/>
      <c r="F29" s="302"/>
      <c r="G29" s="302"/>
      <c r="H29" s="302"/>
      <c r="I29" s="302"/>
    </row>
    <row r="30" spans="2:9" s="163" customFormat="1" ht="15" customHeight="1">
      <c r="B30" s="2333" t="s">
        <v>9230</v>
      </c>
      <c r="C30" s="2334"/>
      <c r="D30" s="2334"/>
      <c r="E30" s="2334"/>
      <c r="F30" s="2334"/>
      <c r="G30" s="2334"/>
      <c r="H30" s="2334"/>
      <c r="I30" s="2335"/>
    </row>
    <row r="31" spans="2:9" s="163" customFormat="1" ht="15" customHeight="1" thickBot="1">
      <c r="B31" s="2336"/>
      <c r="C31" s="2337"/>
      <c r="D31" s="2337"/>
      <c r="E31" s="2337"/>
      <c r="F31" s="2337"/>
      <c r="G31" s="2337"/>
      <c r="H31" s="2337"/>
      <c r="I31" s="2338"/>
    </row>
    <row r="32" spans="2:9" s="163" customFormat="1" ht="48" thickBot="1">
      <c r="B32" s="399" t="s">
        <v>13</v>
      </c>
      <c r="C32" s="400" t="s">
        <v>14</v>
      </c>
      <c r="D32" s="400" t="s">
        <v>15</v>
      </c>
      <c r="E32" s="400" t="s">
        <v>16</v>
      </c>
      <c r="F32" s="401" t="s">
        <v>17</v>
      </c>
      <c r="G32" s="401" t="s">
        <v>18</v>
      </c>
      <c r="H32" s="401" t="s">
        <v>19</v>
      </c>
      <c r="I32" s="402" t="s">
        <v>20</v>
      </c>
    </row>
    <row r="33" spans="2:9" s="163" customFormat="1" ht="15" customHeight="1">
      <c r="B33" s="403"/>
      <c r="C33" s="404"/>
      <c r="D33" s="404"/>
      <c r="E33" s="404"/>
      <c r="F33" s="404"/>
      <c r="G33" s="404"/>
      <c r="H33" s="404"/>
      <c r="I33" s="405"/>
    </row>
    <row r="34" spans="2:9" s="163" customFormat="1" ht="15" customHeight="1">
      <c r="B34" s="406"/>
      <c r="C34" s="407"/>
      <c r="D34" s="407"/>
      <c r="E34" s="407"/>
      <c r="F34" s="407"/>
      <c r="G34" s="407"/>
      <c r="H34" s="407"/>
      <c r="I34" s="408"/>
    </row>
    <row r="35" spans="2:9" s="163" customFormat="1" ht="15" customHeight="1">
      <c r="B35" s="406"/>
      <c r="C35" s="407"/>
      <c r="D35" s="407"/>
      <c r="E35" s="407"/>
      <c r="F35" s="407"/>
      <c r="G35" s="407"/>
      <c r="H35" s="407"/>
      <c r="I35" s="408"/>
    </row>
    <row r="36" spans="2:9" s="163" customFormat="1" ht="15" customHeight="1">
      <c r="B36" s="406"/>
      <c r="C36" s="407"/>
      <c r="D36" s="407"/>
      <c r="E36" s="407"/>
      <c r="F36" s="407"/>
      <c r="G36" s="407"/>
      <c r="H36" s="407"/>
      <c r="I36" s="408"/>
    </row>
    <row r="37" spans="2:9" s="163" customFormat="1" ht="15" customHeight="1">
      <c r="B37" s="406"/>
      <c r="C37" s="407"/>
      <c r="D37" s="407"/>
      <c r="E37" s="407"/>
      <c r="F37" s="407"/>
      <c r="G37" s="407"/>
      <c r="H37" s="407"/>
      <c r="I37" s="408"/>
    </row>
    <row r="38" spans="2:9" s="163" customFormat="1" ht="15" customHeight="1">
      <c r="B38" s="406"/>
      <c r="C38" s="407"/>
      <c r="D38" s="407"/>
      <c r="E38" s="407"/>
      <c r="F38" s="407"/>
      <c r="G38" s="407"/>
      <c r="H38" s="407"/>
      <c r="I38" s="408"/>
    </row>
    <row r="39" spans="2:9" s="163" customFormat="1" ht="15" customHeight="1">
      <c r="B39" s="406"/>
      <c r="C39" s="407"/>
      <c r="D39" s="407"/>
      <c r="E39" s="407"/>
      <c r="F39" s="407"/>
      <c r="G39" s="407"/>
      <c r="H39" s="407"/>
      <c r="I39" s="408"/>
    </row>
    <row r="40" spans="2:9" s="163" customFormat="1" ht="15" customHeight="1">
      <c r="B40" s="406"/>
      <c r="C40" s="407"/>
      <c r="D40" s="407"/>
      <c r="E40" s="407"/>
      <c r="F40" s="407"/>
      <c r="G40" s="407"/>
      <c r="H40" s="407"/>
      <c r="I40" s="408"/>
    </row>
    <row r="41" spans="2:9" s="163" customFormat="1" ht="15" customHeight="1">
      <c r="B41" s="406"/>
      <c r="C41" s="407"/>
      <c r="D41" s="407"/>
      <c r="E41" s="407"/>
      <c r="F41" s="407"/>
      <c r="G41" s="407"/>
      <c r="H41" s="407"/>
      <c r="I41" s="408"/>
    </row>
    <row r="42" spans="2:9" s="163" customFormat="1" ht="15" customHeight="1">
      <c r="B42" s="406"/>
      <c r="C42" s="407"/>
      <c r="D42" s="407"/>
      <c r="E42" s="407"/>
      <c r="F42" s="407"/>
      <c r="G42" s="407"/>
      <c r="H42" s="407"/>
      <c r="I42" s="408"/>
    </row>
    <row r="43" spans="2:9" s="163" customFormat="1" ht="15" customHeight="1">
      <c r="B43" s="406"/>
      <c r="C43" s="407"/>
      <c r="D43" s="407"/>
      <c r="E43" s="407"/>
      <c r="F43" s="407"/>
      <c r="G43" s="407"/>
      <c r="H43" s="407"/>
      <c r="I43" s="408"/>
    </row>
    <row r="44" spans="2:9" s="163" customFormat="1" ht="15" customHeight="1">
      <c r="B44" s="406"/>
      <c r="C44" s="407"/>
      <c r="D44" s="407"/>
      <c r="E44" s="407"/>
      <c r="F44" s="407"/>
      <c r="G44" s="407"/>
      <c r="H44" s="407"/>
      <c r="I44" s="408"/>
    </row>
    <row r="45" spans="2:9" s="163" customFormat="1" ht="15" customHeight="1" thickBot="1">
      <c r="B45" s="409"/>
      <c r="C45" s="410"/>
      <c r="D45" s="410"/>
      <c r="E45" s="410"/>
      <c r="F45" s="410"/>
      <c r="G45" s="410"/>
      <c r="H45" s="410"/>
      <c r="I45" s="411"/>
    </row>
    <row r="46" spans="2:9" ht="24" customHeight="1" thickBot="1">
      <c r="B46" s="2339" t="s">
        <v>8250</v>
      </c>
      <c r="C46" s="2340"/>
      <c r="D46" s="2340"/>
      <c r="E46" s="2340"/>
      <c r="F46" s="2340"/>
      <c r="G46" s="2341"/>
      <c r="H46" s="2342"/>
      <c r="I46" s="2343"/>
    </row>
    <row r="47" spans="2:9" s="163" customFormat="1" ht="15" customHeight="1">
      <c r="B47" s="302"/>
      <c r="C47" s="302"/>
      <c r="D47" s="302"/>
      <c r="E47" s="302"/>
      <c r="F47" s="302"/>
      <c r="G47" s="302"/>
      <c r="H47" s="302"/>
      <c r="I47" s="302"/>
    </row>
    <row r="48" spans="2:9" s="163" customFormat="1" ht="15" customHeight="1">
      <c r="B48" s="302"/>
      <c r="C48" s="302"/>
      <c r="D48" s="302"/>
      <c r="E48" s="302"/>
      <c r="F48" s="302"/>
      <c r="G48" s="302"/>
      <c r="H48" s="302"/>
      <c r="I48" s="302"/>
    </row>
    <row r="49" spans="2:9" s="163" customFormat="1" ht="15" customHeight="1">
      <c r="B49" s="302"/>
      <c r="C49" s="302"/>
      <c r="D49" s="302"/>
      <c r="E49" s="302"/>
      <c r="F49" s="302"/>
      <c r="G49" s="302"/>
      <c r="H49" s="302"/>
      <c r="I49" s="302"/>
    </row>
    <row r="50" spans="2:9" s="163" customFormat="1" ht="15" customHeight="1">
      <c r="B50" s="302"/>
      <c r="C50" s="302"/>
      <c r="D50" s="302"/>
      <c r="E50" s="302"/>
      <c r="F50" s="302"/>
      <c r="G50" s="302"/>
      <c r="H50" s="302"/>
      <c r="I50" s="302"/>
    </row>
    <row r="51" spans="2:9" s="163" customFormat="1" ht="15" customHeight="1">
      <c r="B51" s="302"/>
      <c r="C51" s="302"/>
      <c r="D51" s="302"/>
      <c r="E51" s="302"/>
      <c r="F51" s="302"/>
      <c r="G51" s="302"/>
      <c r="H51" s="302"/>
      <c r="I51" s="302"/>
    </row>
    <row r="52" spans="2:9" s="163" customFormat="1" ht="15" customHeight="1">
      <c r="B52" s="302"/>
      <c r="C52" s="302"/>
      <c r="D52" s="302"/>
      <c r="E52" s="302"/>
      <c r="F52" s="302"/>
      <c r="G52" s="302"/>
      <c r="H52" s="302"/>
      <c r="I52" s="302"/>
    </row>
    <row r="53" spans="2:9" s="163" customFormat="1" ht="15" customHeight="1">
      <c r="B53" s="302"/>
      <c r="C53" s="302"/>
      <c r="D53" s="302"/>
      <c r="E53" s="302"/>
      <c r="F53" s="302"/>
      <c r="G53" s="302"/>
      <c r="H53" s="302"/>
      <c r="I53" s="302"/>
    </row>
    <row r="54" spans="2:9" s="163" customFormat="1" ht="15" customHeight="1">
      <c r="B54" s="302"/>
      <c r="C54" s="302"/>
      <c r="D54" s="302"/>
      <c r="E54" s="302"/>
      <c r="F54" s="302"/>
      <c r="G54" s="302"/>
      <c r="H54" s="302"/>
      <c r="I54" s="302"/>
    </row>
    <row r="55" spans="2:9" s="163" customFormat="1" ht="15" customHeight="1">
      <c r="B55" s="302"/>
      <c r="C55" s="302"/>
      <c r="D55" s="302"/>
      <c r="E55" s="302"/>
      <c r="F55" s="302"/>
      <c r="G55" s="302"/>
      <c r="H55" s="302"/>
      <c r="I55" s="302"/>
    </row>
    <row r="56" spans="2:9" s="163" customFormat="1" ht="15" customHeight="1">
      <c r="B56" s="302"/>
      <c r="C56" s="302"/>
      <c r="D56" s="302"/>
      <c r="E56" s="302"/>
      <c r="F56" s="302"/>
      <c r="G56" s="302"/>
      <c r="H56" s="302"/>
      <c r="I56" s="302"/>
    </row>
    <row r="57" spans="2:9" s="163" customFormat="1" ht="15" customHeight="1">
      <c r="B57" s="302"/>
      <c r="C57" s="302"/>
      <c r="D57" s="302"/>
      <c r="E57" s="302"/>
      <c r="F57" s="302"/>
      <c r="G57" s="302"/>
      <c r="H57" s="302"/>
      <c r="I57" s="302"/>
    </row>
    <row r="58" spans="2:9" s="163" customFormat="1" ht="15" customHeight="1">
      <c r="B58" s="302"/>
      <c r="C58" s="302"/>
      <c r="D58" s="302"/>
      <c r="E58" s="302"/>
      <c r="F58" s="302"/>
      <c r="G58" s="302"/>
      <c r="H58" s="302"/>
      <c r="I58" s="302"/>
    </row>
    <row r="59" spans="2:9" s="163" customFormat="1" ht="15" customHeight="1">
      <c r="B59" s="302"/>
      <c r="C59" s="302"/>
      <c r="D59" s="302"/>
      <c r="E59" s="302"/>
      <c r="F59" s="302"/>
      <c r="G59" s="302"/>
      <c r="H59" s="302"/>
      <c r="I59" s="302"/>
    </row>
    <row r="60" spans="2:9" s="163" customFormat="1" ht="15" customHeight="1">
      <c r="B60" s="302"/>
      <c r="C60" s="302"/>
      <c r="D60" s="302"/>
      <c r="E60" s="302"/>
      <c r="F60" s="302"/>
      <c r="G60" s="302"/>
      <c r="H60" s="302"/>
      <c r="I60" s="302"/>
    </row>
    <row r="61" spans="2:9" s="163" customFormat="1" ht="15" customHeight="1">
      <c r="B61" s="302"/>
      <c r="C61" s="302"/>
      <c r="D61" s="302"/>
      <c r="E61" s="302"/>
      <c r="F61" s="302"/>
      <c r="G61" s="302"/>
      <c r="H61" s="302"/>
      <c r="I61" s="302"/>
    </row>
    <row r="62" spans="2:9" s="163" customFormat="1" ht="15" customHeight="1">
      <c r="B62" s="302"/>
      <c r="C62" s="302"/>
      <c r="D62" s="302"/>
      <c r="E62" s="302"/>
      <c r="F62" s="302"/>
      <c r="G62" s="302"/>
      <c r="H62" s="302"/>
      <c r="I62" s="302"/>
    </row>
    <row r="63" spans="2:9" s="163" customFormat="1" ht="15" customHeight="1">
      <c r="B63" s="302"/>
      <c r="C63" s="302"/>
      <c r="D63" s="302"/>
      <c r="E63" s="302"/>
      <c r="F63" s="302"/>
      <c r="G63" s="302"/>
      <c r="H63" s="302"/>
      <c r="I63" s="302"/>
    </row>
    <row r="64" spans="2:9" s="163" customFormat="1" ht="15" customHeight="1">
      <c r="B64" s="302"/>
      <c r="C64" s="302"/>
      <c r="D64" s="302"/>
      <c r="E64" s="302"/>
      <c r="F64" s="302"/>
      <c r="G64" s="302"/>
      <c r="H64" s="302"/>
      <c r="I64" s="302"/>
    </row>
    <row r="65" spans="2:9" s="163" customFormat="1" ht="15" customHeight="1">
      <c r="B65" s="302"/>
      <c r="C65" s="302"/>
      <c r="D65" s="302"/>
      <c r="E65" s="302"/>
      <c r="F65" s="302"/>
      <c r="G65" s="302"/>
      <c r="H65" s="302"/>
      <c r="I65" s="302"/>
    </row>
    <row r="66" spans="2:9" s="163" customFormat="1" ht="15" customHeight="1">
      <c r="B66" s="302"/>
      <c r="C66" s="302"/>
      <c r="D66" s="302"/>
      <c r="E66" s="302"/>
      <c r="F66" s="302"/>
      <c r="G66" s="302"/>
      <c r="H66" s="302"/>
      <c r="I66" s="302"/>
    </row>
    <row r="67" spans="2:9" s="163" customFormat="1" ht="15" customHeight="1">
      <c r="B67" s="302"/>
      <c r="C67" s="302"/>
      <c r="D67" s="302"/>
      <c r="E67" s="302"/>
      <c r="F67" s="302"/>
      <c r="G67" s="302"/>
      <c r="H67" s="302"/>
      <c r="I67" s="302"/>
    </row>
    <row r="68" spans="2:9" s="163" customFormat="1" ht="15" customHeight="1">
      <c r="B68" s="302"/>
      <c r="C68" s="302"/>
      <c r="D68" s="302"/>
      <c r="E68" s="302"/>
      <c r="F68" s="302"/>
      <c r="G68" s="302"/>
      <c r="H68" s="302"/>
      <c r="I68" s="302"/>
    </row>
    <row r="69" spans="2:9" s="163" customFormat="1" ht="15" customHeight="1">
      <c r="B69" s="302"/>
      <c r="C69" s="302"/>
      <c r="D69" s="302"/>
      <c r="E69" s="302"/>
      <c r="F69" s="302"/>
      <c r="G69" s="302"/>
      <c r="H69" s="302"/>
      <c r="I69" s="302"/>
    </row>
  </sheetData>
  <mergeCells count="11">
    <mergeCell ref="E3:G3"/>
    <mergeCell ref="H3:I4"/>
    <mergeCell ref="F4:G4"/>
    <mergeCell ref="B5:I5"/>
    <mergeCell ref="B9:I9"/>
    <mergeCell ref="B11:I12"/>
    <mergeCell ref="B30:I31"/>
    <mergeCell ref="B46:G46"/>
    <mergeCell ref="H46:I46"/>
    <mergeCell ref="B27:G27"/>
    <mergeCell ref="H27:I27"/>
  </mergeCells>
  <printOptions horizontalCentered="1"/>
  <pageMargins left="0.78740157480314965" right="0.19685039370078741" top="0.39370078740157483" bottom="0.78740157480314965" header="0.19685039370078741" footer="0.19685039370078741"/>
  <pageSetup paperSize="9" scale="55" orientation="portrait" r:id="rId1"/>
  <headerFooter scaleWithDoc="0" alignWithMargins="0">
    <oddHeader>&amp;RPágina &amp;P de &amp;N</oddHeader>
  </headerFooter>
  <drawing r:id="rId2"/>
</worksheet>
</file>

<file path=xl/worksheets/sheet10.xml><?xml version="1.0" encoding="utf-8"?>
<worksheet xmlns="http://schemas.openxmlformats.org/spreadsheetml/2006/main" xmlns:r="http://schemas.openxmlformats.org/officeDocument/2006/relationships">
  <sheetPr>
    <tabColor theme="5" tint="0.39997558519241921"/>
  </sheetPr>
  <dimension ref="A3:J264"/>
  <sheetViews>
    <sheetView tabSelected="1" view="pageBreakPreview" zoomScale="85" zoomScaleSheetLayoutView="85" workbookViewId="0">
      <selection activeCell="H58" sqref="H58:I58"/>
    </sheetView>
  </sheetViews>
  <sheetFormatPr defaultRowHeight="12.75"/>
  <cols>
    <col min="1" max="1" width="19.5703125" style="734" customWidth="1"/>
    <col min="2" max="2" width="24.5703125" style="735" customWidth="1"/>
    <col min="3" max="3" width="80.7109375" style="735" customWidth="1"/>
    <col min="4" max="4" width="17.140625" style="735" bestFit="1" customWidth="1"/>
    <col min="5" max="5" width="25.5703125" style="735" customWidth="1"/>
    <col min="6" max="6" width="18.140625" style="735" bestFit="1" customWidth="1"/>
    <col min="7" max="7" width="21.42578125" style="735" customWidth="1"/>
    <col min="8" max="8" width="14.140625" style="734" bestFit="1" customWidth="1"/>
    <col min="9" max="9" width="16.5703125" style="735" bestFit="1" customWidth="1"/>
    <col min="10" max="257" width="9.140625" style="735"/>
    <col min="258" max="258" width="24.5703125" style="735" customWidth="1"/>
    <col min="259" max="259" width="71.7109375" style="735" customWidth="1"/>
    <col min="260" max="260" width="17.140625" style="735" bestFit="1" customWidth="1"/>
    <col min="261" max="261" width="16.7109375" style="735" bestFit="1" customWidth="1"/>
    <col min="262" max="262" width="16.85546875" style="735" bestFit="1" customWidth="1"/>
    <col min="263" max="263" width="21.42578125" style="735" customWidth="1"/>
    <col min="264" max="264" width="9.140625" style="735"/>
    <col min="265" max="265" width="16.5703125" style="735" bestFit="1" customWidth="1"/>
    <col min="266" max="513" width="9.140625" style="735"/>
    <col min="514" max="514" width="24.5703125" style="735" customWidth="1"/>
    <col min="515" max="515" width="71.7109375" style="735" customWidth="1"/>
    <col min="516" max="516" width="17.140625" style="735" bestFit="1" customWidth="1"/>
    <col min="517" max="517" width="16.7109375" style="735" bestFit="1" customWidth="1"/>
    <col min="518" max="518" width="16.85546875" style="735" bestFit="1" customWidth="1"/>
    <col min="519" max="519" width="21.42578125" style="735" customWidth="1"/>
    <col min="520" max="520" width="9.140625" style="735"/>
    <col min="521" max="521" width="16.5703125" style="735" bestFit="1" customWidth="1"/>
    <col min="522" max="769" width="9.140625" style="735"/>
    <col min="770" max="770" width="24.5703125" style="735" customWidth="1"/>
    <col min="771" max="771" width="71.7109375" style="735" customWidth="1"/>
    <col min="772" max="772" width="17.140625" style="735" bestFit="1" customWidth="1"/>
    <col min="773" max="773" width="16.7109375" style="735" bestFit="1" customWidth="1"/>
    <col min="774" max="774" width="16.85546875" style="735" bestFit="1" customWidth="1"/>
    <col min="775" max="775" width="21.42578125" style="735" customWidth="1"/>
    <col min="776" max="776" width="9.140625" style="735"/>
    <col min="777" max="777" width="16.5703125" style="735" bestFit="1" customWidth="1"/>
    <col min="778" max="1025" width="9.140625" style="735"/>
    <col min="1026" max="1026" width="24.5703125" style="735" customWidth="1"/>
    <col min="1027" max="1027" width="71.7109375" style="735" customWidth="1"/>
    <col min="1028" max="1028" width="17.140625" style="735" bestFit="1" customWidth="1"/>
    <col min="1029" max="1029" width="16.7109375" style="735" bestFit="1" customWidth="1"/>
    <col min="1030" max="1030" width="16.85546875" style="735" bestFit="1" customWidth="1"/>
    <col min="1031" max="1031" width="21.42578125" style="735" customWidth="1"/>
    <col min="1032" max="1032" width="9.140625" style="735"/>
    <col min="1033" max="1033" width="16.5703125" style="735" bestFit="1" customWidth="1"/>
    <col min="1034" max="1281" width="9.140625" style="735"/>
    <col min="1282" max="1282" width="24.5703125" style="735" customWidth="1"/>
    <col min="1283" max="1283" width="71.7109375" style="735" customWidth="1"/>
    <col min="1284" max="1284" width="17.140625" style="735" bestFit="1" customWidth="1"/>
    <col min="1285" max="1285" width="16.7109375" style="735" bestFit="1" customWidth="1"/>
    <col min="1286" max="1286" width="16.85546875" style="735" bestFit="1" customWidth="1"/>
    <col min="1287" max="1287" width="21.42578125" style="735" customWidth="1"/>
    <col min="1288" max="1288" width="9.140625" style="735"/>
    <col min="1289" max="1289" width="16.5703125" style="735" bestFit="1" customWidth="1"/>
    <col min="1290" max="1537" width="9.140625" style="735"/>
    <col min="1538" max="1538" width="24.5703125" style="735" customWidth="1"/>
    <col min="1539" max="1539" width="71.7109375" style="735" customWidth="1"/>
    <col min="1540" max="1540" width="17.140625" style="735" bestFit="1" customWidth="1"/>
    <col min="1541" max="1541" width="16.7109375" style="735" bestFit="1" customWidth="1"/>
    <col min="1542" max="1542" width="16.85546875" style="735" bestFit="1" customWidth="1"/>
    <col min="1543" max="1543" width="21.42578125" style="735" customWidth="1"/>
    <col min="1544" max="1544" width="9.140625" style="735"/>
    <col min="1545" max="1545" width="16.5703125" style="735" bestFit="1" customWidth="1"/>
    <col min="1546" max="1793" width="9.140625" style="735"/>
    <col min="1794" max="1794" width="24.5703125" style="735" customWidth="1"/>
    <col min="1795" max="1795" width="71.7109375" style="735" customWidth="1"/>
    <col min="1796" max="1796" width="17.140625" style="735" bestFit="1" customWidth="1"/>
    <col min="1797" max="1797" width="16.7109375" style="735" bestFit="1" customWidth="1"/>
    <col min="1798" max="1798" width="16.85546875" style="735" bestFit="1" customWidth="1"/>
    <col min="1799" max="1799" width="21.42578125" style="735" customWidth="1"/>
    <col min="1800" max="1800" width="9.140625" style="735"/>
    <col min="1801" max="1801" width="16.5703125" style="735" bestFit="1" customWidth="1"/>
    <col min="1802" max="2049" width="9.140625" style="735"/>
    <col min="2050" max="2050" width="24.5703125" style="735" customWidth="1"/>
    <col min="2051" max="2051" width="71.7109375" style="735" customWidth="1"/>
    <col min="2052" max="2052" width="17.140625" style="735" bestFit="1" customWidth="1"/>
    <col min="2053" max="2053" width="16.7109375" style="735" bestFit="1" customWidth="1"/>
    <col min="2054" max="2054" width="16.85546875" style="735" bestFit="1" customWidth="1"/>
    <col min="2055" max="2055" width="21.42578125" style="735" customWidth="1"/>
    <col min="2056" max="2056" width="9.140625" style="735"/>
    <col min="2057" max="2057" width="16.5703125" style="735" bestFit="1" customWidth="1"/>
    <col min="2058" max="2305" width="9.140625" style="735"/>
    <col min="2306" max="2306" width="24.5703125" style="735" customWidth="1"/>
    <col min="2307" max="2307" width="71.7109375" style="735" customWidth="1"/>
    <col min="2308" max="2308" width="17.140625" style="735" bestFit="1" customWidth="1"/>
    <col min="2309" max="2309" width="16.7109375" style="735" bestFit="1" customWidth="1"/>
    <col min="2310" max="2310" width="16.85546875" style="735" bestFit="1" customWidth="1"/>
    <col min="2311" max="2311" width="21.42578125" style="735" customWidth="1"/>
    <col min="2312" max="2312" width="9.140625" style="735"/>
    <col min="2313" max="2313" width="16.5703125" style="735" bestFit="1" customWidth="1"/>
    <col min="2314" max="2561" width="9.140625" style="735"/>
    <col min="2562" max="2562" width="24.5703125" style="735" customWidth="1"/>
    <col min="2563" max="2563" width="71.7109375" style="735" customWidth="1"/>
    <col min="2564" max="2564" width="17.140625" style="735" bestFit="1" customWidth="1"/>
    <col min="2565" max="2565" width="16.7109375" style="735" bestFit="1" customWidth="1"/>
    <col min="2566" max="2566" width="16.85546875" style="735" bestFit="1" customWidth="1"/>
    <col min="2567" max="2567" width="21.42578125" style="735" customWidth="1"/>
    <col min="2568" max="2568" width="9.140625" style="735"/>
    <col min="2569" max="2569" width="16.5703125" style="735" bestFit="1" customWidth="1"/>
    <col min="2570" max="2817" width="9.140625" style="735"/>
    <col min="2818" max="2818" width="24.5703125" style="735" customWidth="1"/>
    <col min="2819" max="2819" width="71.7109375" style="735" customWidth="1"/>
    <col min="2820" max="2820" width="17.140625" style="735" bestFit="1" customWidth="1"/>
    <col min="2821" max="2821" width="16.7109375" style="735" bestFit="1" customWidth="1"/>
    <col min="2822" max="2822" width="16.85546875" style="735" bestFit="1" customWidth="1"/>
    <col min="2823" max="2823" width="21.42578125" style="735" customWidth="1"/>
    <col min="2824" max="2824" width="9.140625" style="735"/>
    <col min="2825" max="2825" width="16.5703125" style="735" bestFit="1" customWidth="1"/>
    <col min="2826" max="3073" width="9.140625" style="735"/>
    <col min="3074" max="3074" width="24.5703125" style="735" customWidth="1"/>
    <col min="3075" max="3075" width="71.7109375" style="735" customWidth="1"/>
    <col min="3076" max="3076" width="17.140625" style="735" bestFit="1" customWidth="1"/>
    <col min="3077" max="3077" width="16.7109375" style="735" bestFit="1" customWidth="1"/>
    <col min="3078" max="3078" width="16.85546875" style="735" bestFit="1" customWidth="1"/>
    <col min="3079" max="3079" width="21.42578125" style="735" customWidth="1"/>
    <col min="3080" max="3080" width="9.140625" style="735"/>
    <col min="3081" max="3081" width="16.5703125" style="735" bestFit="1" customWidth="1"/>
    <col min="3082" max="3329" width="9.140625" style="735"/>
    <col min="3330" max="3330" width="24.5703125" style="735" customWidth="1"/>
    <col min="3331" max="3331" width="71.7109375" style="735" customWidth="1"/>
    <col min="3332" max="3332" width="17.140625" style="735" bestFit="1" customWidth="1"/>
    <col min="3333" max="3333" width="16.7109375" style="735" bestFit="1" customWidth="1"/>
    <col min="3334" max="3334" width="16.85546875" style="735" bestFit="1" customWidth="1"/>
    <col min="3335" max="3335" width="21.42578125" style="735" customWidth="1"/>
    <col min="3336" max="3336" width="9.140625" style="735"/>
    <col min="3337" max="3337" width="16.5703125" style="735" bestFit="1" customWidth="1"/>
    <col min="3338" max="3585" width="9.140625" style="735"/>
    <col min="3586" max="3586" width="24.5703125" style="735" customWidth="1"/>
    <col min="3587" max="3587" width="71.7109375" style="735" customWidth="1"/>
    <col min="3588" max="3588" width="17.140625" style="735" bestFit="1" customWidth="1"/>
    <col min="3589" max="3589" width="16.7109375" style="735" bestFit="1" customWidth="1"/>
    <col min="3590" max="3590" width="16.85546875" style="735" bestFit="1" customWidth="1"/>
    <col min="3591" max="3591" width="21.42578125" style="735" customWidth="1"/>
    <col min="3592" max="3592" width="9.140625" style="735"/>
    <col min="3593" max="3593" width="16.5703125" style="735" bestFit="1" customWidth="1"/>
    <col min="3594" max="3841" width="9.140625" style="735"/>
    <col min="3842" max="3842" width="24.5703125" style="735" customWidth="1"/>
    <col min="3843" max="3843" width="71.7109375" style="735" customWidth="1"/>
    <col min="3844" max="3844" width="17.140625" style="735" bestFit="1" customWidth="1"/>
    <col min="3845" max="3845" width="16.7109375" style="735" bestFit="1" customWidth="1"/>
    <col min="3846" max="3846" width="16.85546875" style="735" bestFit="1" customWidth="1"/>
    <col min="3847" max="3847" width="21.42578125" style="735" customWidth="1"/>
    <col min="3848" max="3848" width="9.140625" style="735"/>
    <col min="3849" max="3849" width="16.5703125" style="735" bestFit="1" customWidth="1"/>
    <col min="3850" max="4097" width="9.140625" style="735"/>
    <col min="4098" max="4098" width="24.5703125" style="735" customWidth="1"/>
    <col min="4099" max="4099" width="71.7109375" style="735" customWidth="1"/>
    <col min="4100" max="4100" width="17.140625" style="735" bestFit="1" customWidth="1"/>
    <col min="4101" max="4101" width="16.7109375" style="735" bestFit="1" customWidth="1"/>
    <col min="4102" max="4102" width="16.85546875" style="735" bestFit="1" customWidth="1"/>
    <col min="4103" max="4103" width="21.42578125" style="735" customWidth="1"/>
    <col min="4104" max="4104" width="9.140625" style="735"/>
    <col min="4105" max="4105" width="16.5703125" style="735" bestFit="1" customWidth="1"/>
    <col min="4106" max="4353" width="9.140625" style="735"/>
    <col min="4354" max="4354" width="24.5703125" style="735" customWidth="1"/>
    <col min="4355" max="4355" width="71.7109375" style="735" customWidth="1"/>
    <col min="4356" max="4356" width="17.140625" style="735" bestFit="1" customWidth="1"/>
    <col min="4357" max="4357" width="16.7109375" style="735" bestFit="1" customWidth="1"/>
    <col min="4358" max="4358" width="16.85546875" style="735" bestFit="1" customWidth="1"/>
    <col min="4359" max="4359" width="21.42578125" style="735" customWidth="1"/>
    <col min="4360" max="4360" width="9.140625" style="735"/>
    <col min="4361" max="4361" width="16.5703125" style="735" bestFit="1" customWidth="1"/>
    <col min="4362" max="4609" width="9.140625" style="735"/>
    <col min="4610" max="4610" width="24.5703125" style="735" customWidth="1"/>
    <col min="4611" max="4611" width="71.7109375" style="735" customWidth="1"/>
    <col min="4612" max="4612" width="17.140625" style="735" bestFit="1" customWidth="1"/>
    <col min="4613" max="4613" width="16.7109375" style="735" bestFit="1" customWidth="1"/>
    <col min="4614" max="4614" width="16.85546875" style="735" bestFit="1" customWidth="1"/>
    <col min="4615" max="4615" width="21.42578125" style="735" customWidth="1"/>
    <col min="4616" max="4616" width="9.140625" style="735"/>
    <col min="4617" max="4617" width="16.5703125" style="735" bestFit="1" customWidth="1"/>
    <col min="4618" max="4865" width="9.140625" style="735"/>
    <col min="4866" max="4866" width="24.5703125" style="735" customWidth="1"/>
    <col min="4867" max="4867" width="71.7109375" style="735" customWidth="1"/>
    <col min="4868" max="4868" width="17.140625" style="735" bestFit="1" customWidth="1"/>
    <col min="4869" max="4869" width="16.7109375" style="735" bestFit="1" customWidth="1"/>
    <col min="4870" max="4870" width="16.85546875" style="735" bestFit="1" customWidth="1"/>
    <col min="4871" max="4871" width="21.42578125" style="735" customWidth="1"/>
    <col min="4872" max="4872" width="9.140625" style="735"/>
    <col min="4873" max="4873" width="16.5703125" style="735" bestFit="1" customWidth="1"/>
    <col min="4874" max="5121" width="9.140625" style="735"/>
    <col min="5122" max="5122" width="24.5703125" style="735" customWidth="1"/>
    <col min="5123" max="5123" width="71.7109375" style="735" customWidth="1"/>
    <col min="5124" max="5124" width="17.140625" style="735" bestFit="1" customWidth="1"/>
    <col min="5125" max="5125" width="16.7109375" style="735" bestFit="1" customWidth="1"/>
    <col min="5126" max="5126" width="16.85546875" style="735" bestFit="1" customWidth="1"/>
    <col min="5127" max="5127" width="21.42578125" style="735" customWidth="1"/>
    <col min="5128" max="5128" width="9.140625" style="735"/>
    <col min="5129" max="5129" width="16.5703125" style="735" bestFit="1" customWidth="1"/>
    <col min="5130" max="5377" width="9.140625" style="735"/>
    <col min="5378" max="5378" width="24.5703125" style="735" customWidth="1"/>
    <col min="5379" max="5379" width="71.7109375" style="735" customWidth="1"/>
    <col min="5380" max="5380" width="17.140625" style="735" bestFit="1" customWidth="1"/>
    <col min="5381" max="5381" width="16.7109375" style="735" bestFit="1" customWidth="1"/>
    <col min="5382" max="5382" width="16.85546875" style="735" bestFit="1" customWidth="1"/>
    <col min="5383" max="5383" width="21.42578125" style="735" customWidth="1"/>
    <col min="5384" max="5384" width="9.140625" style="735"/>
    <col min="5385" max="5385" width="16.5703125" style="735" bestFit="1" customWidth="1"/>
    <col min="5386" max="5633" width="9.140625" style="735"/>
    <col min="5634" max="5634" width="24.5703125" style="735" customWidth="1"/>
    <col min="5635" max="5635" width="71.7109375" style="735" customWidth="1"/>
    <col min="5636" max="5636" width="17.140625" style="735" bestFit="1" customWidth="1"/>
    <col min="5637" max="5637" width="16.7109375" style="735" bestFit="1" customWidth="1"/>
    <col min="5638" max="5638" width="16.85546875" style="735" bestFit="1" customWidth="1"/>
    <col min="5639" max="5639" width="21.42578125" style="735" customWidth="1"/>
    <col min="5640" max="5640" width="9.140625" style="735"/>
    <col min="5641" max="5641" width="16.5703125" style="735" bestFit="1" customWidth="1"/>
    <col min="5642" max="5889" width="9.140625" style="735"/>
    <col min="5890" max="5890" width="24.5703125" style="735" customWidth="1"/>
    <col min="5891" max="5891" width="71.7109375" style="735" customWidth="1"/>
    <col min="5892" max="5892" width="17.140625" style="735" bestFit="1" customWidth="1"/>
    <col min="5893" max="5893" width="16.7109375" style="735" bestFit="1" customWidth="1"/>
    <col min="5894" max="5894" width="16.85546875" style="735" bestFit="1" customWidth="1"/>
    <col min="5895" max="5895" width="21.42578125" style="735" customWidth="1"/>
    <col min="5896" max="5896" width="9.140625" style="735"/>
    <col min="5897" max="5897" width="16.5703125" style="735" bestFit="1" customWidth="1"/>
    <col min="5898" max="6145" width="9.140625" style="735"/>
    <col min="6146" max="6146" width="24.5703125" style="735" customWidth="1"/>
    <col min="6147" max="6147" width="71.7109375" style="735" customWidth="1"/>
    <col min="6148" max="6148" width="17.140625" style="735" bestFit="1" customWidth="1"/>
    <col min="6149" max="6149" width="16.7109375" style="735" bestFit="1" customWidth="1"/>
    <col min="6150" max="6150" width="16.85546875" style="735" bestFit="1" customWidth="1"/>
    <col min="6151" max="6151" width="21.42578125" style="735" customWidth="1"/>
    <col min="6152" max="6152" width="9.140625" style="735"/>
    <col min="6153" max="6153" width="16.5703125" style="735" bestFit="1" customWidth="1"/>
    <col min="6154" max="6401" width="9.140625" style="735"/>
    <col min="6402" max="6402" width="24.5703125" style="735" customWidth="1"/>
    <col min="6403" max="6403" width="71.7109375" style="735" customWidth="1"/>
    <col min="6404" max="6404" width="17.140625" style="735" bestFit="1" customWidth="1"/>
    <col min="6405" max="6405" width="16.7109375" style="735" bestFit="1" customWidth="1"/>
    <col min="6406" max="6406" width="16.85546875" style="735" bestFit="1" customWidth="1"/>
    <col min="6407" max="6407" width="21.42578125" style="735" customWidth="1"/>
    <col min="6408" max="6408" width="9.140625" style="735"/>
    <col min="6409" max="6409" width="16.5703125" style="735" bestFit="1" customWidth="1"/>
    <col min="6410" max="6657" width="9.140625" style="735"/>
    <col min="6658" max="6658" width="24.5703125" style="735" customWidth="1"/>
    <col min="6659" max="6659" width="71.7109375" style="735" customWidth="1"/>
    <col min="6660" max="6660" width="17.140625" style="735" bestFit="1" customWidth="1"/>
    <col min="6661" max="6661" width="16.7109375" style="735" bestFit="1" customWidth="1"/>
    <col min="6662" max="6662" width="16.85546875" style="735" bestFit="1" customWidth="1"/>
    <col min="6663" max="6663" width="21.42578125" style="735" customWidth="1"/>
    <col min="6664" max="6664" width="9.140625" style="735"/>
    <col min="6665" max="6665" width="16.5703125" style="735" bestFit="1" customWidth="1"/>
    <col min="6666" max="6913" width="9.140625" style="735"/>
    <col min="6914" max="6914" width="24.5703125" style="735" customWidth="1"/>
    <col min="6915" max="6915" width="71.7109375" style="735" customWidth="1"/>
    <col min="6916" max="6916" width="17.140625" style="735" bestFit="1" customWidth="1"/>
    <col min="6917" max="6917" width="16.7109375" style="735" bestFit="1" customWidth="1"/>
    <col min="6918" max="6918" width="16.85546875" style="735" bestFit="1" customWidth="1"/>
    <col min="6919" max="6919" width="21.42578125" style="735" customWidth="1"/>
    <col min="6920" max="6920" width="9.140625" style="735"/>
    <col min="6921" max="6921" width="16.5703125" style="735" bestFit="1" customWidth="1"/>
    <col min="6922" max="7169" width="9.140625" style="735"/>
    <col min="7170" max="7170" width="24.5703125" style="735" customWidth="1"/>
    <col min="7171" max="7171" width="71.7109375" style="735" customWidth="1"/>
    <col min="7172" max="7172" width="17.140625" style="735" bestFit="1" customWidth="1"/>
    <col min="7173" max="7173" width="16.7109375" style="735" bestFit="1" customWidth="1"/>
    <col min="7174" max="7174" width="16.85546875" style="735" bestFit="1" customWidth="1"/>
    <col min="7175" max="7175" width="21.42578125" style="735" customWidth="1"/>
    <col min="7176" max="7176" width="9.140625" style="735"/>
    <col min="7177" max="7177" width="16.5703125" style="735" bestFit="1" customWidth="1"/>
    <col min="7178" max="7425" width="9.140625" style="735"/>
    <col min="7426" max="7426" width="24.5703125" style="735" customWidth="1"/>
    <col min="7427" max="7427" width="71.7109375" style="735" customWidth="1"/>
    <col min="7428" max="7428" width="17.140625" style="735" bestFit="1" customWidth="1"/>
    <col min="7429" max="7429" width="16.7109375" style="735" bestFit="1" customWidth="1"/>
    <col min="7430" max="7430" width="16.85546875" style="735" bestFit="1" customWidth="1"/>
    <col min="7431" max="7431" width="21.42578125" style="735" customWidth="1"/>
    <col min="7432" max="7432" width="9.140625" style="735"/>
    <col min="7433" max="7433" width="16.5703125" style="735" bestFit="1" customWidth="1"/>
    <col min="7434" max="7681" width="9.140625" style="735"/>
    <col min="7682" max="7682" width="24.5703125" style="735" customWidth="1"/>
    <col min="7683" max="7683" width="71.7109375" style="735" customWidth="1"/>
    <col min="7684" max="7684" width="17.140625" style="735" bestFit="1" customWidth="1"/>
    <col min="7685" max="7685" width="16.7109375" style="735" bestFit="1" customWidth="1"/>
    <col min="7686" max="7686" width="16.85546875" style="735" bestFit="1" customWidth="1"/>
    <col min="7687" max="7687" width="21.42578125" style="735" customWidth="1"/>
    <col min="7688" max="7688" width="9.140625" style="735"/>
    <col min="7689" max="7689" width="16.5703125" style="735" bestFit="1" customWidth="1"/>
    <col min="7690" max="7937" width="9.140625" style="735"/>
    <col min="7938" max="7938" width="24.5703125" style="735" customWidth="1"/>
    <col min="7939" max="7939" width="71.7109375" style="735" customWidth="1"/>
    <col min="7940" max="7940" width="17.140625" style="735" bestFit="1" customWidth="1"/>
    <col min="7941" max="7941" width="16.7109375" style="735" bestFit="1" customWidth="1"/>
    <col min="7942" max="7942" width="16.85546875" style="735" bestFit="1" customWidth="1"/>
    <col min="7943" max="7943" width="21.42578125" style="735" customWidth="1"/>
    <col min="7944" max="7944" width="9.140625" style="735"/>
    <col min="7945" max="7945" width="16.5703125" style="735" bestFit="1" customWidth="1"/>
    <col min="7946" max="8193" width="9.140625" style="735"/>
    <col min="8194" max="8194" width="24.5703125" style="735" customWidth="1"/>
    <col min="8195" max="8195" width="71.7109375" style="735" customWidth="1"/>
    <col min="8196" max="8196" width="17.140625" style="735" bestFit="1" customWidth="1"/>
    <col min="8197" max="8197" width="16.7109375" style="735" bestFit="1" customWidth="1"/>
    <col min="8198" max="8198" width="16.85546875" style="735" bestFit="1" customWidth="1"/>
    <col min="8199" max="8199" width="21.42578125" style="735" customWidth="1"/>
    <col min="8200" max="8200" width="9.140625" style="735"/>
    <col min="8201" max="8201" width="16.5703125" style="735" bestFit="1" customWidth="1"/>
    <col min="8202" max="8449" width="9.140625" style="735"/>
    <col min="8450" max="8450" width="24.5703125" style="735" customWidth="1"/>
    <col min="8451" max="8451" width="71.7109375" style="735" customWidth="1"/>
    <col min="8452" max="8452" width="17.140625" style="735" bestFit="1" customWidth="1"/>
    <col min="8453" max="8453" width="16.7109375" style="735" bestFit="1" customWidth="1"/>
    <col min="8454" max="8454" width="16.85546875" style="735" bestFit="1" customWidth="1"/>
    <col min="8455" max="8455" width="21.42578125" style="735" customWidth="1"/>
    <col min="8456" max="8456" width="9.140625" style="735"/>
    <col min="8457" max="8457" width="16.5703125" style="735" bestFit="1" customWidth="1"/>
    <col min="8458" max="8705" width="9.140625" style="735"/>
    <col min="8706" max="8706" width="24.5703125" style="735" customWidth="1"/>
    <col min="8707" max="8707" width="71.7109375" style="735" customWidth="1"/>
    <col min="8708" max="8708" width="17.140625" style="735" bestFit="1" customWidth="1"/>
    <col min="8709" max="8709" width="16.7109375" style="735" bestFit="1" customWidth="1"/>
    <col min="8710" max="8710" width="16.85546875" style="735" bestFit="1" customWidth="1"/>
    <col min="8711" max="8711" width="21.42578125" style="735" customWidth="1"/>
    <col min="8712" max="8712" width="9.140625" style="735"/>
    <col min="8713" max="8713" width="16.5703125" style="735" bestFit="1" customWidth="1"/>
    <col min="8714" max="8961" width="9.140625" style="735"/>
    <col min="8962" max="8962" width="24.5703125" style="735" customWidth="1"/>
    <col min="8963" max="8963" width="71.7109375" style="735" customWidth="1"/>
    <col min="8964" max="8964" width="17.140625" style="735" bestFit="1" customWidth="1"/>
    <col min="8965" max="8965" width="16.7109375" style="735" bestFit="1" customWidth="1"/>
    <col min="8966" max="8966" width="16.85546875" style="735" bestFit="1" customWidth="1"/>
    <col min="8967" max="8967" width="21.42578125" style="735" customWidth="1"/>
    <col min="8968" max="8968" width="9.140625" style="735"/>
    <col min="8969" max="8969" width="16.5703125" style="735" bestFit="1" customWidth="1"/>
    <col min="8970" max="9217" width="9.140625" style="735"/>
    <col min="9218" max="9218" width="24.5703125" style="735" customWidth="1"/>
    <col min="9219" max="9219" width="71.7109375" style="735" customWidth="1"/>
    <col min="9220" max="9220" width="17.140625" style="735" bestFit="1" customWidth="1"/>
    <col min="9221" max="9221" width="16.7109375" style="735" bestFit="1" customWidth="1"/>
    <col min="9222" max="9222" width="16.85546875" style="735" bestFit="1" customWidth="1"/>
    <col min="9223" max="9223" width="21.42578125" style="735" customWidth="1"/>
    <col min="9224" max="9224" width="9.140625" style="735"/>
    <col min="9225" max="9225" width="16.5703125" style="735" bestFit="1" customWidth="1"/>
    <col min="9226" max="9473" width="9.140625" style="735"/>
    <col min="9474" max="9474" width="24.5703125" style="735" customWidth="1"/>
    <col min="9475" max="9475" width="71.7109375" style="735" customWidth="1"/>
    <col min="9476" max="9476" width="17.140625" style="735" bestFit="1" customWidth="1"/>
    <col min="9477" max="9477" width="16.7109375" style="735" bestFit="1" customWidth="1"/>
    <col min="9478" max="9478" width="16.85546875" style="735" bestFit="1" customWidth="1"/>
    <col min="9479" max="9479" width="21.42578125" style="735" customWidth="1"/>
    <col min="9480" max="9480" width="9.140625" style="735"/>
    <col min="9481" max="9481" width="16.5703125" style="735" bestFit="1" customWidth="1"/>
    <col min="9482" max="9729" width="9.140625" style="735"/>
    <col min="9730" max="9730" width="24.5703125" style="735" customWidth="1"/>
    <col min="9731" max="9731" width="71.7109375" style="735" customWidth="1"/>
    <col min="9732" max="9732" width="17.140625" style="735" bestFit="1" customWidth="1"/>
    <col min="9733" max="9733" width="16.7109375" style="735" bestFit="1" customWidth="1"/>
    <col min="9734" max="9734" width="16.85546875" style="735" bestFit="1" customWidth="1"/>
    <col min="9735" max="9735" width="21.42578125" style="735" customWidth="1"/>
    <col min="9736" max="9736" width="9.140625" style="735"/>
    <col min="9737" max="9737" width="16.5703125" style="735" bestFit="1" customWidth="1"/>
    <col min="9738" max="9985" width="9.140625" style="735"/>
    <col min="9986" max="9986" width="24.5703125" style="735" customWidth="1"/>
    <col min="9987" max="9987" width="71.7109375" style="735" customWidth="1"/>
    <col min="9988" max="9988" width="17.140625" style="735" bestFit="1" customWidth="1"/>
    <col min="9989" max="9989" width="16.7109375" style="735" bestFit="1" customWidth="1"/>
    <col min="9990" max="9990" width="16.85546875" style="735" bestFit="1" customWidth="1"/>
    <col min="9991" max="9991" width="21.42578125" style="735" customWidth="1"/>
    <col min="9992" max="9992" width="9.140625" style="735"/>
    <col min="9993" max="9993" width="16.5703125" style="735" bestFit="1" customWidth="1"/>
    <col min="9994" max="10241" width="9.140625" style="735"/>
    <col min="10242" max="10242" width="24.5703125" style="735" customWidth="1"/>
    <col min="10243" max="10243" width="71.7109375" style="735" customWidth="1"/>
    <col min="10244" max="10244" width="17.140625" style="735" bestFit="1" customWidth="1"/>
    <col min="10245" max="10245" width="16.7109375" style="735" bestFit="1" customWidth="1"/>
    <col min="10246" max="10246" width="16.85546875" style="735" bestFit="1" customWidth="1"/>
    <col min="10247" max="10247" width="21.42578125" style="735" customWidth="1"/>
    <col min="10248" max="10248" width="9.140625" style="735"/>
    <col min="10249" max="10249" width="16.5703125" style="735" bestFit="1" customWidth="1"/>
    <col min="10250" max="10497" width="9.140625" style="735"/>
    <col min="10498" max="10498" width="24.5703125" style="735" customWidth="1"/>
    <col min="10499" max="10499" width="71.7109375" style="735" customWidth="1"/>
    <col min="10500" max="10500" width="17.140625" style="735" bestFit="1" customWidth="1"/>
    <col min="10501" max="10501" width="16.7109375" style="735" bestFit="1" customWidth="1"/>
    <col min="10502" max="10502" width="16.85546875" style="735" bestFit="1" customWidth="1"/>
    <col min="10503" max="10503" width="21.42578125" style="735" customWidth="1"/>
    <col min="10504" max="10504" width="9.140625" style="735"/>
    <col min="10505" max="10505" width="16.5703125" style="735" bestFit="1" customWidth="1"/>
    <col min="10506" max="10753" width="9.140625" style="735"/>
    <col min="10754" max="10754" width="24.5703125" style="735" customWidth="1"/>
    <col min="10755" max="10755" width="71.7109375" style="735" customWidth="1"/>
    <col min="10756" max="10756" width="17.140625" style="735" bestFit="1" customWidth="1"/>
    <col min="10757" max="10757" width="16.7109375" style="735" bestFit="1" customWidth="1"/>
    <col min="10758" max="10758" width="16.85546875" style="735" bestFit="1" customWidth="1"/>
    <col min="10759" max="10759" width="21.42578125" style="735" customWidth="1"/>
    <col min="10760" max="10760" width="9.140625" style="735"/>
    <col min="10761" max="10761" width="16.5703125" style="735" bestFit="1" customWidth="1"/>
    <col min="10762" max="11009" width="9.140625" style="735"/>
    <col min="11010" max="11010" width="24.5703125" style="735" customWidth="1"/>
    <col min="11011" max="11011" width="71.7109375" style="735" customWidth="1"/>
    <col min="11012" max="11012" width="17.140625" style="735" bestFit="1" customWidth="1"/>
    <col min="11013" max="11013" width="16.7109375" style="735" bestFit="1" customWidth="1"/>
    <col min="11014" max="11014" width="16.85546875" style="735" bestFit="1" customWidth="1"/>
    <col min="11015" max="11015" width="21.42578125" style="735" customWidth="1"/>
    <col min="11016" max="11016" width="9.140625" style="735"/>
    <col min="11017" max="11017" width="16.5703125" style="735" bestFit="1" customWidth="1"/>
    <col min="11018" max="11265" width="9.140625" style="735"/>
    <col min="11266" max="11266" width="24.5703125" style="735" customWidth="1"/>
    <col min="11267" max="11267" width="71.7109375" style="735" customWidth="1"/>
    <col min="11268" max="11268" width="17.140625" style="735" bestFit="1" customWidth="1"/>
    <col min="11269" max="11269" width="16.7109375" style="735" bestFit="1" customWidth="1"/>
    <col min="11270" max="11270" width="16.85546875" style="735" bestFit="1" customWidth="1"/>
    <col min="11271" max="11271" width="21.42578125" style="735" customWidth="1"/>
    <col min="11272" max="11272" width="9.140625" style="735"/>
    <col min="11273" max="11273" width="16.5703125" style="735" bestFit="1" customWidth="1"/>
    <col min="11274" max="11521" width="9.140625" style="735"/>
    <col min="11522" max="11522" width="24.5703125" style="735" customWidth="1"/>
    <col min="11523" max="11523" width="71.7109375" style="735" customWidth="1"/>
    <col min="11524" max="11524" width="17.140625" style="735" bestFit="1" customWidth="1"/>
    <col min="11525" max="11525" width="16.7109375" style="735" bestFit="1" customWidth="1"/>
    <col min="11526" max="11526" width="16.85546875" style="735" bestFit="1" customWidth="1"/>
    <col min="11527" max="11527" width="21.42578125" style="735" customWidth="1"/>
    <col min="11528" max="11528" width="9.140625" style="735"/>
    <col min="11529" max="11529" width="16.5703125" style="735" bestFit="1" customWidth="1"/>
    <col min="11530" max="11777" width="9.140625" style="735"/>
    <col min="11778" max="11778" width="24.5703125" style="735" customWidth="1"/>
    <col min="11779" max="11779" width="71.7109375" style="735" customWidth="1"/>
    <col min="11780" max="11780" width="17.140625" style="735" bestFit="1" customWidth="1"/>
    <col min="11781" max="11781" width="16.7109375" style="735" bestFit="1" customWidth="1"/>
    <col min="11782" max="11782" width="16.85546875" style="735" bestFit="1" customWidth="1"/>
    <col min="11783" max="11783" width="21.42578125" style="735" customWidth="1"/>
    <col min="11784" max="11784" width="9.140625" style="735"/>
    <col min="11785" max="11785" width="16.5703125" style="735" bestFit="1" customWidth="1"/>
    <col min="11786" max="12033" width="9.140625" style="735"/>
    <col min="12034" max="12034" width="24.5703125" style="735" customWidth="1"/>
    <col min="12035" max="12035" width="71.7109375" style="735" customWidth="1"/>
    <col min="12036" max="12036" width="17.140625" style="735" bestFit="1" customWidth="1"/>
    <col min="12037" max="12037" width="16.7109375" style="735" bestFit="1" customWidth="1"/>
    <col min="12038" max="12038" width="16.85546875" style="735" bestFit="1" customWidth="1"/>
    <col min="12039" max="12039" width="21.42578125" style="735" customWidth="1"/>
    <col min="12040" max="12040" width="9.140625" style="735"/>
    <col min="12041" max="12041" width="16.5703125" style="735" bestFit="1" customWidth="1"/>
    <col min="12042" max="12289" width="9.140625" style="735"/>
    <col min="12290" max="12290" width="24.5703125" style="735" customWidth="1"/>
    <col min="12291" max="12291" width="71.7109375" style="735" customWidth="1"/>
    <col min="12292" max="12292" width="17.140625" style="735" bestFit="1" customWidth="1"/>
    <col min="12293" max="12293" width="16.7109375" style="735" bestFit="1" customWidth="1"/>
    <col min="12294" max="12294" width="16.85546875" style="735" bestFit="1" customWidth="1"/>
    <col min="12295" max="12295" width="21.42578125" style="735" customWidth="1"/>
    <col min="12296" max="12296" width="9.140625" style="735"/>
    <col min="12297" max="12297" width="16.5703125" style="735" bestFit="1" customWidth="1"/>
    <col min="12298" max="12545" width="9.140625" style="735"/>
    <col min="12546" max="12546" width="24.5703125" style="735" customWidth="1"/>
    <col min="12547" max="12547" width="71.7109375" style="735" customWidth="1"/>
    <col min="12548" max="12548" width="17.140625" style="735" bestFit="1" customWidth="1"/>
    <col min="12549" max="12549" width="16.7109375" style="735" bestFit="1" customWidth="1"/>
    <col min="12550" max="12550" width="16.85546875" style="735" bestFit="1" customWidth="1"/>
    <col min="12551" max="12551" width="21.42578125" style="735" customWidth="1"/>
    <col min="12552" max="12552" width="9.140625" style="735"/>
    <col min="12553" max="12553" width="16.5703125" style="735" bestFit="1" customWidth="1"/>
    <col min="12554" max="12801" width="9.140625" style="735"/>
    <col min="12802" max="12802" width="24.5703125" style="735" customWidth="1"/>
    <col min="12803" max="12803" width="71.7109375" style="735" customWidth="1"/>
    <col min="12804" max="12804" width="17.140625" style="735" bestFit="1" customWidth="1"/>
    <col min="12805" max="12805" width="16.7109375" style="735" bestFit="1" customWidth="1"/>
    <col min="12806" max="12806" width="16.85546875" style="735" bestFit="1" customWidth="1"/>
    <col min="12807" max="12807" width="21.42578125" style="735" customWidth="1"/>
    <col min="12808" max="12808" width="9.140625" style="735"/>
    <col min="12809" max="12809" width="16.5703125" style="735" bestFit="1" customWidth="1"/>
    <col min="12810" max="13057" width="9.140625" style="735"/>
    <col min="13058" max="13058" width="24.5703125" style="735" customWidth="1"/>
    <col min="13059" max="13059" width="71.7109375" style="735" customWidth="1"/>
    <col min="13060" max="13060" width="17.140625" style="735" bestFit="1" customWidth="1"/>
    <col min="13061" max="13061" width="16.7109375" style="735" bestFit="1" customWidth="1"/>
    <col min="13062" max="13062" width="16.85546875" style="735" bestFit="1" customWidth="1"/>
    <col min="13063" max="13063" width="21.42578125" style="735" customWidth="1"/>
    <col min="13064" max="13064" width="9.140625" style="735"/>
    <col min="13065" max="13065" width="16.5703125" style="735" bestFit="1" customWidth="1"/>
    <col min="13066" max="13313" width="9.140625" style="735"/>
    <col min="13314" max="13314" width="24.5703125" style="735" customWidth="1"/>
    <col min="13315" max="13315" width="71.7109375" style="735" customWidth="1"/>
    <col min="13316" max="13316" width="17.140625" style="735" bestFit="1" customWidth="1"/>
    <col min="13317" max="13317" width="16.7109375" style="735" bestFit="1" customWidth="1"/>
    <col min="13318" max="13318" width="16.85546875" style="735" bestFit="1" customWidth="1"/>
    <col min="13319" max="13319" width="21.42578125" style="735" customWidth="1"/>
    <col min="13320" max="13320" width="9.140625" style="735"/>
    <col min="13321" max="13321" width="16.5703125" style="735" bestFit="1" customWidth="1"/>
    <col min="13322" max="13569" width="9.140625" style="735"/>
    <col min="13570" max="13570" width="24.5703125" style="735" customWidth="1"/>
    <col min="13571" max="13571" width="71.7109375" style="735" customWidth="1"/>
    <col min="13572" max="13572" width="17.140625" style="735" bestFit="1" customWidth="1"/>
    <col min="13573" max="13573" width="16.7109375" style="735" bestFit="1" customWidth="1"/>
    <col min="13574" max="13574" width="16.85546875" style="735" bestFit="1" customWidth="1"/>
    <col min="13575" max="13575" width="21.42578125" style="735" customWidth="1"/>
    <col min="13576" max="13576" width="9.140625" style="735"/>
    <col min="13577" max="13577" width="16.5703125" style="735" bestFit="1" customWidth="1"/>
    <col min="13578" max="13825" width="9.140625" style="735"/>
    <col min="13826" max="13826" width="24.5703125" style="735" customWidth="1"/>
    <col min="13827" max="13827" width="71.7109375" style="735" customWidth="1"/>
    <col min="13828" max="13828" width="17.140625" style="735" bestFit="1" customWidth="1"/>
    <col min="13829" max="13829" width="16.7109375" style="735" bestFit="1" customWidth="1"/>
    <col min="13830" max="13830" width="16.85546875" style="735" bestFit="1" customWidth="1"/>
    <col min="13831" max="13831" width="21.42578125" style="735" customWidth="1"/>
    <col min="13832" max="13832" width="9.140625" style="735"/>
    <col min="13833" max="13833" width="16.5703125" style="735" bestFit="1" customWidth="1"/>
    <col min="13834" max="14081" width="9.140625" style="735"/>
    <col min="14082" max="14082" width="24.5703125" style="735" customWidth="1"/>
    <col min="14083" max="14083" width="71.7109375" style="735" customWidth="1"/>
    <col min="14084" max="14084" width="17.140625" style="735" bestFit="1" customWidth="1"/>
    <col min="14085" max="14085" width="16.7109375" style="735" bestFit="1" customWidth="1"/>
    <col min="14086" max="14086" width="16.85546875" style="735" bestFit="1" customWidth="1"/>
    <col min="14087" max="14087" width="21.42578125" style="735" customWidth="1"/>
    <col min="14088" max="14088" width="9.140625" style="735"/>
    <col min="14089" max="14089" width="16.5703125" style="735" bestFit="1" customWidth="1"/>
    <col min="14090" max="14337" width="9.140625" style="735"/>
    <col min="14338" max="14338" width="24.5703125" style="735" customWidth="1"/>
    <col min="14339" max="14339" width="71.7109375" style="735" customWidth="1"/>
    <col min="14340" max="14340" width="17.140625" style="735" bestFit="1" customWidth="1"/>
    <col min="14341" max="14341" width="16.7109375" style="735" bestFit="1" customWidth="1"/>
    <col min="14342" max="14342" width="16.85546875" style="735" bestFit="1" customWidth="1"/>
    <col min="14343" max="14343" width="21.42578125" style="735" customWidth="1"/>
    <col min="14344" max="14344" width="9.140625" style="735"/>
    <col min="14345" max="14345" width="16.5703125" style="735" bestFit="1" customWidth="1"/>
    <col min="14346" max="14593" width="9.140625" style="735"/>
    <col min="14594" max="14594" width="24.5703125" style="735" customWidth="1"/>
    <col min="14595" max="14595" width="71.7109375" style="735" customWidth="1"/>
    <col min="14596" max="14596" width="17.140625" style="735" bestFit="1" customWidth="1"/>
    <col min="14597" max="14597" width="16.7109375" style="735" bestFit="1" customWidth="1"/>
    <col min="14598" max="14598" width="16.85546875" style="735" bestFit="1" customWidth="1"/>
    <col min="14599" max="14599" width="21.42578125" style="735" customWidth="1"/>
    <col min="14600" max="14600" width="9.140625" style="735"/>
    <col min="14601" max="14601" width="16.5703125" style="735" bestFit="1" customWidth="1"/>
    <col min="14602" max="14849" width="9.140625" style="735"/>
    <col min="14850" max="14850" width="24.5703125" style="735" customWidth="1"/>
    <col min="14851" max="14851" width="71.7109375" style="735" customWidth="1"/>
    <col min="14852" max="14852" width="17.140625" style="735" bestFit="1" customWidth="1"/>
    <col min="14853" max="14853" width="16.7109375" style="735" bestFit="1" customWidth="1"/>
    <col min="14854" max="14854" width="16.85546875" style="735" bestFit="1" customWidth="1"/>
    <col min="14855" max="14855" width="21.42578125" style="735" customWidth="1"/>
    <col min="14856" max="14856" width="9.140625" style="735"/>
    <col min="14857" max="14857" width="16.5703125" style="735" bestFit="1" customWidth="1"/>
    <col min="14858" max="15105" width="9.140625" style="735"/>
    <col min="15106" max="15106" width="24.5703125" style="735" customWidth="1"/>
    <col min="15107" max="15107" width="71.7109375" style="735" customWidth="1"/>
    <col min="15108" max="15108" width="17.140625" style="735" bestFit="1" customWidth="1"/>
    <col min="15109" max="15109" width="16.7109375" style="735" bestFit="1" customWidth="1"/>
    <col min="15110" max="15110" width="16.85546875" style="735" bestFit="1" customWidth="1"/>
    <col min="15111" max="15111" width="21.42578125" style="735" customWidth="1"/>
    <col min="15112" max="15112" width="9.140625" style="735"/>
    <col min="15113" max="15113" width="16.5703125" style="735" bestFit="1" customWidth="1"/>
    <col min="15114" max="15361" width="9.140625" style="735"/>
    <col min="15362" max="15362" width="24.5703125" style="735" customWidth="1"/>
    <col min="15363" max="15363" width="71.7109375" style="735" customWidth="1"/>
    <col min="15364" max="15364" width="17.140625" style="735" bestFit="1" customWidth="1"/>
    <col min="15365" max="15365" width="16.7109375" style="735" bestFit="1" customWidth="1"/>
    <col min="15366" max="15366" width="16.85546875" style="735" bestFit="1" customWidth="1"/>
    <col min="15367" max="15367" width="21.42578125" style="735" customWidth="1"/>
    <col min="15368" max="15368" width="9.140625" style="735"/>
    <col min="15369" max="15369" width="16.5703125" style="735" bestFit="1" customWidth="1"/>
    <col min="15370" max="15617" width="9.140625" style="735"/>
    <col min="15618" max="15618" width="24.5703125" style="735" customWidth="1"/>
    <col min="15619" max="15619" width="71.7109375" style="735" customWidth="1"/>
    <col min="15620" max="15620" width="17.140625" style="735" bestFit="1" customWidth="1"/>
    <col min="15621" max="15621" width="16.7109375" style="735" bestFit="1" customWidth="1"/>
    <col min="15622" max="15622" width="16.85546875" style="735" bestFit="1" customWidth="1"/>
    <col min="15623" max="15623" width="21.42578125" style="735" customWidth="1"/>
    <col min="15624" max="15624" width="9.140625" style="735"/>
    <col min="15625" max="15625" width="16.5703125" style="735" bestFit="1" customWidth="1"/>
    <col min="15626" max="15873" width="9.140625" style="735"/>
    <col min="15874" max="15874" width="24.5703125" style="735" customWidth="1"/>
    <col min="15875" max="15875" width="71.7109375" style="735" customWidth="1"/>
    <col min="15876" max="15876" width="17.140625" style="735" bestFit="1" customWidth="1"/>
    <col min="15877" max="15877" width="16.7109375" style="735" bestFit="1" customWidth="1"/>
    <col min="15878" max="15878" width="16.85546875" style="735" bestFit="1" customWidth="1"/>
    <col min="15879" max="15879" width="21.42578125" style="735" customWidth="1"/>
    <col min="15880" max="15880" width="9.140625" style="735"/>
    <col min="15881" max="15881" width="16.5703125" style="735" bestFit="1" customWidth="1"/>
    <col min="15882" max="16129" width="9.140625" style="735"/>
    <col min="16130" max="16130" width="24.5703125" style="735" customWidth="1"/>
    <col min="16131" max="16131" width="71.7109375" style="735" customWidth="1"/>
    <col min="16132" max="16132" width="17.140625" style="735" bestFit="1" customWidth="1"/>
    <col min="16133" max="16133" width="16.7109375" style="735" bestFit="1" customWidth="1"/>
    <col min="16134" max="16134" width="16.85546875" style="735" bestFit="1" customWidth="1"/>
    <col min="16135" max="16135" width="21.42578125" style="735" customWidth="1"/>
    <col min="16136" max="16136" width="9.140625" style="735"/>
    <col min="16137" max="16137" width="16.5703125" style="735" bestFit="1" customWidth="1"/>
    <col min="16138" max="16384" width="9.140625" style="735"/>
  </cols>
  <sheetData>
    <row r="3" spans="1:9" ht="15">
      <c r="A3" s="754" t="s">
        <v>8915</v>
      </c>
    </row>
    <row r="4" spans="1:9" ht="15.75" thickBot="1">
      <c r="A4" s="754" t="s">
        <v>9120</v>
      </c>
    </row>
    <row r="5" spans="1:9" s="760" customFormat="1" ht="6" thickBot="1">
      <c r="B5" s="755"/>
      <c r="C5" s="756"/>
      <c r="D5" s="757"/>
      <c r="E5" s="758"/>
      <c r="F5" s="758"/>
      <c r="G5" s="759"/>
    </row>
    <row r="6" spans="1:9" s="764" customFormat="1" ht="60" thickBot="1">
      <c r="A6" s="761"/>
      <c r="B6" s="762"/>
      <c r="C6" s="763" t="str">
        <f>[4]ORÇAMENTO!E6</f>
        <v>ASSOCIAÇÃO MATO-GROSSENSE DOS MUNICÍPIOS</v>
      </c>
      <c r="D6" s="2422" t="str">
        <f>'COMP. ELETRICO '!D3:E3</f>
        <v>Ref.: Tabela de Serviços
SINAPI (DEZEMBRO/2016)                                                     COM DESONERAÇÃO
e/ou composições PiniTCPO</v>
      </c>
      <c r="E6" s="2423"/>
      <c r="F6" s="2490"/>
      <c r="G6" s="2491"/>
    </row>
    <row r="7" spans="1:9" s="764" customFormat="1" ht="60" thickBot="1">
      <c r="A7" s="761"/>
      <c r="B7" s="765"/>
      <c r="C7" s="766" t="s">
        <v>4</v>
      </c>
      <c r="D7" s="290" t="s">
        <v>7</v>
      </c>
      <c r="E7" s="767">
        <f>'ORÇAMENTO '!G6</f>
        <v>0.29070000000000001</v>
      </c>
      <c r="F7" s="2492"/>
      <c r="G7" s="2493"/>
    </row>
    <row r="8" spans="1:9" s="768" customFormat="1" ht="18.75" thickBot="1">
      <c r="B8" s="2474" t="s">
        <v>9809</v>
      </c>
      <c r="C8" s="2475"/>
      <c r="D8" s="2475"/>
      <c r="E8" s="2475"/>
      <c r="F8" s="2475"/>
      <c r="G8" s="2476"/>
    </row>
    <row r="9" spans="1:9" s="760" customFormat="1" ht="6" thickBot="1">
      <c r="B9" s="755"/>
      <c r="C9" s="756"/>
      <c r="D9" s="757"/>
      <c r="E9" s="758"/>
      <c r="F9" s="758"/>
      <c r="G9" s="759"/>
    </row>
    <row r="10" spans="1:9" s="769" customFormat="1" ht="32.25" customHeight="1">
      <c r="B10" s="861" t="str">
        <f>[4]ORÇAMENTO!C10</f>
        <v>OBRA:</v>
      </c>
      <c r="C10" s="2460" t="str">
        <f>'ORÇAMENTO '!D9</f>
        <v>CONSTRUÇÃO DA UNIDADE DESCENTRALIZADA DE REABILITAÇÃO- UDR</v>
      </c>
      <c r="D10" s="2460"/>
      <c r="E10" s="2460"/>
      <c r="F10" s="862" t="str">
        <f>[4]ORÇAMENTO!I10</f>
        <v>DATA:</v>
      </c>
      <c r="G10" s="863">
        <f>'ORÇAMENTO '!J9</f>
        <v>42907</v>
      </c>
    </row>
    <row r="11" spans="1:9" s="773" customFormat="1" ht="16.5" thickBot="1">
      <c r="B11" s="821" t="str">
        <f>[4]ORÇAMENTO!C11</f>
        <v>LOCAL:</v>
      </c>
      <c r="C11" s="775" t="str">
        <f>'ORÇAMENTO '!D10</f>
        <v>RODOVIA PALMIRO PAES DE BARROS - MT 040 , JARDIM ESTORIL , SANTO ANTÔNIO DO LERVERGER- MT</v>
      </c>
      <c r="D11" s="775"/>
      <c r="E11" s="775"/>
      <c r="F11" s="823" t="str">
        <f>[4]ORÇAMENTO!I11</f>
        <v>LEIS SOCIAIS:</v>
      </c>
      <c r="G11" s="824">
        <f>'[5]ORÇAMENTO '!J10</f>
        <v>0.90010000000000001</v>
      </c>
    </row>
    <row r="12" spans="1:9" s="780" customFormat="1" ht="6" thickBot="1">
      <c r="B12" s="827"/>
      <c r="C12" s="787"/>
      <c r="D12" s="788"/>
      <c r="E12" s="789"/>
      <c r="F12" s="789"/>
      <c r="G12" s="828"/>
    </row>
    <row r="13" spans="1:9" s="773" customFormat="1" ht="18.75" thickBot="1">
      <c r="B13" s="2494" t="s">
        <v>8297</v>
      </c>
      <c r="C13" s="2478"/>
      <c r="D13" s="2478"/>
      <c r="E13" s="2478"/>
      <c r="F13" s="2478"/>
      <c r="G13" s="2495"/>
    </row>
    <row r="14" spans="1:9" s="780" customFormat="1" ht="6" thickBot="1">
      <c r="B14" s="827"/>
      <c r="C14" s="787"/>
      <c r="D14" s="788"/>
      <c r="E14" s="789"/>
      <c r="F14" s="789"/>
      <c r="G14" s="828"/>
    </row>
    <row r="15" spans="1:9" s="736" customFormat="1" ht="13.5" thickBot="1">
      <c r="B15" s="829"/>
      <c r="C15" s="792"/>
      <c r="D15" s="792"/>
      <c r="E15" s="792"/>
      <c r="F15" s="792"/>
      <c r="G15" s="830"/>
    </row>
    <row r="16" spans="1:9" s="722" customFormat="1" ht="34.5" customHeight="1">
      <c r="B16" s="940" t="s">
        <v>3185</v>
      </c>
      <c r="C16" s="2434" t="str">
        <f>CONCATENATE("FORNECIMENTO E INSTALAÇÃO DE ",C19)</f>
        <v>FORNECIMENTO E INSTALAÇÃO DE CAIXA DE EQUALIZAÇÃO DE EMBUTIR, COM BARRAMENTO E 9 TERMINAIS, APROX. 26X26X10 CM</v>
      </c>
      <c r="D16" s="2488"/>
      <c r="E16" s="2488"/>
      <c r="F16" s="2488"/>
      <c r="G16" s="941" t="s">
        <v>30</v>
      </c>
      <c r="H16" s="868">
        <f>G22</f>
        <v>287.07000000000005</v>
      </c>
      <c r="I16" s="723"/>
    </row>
    <row r="17" spans="1:10" s="722" customFormat="1" ht="31.5">
      <c r="B17" s="425" t="s">
        <v>3230</v>
      </c>
      <c r="C17" s="971" t="s">
        <v>3089</v>
      </c>
      <c r="D17" s="892" t="s">
        <v>30</v>
      </c>
      <c r="E17" s="971" t="s">
        <v>3090</v>
      </c>
      <c r="F17" s="972" t="s">
        <v>3091</v>
      </c>
      <c r="G17" s="973" t="s">
        <v>3092</v>
      </c>
      <c r="I17" s="723"/>
    </row>
    <row r="18" spans="1:10" s="722" customFormat="1" ht="15.75">
      <c r="B18" s="2396" t="s">
        <v>3093</v>
      </c>
      <c r="C18" s="2397"/>
      <c r="D18" s="2397"/>
      <c r="E18" s="2397"/>
      <c r="F18" s="2397"/>
      <c r="G18" s="2398"/>
      <c r="I18" s="723"/>
      <c r="J18" s="722" t="s">
        <v>3187</v>
      </c>
    </row>
    <row r="19" spans="1:10" s="722" customFormat="1" ht="30">
      <c r="B19" s="922" t="s">
        <v>3142</v>
      </c>
      <c r="C19" s="923" t="s">
        <v>3186</v>
      </c>
      <c r="D19" s="924" t="s">
        <v>30</v>
      </c>
      <c r="E19" s="934">
        <v>1</v>
      </c>
      <c r="F19" s="934">
        <f>D29</f>
        <v>260.54000000000002</v>
      </c>
      <c r="G19" s="935">
        <f>TRUNC(F19*E19,2)</f>
        <v>260.54000000000002</v>
      </c>
      <c r="I19" s="723"/>
    </row>
    <row r="20" spans="1:10" s="722" customFormat="1" ht="15.75">
      <c r="B20" s="2396" t="s">
        <v>3094</v>
      </c>
      <c r="C20" s="2397"/>
      <c r="D20" s="2397"/>
      <c r="E20" s="2397"/>
      <c r="F20" s="2397"/>
      <c r="G20" s="2398"/>
      <c r="I20" s="723"/>
    </row>
    <row r="21" spans="1:10" s="722" customFormat="1" ht="16.5" thickBot="1">
      <c r="A21" s="726" t="s">
        <v>9120</v>
      </c>
      <c r="B21" s="945">
        <v>88264</v>
      </c>
      <c r="C21" s="918" t="str">
        <f>IF($A21="INSUMO",VLOOKUP($B21,'BANCO DE DADOS DEZEMBRO INS'!$A:$D,2,FALSE),VLOOKUP($B21,'BANCO DE DADOS DEZEMBRO SERV'!$B:$E,2,FALSE))</f>
        <v>ELETRICISTA COM ENCARGOS COMPLEMENTARES</v>
      </c>
      <c r="D21" s="919" t="str">
        <f>IF($A21="INSUMO",VLOOKUP($B21,'BANCO DE DADOS DEZEMBRO INS'!$A:$D,3,FALSE),VLOOKUP($B21,'BANCO DE DADOS DEZEMBRO SERV'!$B:$E,3,FALSE))</f>
        <v>H</v>
      </c>
      <c r="E21" s="946">
        <v>1.5</v>
      </c>
      <c r="F21" s="921">
        <f>IF($A21="INSUMO",VLOOKUP($B21,'BANCO DE DADOS DEZEMBRO INS'!$A:$D,4,FALSE),VLOOKUP($B21,'BANCO DE DADOS DEZEMBRO SERV'!$B:$E,4,FALSE))</f>
        <v>17.690000000000001</v>
      </c>
      <c r="G21" s="947">
        <f t="shared" ref="G21" si="0">TRUNC(F21*E21,2)</f>
        <v>26.53</v>
      </c>
      <c r="I21" s="723"/>
    </row>
    <row r="22" spans="1:10" s="722" customFormat="1" ht="16.5" thickBot="1">
      <c r="B22" s="2489" t="s">
        <v>10914</v>
      </c>
      <c r="C22" s="2489"/>
      <c r="D22" s="2489"/>
      <c r="E22" s="2489"/>
      <c r="F22" s="948" t="s">
        <v>3095</v>
      </c>
      <c r="G22" s="949">
        <f>SUM(G18:G21)</f>
        <v>287.07000000000005</v>
      </c>
      <c r="I22" s="723"/>
    </row>
    <row r="23" spans="1:10" s="729" customFormat="1" ht="16.5" thickBot="1">
      <c r="B23" s="2489"/>
      <c r="C23" s="2489"/>
      <c r="D23" s="2489"/>
      <c r="E23" s="2489"/>
      <c r="F23" s="618"/>
      <c r="G23" s="619"/>
    </row>
    <row r="24" spans="1:10" s="729" customFormat="1" ht="31.5">
      <c r="B24" s="523"/>
      <c r="C24" s="506" t="s">
        <v>3186</v>
      </c>
      <c r="D24" s="506"/>
      <c r="E24" s="524"/>
      <c r="F24" s="525" t="s">
        <v>30</v>
      </c>
      <c r="G24" s="526" t="s">
        <v>30</v>
      </c>
    </row>
    <row r="25" spans="1:10" s="729" customFormat="1" ht="31.5">
      <c r="B25" s="507" t="s">
        <v>3135</v>
      </c>
      <c r="C25" s="508" t="s">
        <v>3136</v>
      </c>
      <c r="D25" s="509" t="s">
        <v>3137</v>
      </c>
      <c r="E25" s="510" t="s">
        <v>3138</v>
      </c>
      <c r="F25" s="622" t="s">
        <v>3139</v>
      </c>
      <c r="G25" s="511" t="s">
        <v>3140</v>
      </c>
    </row>
    <row r="26" spans="1:10" s="729" customFormat="1" ht="15">
      <c r="B26" s="977">
        <v>42710</v>
      </c>
      <c r="C26" s="1038" t="s">
        <v>3161</v>
      </c>
      <c r="D26" s="1039">
        <v>260.54000000000002</v>
      </c>
      <c r="E26" s="933" t="s">
        <v>3162</v>
      </c>
      <c r="F26" s="1044" t="s">
        <v>3163</v>
      </c>
      <c r="G26" s="976" t="s">
        <v>9245</v>
      </c>
    </row>
    <row r="27" spans="1:10" s="729" customFormat="1" ht="15">
      <c r="B27" s="977">
        <v>42683</v>
      </c>
      <c r="C27" s="1040" t="s">
        <v>3191</v>
      </c>
      <c r="D27" s="1041">
        <v>300</v>
      </c>
      <c r="E27" s="1042" t="s">
        <v>3192</v>
      </c>
      <c r="F27" s="1043" t="s">
        <v>3201</v>
      </c>
      <c r="G27" s="979" t="s">
        <v>11726</v>
      </c>
    </row>
    <row r="28" spans="1:10" s="729" customFormat="1" ht="15">
      <c r="B28" s="1073"/>
      <c r="C28" s="1069"/>
      <c r="D28" s="1070"/>
      <c r="E28" s="1075"/>
      <c r="F28" s="1071"/>
      <c r="G28" s="1072"/>
    </row>
    <row r="29" spans="1:10" s="729" customFormat="1" ht="16.5" thickBot="1">
      <c r="B29" s="652"/>
      <c r="C29" s="653" t="s">
        <v>3141</v>
      </c>
      <c r="D29" s="654">
        <f>D26</f>
        <v>260.54000000000002</v>
      </c>
      <c r="E29" s="655"/>
      <c r="F29" s="623"/>
      <c r="G29" s="656"/>
    </row>
    <row r="30" spans="1:10" s="741" customFormat="1" ht="16.5" thickBot="1">
      <c r="B30" s="624"/>
      <c r="C30" s="625"/>
      <c r="D30" s="625"/>
      <c r="E30" s="625"/>
      <c r="F30" s="625"/>
      <c r="G30" s="625"/>
    </row>
    <row r="31" spans="1:10" s="722" customFormat="1" ht="15.75">
      <c r="B31" s="608" t="s">
        <v>3188</v>
      </c>
      <c r="C31" s="2434" t="str">
        <f>CONCATENATE("FORNECIMENTO E INSTALAÇÃO DE ",C34)</f>
        <v>FORNECIMENTO E INSTALAÇÃO DE CONECTOR DE MEDIÇÃO C/ 2 PARAFUSOS</v>
      </c>
      <c r="D31" s="2488"/>
      <c r="E31" s="2488"/>
      <c r="F31" s="2488"/>
      <c r="G31" s="609" t="s">
        <v>30</v>
      </c>
      <c r="H31" s="868">
        <f>G38</f>
        <v>16.649999999999999</v>
      </c>
      <c r="I31" s="723"/>
    </row>
    <row r="32" spans="1:10" s="722" customFormat="1" ht="31.5">
      <c r="B32" s="425" t="s">
        <v>3230</v>
      </c>
      <c r="C32" s="661" t="s">
        <v>3089</v>
      </c>
      <c r="D32" s="892" t="s">
        <v>30</v>
      </c>
      <c r="E32" s="661" t="s">
        <v>3090</v>
      </c>
      <c r="F32" s="662" t="s">
        <v>3091</v>
      </c>
      <c r="G32" s="663" t="s">
        <v>3092</v>
      </c>
      <c r="I32" s="723"/>
    </row>
    <row r="33" spans="1:9" s="722" customFormat="1" ht="15.75">
      <c r="B33" s="2396" t="s">
        <v>3093</v>
      </c>
      <c r="C33" s="2397"/>
      <c r="D33" s="2397"/>
      <c r="E33" s="2397"/>
      <c r="F33" s="2397"/>
      <c r="G33" s="2398"/>
      <c r="I33" s="723"/>
    </row>
    <row r="34" spans="1:9" s="722" customFormat="1" ht="15">
      <c r="B34" s="432" t="s">
        <v>3142</v>
      </c>
      <c r="C34" s="433" t="s">
        <v>3189</v>
      </c>
      <c r="D34" s="434" t="s">
        <v>30</v>
      </c>
      <c r="E34" s="515">
        <v>1</v>
      </c>
      <c r="F34" s="515">
        <f>D45</f>
        <v>11.92</v>
      </c>
      <c r="G34" s="518">
        <f>TRUNC(F34*E34,2)</f>
        <v>11.92</v>
      </c>
      <c r="I34" s="723"/>
    </row>
    <row r="35" spans="1:9" s="722" customFormat="1" ht="15.75">
      <c r="B35" s="2396" t="s">
        <v>3094</v>
      </c>
      <c r="C35" s="2397"/>
      <c r="D35" s="2397"/>
      <c r="E35" s="2397"/>
      <c r="F35" s="2397"/>
      <c r="G35" s="2398"/>
      <c r="I35" s="723"/>
    </row>
    <row r="36" spans="1:9" s="722" customFormat="1" ht="15.75">
      <c r="A36" s="726" t="s">
        <v>9120</v>
      </c>
      <c r="B36" s="611">
        <v>88264</v>
      </c>
      <c r="C36" s="312" t="str">
        <f>IF($A36="INSUMO",VLOOKUP($B36,'BANCO DE DADOS DEZEMBRO INS'!$A:$D,2,FALSE),VLOOKUP($B36,'BANCO DE DADOS DEZEMBRO SERV'!$B:$E,2,FALSE))</f>
        <v>ELETRICISTA COM ENCARGOS COMPLEMENTARES</v>
      </c>
      <c r="D36" s="311" t="str">
        <f>IF($A36="INSUMO",VLOOKUP($B36,'BANCO DE DADOS DEZEMBRO INS'!$A:$D,3,FALSE),VLOOKUP($B36,'BANCO DE DADOS DEZEMBRO SERV'!$B:$E,3,FALSE))</f>
        <v>H</v>
      </c>
      <c r="E36" s="612">
        <v>0.15</v>
      </c>
      <c r="F36" s="426">
        <f>IF($A36="INSUMO",VLOOKUP($B36,'BANCO DE DADOS DEZEMBRO INS'!$A:$D,4,FALSE),VLOOKUP($B36,'BANCO DE DADOS DEZEMBRO SERV'!$B:$E,4,FALSE))</f>
        <v>17.690000000000001</v>
      </c>
      <c r="G36" s="613">
        <f t="shared" ref="G36:G37" si="1">TRUNC(F36*E36,2)</f>
        <v>2.65</v>
      </c>
      <c r="I36" s="723"/>
    </row>
    <row r="37" spans="1:9" s="729" customFormat="1" ht="16.5" thickBot="1">
      <c r="A37" s="726" t="s">
        <v>9120</v>
      </c>
      <c r="B37" s="614">
        <v>88316</v>
      </c>
      <c r="C37" s="318" t="str">
        <f>IF($A37="INSUMO",VLOOKUP($B37,'BANCO DE DADOS DEZEMBRO INS'!$A:$D,2,FALSE),VLOOKUP($B37,'BANCO DE DADOS DEZEMBRO SERV'!$B:$E,2,FALSE))</f>
        <v>SERVENTE COM ENCARGOS COMPLEMENTARES</v>
      </c>
      <c r="D37" s="319" t="str">
        <f>IF($A37="INSUMO",VLOOKUP($B37,'BANCO DE DADOS DEZEMBRO INS'!$A:$D,3,FALSE),VLOOKUP($B37,'BANCO DE DADOS DEZEMBRO SERV'!$B:$E,3,FALSE))</f>
        <v>H</v>
      </c>
      <c r="E37" s="615">
        <v>0.15</v>
      </c>
      <c r="F37" s="428">
        <f>IF($A37="INSUMO",VLOOKUP($B37,'BANCO DE DADOS DEZEMBRO INS'!$A:$D,4,FALSE),VLOOKUP($B37,'BANCO DE DADOS DEZEMBRO SERV'!$B:$E,4,FALSE))</f>
        <v>13.89</v>
      </c>
      <c r="G37" s="616">
        <f t="shared" si="1"/>
        <v>2.08</v>
      </c>
    </row>
    <row r="38" spans="1:9" s="729" customFormat="1" ht="16.5" thickBot="1">
      <c r="B38" s="851" t="s">
        <v>10465</v>
      </c>
      <c r="C38" s="528"/>
      <c r="D38" s="528"/>
      <c r="E38" s="528"/>
      <c r="F38" s="626" t="s">
        <v>3095</v>
      </c>
      <c r="G38" s="833">
        <f>SUM(G33:G37)</f>
        <v>16.649999999999999</v>
      </c>
    </row>
    <row r="39" spans="1:9" s="729" customFormat="1" ht="15.75" thickBot="1">
      <c r="B39" s="851"/>
      <c r="C39" s="528"/>
      <c r="D39" s="528"/>
      <c r="E39" s="528"/>
      <c r="F39" s="528"/>
      <c r="G39" s="528"/>
    </row>
    <row r="40" spans="1:9" s="729" customFormat="1" ht="15.75">
      <c r="B40" s="637"/>
      <c r="C40" s="506" t="s">
        <v>3189</v>
      </c>
      <c r="D40" s="638"/>
      <c r="E40" s="639"/>
      <c r="F40" s="628" t="s">
        <v>30</v>
      </c>
      <c r="G40" s="640" t="s">
        <v>30</v>
      </c>
    </row>
    <row r="41" spans="1:9" s="729" customFormat="1" ht="31.5">
      <c r="B41" s="507" t="s">
        <v>3135</v>
      </c>
      <c r="C41" s="508" t="s">
        <v>3136</v>
      </c>
      <c r="D41" s="509" t="s">
        <v>3137</v>
      </c>
      <c r="E41" s="510" t="s">
        <v>3138</v>
      </c>
      <c r="F41" s="622" t="s">
        <v>3139</v>
      </c>
      <c r="G41" s="511" t="s">
        <v>3140</v>
      </c>
    </row>
    <row r="42" spans="1:9" s="729" customFormat="1" ht="15">
      <c r="B42" s="977">
        <v>42710</v>
      </c>
      <c r="C42" s="1038" t="s">
        <v>3161</v>
      </c>
      <c r="D42" s="1039">
        <v>11.8</v>
      </c>
      <c r="E42" s="933" t="s">
        <v>3162</v>
      </c>
      <c r="F42" s="1044" t="s">
        <v>3163</v>
      </c>
      <c r="G42" s="976" t="s">
        <v>9245</v>
      </c>
    </row>
    <row r="43" spans="1:9" s="729" customFormat="1" ht="15">
      <c r="B43" s="977">
        <v>42683</v>
      </c>
      <c r="C43" s="1040" t="s">
        <v>3191</v>
      </c>
      <c r="D43" s="1041">
        <v>11.92</v>
      </c>
      <c r="E43" s="1042" t="s">
        <v>3192</v>
      </c>
      <c r="F43" s="1043" t="s">
        <v>3201</v>
      </c>
      <c r="G43" s="979" t="s">
        <v>11726</v>
      </c>
    </row>
    <row r="44" spans="1:9" s="729" customFormat="1" ht="15">
      <c r="B44" s="977">
        <v>42660</v>
      </c>
      <c r="C44" s="1040" t="s">
        <v>3196</v>
      </c>
      <c r="D44" s="1041">
        <v>15.1</v>
      </c>
      <c r="E44" s="938" t="s">
        <v>3197</v>
      </c>
      <c r="F44" s="1043" t="s">
        <v>3198</v>
      </c>
      <c r="G44" s="979" t="s">
        <v>3227</v>
      </c>
    </row>
    <row r="45" spans="1:9" s="729" customFormat="1" ht="16.5" thickBot="1">
      <c r="B45" s="652"/>
      <c r="C45" s="653" t="s">
        <v>3141</v>
      </c>
      <c r="D45" s="654">
        <f>MEDIAN(D42:D44)</f>
        <v>11.92</v>
      </c>
      <c r="E45" s="655"/>
      <c r="F45" s="623"/>
      <c r="G45" s="656"/>
    </row>
    <row r="46" spans="1:9" s="741" customFormat="1" ht="16.5" thickBot="1">
      <c r="B46" s="624"/>
      <c r="C46" s="625"/>
      <c r="D46" s="625"/>
      <c r="E46" s="625"/>
      <c r="F46" s="625"/>
      <c r="G46" s="625"/>
    </row>
    <row r="47" spans="1:9" s="723" customFormat="1" ht="33.75" customHeight="1">
      <c r="A47" s="722"/>
      <c r="B47" s="608" t="s">
        <v>3193</v>
      </c>
      <c r="C47" s="2434" t="s">
        <v>3194</v>
      </c>
      <c r="D47" s="2488"/>
      <c r="E47" s="2488"/>
      <c r="F47" s="2488"/>
      <c r="G47" s="609" t="s">
        <v>30</v>
      </c>
      <c r="H47" s="868">
        <f>G56</f>
        <v>12.34</v>
      </c>
    </row>
    <row r="48" spans="1:9" s="723" customFormat="1" ht="31.5">
      <c r="A48" s="722"/>
      <c r="B48" s="425" t="s">
        <v>3230</v>
      </c>
      <c r="C48" s="661" t="s">
        <v>3089</v>
      </c>
      <c r="D48" s="892" t="s">
        <v>30</v>
      </c>
      <c r="E48" s="661" t="s">
        <v>3090</v>
      </c>
      <c r="F48" s="662" t="s">
        <v>3091</v>
      </c>
      <c r="G48" s="663" t="s">
        <v>3092</v>
      </c>
      <c r="H48" s="722"/>
    </row>
    <row r="49" spans="1:9" s="722" customFormat="1" ht="15.75">
      <c r="B49" s="2396" t="s">
        <v>3093</v>
      </c>
      <c r="C49" s="2397"/>
      <c r="D49" s="2397"/>
      <c r="E49" s="2397"/>
      <c r="F49" s="2397"/>
      <c r="G49" s="2398"/>
      <c r="I49" s="723"/>
    </row>
    <row r="50" spans="1:9" s="723" customFormat="1" ht="15">
      <c r="A50" s="722"/>
      <c r="B50" s="432" t="s">
        <v>3142</v>
      </c>
      <c r="C50" s="433" t="str">
        <f>C58</f>
        <v>CARTUCHO PARA SOLDA EXOTÉRMICA N° 90</v>
      </c>
      <c r="D50" s="434" t="s">
        <v>30</v>
      </c>
      <c r="E50" s="515">
        <v>1</v>
      </c>
      <c r="F50" s="515">
        <f>D63</f>
        <v>7.17</v>
      </c>
      <c r="G50" s="518">
        <f t="shared" ref="G50:G52" si="2">TRUNC(F50*E50,2)</f>
        <v>7.17</v>
      </c>
      <c r="H50" s="722"/>
    </row>
    <row r="51" spans="1:9" s="723" customFormat="1" ht="15">
      <c r="A51" s="722"/>
      <c r="B51" s="432" t="s">
        <v>3142</v>
      </c>
      <c r="C51" s="433" t="str">
        <f>C65</f>
        <v>MOLDE PARA SOLDA EXOTÉRMICA, CABO-HASTE, 35mm²</v>
      </c>
      <c r="D51" s="434" t="s">
        <v>30</v>
      </c>
      <c r="E51" s="529">
        <v>0.04</v>
      </c>
      <c r="F51" s="515">
        <f>D70</f>
        <v>58.61</v>
      </c>
      <c r="G51" s="518">
        <f t="shared" si="2"/>
        <v>2.34</v>
      </c>
      <c r="H51" s="722"/>
    </row>
    <row r="52" spans="1:9" s="723" customFormat="1" ht="15">
      <c r="A52" s="722"/>
      <c r="B52" s="432" t="s">
        <v>3142</v>
      </c>
      <c r="C52" s="433" t="str">
        <f>C72</f>
        <v>PALITO IGNITOR PRA SOLDA EXOTERMICA</v>
      </c>
      <c r="D52" s="434" t="s">
        <v>30</v>
      </c>
      <c r="E52" s="529">
        <v>1</v>
      </c>
      <c r="F52" s="515">
        <f>D77</f>
        <v>0.31</v>
      </c>
      <c r="G52" s="518">
        <f t="shared" si="2"/>
        <v>0.31</v>
      </c>
      <c r="H52" s="836"/>
    </row>
    <row r="53" spans="1:9" s="722" customFormat="1" ht="15.75">
      <c r="B53" s="2396" t="s">
        <v>3094</v>
      </c>
      <c r="C53" s="2397"/>
      <c r="D53" s="2397"/>
      <c r="E53" s="2397"/>
      <c r="F53" s="2397"/>
      <c r="G53" s="2398"/>
      <c r="I53" s="723"/>
    </row>
    <row r="54" spans="1:9" s="722" customFormat="1" ht="15.75">
      <c r="A54" s="726" t="s">
        <v>9120</v>
      </c>
      <c r="B54" s="611">
        <v>88264</v>
      </c>
      <c r="C54" s="312" t="str">
        <f>IF($A54="INSUMO",VLOOKUP($B54,'BANCO DE DADOS DEZEMBRO INS'!$A:$D,2,FALSE),VLOOKUP($B54,'BANCO DE DADOS DEZEMBRO SERV'!$B:$E,2,FALSE))</f>
        <v>ELETRICISTA COM ENCARGOS COMPLEMENTARES</v>
      </c>
      <c r="D54" s="311" t="str">
        <f>IF($A54="INSUMO",VLOOKUP($B54,'BANCO DE DADOS DEZEMBRO INS'!$A:$D,3,FALSE),VLOOKUP($B54,'BANCO DE DADOS DEZEMBRO SERV'!$B:$E,3,FALSE))</f>
        <v>H</v>
      </c>
      <c r="E54" s="612">
        <v>0.08</v>
      </c>
      <c r="F54" s="426">
        <f>IF($A54="INSUMO",VLOOKUP($B54,'BANCO DE DADOS DEZEMBRO INS'!$A:$D,4,FALSE),VLOOKUP($B54,'BANCO DE DADOS DEZEMBRO SERV'!$B:$E,4,FALSE))</f>
        <v>17.690000000000001</v>
      </c>
      <c r="G54" s="613">
        <f t="shared" ref="G54:G55" si="3">TRUNC(F54*E54,2)</f>
        <v>1.41</v>
      </c>
    </row>
    <row r="55" spans="1:9" s="722" customFormat="1" ht="16.5" thickBot="1">
      <c r="A55" s="726" t="s">
        <v>9120</v>
      </c>
      <c r="B55" s="614">
        <v>88316</v>
      </c>
      <c r="C55" s="318" t="str">
        <f>IF($A55="INSUMO",VLOOKUP($B55,'BANCO DE DADOS DEZEMBRO INS'!$A:$D,2,FALSE),VLOOKUP($B55,'BANCO DE DADOS DEZEMBRO SERV'!$B:$E,2,FALSE))</f>
        <v>SERVENTE COM ENCARGOS COMPLEMENTARES</v>
      </c>
      <c r="D55" s="319" t="str">
        <f>IF($A55="INSUMO",VLOOKUP($B55,'BANCO DE DADOS DEZEMBRO INS'!$A:$D,3,FALSE),VLOOKUP($B55,'BANCO DE DADOS DEZEMBRO SERV'!$B:$E,3,FALSE))</f>
        <v>H</v>
      </c>
      <c r="E55" s="615">
        <v>0.08</v>
      </c>
      <c r="F55" s="428">
        <f>IF($A55="INSUMO",VLOOKUP($B55,'BANCO DE DADOS DEZEMBRO INS'!$A:$D,4,FALSE),VLOOKUP($B55,'BANCO DE DADOS DEZEMBRO SERV'!$B:$E,4,FALSE))</f>
        <v>13.89</v>
      </c>
      <c r="G55" s="616">
        <f t="shared" si="3"/>
        <v>1.1100000000000001</v>
      </c>
    </row>
    <row r="56" spans="1:9" s="722" customFormat="1" ht="16.5" thickBot="1">
      <c r="B56" s="851" t="s">
        <v>10466</v>
      </c>
      <c r="C56" s="528"/>
      <c r="D56" s="528"/>
      <c r="E56" s="528"/>
      <c r="F56" s="626" t="s">
        <v>3095</v>
      </c>
      <c r="G56" s="833">
        <f>SUM(G49:G55)</f>
        <v>12.34</v>
      </c>
    </row>
    <row r="57" spans="1:9" s="722" customFormat="1" ht="15.75" thickBot="1">
      <c r="B57" s="834"/>
      <c r="C57" s="730"/>
      <c r="D57" s="730"/>
      <c r="E57" s="730"/>
    </row>
    <row r="58" spans="1:9" s="722" customFormat="1" ht="15.75">
      <c r="B58" s="530"/>
      <c r="C58" s="506" t="s">
        <v>3195</v>
      </c>
      <c r="D58" s="531"/>
      <c r="E58" s="532"/>
      <c r="F58" s="864" t="s">
        <v>30</v>
      </c>
      <c r="G58" s="533" t="s">
        <v>30</v>
      </c>
    </row>
    <row r="59" spans="1:9" s="722" customFormat="1" ht="31.5">
      <c r="B59" s="507" t="s">
        <v>3135</v>
      </c>
      <c r="C59" s="508" t="s">
        <v>3136</v>
      </c>
      <c r="D59" s="509" t="s">
        <v>3137</v>
      </c>
      <c r="E59" s="510" t="s">
        <v>3138</v>
      </c>
      <c r="F59" s="622" t="s">
        <v>3139</v>
      </c>
      <c r="G59" s="511" t="s">
        <v>3140</v>
      </c>
    </row>
    <row r="60" spans="1:9" s="722" customFormat="1" ht="15">
      <c r="B60" s="977">
        <v>42683</v>
      </c>
      <c r="C60" s="1040" t="s">
        <v>3191</v>
      </c>
      <c r="D60" s="1041">
        <v>5.25</v>
      </c>
      <c r="E60" s="1042" t="s">
        <v>3192</v>
      </c>
      <c r="F60" s="1043" t="s">
        <v>3201</v>
      </c>
      <c r="G60" s="979" t="s">
        <v>11726</v>
      </c>
    </row>
    <row r="61" spans="1:9" s="722" customFormat="1" ht="15">
      <c r="B61" s="977">
        <v>42710</v>
      </c>
      <c r="C61" s="1040" t="s">
        <v>9249</v>
      </c>
      <c r="D61" s="1041">
        <v>7.17</v>
      </c>
      <c r="E61" s="938" t="s">
        <v>9250</v>
      </c>
      <c r="F61" s="1043" t="s">
        <v>9255</v>
      </c>
      <c r="G61" s="979" t="s">
        <v>9252</v>
      </c>
    </row>
    <row r="62" spans="1:9" s="722" customFormat="1" ht="15">
      <c r="B62" s="977">
        <v>42660</v>
      </c>
      <c r="C62" s="1040" t="s">
        <v>3196</v>
      </c>
      <c r="D62" s="1041">
        <v>7.19</v>
      </c>
      <c r="E62" s="938" t="s">
        <v>3197</v>
      </c>
      <c r="F62" s="1043" t="s">
        <v>3198</v>
      </c>
      <c r="G62" s="979" t="s">
        <v>3227</v>
      </c>
    </row>
    <row r="63" spans="1:9" s="722" customFormat="1" ht="16.5" thickBot="1">
      <c r="B63" s="652"/>
      <c r="C63" s="653" t="s">
        <v>3141</v>
      </c>
      <c r="D63" s="654">
        <f>MEDIAN(D60:D62)</f>
        <v>7.17</v>
      </c>
      <c r="E63" s="655"/>
      <c r="F63" s="623"/>
      <c r="G63" s="517"/>
    </row>
    <row r="64" spans="1:9" s="866" customFormat="1" ht="16.5" thickBot="1">
      <c r="B64" s="447"/>
      <c r="C64" s="448"/>
      <c r="D64" s="449"/>
      <c r="E64" s="450"/>
      <c r="F64" s="865"/>
      <c r="G64" s="452"/>
    </row>
    <row r="65" spans="2:10" s="722" customFormat="1" ht="15.75">
      <c r="B65" s="637"/>
      <c r="C65" s="506" t="s">
        <v>3199</v>
      </c>
      <c r="D65" s="531"/>
      <c r="E65" s="532"/>
      <c r="F65" s="864" t="s">
        <v>30</v>
      </c>
      <c r="G65" s="533" t="s">
        <v>30</v>
      </c>
    </row>
    <row r="66" spans="2:10" s="722" customFormat="1" ht="31.5">
      <c r="B66" s="507" t="s">
        <v>3135</v>
      </c>
      <c r="C66" s="508" t="s">
        <v>3136</v>
      </c>
      <c r="D66" s="509" t="s">
        <v>3137</v>
      </c>
      <c r="E66" s="510" t="s">
        <v>3138</v>
      </c>
      <c r="F66" s="622" t="s">
        <v>3139</v>
      </c>
      <c r="G66" s="511" t="s">
        <v>3140</v>
      </c>
    </row>
    <row r="67" spans="2:10" s="722" customFormat="1" ht="15">
      <c r="B67" s="977">
        <v>42742</v>
      </c>
      <c r="C67" s="1040" t="s">
        <v>3196</v>
      </c>
      <c r="D67" s="1041">
        <v>58.37</v>
      </c>
      <c r="E67" s="938" t="s">
        <v>3197</v>
      </c>
      <c r="F67" s="1043" t="s">
        <v>3198</v>
      </c>
      <c r="G67" s="979" t="s">
        <v>3227</v>
      </c>
    </row>
    <row r="68" spans="2:10" s="722" customFormat="1" ht="15">
      <c r="B68" s="977">
        <v>42710</v>
      </c>
      <c r="C68" s="1040" t="s">
        <v>9249</v>
      </c>
      <c r="D68" s="1041">
        <v>164.27</v>
      </c>
      <c r="E68" s="938" t="s">
        <v>9250</v>
      </c>
      <c r="F68" s="1043" t="s">
        <v>9255</v>
      </c>
      <c r="G68" s="979" t="s">
        <v>9252</v>
      </c>
    </row>
    <row r="69" spans="2:10" s="722" customFormat="1" ht="15">
      <c r="B69" s="977">
        <v>42710</v>
      </c>
      <c r="C69" s="1038" t="s">
        <v>3161</v>
      </c>
      <c r="D69" s="1039">
        <v>58.61</v>
      </c>
      <c r="E69" s="933" t="s">
        <v>3162</v>
      </c>
      <c r="F69" s="1044" t="s">
        <v>3163</v>
      </c>
      <c r="G69" s="976" t="s">
        <v>9245</v>
      </c>
    </row>
    <row r="70" spans="2:10" s="722" customFormat="1" ht="16.5" thickBot="1">
      <c r="B70" s="652"/>
      <c r="C70" s="653" t="s">
        <v>3141</v>
      </c>
      <c r="D70" s="654">
        <f>MEDIAN(D67:D69)</f>
        <v>58.61</v>
      </c>
      <c r="E70" s="655"/>
      <c r="F70" s="623"/>
      <c r="G70" s="656"/>
    </row>
    <row r="71" spans="2:10" s="866" customFormat="1" ht="16.5" thickBot="1">
      <c r="B71" s="534"/>
      <c r="C71" s="535"/>
      <c r="D71" s="536"/>
      <c r="E71" s="537"/>
      <c r="F71" s="867"/>
      <c r="G71" s="538"/>
    </row>
    <row r="72" spans="2:10" s="722" customFormat="1" ht="15.75">
      <c r="B72" s="637">
        <v>1</v>
      </c>
      <c r="C72" s="539" t="s">
        <v>3200</v>
      </c>
      <c r="D72" s="638"/>
      <c r="E72" s="639"/>
      <c r="F72" s="628" t="s">
        <v>30</v>
      </c>
      <c r="G72" s="640" t="s">
        <v>30</v>
      </c>
    </row>
    <row r="73" spans="2:10" s="722" customFormat="1" ht="31.5">
      <c r="B73" s="507" t="s">
        <v>3135</v>
      </c>
      <c r="C73" s="508" t="s">
        <v>3136</v>
      </c>
      <c r="D73" s="509" t="s">
        <v>3137</v>
      </c>
      <c r="E73" s="510" t="s">
        <v>3138</v>
      </c>
      <c r="F73" s="622" t="s">
        <v>3139</v>
      </c>
      <c r="G73" s="511" t="s">
        <v>3140</v>
      </c>
    </row>
    <row r="74" spans="2:10" s="722" customFormat="1" ht="15">
      <c r="B74" s="977">
        <v>42710</v>
      </c>
      <c r="C74" s="1038" t="s">
        <v>3161</v>
      </c>
      <c r="D74" s="1039">
        <v>0.25</v>
      </c>
      <c r="E74" s="933" t="s">
        <v>3162</v>
      </c>
      <c r="F74" s="1044" t="s">
        <v>3163</v>
      </c>
      <c r="G74" s="976" t="s">
        <v>9245</v>
      </c>
    </row>
    <row r="75" spans="2:10" s="722" customFormat="1" ht="15">
      <c r="B75" s="977">
        <v>42683</v>
      </c>
      <c r="C75" s="1040" t="s">
        <v>3191</v>
      </c>
      <c r="D75" s="1041">
        <v>0.41</v>
      </c>
      <c r="E75" s="1042" t="s">
        <v>3192</v>
      </c>
      <c r="F75" s="1043" t="s">
        <v>3201</v>
      </c>
      <c r="G75" s="979" t="s">
        <v>11726</v>
      </c>
    </row>
    <row r="76" spans="2:10" s="722" customFormat="1" ht="15">
      <c r="B76" s="977">
        <v>42660</v>
      </c>
      <c r="C76" s="1040" t="s">
        <v>3196</v>
      </c>
      <c r="D76" s="1041">
        <v>0.31</v>
      </c>
      <c r="E76" s="938" t="s">
        <v>3197</v>
      </c>
      <c r="F76" s="1043" t="s">
        <v>3198</v>
      </c>
      <c r="G76" s="979" t="s">
        <v>3227</v>
      </c>
    </row>
    <row r="77" spans="2:10" s="722" customFormat="1" ht="16.5" thickBot="1">
      <c r="B77" s="652"/>
      <c r="C77" s="653" t="s">
        <v>3141</v>
      </c>
      <c r="D77" s="654">
        <f>MEDIAN(D74:D76)</f>
        <v>0.31</v>
      </c>
      <c r="E77" s="655"/>
      <c r="F77" s="623"/>
      <c r="G77" s="656"/>
    </row>
    <row r="78" spans="2:10" s="741" customFormat="1" ht="16.5" thickBot="1">
      <c r="B78" s="624"/>
      <c r="C78" s="625"/>
      <c r="D78" s="625"/>
      <c r="E78" s="625"/>
      <c r="F78" s="625"/>
      <c r="G78" s="625"/>
    </row>
    <row r="79" spans="2:10" s="722" customFormat="1" ht="38.25" customHeight="1">
      <c r="B79" s="608" t="s">
        <v>3202</v>
      </c>
      <c r="C79" s="2434" t="s">
        <v>3203</v>
      </c>
      <c r="D79" s="2488"/>
      <c r="E79" s="2488"/>
      <c r="F79" s="2488"/>
      <c r="G79" s="609" t="s">
        <v>30</v>
      </c>
      <c r="H79" s="868">
        <f>G88</f>
        <v>14.23</v>
      </c>
      <c r="I79" s="723"/>
      <c r="J79" s="723"/>
    </row>
    <row r="80" spans="2:10" s="722" customFormat="1" ht="31.5">
      <c r="B80" s="425" t="s">
        <v>3230</v>
      </c>
      <c r="C80" s="661" t="s">
        <v>3089</v>
      </c>
      <c r="D80" s="892" t="s">
        <v>30</v>
      </c>
      <c r="E80" s="661" t="s">
        <v>3090</v>
      </c>
      <c r="F80" s="662" t="s">
        <v>3091</v>
      </c>
      <c r="G80" s="663" t="s">
        <v>3092</v>
      </c>
      <c r="I80" s="723"/>
      <c r="J80" s="723"/>
    </row>
    <row r="81" spans="1:10" s="722" customFormat="1" ht="15.75">
      <c r="B81" s="2396" t="s">
        <v>3093</v>
      </c>
      <c r="C81" s="2397"/>
      <c r="D81" s="2397"/>
      <c r="E81" s="2397"/>
      <c r="F81" s="2397"/>
      <c r="G81" s="2398"/>
      <c r="I81" s="723"/>
    </row>
    <row r="82" spans="1:10" s="722" customFormat="1" ht="15">
      <c r="B82" s="432" t="s">
        <v>3142</v>
      </c>
      <c r="C82" s="433" t="str">
        <f>C90</f>
        <v>CARTUCHO PARA SOLDA EXOTÉRMICA N° 115</v>
      </c>
      <c r="D82" s="434" t="s">
        <v>30</v>
      </c>
      <c r="E82" s="515">
        <v>1</v>
      </c>
      <c r="F82" s="515">
        <f>D95</f>
        <v>6.57</v>
      </c>
      <c r="G82" s="518">
        <f t="shared" ref="G82:G84" si="4">TRUNC(F82*E82,2)</f>
        <v>6.57</v>
      </c>
      <c r="I82" s="723"/>
      <c r="J82" s="723"/>
    </row>
    <row r="83" spans="1:10" s="722" customFormat="1" ht="15">
      <c r="B83" s="432" t="s">
        <v>3142</v>
      </c>
      <c r="C83" s="433" t="str">
        <f>C97</f>
        <v>MOLDE PARA SOLDA EXOTÉRMICA, CABO-HASTE, 50mm²-58</v>
      </c>
      <c r="D83" s="434" t="s">
        <v>30</v>
      </c>
      <c r="E83" s="529">
        <v>0.04</v>
      </c>
      <c r="F83" s="515">
        <f>D102</f>
        <v>120.94</v>
      </c>
      <c r="G83" s="518">
        <f t="shared" si="4"/>
        <v>4.83</v>
      </c>
      <c r="I83" s="723"/>
      <c r="J83" s="723"/>
    </row>
    <row r="84" spans="1:10" s="722" customFormat="1" ht="15">
      <c r="B84" s="432" t="s">
        <v>3142</v>
      </c>
      <c r="C84" s="433" t="str">
        <f>C104</f>
        <v>PALITO IGNITOR PRA SOLDA EXOTERMICA</v>
      </c>
      <c r="D84" s="434" t="s">
        <v>30</v>
      </c>
      <c r="E84" s="529">
        <v>1</v>
      </c>
      <c r="F84" s="515">
        <f>D109</f>
        <v>0.31</v>
      </c>
      <c r="G84" s="518">
        <f t="shared" si="4"/>
        <v>0.31</v>
      </c>
      <c r="I84" s="723"/>
      <c r="J84" s="723"/>
    </row>
    <row r="85" spans="1:10" s="722" customFormat="1" ht="15.75">
      <c r="B85" s="2396" t="s">
        <v>3094</v>
      </c>
      <c r="C85" s="2397"/>
      <c r="D85" s="2397"/>
      <c r="E85" s="2397"/>
      <c r="F85" s="2397"/>
      <c r="G85" s="2398"/>
      <c r="I85" s="723"/>
    </row>
    <row r="86" spans="1:10" s="723" customFormat="1" ht="15.75">
      <c r="A86" s="726" t="s">
        <v>9120</v>
      </c>
      <c r="B86" s="611">
        <v>88264</v>
      </c>
      <c r="C86" s="312" t="str">
        <f>IF($A86="INSUMO",VLOOKUP($B86,'BANCO DE DADOS DEZEMBRO INS'!$A:$D,2,FALSE),VLOOKUP($B86,'BANCO DE DADOS DEZEMBRO SERV'!$B:$E,2,FALSE))</f>
        <v>ELETRICISTA COM ENCARGOS COMPLEMENTARES</v>
      </c>
      <c r="D86" s="311" t="str">
        <f>IF($A86="INSUMO",VLOOKUP($B86,'BANCO DE DADOS DEZEMBRO INS'!$A:$D,3,FALSE),VLOOKUP($B86,'BANCO DE DADOS DEZEMBRO SERV'!$B:$E,3,FALSE))</f>
        <v>H</v>
      </c>
      <c r="E86" s="612">
        <v>0.08</v>
      </c>
      <c r="F86" s="426">
        <f>IF($A86="INSUMO",VLOOKUP($B86,'BANCO DE DADOS DEZEMBRO INS'!$A:$D,4,FALSE),VLOOKUP($B86,'BANCO DE DADOS DEZEMBRO SERV'!$B:$E,4,FALSE))</f>
        <v>17.690000000000001</v>
      </c>
      <c r="G86" s="613">
        <f t="shared" ref="G86:G87" si="5">TRUNC(F86*E86,2)</f>
        <v>1.41</v>
      </c>
      <c r="H86" s="722"/>
    </row>
    <row r="87" spans="1:10" s="723" customFormat="1" ht="16.5" thickBot="1">
      <c r="A87" s="726" t="s">
        <v>9120</v>
      </c>
      <c r="B87" s="614">
        <v>88316</v>
      </c>
      <c r="C87" s="318" t="str">
        <f>IF($A87="INSUMO",VLOOKUP($B87,'BANCO DE DADOS DEZEMBRO INS'!$A:$D,2,FALSE),VLOOKUP($B87,'BANCO DE DADOS DEZEMBRO SERV'!$B:$E,2,FALSE))</f>
        <v>SERVENTE COM ENCARGOS COMPLEMENTARES</v>
      </c>
      <c r="D87" s="319" t="str">
        <f>IF($A87="INSUMO",VLOOKUP($B87,'BANCO DE DADOS DEZEMBRO INS'!$A:$D,3,FALSE),VLOOKUP($B87,'BANCO DE DADOS DEZEMBRO SERV'!$B:$E,3,FALSE))</f>
        <v>H</v>
      </c>
      <c r="E87" s="615">
        <v>0.08</v>
      </c>
      <c r="F87" s="428">
        <f>IF($A87="INSUMO",VLOOKUP($B87,'BANCO DE DADOS DEZEMBRO INS'!$A:$D,4,FALSE),VLOOKUP($B87,'BANCO DE DADOS DEZEMBRO SERV'!$B:$E,4,FALSE))</f>
        <v>13.89</v>
      </c>
      <c r="G87" s="616">
        <f t="shared" si="5"/>
        <v>1.1100000000000001</v>
      </c>
      <c r="H87" s="722"/>
    </row>
    <row r="88" spans="1:10" s="723" customFormat="1" ht="16.5" thickBot="1">
      <c r="A88" s="722"/>
      <c r="B88" s="851" t="s">
        <v>10466</v>
      </c>
      <c r="C88" s="528"/>
      <c r="D88" s="528"/>
      <c r="E88" s="528"/>
      <c r="F88" s="626" t="s">
        <v>3095</v>
      </c>
      <c r="G88" s="833">
        <f>SUM(G81:G87)</f>
        <v>14.23</v>
      </c>
      <c r="H88" s="722"/>
    </row>
    <row r="89" spans="1:10" s="723" customFormat="1" ht="15.75" thickBot="1">
      <c r="A89" s="722"/>
      <c r="B89" s="838"/>
      <c r="C89" s="838"/>
      <c r="D89" s="838"/>
      <c r="E89" s="838"/>
      <c r="F89" s="838"/>
      <c r="G89" s="838"/>
      <c r="H89" s="722"/>
    </row>
    <row r="90" spans="1:10" s="723" customFormat="1" ht="15.75">
      <c r="A90" s="722"/>
      <c r="B90" s="637"/>
      <c r="C90" s="506" t="s">
        <v>3204</v>
      </c>
      <c r="D90" s="638"/>
      <c r="E90" s="639"/>
      <c r="F90" s="628" t="s">
        <v>30</v>
      </c>
      <c r="G90" s="640" t="s">
        <v>30</v>
      </c>
      <c r="H90" s="722"/>
    </row>
    <row r="91" spans="1:10" s="723" customFormat="1" ht="31.5">
      <c r="A91" s="722"/>
      <c r="B91" s="507" t="s">
        <v>3135</v>
      </c>
      <c r="C91" s="508" t="s">
        <v>3136</v>
      </c>
      <c r="D91" s="509" t="s">
        <v>3137</v>
      </c>
      <c r="E91" s="510" t="s">
        <v>3138</v>
      </c>
      <c r="F91" s="622" t="s">
        <v>3139</v>
      </c>
      <c r="G91" s="511" t="s">
        <v>3140</v>
      </c>
      <c r="H91" s="722"/>
    </row>
    <row r="92" spans="1:10" s="723" customFormat="1" ht="15">
      <c r="A92" s="722"/>
      <c r="B92" s="977">
        <v>42683</v>
      </c>
      <c r="C92" s="1040" t="s">
        <v>3191</v>
      </c>
      <c r="D92" s="1041">
        <v>6.57</v>
      </c>
      <c r="E92" s="1042" t="s">
        <v>3192</v>
      </c>
      <c r="F92" s="1043" t="s">
        <v>3201</v>
      </c>
      <c r="G92" s="979" t="s">
        <v>11726</v>
      </c>
      <c r="H92" s="722"/>
    </row>
    <row r="93" spans="1:10" s="723" customFormat="1" ht="15">
      <c r="A93" s="722"/>
      <c r="B93" s="977">
        <v>42710</v>
      </c>
      <c r="C93" s="1038" t="s">
        <v>3161</v>
      </c>
      <c r="D93" s="1039">
        <v>6.35</v>
      </c>
      <c r="E93" s="933" t="s">
        <v>3162</v>
      </c>
      <c r="F93" s="1044" t="s">
        <v>3163</v>
      </c>
      <c r="G93" s="976" t="s">
        <v>9245</v>
      </c>
      <c r="H93" s="722"/>
    </row>
    <row r="94" spans="1:10" s="723" customFormat="1" ht="15">
      <c r="A94" s="722"/>
      <c r="B94" s="977">
        <v>42660</v>
      </c>
      <c r="C94" s="1040" t="s">
        <v>3196</v>
      </c>
      <c r="D94" s="1041">
        <v>8.4</v>
      </c>
      <c r="E94" s="938" t="s">
        <v>3197</v>
      </c>
      <c r="F94" s="1043" t="s">
        <v>3198</v>
      </c>
      <c r="G94" s="979" t="s">
        <v>3227</v>
      </c>
      <c r="H94" s="722"/>
    </row>
    <row r="95" spans="1:10" s="723" customFormat="1" ht="16.5" thickBot="1">
      <c r="A95" s="722"/>
      <c r="B95" s="652"/>
      <c r="C95" s="653" t="s">
        <v>3141</v>
      </c>
      <c r="D95" s="654">
        <f>MEDIAN(D92:D94)</f>
        <v>6.57</v>
      </c>
      <c r="E95" s="655"/>
      <c r="F95" s="623"/>
      <c r="G95" s="656"/>
      <c r="H95" s="722"/>
    </row>
    <row r="96" spans="1:10" s="723" customFormat="1" ht="16.5" thickBot="1">
      <c r="A96" s="722"/>
      <c r="B96" s="447"/>
      <c r="C96" s="448"/>
      <c r="D96" s="449"/>
      <c r="E96" s="450"/>
      <c r="F96" s="865"/>
      <c r="G96" s="452"/>
      <c r="H96" s="722"/>
    </row>
    <row r="97" spans="1:8" s="723" customFormat="1" ht="15.75">
      <c r="A97" s="722"/>
      <c r="B97" s="637"/>
      <c r="C97" s="506" t="s">
        <v>3205</v>
      </c>
      <c r="D97" s="638"/>
      <c r="E97" s="639"/>
      <c r="F97" s="628" t="s">
        <v>30</v>
      </c>
      <c r="G97" s="640" t="s">
        <v>30</v>
      </c>
      <c r="H97" s="722"/>
    </row>
    <row r="98" spans="1:8" s="723" customFormat="1" ht="31.5">
      <c r="A98" s="722"/>
      <c r="B98" s="507" t="s">
        <v>3135</v>
      </c>
      <c r="C98" s="508" t="s">
        <v>3136</v>
      </c>
      <c r="D98" s="509" t="s">
        <v>3137</v>
      </c>
      <c r="E98" s="510" t="s">
        <v>3138</v>
      </c>
      <c r="F98" s="622" t="s">
        <v>3139</v>
      </c>
      <c r="G98" s="511" t="s">
        <v>3140</v>
      </c>
      <c r="H98" s="722"/>
    </row>
    <row r="99" spans="1:8" s="723" customFormat="1" ht="15">
      <c r="A99" s="722"/>
      <c r="B99" s="977">
        <v>42710</v>
      </c>
      <c r="C99" s="1040" t="s">
        <v>9249</v>
      </c>
      <c r="D99" s="1041">
        <v>162.9</v>
      </c>
      <c r="E99" s="938" t="s">
        <v>9250</v>
      </c>
      <c r="F99" s="1043" t="s">
        <v>9255</v>
      </c>
      <c r="G99" s="979" t="s">
        <v>9252</v>
      </c>
      <c r="H99" s="722"/>
    </row>
    <row r="100" spans="1:8" s="723" customFormat="1" ht="15">
      <c r="A100" s="722"/>
      <c r="B100" s="977">
        <v>42742</v>
      </c>
      <c r="C100" s="1040" t="s">
        <v>3196</v>
      </c>
      <c r="D100" s="1041">
        <v>120.94</v>
      </c>
      <c r="E100" s="938" t="s">
        <v>3197</v>
      </c>
      <c r="F100" s="1043" t="s">
        <v>3198</v>
      </c>
      <c r="G100" s="979" t="s">
        <v>3227</v>
      </c>
      <c r="H100" s="722"/>
    </row>
    <row r="101" spans="1:8" s="723" customFormat="1" ht="15">
      <c r="A101" s="722"/>
      <c r="B101" s="977">
        <v>42710</v>
      </c>
      <c r="C101" s="1038" t="s">
        <v>3161</v>
      </c>
      <c r="D101" s="1039">
        <v>100.94</v>
      </c>
      <c r="E101" s="933" t="s">
        <v>3162</v>
      </c>
      <c r="F101" s="1044" t="s">
        <v>3163</v>
      </c>
      <c r="G101" s="976" t="s">
        <v>9245</v>
      </c>
      <c r="H101" s="722"/>
    </row>
    <row r="102" spans="1:8" s="723" customFormat="1" ht="16.5" thickBot="1">
      <c r="A102" s="722"/>
      <c r="B102" s="652"/>
      <c r="C102" s="653" t="s">
        <v>3141</v>
      </c>
      <c r="D102" s="540">
        <f>MEDIAN(D99:D101)</f>
        <v>120.94</v>
      </c>
      <c r="E102" s="655"/>
      <c r="F102" s="623"/>
      <c r="G102" s="656"/>
      <c r="H102" s="722"/>
    </row>
    <row r="103" spans="1:8" s="723" customFormat="1" ht="16.5" thickBot="1">
      <c r="A103" s="722"/>
      <c r="B103" s="534"/>
      <c r="C103" s="535"/>
      <c r="D103" s="536"/>
      <c r="E103" s="537"/>
      <c r="F103" s="867"/>
      <c r="G103" s="538"/>
      <c r="H103" s="722"/>
    </row>
    <row r="104" spans="1:8" s="723" customFormat="1" ht="15.75">
      <c r="A104" s="722"/>
      <c r="B104" s="637"/>
      <c r="C104" s="539" t="s">
        <v>3200</v>
      </c>
      <c r="D104" s="638"/>
      <c r="E104" s="639"/>
      <c r="F104" s="628" t="s">
        <v>30</v>
      </c>
      <c r="G104" s="640" t="s">
        <v>30</v>
      </c>
      <c r="H104" s="722"/>
    </row>
    <row r="105" spans="1:8" s="723" customFormat="1" ht="31.5">
      <c r="A105" s="722"/>
      <c r="B105" s="507" t="s">
        <v>3135</v>
      </c>
      <c r="C105" s="508" t="s">
        <v>3136</v>
      </c>
      <c r="D105" s="509" t="s">
        <v>3137</v>
      </c>
      <c r="E105" s="510" t="s">
        <v>3138</v>
      </c>
      <c r="F105" s="622" t="s">
        <v>3139</v>
      </c>
      <c r="G105" s="511" t="s">
        <v>3140</v>
      </c>
      <c r="H105" s="722"/>
    </row>
    <row r="106" spans="1:8" s="723" customFormat="1" ht="15">
      <c r="A106" s="722"/>
      <c r="B106" s="977">
        <v>42710</v>
      </c>
      <c r="C106" s="1038" t="s">
        <v>3161</v>
      </c>
      <c r="D106" s="1039">
        <v>0.25</v>
      </c>
      <c r="E106" s="933" t="s">
        <v>3162</v>
      </c>
      <c r="F106" s="1044" t="s">
        <v>3163</v>
      </c>
      <c r="G106" s="976" t="s">
        <v>9245</v>
      </c>
      <c r="H106" s="722"/>
    </row>
    <row r="107" spans="1:8" s="723" customFormat="1" ht="15">
      <c r="A107" s="722"/>
      <c r="B107" s="977">
        <v>42683</v>
      </c>
      <c r="C107" s="1040" t="s">
        <v>3191</v>
      </c>
      <c r="D107" s="1041">
        <v>0.41</v>
      </c>
      <c r="E107" s="1042" t="s">
        <v>3192</v>
      </c>
      <c r="F107" s="1043" t="s">
        <v>3201</v>
      </c>
      <c r="G107" s="979" t="s">
        <v>11726</v>
      </c>
      <c r="H107" s="722"/>
    </row>
    <row r="108" spans="1:8" s="723" customFormat="1" ht="15">
      <c r="A108" s="722"/>
      <c r="B108" s="977">
        <v>42660</v>
      </c>
      <c r="C108" s="1040" t="s">
        <v>3196</v>
      </c>
      <c r="D108" s="1041">
        <v>0.31</v>
      </c>
      <c r="E108" s="938" t="s">
        <v>3197</v>
      </c>
      <c r="F108" s="1043" t="s">
        <v>3198</v>
      </c>
      <c r="G108" s="979" t="s">
        <v>3227</v>
      </c>
      <c r="H108" s="722"/>
    </row>
    <row r="109" spans="1:8" s="723" customFormat="1" ht="16.5" thickBot="1">
      <c r="A109" s="722"/>
      <c r="B109" s="652"/>
      <c r="C109" s="653" t="s">
        <v>3141</v>
      </c>
      <c r="D109" s="654">
        <f>MEDIAN(D106:D108)</f>
        <v>0.31</v>
      </c>
      <c r="E109" s="655"/>
      <c r="F109" s="623"/>
      <c r="G109" s="656"/>
      <c r="H109" s="722"/>
    </row>
    <row r="110" spans="1:8" s="741" customFormat="1" ht="16.5" thickBot="1">
      <c r="B110" s="624"/>
      <c r="C110" s="625"/>
      <c r="D110" s="625"/>
      <c r="E110" s="625"/>
      <c r="F110" s="625"/>
      <c r="G110" s="625"/>
    </row>
    <row r="111" spans="1:8" s="723" customFormat="1" ht="32.25" customHeight="1">
      <c r="A111" s="722"/>
      <c r="B111" s="608" t="s">
        <v>3206</v>
      </c>
      <c r="C111" s="2434" t="s">
        <v>3207</v>
      </c>
      <c r="D111" s="2434"/>
      <c r="E111" s="2434"/>
      <c r="F111" s="2434"/>
      <c r="G111" s="609" t="s">
        <v>30</v>
      </c>
      <c r="H111" s="868">
        <f>G120</f>
        <v>12.98</v>
      </c>
    </row>
    <row r="112" spans="1:8" s="723" customFormat="1" ht="31.5">
      <c r="A112" s="722"/>
      <c r="B112" s="425" t="s">
        <v>3230</v>
      </c>
      <c r="C112" s="661" t="s">
        <v>3089</v>
      </c>
      <c r="D112" s="892" t="s">
        <v>30</v>
      </c>
      <c r="E112" s="661" t="s">
        <v>3090</v>
      </c>
      <c r="F112" s="662" t="s">
        <v>3091</v>
      </c>
      <c r="G112" s="663" t="s">
        <v>3092</v>
      </c>
      <c r="H112" s="722"/>
    </row>
    <row r="113" spans="1:9" s="722" customFormat="1" ht="15.75">
      <c r="B113" s="2396" t="s">
        <v>3093</v>
      </c>
      <c r="C113" s="2397"/>
      <c r="D113" s="2397"/>
      <c r="E113" s="2397"/>
      <c r="F113" s="2397"/>
      <c r="G113" s="2398"/>
      <c r="I113" s="723"/>
    </row>
    <row r="114" spans="1:9" s="723" customFormat="1" ht="15">
      <c r="A114" s="722"/>
      <c r="B114" s="432" t="s">
        <v>3142</v>
      </c>
      <c r="C114" s="433" t="str">
        <f>C122</f>
        <v>CARTUCHO PARA S'OLDA EXOTÉRMICA N° 32</v>
      </c>
      <c r="D114" s="434" t="s">
        <v>30</v>
      </c>
      <c r="E114" s="515">
        <v>1</v>
      </c>
      <c r="F114" s="515">
        <f>D127</f>
        <v>4.9800000000000004</v>
      </c>
      <c r="G114" s="518">
        <f t="shared" ref="G114:G116" si="6">TRUNC(F114*E114,2)</f>
        <v>4.9800000000000004</v>
      </c>
      <c r="H114" s="722"/>
    </row>
    <row r="115" spans="1:9" s="723" customFormat="1" ht="30">
      <c r="A115" s="722"/>
      <c r="B115" s="432" t="s">
        <v>3142</v>
      </c>
      <c r="C115" s="433" t="str">
        <f>C129</f>
        <v>MOLDE PARA SOLDA EXOTÉRMICA TIPO T, CABO-CABO, 35mm²-35mm²</v>
      </c>
      <c r="D115" s="434" t="s">
        <v>30</v>
      </c>
      <c r="E115" s="529">
        <v>0.04</v>
      </c>
      <c r="F115" s="515">
        <f>D134</f>
        <v>129.38999999999999</v>
      </c>
      <c r="G115" s="518">
        <f t="shared" si="6"/>
        <v>5.17</v>
      </c>
      <c r="H115" s="722"/>
    </row>
    <row r="116" spans="1:9" s="723" customFormat="1" ht="15">
      <c r="A116" s="722"/>
      <c r="B116" s="432" t="s">
        <v>3142</v>
      </c>
      <c r="C116" s="433" t="str">
        <f>C136</f>
        <v>PALITO IGNITOR PRA SOLDA EXOTERMICA</v>
      </c>
      <c r="D116" s="434" t="s">
        <v>30</v>
      </c>
      <c r="E116" s="529">
        <v>1</v>
      </c>
      <c r="F116" s="515">
        <f>D141</f>
        <v>0.31</v>
      </c>
      <c r="G116" s="518">
        <f t="shared" si="6"/>
        <v>0.31</v>
      </c>
      <c r="H116" s="722"/>
    </row>
    <row r="117" spans="1:9" s="722" customFormat="1" ht="15.75">
      <c r="B117" s="2396" t="s">
        <v>3094</v>
      </c>
      <c r="C117" s="2397"/>
      <c r="D117" s="2397"/>
      <c r="E117" s="2397"/>
      <c r="F117" s="2397"/>
      <c r="G117" s="2398"/>
      <c r="I117" s="723"/>
    </row>
    <row r="118" spans="1:9" s="723" customFormat="1" ht="15.75">
      <c r="A118" s="726" t="s">
        <v>9120</v>
      </c>
      <c r="B118" s="611">
        <v>88264</v>
      </c>
      <c r="C118" s="312" t="str">
        <f>IF($A118="INSUMO",VLOOKUP($B118,'BANCO DE DADOS DEZEMBRO INS'!$A:$D,2,FALSE),VLOOKUP($B118,'BANCO DE DADOS DEZEMBRO SERV'!$B:$E,2,FALSE))</f>
        <v>ELETRICISTA COM ENCARGOS COMPLEMENTARES</v>
      </c>
      <c r="D118" s="311" t="str">
        <f>IF($A118="INSUMO",VLOOKUP($B118,'BANCO DE DADOS DEZEMBRO INS'!$A:$D,3,FALSE),VLOOKUP($B118,'BANCO DE DADOS DEZEMBRO SERV'!$B:$E,3,FALSE))</f>
        <v>H</v>
      </c>
      <c r="E118" s="612">
        <v>0.08</v>
      </c>
      <c r="F118" s="426">
        <f>IF($A118="INSUMO",VLOOKUP($B118,'BANCO DE DADOS DEZEMBRO INS'!$A:$D,4,FALSE),VLOOKUP($B118,'BANCO DE DADOS DEZEMBRO SERV'!$B:$E,4,FALSE))</f>
        <v>17.690000000000001</v>
      </c>
      <c r="G118" s="613">
        <f t="shared" ref="G118:G119" si="7">TRUNC(F118*E118,2)</f>
        <v>1.41</v>
      </c>
      <c r="H118" s="722"/>
    </row>
    <row r="119" spans="1:9" s="723" customFormat="1" ht="16.5" thickBot="1">
      <c r="A119" s="726" t="s">
        <v>9120</v>
      </c>
      <c r="B119" s="614">
        <v>88316</v>
      </c>
      <c r="C119" s="318" t="str">
        <f>IF($A119="INSUMO",VLOOKUP($B119,'BANCO DE DADOS DEZEMBRO INS'!$A:$D,2,FALSE),VLOOKUP($B119,'BANCO DE DADOS DEZEMBRO SERV'!$B:$E,2,FALSE))</f>
        <v>SERVENTE COM ENCARGOS COMPLEMENTARES</v>
      </c>
      <c r="D119" s="319" t="str">
        <f>IF($A119="INSUMO",VLOOKUP($B119,'BANCO DE DADOS DEZEMBRO INS'!$A:$D,3,FALSE),VLOOKUP($B119,'BANCO DE DADOS DEZEMBRO SERV'!$B:$E,3,FALSE))</f>
        <v>H</v>
      </c>
      <c r="E119" s="615">
        <v>0.08</v>
      </c>
      <c r="F119" s="428">
        <f>IF($A119="INSUMO",VLOOKUP($B119,'BANCO DE DADOS DEZEMBRO INS'!$A:$D,4,FALSE),VLOOKUP($B119,'BANCO DE DADOS DEZEMBRO SERV'!$B:$E,4,FALSE))</f>
        <v>13.89</v>
      </c>
      <c r="G119" s="616">
        <f t="shared" si="7"/>
        <v>1.1100000000000001</v>
      </c>
      <c r="H119" s="722"/>
    </row>
    <row r="120" spans="1:9" s="723" customFormat="1" ht="16.5" thickBot="1">
      <c r="A120" s="722"/>
      <c r="B120" s="505" t="s">
        <v>10466</v>
      </c>
      <c r="C120" s="528"/>
      <c r="D120" s="528"/>
      <c r="E120" s="528"/>
      <c r="F120" s="626" t="s">
        <v>3095</v>
      </c>
      <c r="G120" s="833">
        <f>SUM(G113:G119)</f>
        <v>12.98</v>
      </c>
      <c r="H120" s="722"/>
    </row>
    <row r="121" spans="1:9" s="723" customFormat="1" ht="15.75" thickBot="1">
      <c r="A121" s="722"/>
      <c r="B121" s="838"/>
      <c r="C121" s="838"/>
      <c r="D121" s="838"/>
      <c r="E121" s="838"/>
      <c r="H121" s="722"/>
    </row>
    <row r="122" spans="1:9" s="723" customFormat="1" ht="15.75">
      <c r="A122" s="722"/>
      <c r="B122" s="637"/>
      <c r="C122" s="506" t="s">
        <v>3208</v>
      </c>
      <c r="D122" s="638"/>
      <c r="E122" s="639"/>
      <c r="F122" s="628" t="s">
        <v>30</v>
      </c>
      <c r="G122" s="640" t="s">
        <v>30</v>
      </c>
      <c r="H122" s="722"/>
    </row>
    <row r="123" spans="1:9" s="723" customFormat="1" ht="31.5">
      <c r="A123" s="722"/>
      <c r="B123" s="520" t="s">
        <v>3135</v>
      </c>
      <c r="C123" s="661" t="s">
        <v>3136</v>
      </c>
      <c r="D123" s="662" t="s">
        <v>3137</v>
      </c>
      <c r="E123" s="521" t="s">
        <v>3138</v>
      </c>
      <c r="F123" s="852" t="s">
        <v>3139</v>
      </c>
      <c r="G123" s="522" t="s">
        <v>3140</v>
      </c>
      <c r="H123" s="722"/>
    </row>
    <row r="124" spans="1:9" s="723" customFormat="1" ht="15">
      <c r="A124" s="722"/>
      <c r="B124" s="977">
        <v>42710</v>
      </c>
      <c r="C124" s="1040" t="s">
        <v>9249</v>
      </c>
      <c r="D124" s="1041">
        <v>5.36</v>
      </c>
      <c r="E124" s="938" t="s">
        <v>9250</v>
      </c>
      <c r="F124" s="1043" t="s">
        <v>9255</v>
      </c>
      <c r="G124" s="979" t="s">
        <v>9252</v>
      </c>
      <c r="H124" s="722"/>
    </row>
    <row r="125" spans="1:9" s="723" customFormat="1" ht="15">
      <c r="A125" s="722"/>
      <c r="B125" s="977">
        <v>42710</v>
      </c>
      <c r="C125" s="1038" t="s">
        <v>3161</v>
      </c>
      <c r="D125" s="1039">
        <v>4.9800000000000004</v>
      </c>
      <c r="E125" s="933" t="s">
        <v>3162</v>
      </c>
      <c r="F125" s="1044" t="s">
        <v>3163</v>
      </c>
      <c r="G125" s="976" t="s">
        <v>9245</v>
      </c>
      <c r="H125" s="722"/>
    </row>
    <row r="126" spans="1:9" s="723" customFormat="1" ht="15">
      <c r="A126" s="722"/>
      <c r="B126" s="977">
        <v>42660</v>
      </c>
      <c r="C126" s="1040" t="s">
        <v>3196</v>
      </c>
      <c r="D126" s="1041">
        <v>2.93</v>
      </c>
      <c r="E126" s="938" t="s">
        <v>3197</v>
      </c>
      <c r="F126" s="1043" t="s">
        <v>3198</v>
      </c>
      <c r="G126" s="979" t="s">
        <v>3227</v>
      </c>
      <c r="H126" s="722"/>
    </row>
    <row r="127" spans="1:9" s="723" customFormat="1" ht="16.5" thickBot="1">
      <c r="A127" s="722"/>
      <c r="B127" s="541"/>
      <c r="C127" s="653" t="s">
        <v>3141</v>
      </c>
      <c r="D127" s="542">
        <f>MEDIAN(D124:D126)</f>
        <v>4.9800000000000004</v>
      </c>
      <c r="E127" s="653"/>
      <c r="F127" s="653"/>
      <c r="G127" s="543"/>
      <c r="H127" s="722"/>
    </row>
    <row r="128" spans="1:9" s="723" customFormat="1" ht="16.5" thickBot="1">
      <c r="A128" s="722"/>
      <c r="B128" s="447"/>
      <c r="C128" s="448"/>
      <c r="D128" s="449"/>
      <c r="E128" s="450"/>
      <c r="F128" s="865"/>
      <c r="G128" s="452"/>
      <c r="H128" s="722"/>
    </row>
    <row r="129" spans="1:8" s="723" customFormat="1" ht="31.5">
      <c r="A129" s="722"/>
      <c r="B129" s="637"/>
      <c r="C129" s="506" t="s">
        <v>3209</v>
      </c>
      <c r="D129" s="638"/>
      <c r="E129" s="639"/>
      <c r="F129" s="628" t="s">
        <v>30</v>
      </c>
      <c r="G129" s="640" t="s">
        <v>30</v>
      </c>
      <c r="H129" s="722"/>
    </row>
    <row r="130" spans="1:8" s="723" customFormat="1" ht="31.5">
      <c r="A130" s="722"/>
      <c r="B130" s="520" t="s">
        <v>3135</v>
      </c>
      <c r="C130" s="661" t="s">
        <v>3136</v>
      </c>
      <c r="D130" s="662" t="s">
        <v>3137</v>
      </c>
      <c r="E130" s="521" t="s">
        <v>3138</v>
      </c>
      <c r="F130" s="852" t="s">
        <v>3139</v>
      </c>
      <c r="G130" s="522" t="s">
        <v>3140</v>
      </c>
      <c r="H130" s="722"/>
    </row>
    <row r="131" spans="1:8" s="723" customFormat="1" ht="15">
      <c r="A131" s="722"/>
      <c r="B131" s="977">
        <v>42710</v>
      </c>
      <c r="C131" s="1040" t="s">
        <v>9249</v>
      </c>
      <c r="D131" s="1041">
        <v>170.12</v>
      </c>
      <c r="E131" s="938" t="s">
        <v>9250</v>
      </c>
      <c r="F131" s="1043" t="s">
        <v>9255</v>
      </c>
      <c r="G131" s="979" t="s">
        <v>9252</v>
      </c>
      <c r="H131" s="722"/>
    </row>
    <row r="132" spans="1:8" s="723" customFormat="1" ht="15">
      <c r="A132" s="722"/>
      <c r="B132" s="977">
        <v>42683</v>
      </c>
      <c r="C132" s="1040" t="s">
        <v>3191</v>
      </c>
      <c r="D132" s="1041">
        <v>129.38999999999999</v>
      </c>
      <c r="E132" s="1042" t="s">
        <v>3192</v>
      </c>
      <c r="F132" s="1043" t="s">
        <v>3201</v>
      </c>
      <c r="G132" s="979" t="s">
        <v>11726</v>
      </c>
      <c r="H132" s="722"/>
    </row>
    <row r="133" spans="1:8" s="723" customFormat="1" ht="15">
      <c r="A133" s="722"/>
      <c r="B133" s="977">
        <v>42710</v>
      </c>
      <c r="C133" s="1038" t="s">
        <v>3161</v>
      </c>
      <c r="D133" s="1039">
        <v>58.61</v>
      </c>
      <c r="E133" s="933" t="s">
        <v>3162</v>
      </c>
      <c r="F133" s="1044" t="s">
        <v>3163</v>
      </c>
      <c r="G133" s="976" t="s">
        <v>9245</v>
      </c>
      <c r="H133" s="722"/>
    </row>
    <row r="134" spans="1:8" s="723" customFormat="1" ht="16.5" thickBot="1">
      <c r="A134" s="722"/>
      <c r="B134" s="652"/>
      <c r="C134" s="653" t="s">
        <v>3141</v>
      </c>
      <c r="D134" s="654">
        <f>MEDIAN(D131:D133)</f>
        <v>129.38999999999999</v>
      </c>
      <c r="E134" s="655"/>
      <c r="F134" s="623"/>
      <c r="G134" s="656"/>
      <c r="H134" s="722"/>
    </row>
    <row r="135" spans="1:8" s="723" customFormat="1" ht="15.75" thickBot="1">
      <c r="A135" s="722"/>
      <c r="B135" s="2501"/>
      <c r="C135" s="2502"/>
      <c r="D135" s="2502"/>
      <c r="E135" s="2502"/>
      <c r="F135" s="2502"/>
      <c r="G135" s="2503"/>
      <c r="H135" s="722"/>
    </row>
    <row r="136" spans="1:8" s="723" customFormat="1" ht="15.75">
      <c r="A136" s="722"/>
      <c r="B136" s="637"/>
      <c r="C136" s="539" t="s">
        <v>3200</v>
      </c>
      <c r="D136" s="638"/>
      <c r="E136" s="639"/>
      <c r="F136" s="628" t="s">
        <v>30</v>
      </c>
      <c r="G136" s="640" t="s">
        <v>30</v>
      </c>
      <c r="H136" s="722"/>
    </row>
    <row r="137" spans="1:8" s="723" customFormat="1" ht="31.5">
      <c r="A137" s="722"/>
      <c r="B137" s="507" t="s">
        <v>3135</v>
      </c>
      <c r="C137" s="508" t="s">
        <v>3136</v>
      </c>
      <c r="D137" s="509" t="s">
        <v>3137</v>
      </c>
      <c r="E137" s="510" t="s">
        <v>3138</v>
      </c>
      <c r="F137" s="622" t="s">
        <v>3139</v>
      </c>
      <c r="G137" s="511" t="s">
        <v>3140</v>
      </c>
      <c r="H137" s="722"/>
    </row>
    <row r="138" spans="1:8" s="723" customFormat="1" ht="15">
      <c r="A138" s="722"/>
      <c r="B138" s="977">
        <v>42710</v>
      </c>
      <c r="C138" s="1038" t="s">
        <v>3161</v>
      </c>
      <c r="D138" s="1039">
        <v>0.25</v>
      </c>
      <c r="E138" s="933" t="s">
        <v>3162</v>
      </c>
      <c r="F138" s="1044" t="s">
        <v>3163</v>
      </c>
      <c r="G138" s="976" t="s">
        <v>9245</v>
      </c>
      <c r="H138" s="722"/>
    </row>
    <row r="139" spans="1:8" s="723" customFormat="1" ht="15">
      <c r="A139" s="722"/>
      <c r="B139" s="977">
        <v>42683</v>
      </c>
      <c r="C139" s="1040" t="s">
        <v>3191</v>
      </c>
      <c r="D139" s="1041">
        <v>0.41</v>
      </c>
      <c r="E139" s="1042" t="s">
        <v>3192</v>
      </c>
      <c r="F139" s="1043" t="s">
        <v>3201</v>
      </c>
      <c r="G139" s="979" t="s">
        <v>11726</v>
      </c>
      <c r="H139" s="722"/>
    </row>
    <row r="140" spans="1:8" s="723" customFormat="1" ht="15">
      <c r="A140" s="722"/>
      <c r="B140" s="977">
        <v>42660</v>
      </c>
      <c r="C140" s="1040" t="s">
        <v>3196</v>
      </c>
      <c r="D140" s="1041">
        <v>0.31</v>
      </c>
      <c r="E140" s="938" t="s">
        <v>3197</v>
      </c>
      <c r="F140" s="1043" t="s">
        <v>3198</v>
      </c>
      <c r="G140" s="979" t="s">
        <v>3227</v>
      </c>
      <c r="H140" s="722"/>
    </row>
    <row r="141" spans="1:8" s="723" customFormat="1" ht="16.5" thickBot="1">
      <c r="A141" s="722"/>
      <c r="B141" s="652"/>
      <c r="C141" s="653" t="s">
        <v>3141</v>
      </c>
      <c r="D141" s="654">
        <f>MEDIAN(D138:D140)</f>
        <v>0.31</v>
      </c>
      <c r="E141" s="655"/>
      <c r="F141" s="623"/>
      <c r="G141" s="656"/>
      <c r="H141" s="722"/>
    </row>
    <row r="142" spans="1:8" s="741" customFormat="1" ht="16.5" thickBot="1">
      <c r="B142" s="624"/>
      <c r="C142" s="625"/>
      <c r="D142" s="625"/>
      <c r="E142" s="625"/>
      <c r="F142" s="625"/>
      <c r="G142" s="625"/>
    </row>
    <row r="143" spans="1:8" s="981" customFormat="1" ht="31.5" customHeight="1">
      <c r="A143" s="980"/>
      <c r="B143" s="940" t="s">
        <v>3213</v>
      </c>
      <c r="C143" s="2434" t="str">
        <f>CONCATENATE("FORNECIMENTO E INSTALAÇÃO DE ",C146)</f>
        <v>FORNECIMENTO E INSTALAÇÃO DE SUPORTE ISOLADOR PARA CANTO 90° REFORCADO ROSCA SOBERBA EM FG C ISOLADOR</v>
      </c>
      <c r="D143" s="2488"/>
      <c r="E143" s="2488"/>
      <c r="F143" s="2488"/>
      <c r="G143" s="941" t="s">
        <v>30</v>
      </c>
      <c r="H143" s="987">
        <f>G152</f>
        <v>14.28</v>
      </c>
    </row>
    <row r="144" spans="1:8" s="981" customFormat="1" ht="31.5">
      <c r="A144" s="980"/>
      <c r="B144" s="425" t="s">
        <v>3230</v>
      </c>
      <c r="C144" s="971" t="s">
        <v>3089</v>
      </c>
      <c r="D144" s="892" t="s">
        <v>30</v>
      </c>
      <c r="E144" s="971" t="s">
        <v>3090</v>
      </c>
      <c r="F144" s="972" t="s">
        <v>3091</v>
      </c>
      <c r="G144" s="973" t="s">
        <v>3092</v>
      </c>
      <c r="H144" s="980"/>
    </row>
    <row r="145" spans="1:8" s="981" customFormat="1" ht="15.75">
      <c r="A145" s="980"/>
      <c r="B145" s="2396" t="s">
        <v>3093</v>
      </c>
      <c r="C145" s="2397"/>
      <c r="D145" s="2397"/>
      <c r="E145" s="2397"/>
      <c r="F145" s="2397"/>
      <c r="G145" s="2398"/>
      <c r="H145" s="980"/>
    </row>
    <row r="146" spans="1:8" s="981" customFormat="1" ht="30">
      <c r="A146" s="980"/>
      <c r="B146" s="922" t="s">
        <v>3142</v>
      </c>
      <c r="C146" s="923" t="str">
        <f>C155</f>
        <v>SUPORTE ISOLADOR PARA CANTO 90° REFORCADO ROSCA SOBERBA EM FG C ISOLADOR</v>
      </c>
      <c r="D146" s="924" t="s">
        <v>30</v>
      </c>
      <c r="E146" s="934">
        <v>1</v>
      </c>
      <c r="F146" s="934">
        <f>D160</f>
        <v>9.77</v>
      </c>
      <c r="G146" s="935">
        <f>TRUNC(F146*E146,2)</f>
        <v>9.77</v>
      </c>
      <c r="H146" s="980"/>
    </row>
    <row r="147" spans="1:8" s="2123" customFormat="1" ht="30">
      <c r="A147" s="2124" t="s">
        <v>8915</v>
      </c>
      <c r="B147" s="2121">
        <v>142</v>
      </c>
      <c r="C147" s="2103" t="str">
        <f>IF($A147="INSUMO",VLOOKUP($B147,'BANCO DE DADOS DEZEMBRO INS'!$A:$D,2,FALSE),VLOOKUP($B147,'BANCO DE DADOS DEZEMBRO SERV'!$B:$E,2,FALSE))</f>
        <v>SELANTE ELASTICO MONOCOMPONENTE A BASE DE POLIURETANO PARA JUNTAS DIVERSAS</v>
      </c>
      <c r="D147" s="2078" t="str">
        <f>IF($A147="INSUMO",VLOOKUP($B147,'BANCO DE DADOS DEZEMBRO INS'!$A:$D,3,FALSE),VLOOKUP($B147,'BANCO DE DADOS DEZEMBRO SERV'!$B:$E,3,FALSE))</f>
        <v>310ML</v>
      </c>
      <c r="E147" s="2100">
        <v>0.02</v>
      </c>
      <c r="F147" s="2097">
        <f>IF($A147="INSUMO",VLOOKUP($B147,'BANCO DE DADOS DEZEMBRO INS'!$A:$D,4,FALSE),VLOOKUP($B147,'BANCO DE DADOS DEZEMBRO SERV'!$B:$E,4,FALSE))</f>
        <v>30.08</v>
      </c>
      <c r="G147" s="2101">
        <f>TRUNC(F147*E147,2)</f>
        <v>0.6</v>
      </c>
      <c r="H147" s="2122"/>
    </row>
    <row r="148" spans="1:8" s="981" customFormat="1" ht="45">
      <c r="A148" s="982" t="s">
        <v>8915</v>
      </c>
      <c r="B148" s="974">
        <v>11950</v>
      </c>
      <c r="C148" s="939" t="str">
        <f>IF($A148="INSUMO",VLOOKUP($B148,'BANCO DE DADOS DEZEMBRO INS'!$A:$D,2,FALSE),VLOOKUP($B148,'BANCO DE DADOS DEZEMBRO SERV'!$B:$E,2,FALSE))</f>
        <v>BUCHA DE NYLON SEM ABA S6, COM PARAFUSO DE 4,20 X 40 MM EM ACO ZINCADO COM ROSCA SOBERBA, CABECA CHATA E FENDA PHILLIPS</v>
      </c>
      <c r="D148" s="916" t="str">
        <f>IF($A148="INSUMO",VLOOKUP($B148,'BANCO DE DADOS DEZEMBRO INS'!$A:$D,3,FALSE),VLOOKUP($B148,'BANCO DE DADOS DEZEMBRO SERV'!$B:$E,3,FALSE))</f>
        <v>UN</v>
      </c>
      <c r="E148" s="934">
        <v>2</v>
      </c>
      <c r="F148" s="920">
        <f>IF($A148="INSUMO",VLOOKUP($B148,'BANCO DE DADOS DEZEMBRO INS'!$A:$D,4,FALSE),VLOOKUP($B148,'BANCO DE DADOS DEZEMBRO SERV'!$B:$E,4,FALSE))</f>
        <v>0.2</v>
      </c>
      <c r="G148" s="935">
        <f>TRUNC(F148*E148,2)</f>
        <v>0.4</v>
      </c>
      <c r="H148" s="980"/>
    </row>
    <row r="149" spans="1:8" s="981" customFormat="1" ht="30">
      <c r="A149" s="982" t="s">
        <v>8915</v>
      </c>
      <c r="B149" s="974">
        <v>13348</v>
      </c>
      <c r="C149" s="939" t="str">
        <f>IF($A149="INSUMO",VLOOKUP($B149,'BANCO DE DADOS DEZEMBRO INS'!$A:$D,2,FALSE),VLOOKUP($B149,'BANCO DE DADOS DEZEMBRO SERV'!$B:$E,2,FALSE))</f>
        <v>ARRUELA  EM ACO GALVANIZADO, DIAMETRO EXTERNO = 35MM, ESPESSURA = 3MM, DIAMETRO DO FURO= 18MM</v>
      </c>
      <c r="D149" s="916" t="str">
        <f>IF($A149="INSUMO",VLOOKUP($B149,'BANCO DE DADOS DEZEMBRO INS'!$A:$D,3,FALSE),VLOOKUP($B149,'BANCO DE DADOS DEZEMBRO SERV'!$B:$E,3,FALSE))</f>
        <v>UN</v>
      </c>
      <c r="E149" s="934">
        <v>2</v>
      </c>
      <c r="F149" s="920">
        <f>IF($A149="INSUMO",VLOOKUP($B149,'BANCO DE DADOS DEZEMBRO INS'!$A:$D,4,FALSE),VLOOKUP($B149,'BANCO DE DADOS DEZEMBRO SERV'!$B:$E,4,FALSE))</f>
        <v>0.43</v>
      </c>
      <c r="G149" s="935">
        <f>TRUNC(F149*E149,2)</f>
        <v>0.86</v>
      </c>
      <c r="H149" s="980"/>
    </row>
    <row r="150" spans="1:8" s="981" customFormat="1" ht="15.75">
      <c r="A150" s="980"/>
      <c r="B150" s="2396" t="s">
        <v>3094</v>
      </c>
      <c r="C150" s="2397"/>
      <c r="D150" s="2397"/>
      <c r="E150" s="2397"/>
      <c r="F150" s="2397"/>
      <c r="G150" s="2398"/>
      <c r="H150" s="980"/>
    </row>
    <row r="151" spans="1:8" s="981" customFormat="1" ht="16.5" thickBot="1">
      <c r="A151" s="982" t="s">
        <v>9120</v>
      </c>
      <c r="B151" s="945">
        <v>88264</v>
      </c>
      <c r="C151" s="918" t="str">
        <f>IF($A151="INSUMO",VLOOKUP($B151,'BANCO DE DADOS DEZEMBRO INS'!$A:$D,2,FALSE),VLOOKUP($B151,'BANCO DE DADOS DEZEMBRO SERV'!$B:$E,2,FALSE))</f>
        <v>ELETRICISTA COM ENCARGOS COMPLEMENTARES</v>
      </c>
      <c r="D151" s="919" t="str">
        <f>IF($A151="INSUMO",VLOOKUP($B151,'BANCO DE DADOS DEZEMBRO INS'!$A:$D,3,FALSE),VLOOKUP($B151,'BANCO DE DADOS DEZEMBRO SERV'!$B:$E,3,FALSE))</f>
        <v>H</v>
      </c>
      <c r="E151" s="946">
        <v>0.15</v>
      </c>
      <c r="F151" s="921">
        <f>IF($A151="INSUMO",VLOOKUP($B151,'BANCO DE DADOS DEZEMBRO INS'!$A:$D,4,FALSE),VLOOKUP($B151,'BANCO DE DADOS DEZEMBRO SERV'!$B:$E,4,FALSE))</f>
        <v>17.690000000000001</v>
      </c>
      <c r="G151" s="947">
        <f>TRUNC(F151*E151,2)</f>
        <v>2.65</v>
      </c>
      <c r="H151" s="980"/>
    </row>
    <row r="152" spans="1:8" s="981" customFormat="1" ht="16.5" thickBot="1">
      <c r="A152" s="980"/>
      <c r="B152" s="2489" t="s">
        <v>10915</v>
      </c>
      <c r="C152" s="2489"/>
      <c r="D152" s="2489"/>
      <c r="E152" s="2489"/>
      <c r="F152" s="956" t="s">
        <v>3095</v>
      </c>
      <c r="G152" s="984">
        <f>SUM(G146:G151)</f>
        <v>14.28</v>
      </c>
      <c r="H152" s="980"/>
    </row>
    <row r="153" spans="1:8" s="981" customFormat="1" ht="15.75">
      <c r="A153" s="980"/>
      <c r="B153" s="2489"/>
      <c r="C153" s="2489"/>
      <c r="D153" s="2489"/>
      <c r="E153" s="2489"/>
      <c r="F153" s="950"/>
      <c r="G153" s="951"/>
      <c r="H153" s="980"/>
    </row>
    <row r="154" spans="1:8" s="981" customFormat="1" ht="15.75" thickBot="1">
      <c r="A154" s="980"/>
      <c r="B154" s="2499"/>
      <c r="C154" s="2499"/>
      <c r="D154" s="2499"/>
      <c r="E154" s="2499"/>
      <c r="H154" s="980"/>
    </row>
    <row r="155" spans="1:8" s="981" customFormat="1" ht="31.5">
      <c r="A155" s="980"/>
      <c r="B155" s="959"/>
      <c r="C155" s="925" t="s">
        <v>3214</v>
      </c>
      <c r="D155" s="960"/>
      <c r="E155" s="961"/>
      <c r="F155" s="957" t="s">
        <v>30</v>
      </c>
      <c r="G155" s="962" t="s">
        <v>30</v>
      </c>
      <c r="H155" s="980"/>
    </row>
    <row r="156" spans="1:8" s="981" customFormat="1" ht="31.5">
      <c r="A156" s="980"/>
      <c r="B156" s="926" t="s">
        <v>3135</v>
      </c>
      <c r="C156" s="927" t="s">
        <v>3136</v>
      </c>
      <c r="D156" s="928" t="s">
        <v>3137</v>
      </c>
      <c r="E156" s="929" t="s">
        <v>3138</v>
      </c>
      <c r="F156" s="952" t="s">
        <v>3139</v>
      </c>
      <c r="G156" s="930" t="s">
        <v>3140</v>
      </c>
      <c r="H156" s="980"/>
    </row>
    <row r="157" spans="1:8" s="981" customFormat="1" ht="15">
      <c r="A157" s="980"/>
      <c r="B157" s="977">
        <v>42742</v>
      </c>
      <c r="C157" s="1040" t="s">
        <v>3196</v>
      </c>
      <c r="D157" s="1041">
        <v>5.64</v>
      </c>
      <c r="E157" s="938" t="s">
        <v>3197</v>
      </c>
      <c r="F157" s="1043" t="s">
        <v>3198</v>
      </c>
      <c r="G157" s="979" t="s">
        <v>3227</v>
      </c>
      <c r="H157" s="980"/>
    </row>
    <row r="158" spans="1:8" s="981" customFormat="1" ht="15">
      <c r="A158" s="980"/>
      <c r="B158" s="977">
        <v>42683</v>
      </c>
      <c r="C158" s="1040" t="s">
        <v>3191</v>
      </c>
      <c r="D158" s="1041">
        <v>11.16</v>
      </c>
      <c r="E158" s="1042" t="s">
        <v>3192</v>
      </c>
      <c r="F158" s="1043" t="s">
        <v>3201</v>
      </c>
      <c r="G158" s="979" t="s">
        <v>11726</v>
      </c>
      <c r="H158" s="980"/>
    </row>
    <row r="159" spans="1:8" s="981" customFormat="1" ht="15">
      <c r="A159" s="980"/>
      <c r="B159" s="977">
        <v>42710</v>
      </c>
      <c r="C159" s="1038" t="s">
        <v>3161</v>
      </c>
      <c r="D159" s="1039">
        <v>9.77</v>
      </c>
      <c r="E159" s="933" t="s">
        <v>3162</v>
      </c>
      <c r="F159" s="1044" t="s">
        <v>3163</v>
      </c>
      <c r="G159" s="976" t="s">
        <v>9245</v>
      </c>
      <c r="H159" s="980"/>
    </row>
    <row r="160" spans="1:8" s="981" customFormat="1" ht="16.5" thickBot="1">
      <c r="A160" s="980"/>
      <c r="B160" s="966"/>
      <c r="C160" s="967" t="s">
        <v>3141</v>
      </c>
      <c r="D160" s="968">
        <f>MEDIAN(D157:D159)</f>
        <v>9.77</v>
      </c>
      <c r="E160" s="969"/>
      <c r="F160" s="953"/>
      <c r="G160" s="970"/>
      <c r="H160" s="980"/>
    </row>
    <row r="161" spans="1:8" s="741" customFormat="1" ht="16.5" thickBot="1">
      <c r="B161" s="624"/>
      <c r="C161" s="625"/>
      <c r="D161" s="625"/>
      <c r="E161" s="625"/>
      <c r="F161" s="625"/>
      <c r="G161" s="625"/>
    </row>
    <row r="162" spans="1:8" s="981" customFormat="1" ht="15.75">
      <c r="A162" s="980"/>
      <c r="B162" s="2105" t="s">
        <v>11079</v>
      </c>
      <c r="C162" s="2434" t="str">
        <f>CONCATENATE("FORNECIMENTO E INSTALAÇÃO DE ",C165)</f>
        <v>FORNECIMENTO E INSTALAÇÃO DE CAIXA INSPECAO, CONCRETO PRE MOLDADO, CIRCULAR, COM TAMPA, D = 40* CM</v>
      </c>
      <c r="D162" s="2488"/>
      <c r="E162" s="2488"/>
      <c r="F162" s="2488"/>
      <c r="G162" s="2106" t="s">
        <v>30</v>
      </c>
      <c r="H162" s="987">
        <f>G170</f>
        <v>65.400000000000006</v>
      </c>
    </row>
    <row r="163" spans="1:8" s="981" customFormat="1" ht="31.5">
      <c r="A163" s="980"/>
      <c r="B163" s="425" t="s">
        <v>3230</v>
      </c>
      <c r="C163" s="2118" t="s">
        <v>3089</v>
      </c>
      <c r="D163" s="2108" t="s">
        <v>30</v>
      </c>
      <c r="E163" s="2118" t="s">
        <v>3090</v>
      </c>
      <c r="F163" s="2119" t="s">
        <v>3091</v>
      </c>
      <c r="G163" s="2120" t="s">
        <v>3092</v>
      </c>
      <c r="H163" s="980"/>
    </row>
    <row r="164" spans="1:8" s="981" customFormat="1" ht="15.75">
      <c r="A164" s="980"/>
      <c r="B164" s="2396" t="s">
        <v>3093</v>
      </c>
      <c r="C164" s="2397"/>
      <c r="D164" s="2397"/>
      <c r="E164" s="2397"/>
      <c r="F164" s="2397"/>
      <c r="G164" s="2398"/>
      <c r="H164" s="980"/>
    </row>
    <row r="165" spans="1:8" s="981" customFormat="1" ht="30">
      <c r="A165" s="982" t="s">
        <v>8915</v>
      </c>
      <c r="B165" s="2121">
        <v>3278</v>
      </c>
      <c r="C165" s="2103" t="str">
        <f>IF($A165="INSUMO",VLOOKUP($B165,'BANCO DE DADOS DEZEMBRO INS'!$A:$D,2,FALSE),VLOOKUP($B165,'BANCO DE DADOS DEZEMBRO SERV'!$B:$E,2,FALSE))</f>
        <v>CAIXA INSPECAO, CONCRETO PRE MOLDADO, CIRCULAR, COM TAMPA, D = 40* CM</v>
      </c>
      <c r="D165" s="2078" t="str">
        <f>IF($A165="INSUMO",VLOOKUP($B165,'BANCO DE DADOS DEZEMBRO INS'!$A:$D,3,FALSE),VLOOKUP($B165,'BANCO DE DADOS DEZEMBRO SERV'!$B:$E,3,FALSE))</f>
        <v>UN</v>
      </c>
      <c r="E165" s="2100">
        <v>1</v>
      </c>
      <c r="F165" s="2097">
        <f>IF($A165="INSUMO",VLOOKUP($B165,'BANCO DE DADOS DEZEMBRO INS'!$A:$D,4,FALSE),VLOOKUP($B165,'BANCO DE DADOS DEZEMBRO SERV'!$B:$E,4,FALSE))</f>
        <v>41.51</v>
      </c>
      <c r="G165" s="2101">
        <f t="shared" ref="G165:G166" si="8">TRUNC(F165*E165,2)</f>
        <v>41.51</v>
      </c>
      <c r="H165" s="980"/>
    </row>
    <row r="166" spans="1:8" s="981" customFormat="1" ht="15.75">
      <c r="A166" s="982" t="s">
        <v>9120</v>
      </c>
      <c r="B166" s="2315">
        <v>93358</v>
      </c>
      <c r="C166" s="2079" t="str">
        <f>IF($A166="INSUMO",VLOOKUP($B166,'BANCO DE DADOS DEZEMBRO INS'!$A:$D,2,FALSE),VLOOKUP($B166,'BANCO DE DADOS DEZEMBRO SERV'!$B:$E,2,FALSE))</f>
        <v>ESCAVAÇÃO MANUAL DE VALAS. AF_03/2016</v>
      </c>
      <c r="D166" s="2078" t="str">
        <f>IF($A166="INSUMO",VLOOKUP($B166,'BANCO DE DADOS DEZEMBRO INS'!$A:$D,3,FALSE),VLOOKUP($B166,'BANCO DE DADOS DEZEMBRO SERV'!$B:$E,3,FALSE))</f>
        <v>M3</v>
      </c>
      <c r="E166" s="679">
        <v>6.2799999999999995E-2</v>
      </c>
      <c r="F166" s="2097">
        <f>IF($A166="INSUMO",VLOOKUP($B166,'BANCO DE DADOS DEZEMBRO INS'!$A:$D,4,FALSE),VLOOKUP($B166,'BANCO DE DADOS DEZEMBRO SERV'!$B:$E,4,FALSE))</f>
        <v>54.96</v>
      </c>
      <c r="G166" s="2101">
        <f t="shared" si="8"/>
        <v>3.45</v>
      </c>
      <c r="H166" s="980"/>
    </row>
    <row r="167" spans="1:8" s="981" customFormat="1" ht="15.75">
      <c r="A167" s="980"/>
      <c r="B167" s="2396" t="s">
        <v>3094</v>
      </c>
      <c r="C167" s="2397"/>
      <c r="D167" s="2397"/>
      <c r="E167" s="2397"/>
      <c r="F167" s="2397"/>
      <c r="G167" s="2398"/>
      <c r="H167" s="980"/>
    </row>
    <row r="168" spans="1:8" s="981" customFormat="1" ht="15.75">
      <c r="A168" s="982" t="s">
        <v>9120</v>
      </c>
      <c r="B168" s="2029">
        <v>88309</v>
      </c>
      <c r="C168" s="2079" t="str">
        <f>IF($A168="INSUMO",VLOOKUP($B168,'BANCO DE DADOS DEZEMBRO INS'!$A:$D,2,FALSE),VLOOKUP($B168,'BANCO DE DADOS DEZEMBRO SERV'!$B:$E,2,FALSE))</f>
        <v>PEDREIRO COM ENCARGOS COMPLEMENTARES</v>
      </c>
      <c r="D168" s="2078" t="str">
        <f>IF($A168="INSUMO",VLOOKUP($B168,'BANCO DE DADOS DEZEMBRO INS'!$A:$D,3,FALSE),VLOOKUP($B168,'BANCO DE DADOS DEZEMBRO SERV'!$B:$E,3,FALSE))</f>
        <v>H</v>
      </c>
      <c r="E168" s="2063">
        <v>0.66</v>
      </c>
      <c r="F168" s="2097">
        <f>IF($A168="INSUMO",VLOOKUP($B168,'BANCO DE DADOS DEZEMBRO INS'!$A:$D,4,FALSE),VLOOKUP($B168,'BANCO DE DADOS DEZEMBRO SERV'!$B:$E,4,FALSE))</f>
        <v>17.100000000000001</v>
      </c>
      <c r="G168" s="2064">
        <f t="shared" ref="G168:G169" si="9">TRUNC(F168*E168,2)</f>
        <v>11.28</v>
      </c>
      <c r="H168" s="980"/>
    </row>
    <row r="169" spans="1:8" s="981" customFormat="1" ht="16.5" thickBot="1">
      <c r="A169" s="982" t="s">
        <v>9120</v>
      </c>
      <c r="B169" s="2109">
        <v>88316</v>
      </c>
      <c r="C169" s="2082" t="str">
        <f>IF($A169="INSUMO",VLOOKUP($B169,'BANCO DE DADOS DEZEMBRO INS'!$A:$D,2,FALSE),VLOOKUP($B169,'BANCO DE DADOS DEZEMBRO SERV'!$B:$E,2,FALSE))</f>
        <v>SERVENTE COM ENCARGOS COMPLEMENTARES</v>
      </c>
      <c r="D169" s="2083" t="str">
        <f>IF($A169="INSUMO",VLOOKUP($B169,'BANCO DE DADOS DEZEMBRO INS'!$A:$D,3,FALSE),VLOOKUP($B169,'BANCO DE DADOS DEZEMBRO SERV'!$B:$E,3,FALSE))</f>
        <v>H</v>
      </c>
      <c r="E169" s="1906">
        <v>0.66</v>
      </c>
      <c r="F169" s="2098">
        <f>IF($A169="INSUMO",VLOOKUP($B169,'BANCO DE DADOS DEZEMBRO INS'!$A:$D,4,FALSE),VLOOKUP($B169,'BANCO DE DADOS DEZEMBRO SERV'!$B:$E,4,FALSE))</f>
        <v>13.89</v>
      </c>
      <c r="G169" s="2110">
        <f t="shared" si="9"/>
        <v>9.16</v>
      </c>
      <c r="H169" s="980"/>
    </row>
    <row r="170" spans="1:8" s="981" customFormat="1" ht="16.5" thickBot="1">
      <c r="A170" s="980"/>
      <c r="B170" s="2500" t="s">
        <v>11052</v>
      </c>
      <c r="C170" s="2500"/>
      <c r="D170" s="2500"/>
      <c r="E170" s="2500"/>
      <c r="F170" s="948" t="s">
        <v>3095</v>
      </c>
      <c r="G170" s="949">
        <f>SUM(G164:G169)</f>
        <v>65.400000000000006</v>
      </c>
      <c r="H170" s="980"/>
    </row>
    <row r="171" spans="1:8" s="981" customFormat="1" ht="15.75">
      <c r="A171" s="980"/>
      <c r="B171" s="2500"/>
      <c r="C171" s="2500"/>
      <c r="D171" s="2500"/>
      <c r="E171" s="2500"/>
      <c r="F171" s="950"/>
      <c r="G171" s="951"/>
      <c r="H171" s="980"/>
    </row>
    <row r="172" spans="1:8" s="981" customFormat="1" ht="15">
      <c r="A172" s="980"/>
      <c r="B172" s="2458" t="s">
        <v>11050</v>
      </c>
      <c r="C172" s="2459"/>
      <c r="D172" s="2459"/>
      <c r="E172" s="2459"/>
      <c r="F172" s="2459"/>
      <c r="G172" s="2459"/>
      <c r="H172" s="980"/>
    </row>
    <row r="173" spans="1:8" s="983" customFormat="1" ht="16.5" thickBot="1">
      <c r="B173" s="954"/>
      <c r="C173" s="955"/>
      <c r="D173" s="955"/>
      <c r="E173" s="955"/>
      <c r="F173" s="955"/>
      <c r="G173" s="955"/>
    </row>
    <row r="174" spans="1:8" s="723" customFormat="1" ht="33" customHeight="1">
      <c r="A174" s="722"/>
      <c r="B174" s="608" t="s">
        <v>3217</v>
      </c>
      <c r="C174" s="2434" t="str">
        <f>CONCATENATE("FORNECIMENTO E INSTALAÇÃO DE ",C177)</f>
        <v>FORNECIMENTO E INSTALAÇÃO DE SUPORTE ISOLADOR SIMPLES DIAMETRO NOMINAL 5/16", COM ROSCA SOBERBA E BUCHA</v>
      </c>
      <c r="D174" s="2488"/>
      <c r="E174" s="2488"/>
      <c r="F174" s="2488"/>
      <c r="G174" s="609" t="s">
        <v>30</v>
      </c>
      <c r="H174" s="868">
        <f>G184</f>
        <v>8.86</v>
      </c>
    </row>
    <row r="175" spans="1:8" s="723" customFormat="1" ht="31.5">
      <c r="A175" s="722"/>
      <c r="B175" s="425" t="s">
        <v>3230</v>
      </c>
      <c r="C175" s="661" t="s">
        <v>3089</v>
      </c>
      <c r="D175" s="661" t="s">
        <v>3099</v>
      </c>
      <c r="E175" s="661" t="s">
        <v>3090</v>
      </c>
      <c r="F175" s="662" t="s">
        <v>3091</v>
      </c>
      <c r="G175" s="663" t="s">
        <v>3092</v>
      </c>
      <c r="H175" s="722"/>
    </row>
    <row r="176" spans="1:8" s="723" customFormat="1" ht="15.75">
      <c r="A176" s="722"/>
      <c r="B176" s="2396" t="s">
        <v>3093</v>
      </c>
      <c r="C176" s="2397"/>
      <c r="D176" s="2397"/>
      <c r="E176" s="2397"/>
      <c r="F176" s="2397"/>
      <c r="G176" s="2398"/>
      <c r="H176" s="722"/>
    </row>
    <row r="177" spans="1:8" s="723" customFormat="1" ht="30">
      <c r="A177" s="726" t="s">
        <v>8915</v>
      </c>
      <c r="B177" s="664">
        <v>3396</v>
      </c>
      <c r="C177" s="544" t="str">
        <f>IF($A177="INSUMO",VLOOKUP($B177,'BANCO DE DADOS DEZEMBRO INS'!$A:$D,2,FALSE),VLOOKUP($B177,'BANCO DE DADOS DEZEMBRO SERV'!$B:$E,2,FALSE))</f>
        <v>SUPORTE ISOLADOR SIMPLES DIAMETRO NOMINAL 5/16", COM ROSCA SOBERBA E BUCHA</v>
      </c>
      <c r="D177" s="311" t="str">
        <f>IF($A177="INSUMO",VLOOKUP($B177,'BANCO DE DADOS DEZEMBRO INS'!$A:$D,3,FALSE),VLOOKUP($B177,'BANCO DE DADOS DEZEMBRO SERV'!$B:$E,3,FALSE))</f>
        <v>UN</v>
      </c>
      <c r="E177" s="515">
        <v>1</v>
      </c>
      <c r="F177" s="426">
        <f>IF($A177="INSUMO",VLOOKUP($B177,'BANCO DE DADOS DEZEMBRO INS'!$A:$D,4,FALSE),VLOOKUP($B177,'BANCO DE DADOS DEZEMBRO SERV'!$B:$E,4,FALSE))</f>
        <v>3.44</v>
      </c>
      <c r="G177" s="518">
        <f>TRUNC(F177*E177,2)</f>
        <v>3.44</v>
      </c>
      <c r="H177" s="722"/>
    </row>
    <row r="178" spans="1:8" s="723" customFormat="1" ht="45">
      <c r="A178" s="726" t="s">
        <v>8915</v>
      </c>
      <c r="B178" s="664">
        <v>7583</v>
      </c>
      <c r="C178" s="544" t="str">
        <f>IF($A178="INSUMO",VLOOKUP($B178,'BANCO DE DADOS DEZEMBRO INS'!$A:$D,2,FALSE),VLOOKUP($B178,'BANCO DE DADOS DEZEMBRO SERV'!$B:$E,2,FALSE))</f>
        <v>BUCHA DE NYLON SEM ABA S8, COM PARAFUSO DE 4,80 X 50 MM EM ACO ZINCADO COM ROSCA SOBERBA, CABECA CHATA E FENDA PHILLIPS</v>
      </c>
      <c r="D178" s="311" t="str">
        <f>IF($A178="INSUMO",VLOOKUP($B178,'BANCO DE DADOS DEZEMBRO INS'!$A:$D,3,FALSE),VLOOKUP($B178,'BANCO DE DADOS DEZEMBRO SERV'!$B:$E,3,FALSE))</f>
        <v>UN</v>
      </c>
      <c r="E178" s="515">
        <v>2</v>
      </c>
      <c r="F178" s="426">
        <f>IF($A178="INSUMO",VLOOKUP($B178,'BANCO DE DADOS DEZEMBRO INS'!$A:$D,4,FALSE),VLOOKUP($B178,'BANCO DE DADOS DEZEMBRO SERV'!$B:$E,4,FALSE))</f>
        <v>0.41</v>
      </c>
      <c r="G178" s="518">
        <f>TRUNC(F178*E178,2)</f>
        <v>0.82</v>
      </c>
      <c r="H178" s="722"/>
    </row>
    <row r="179" spans="1:8" s="981" customFormat="1" ht="30">
      <c r="A179" s="982" t="s">
        <v>8915</v>
      </c>
      <c r="B179" s="974">
        <v>13348</v>
      </c>
      <c r="C179" s="939" t="str">
        <f>IF($A179="INSUMO",VLOOKUP($B179,'BANCO DE DADOS DEZEMBRO INS'!$A:$D,2,FALSE),VLOOKUP($B179,'BANCO DE DADOS DEZEMBRO SERV'!$B:$E,2,FALSE))</f>
        <v>ARRUELA  EM ACO GALVANIZADO, DIAMETRO EXTERNO = 35MM, ESPESSURA = 3MM, DIAMETRO DO FURO= 18MM</v>
      </c>
      <c r="D179" s="916" t="str">
        <f>IF($A179="INSUMO",VLOOKUP($B179,'BANCO DE DADOS DEZEMBRO INS'!$A:$D,3,FALSE),VLOOKUP($B179,'BANCO DE DADOS DEZEMBRO SERV'!$B:$E,3,FALSE))</f>
        <v>UN</v>
      </c>
      <c r="E179" s="934">
        <v>2</v>
      </c>
      <c r="F179" s="920">
        <f>IF($A179="INSUMO",VLOOKUP($B179,'BANCO DE DADOS DEZEMBRO INS'!$A:$D,4,FALSE),VLOOKUP($B179,'BANCO DE DADOS DEZEMBRO SERV'!$B:$E,4,FALSE))</f>
        <v>0.43</v>
      </c>
      <c r="G179" s="935">
        <f>TRUNC(F179*E179,2)</f>
        <v>0.86</v>
      </c>
      <c r="H179" s="980"/>
    </row>
    <row r="180" spans="1:8" s="2123" customFormat="1" ht="30">
      <c r="A180" s="2124" t="s">
        <v>8915</v>
      </c>
      <c r="B180" s="2121">
        <v>142</v>
      </c>
      <c r="C180" s="2103" t="str">
        <f>IF($A180="INSUMO",VLOOKUP($B180,'BANCO DE DADOS DEZEMBRO INS'!$A:$D,2,FALSE),VLOOKUP($B180,'BANCO DE DADOS DEZEMBRO SERV'!$B:$E,2,FALSE))</f>
        <v>SELANTE ELASTICO MONOCOMPONENTE A BASE DE POLIURETANO PARA JUNTAS DIVERSAS</v>
      </c>
      <c r="D180" s="2078" t="str">
        <f>IF($A180="INSUMO",VLOOKUP($B180,'BANCO DE DADOS DEZEMBRO INS'!$A:$D,3,FALSE),VLOOKUP($B180,'BANCO DE DADOS DEZEMBRO SERV'!$B:$E,3,FALSE))</f>
        <v>310ML</v>
      </c>
      <c r="E180" s="2100">
        <v>0.02</v>
      </c>
      <c r="F180" s="2097">
        <f>IF($A180="INSUMO",VLOOKUP($B180,'BANCO DE DADOS DEZEMBRO INS'!$A:$D,4,FALSE),VLOOKUP($B180,'BANCO DE DADOS DEZEMBRO SERV'!$B:$E,4,FALSE))</f>
        <v>30.08</v>
      </c>
      <c r="G180" s="2101">
        <f>TRUNC(F180*E180,2)</f>
        <v>0.6</v>
      </c>
      <c r="H180" s="2122"/>
    </row>
    <row r="181" spans="1:8" s="723" customFormat="1" ht="15.75">
      <c r="A181" s="722"/>
      <c r="B181" s="2396" t="s">
        <v>3094</v>
      </c>
      <c r="C181" s="2397"/>
      <c r="D181" s="2397"/>
      <c r="E181" s="2397"/>
      <c r="F181" s="2397"/>
      <c r="G181" s="2398"/>
      <c r="H181" s="722"/>
    </row>
    <row r="182" spans="1:8" s="723" customFormat="1" ht="15.75">
      <c r="A182" s="726" t="s">
        <v>9120</v>
      </c>
      <c r="B182" s="611">
        <v>88264</v>
      </c>
      <c r="C182" s="544" t="str">
        <f>IF($A182="INSUMO",VLOOKUP($B182,'BANCO DE DADOS DEZEMBRO INS'!$A:$D,2,FALSE),VLOOKUP($B182,'BANCO DE DADOS DEZEMBRO SERV'!$B:$E,2,FALSE))</f>
        <v>ELETRICISTA COM ENCARGOS COMPLEMENTARES</v>
      </c>
      <c r="D182" s="311" t="str">
        <f>IF($A182="INSUMO",VLOOKUP($B182,'BANCO DE DADOS DEZEMBRO INS'!$A:$D,3,FALSE),VLOOKUP($B182,'BANCO DE DADOS DEZEMBRO SERV'!$B:$E,3,FALSE))</f>
        <v>H</v>
      </c>
      <c r="E182" s="612">
        <v>0.1</v>
      </c>
      <c r="F182" s="426">
        <f>IF($A182="INSUMO",VLOOKUP($B182,'BANCO DE DADOS DEZEMBRO INS'!$A:$D,4,FALSE),VLOOKUP($B182,'BANCO DE DADOS DEZEMBRO SERV'!$B:$E,4,FALSE))</f>
        <v>17.690000000000001</v>
      </c>
      <c r="G182" s="613">
        <f t="shared" ref="G182:G183" si="10">TRUNC(F182*E182,2)</f>
        <v>1.76</v>
      </c>
      <c r="H182" s="722"/>
    </row>
    <row r="183" spans="1:8" s="723" customFormat="1" ht="16.5" thickBot="1">
      <c r="A183" s="726" t="s">
        <v>9120</v>
      </c>
      <c r="B183" s="614">
        <v>88316</v>
      </c>
      <c r="C183" s="545" t="str">
        <f>IF($A183="INSUMO",VLOOKUP($B183,'BANCO DE DADOS DEZEMBRO INS'!$A:$D,2,FALSE),VLOOKUP($B183,'BANCO DE DADOS DEZEMBRO SERV'!$B:$E,2,FALSE))</f>
        <v>SERVENTE COM ENCARGOS COMPLEMENTARES</v>
      </c>
      <c r="D183" s="319" t="str">
        <f>IF($A183="INSUMO",VLOOKUP($B183,'BANCO DE DADOS DEZEMBRO INS'!$A:$D,3,FALSE),VLOOKUP($B183,'BANCO DE DADOS DEZEMBRO SERV'!$B:$E,3,FALSE))</f>
        <v>H</v>
      </c>
      <c r="E183" s="615">
        <v>0.1</v>
      </c>
      <c r="F183" s="428">
        <f>IF($A183="INSUMO",VLOOKUP($B183,'BANCO DE DADOS DEZEMBRO INS'!$A:$D,4,FALSE),VLOOKUP($B183,'BANCO DE DADOS DEZEMBRO SERV'!$B:$E,4,FALSE))</f>
        <v>13.89</v>
      </c>
      <c r="G183" s="616">
        <f t="shared" si="10"/>
        <v>1.38</v>
      </c>
      <c r="H183" s="722"/>
    </row>
    <row r="184" spans="1:8" s="723" customFormat="1" ht="16.5" thickBot="1">
      <c r="A184" s="722"/>
      <c r="B184" s="2500" t="s">
        <v>10916</v>
      </c>
      <c r="C184" s="2500"/>
      <c r="D184" s="2500"/>
      <c r="E184" s="2500"/>
      <c r="F184" s="626" t="s">
        <v>3095</v>
      </c>
      <c r="G184" s="833">
        <f>SUM(G176:G183)</f>
        <v>8.86</v>
      </c>
      <c r="H184" s="722"/>
    </row>
    <row r="185" spans="1:8" s="741" customFormat="1" ht="16.5" thickBot="1">
      <c r="B185" s="624"/>
      <c r="C185" s="625"/>
      <c r="D185" s="625"/>
      <c r="E185" s="625"/>
      <c r="F185" s="625"/>
      <c r="G185" s="625"/>
    </row>
    <row r="186" spans="1:8" s="723" customFormat="1" ht="32.25" customHeight="1">
      <c r="A186" s="722"/>
      <c r="B186" s="608" t="s">
        <v>11080</v>
      </c>
      <c r="C186" s="2434" t="str">
        <f>CONCATENATE("FORNECIMENTO E INSTALAÇÃO DE ",C189)</f>
        <v>FORNECIMENTO E INSTALAÇÃO DE SUPORTE ISOLADOR REFORCADO DIAMETRO NOMINAL 5/16", COM ROSCA SOBERBA E BUCHA</v>
      </c>
      <c r="D186" s="2488"/>
      <c r="E186" s="2488"/>
      <c r="F186" s="2488"/>
      <c r="G186" s="609" t="s">
        <v>30</v>
      </c>
      <c r="H186" s="868">
        <f>G196</f>
        <v>10.280000000000001</v>
      </c>
    </row>
    <row r="187" spans="1:8" s="723" customFormat="1" ht="31.5">
      <c r="A187" s="722"/>
      <c r="B187" s="425" t="s">
        <v>3230</v>
      </c>
      <c r="C187" s="661" t="s">
        <v>3089</v>
      </c>
      <c r="D187" s="892" t="s">
        <v>30</v>
      </c>
      <c r="E187" s="661" t="s">
        <v>3090</v>
      </c>
      <c r="F187" s="662" t="s">
        <v>3091</v>
      </c>
      <c r="G187" s="663" t="s">
        <v>3092</v>
      </c>
      <c r="H187" s="722"/>
    </row>
    <row r="188" spans="1:8" s="723" customFormat="1" ht="15.75">
      <c r="A188" s="722"/>
      <c r="B188" s="2396" t="s">
        <v>3093</v>
      </c>
      <c r="C188" s="2397"/>
      <c r="D188" s="2397"/>
      <c r="E188" s="2397"/>
      <c r="F188" s="2397"/>
      <c r="G188" s="2398"/>
      <c r="H188" s="722"/>
    </row>
    <row r="189" spans="1:8" s="723" customFormat="1" ht="30">
      <c r="A189" s="726" t="s">
        <v>8915</v>
      </c>
      <c r="B189" s="664">
        <v>7572</v>
      </c>
      <c r="C189" s="544" t="str">
        <f>IF($A189="INSUMO",VLOOKUP($B189,'BANCO DE DADOS DEZEMBRO INS'!$A:$D,2,FALSE),VLOOKUP($B189,'BANCO DE DADOS DEZEMBRO SERV'!$B:$E,2,FALSE))</f>
        <v>SUPORTE ISOLADOR REFORCADO DIAMETRO NOMINAL 5/16", COM ROSCA SOBERBA E BUCHA</v>
      </c>
      <c r="D189" s="311" t="str">
        <f>IF($A189="INSUMO",VLOOKUP($B189,'BANCO DE DADOS DEZEMBRO INS'!$A:$D,3,FALSE),VLOOKUP($B189,'BANCO DE DADOS DEZEMBRO SERV'!$B:$E,3,FALSE))</f>
        <v>UN</v>
      </c>
      <c r="E189" s="515">
        <v>1</v>
      </c>
      <c r="F189" s="426">
        <f>IF($A189="INSUMO",VLOOKUP($B189,'BANCO DE DADOS DEZEMBRO INS'!$A:$D,4,FALSE),VLOOKUP($B189,'BANCO DE DADOS DEZEMBRO SERV'!$B:$E,4,FALSE))</f>
        <v>4.8600000000000003</v>
      </c>
      <c r="G189" s="518">
        <f>TRUNC(F189*E189,2)</f>
        <v>4.8600000000000003</v>
      </c>
      <c r="H189" s="722"/>
    </row>
    <row r="190" spans="1:8" s="723" customFormat="1" ht="45">
      <c r="A190" s="726" t="s">
        <v>8915</v>
      </c>
      <c r="B190" s="664">
        <v>7583</v>
      </c>
      <c r="C190" s="544" t="str">
        <f>IF($A190="INSUMO",VLOOKUP($B190,'BANCO DE DADOS DEZEMBRO INS'!$A:$D,2,FALSE),VLOOKUP($B190,'BANCO DE DADOS DEZEMBRO SERV'!$B:$E,2,FALSE))</f>
        <v>BUCHA DE NYLON SEM ABA S8, COM PARAFUSO DE 4,80 X 50 MM EM ACO ZINCADO COM ROSCA SOBERBA, CABECA CHATA E FENDA PHILLIPS</v>
      </c>
      <c r="D190" s="311" t="str">
        <f>IF($A190="INSUMO",VLOOKUP($B190,'BANCO DE DADOS DEZEMBRO INS'!$A:$D,3,FALSE),VLOOKUP($B190,'BANCO DE DADOS DEZEMBRO SERV'!$B:$E,3,FALSE))</f>
        <v>UN</v>
      </c>
      <c r="E190" s="515">
        <v>2</v>
      </c>
      <c r="F190" s="426">
        <f>IF($A190="INSUMO",VLOOKUP($B190,'BANCO DE DADOS DEZEMBRO INS'!$A:$D,4,FALSE),VLOOKUP($B190,'BANCO DE DADOS DEZEMBRO SERV'!$B:$E,4,FALSE))</f>
        <v>0.41</v>
      </c>
      <c r="G190" s="518">
        <f>TRUNC(F190*E190,2)</f>
        <v>0.82</v>
      </c>
      <c r="H190" s="722"/>
    </row>
    <row r="191" spans="1:8" s="981" customFormat="1" ht="30">
      <c r="A191" s="982" t="s">
        <v>8915</v>
      </c>
      <c r="B191" s="974">
        <v>13348</v>
      </c>
      <c r="C191" s="939" t="str">
        <f>IF($A191="INSUMO",VLOOKUP($B191,'BANCO DE DADOS DEZEMBRO INS'!$A:$D,2,FALSE),VLOOKUP($B191,'BANCO DE DADOS DEZEMBRO SERV'!$B:$E,2,FALSE))</f>
        <v>ARRUELA  EM ACO GALVANIZADO, DIAMETRO EXTERNO = 35MM, ESPESSURA = 3MM, DIAMETRO DO FURO= 18MM</v>
      </c>
      <c r="D191" s="916" t="str">
        <f>IF($A191="INSUMO",VLOOKUP($B191,'BANCO DE DADOS DEZEMBRO INS'!$A:$D,3,FALSE),VLOOKUP($B191,'BANCO DE DADOS DEZEMBRO SERV'!$B:$E,3,FALSE))</f>
        <v>UN</v>
      </c>
      <c r="E191" s="934">
        <v>2</v>
      </c>
      <c r="F191" s="920">
        <f>IF($A191="INSUMO",VLOOKUP($B191,'BANCO DE DADOS DEZEMBRO INS'!$A:$D,4,FALSE),VLOOKUP($B191,'BANCO DE DADOS DEZEMBRO SERV'!$B:$E,4,FALSE))</f>
        <v>0.43</v>
      </c>
      <c r="G191" s="935">
        <f>TRUNC(F191*E191,2)</f>
        <v>0.86</v>
      </c>
      <c r="H191" s="980"/>
    </row>
    <row r="192" spans="1:8" s="2123" customFormat="1" ht="30">
      <c r="A192" s="2124" t="s">
        <v>8915</v>
      </c>
      <c r="B192" s="2121">
        <v>142</v>
      </c>
      <c r="C192" s="2103" t="str">
        <f>IF($A192="INSUMO",VLOOKUP($B192,'BANCO DE DADOS DEZEMBRO INS'!$A:$D,2,FALSE),VLOOKUP($B192,'BANCO DE DADOS DEZEMBRO SERV'!$B:$E,2,FALSE))</f>
        <v>SELANTE ELASTICO MONOCOMPONENTE A BASE DE POLIURETANO PARA JUNTAS DIVERSAS</v>
      </c>
      <c r="D192" s="2078" t="str">
        <f>IF($A192="INSUMO",VLOOKUP($B192,'BANCO DE DADOS DEZEMBRO INS'!$A:$D,3,FALSE),VLOOKUP($B192,'BANCO DE DADOS DEZEMBRO SERV'!$B:$E,3,FALSE))</f>
        <v>310ML</v>
      </c>
      <c r="E192" s="2100">
        <v>0.02</v>
      </c>
      <c r="F192" s="2097">
        <f>IF($A192="INSUMO",VLOOKUP($B192,'BANCO DE DADOS DEZEMBRO INS'!$A:$D,4,FALSE),VLOOKUP($B192,'BANCO DE DADOS DEZEMBRO SERV'!$B:$E,4,FALSE))</f>
        <v>30.08</v>
      </c>
      <c r="G192" s="2101">
        <f>TRUNC(F192*E192,2)</f>
        <v>0.6</v>
      </c>
      <c r="H192" s="2122"/>
    </row>
    <row r="193" spans="1:8" s="723" customFormat="1" ht="15.75">
      <c r="A193" s="722"/>
      <c r="B193" s="2396" t="s">
        <v>3094</v>
      </c>
      <c r="C193" s="2397"/>
      <c r="D193" s="2397"/>
      <c r="E193" s="2397"/>
      <c r="F193" s="2397"/>
      <c r="G193" s="2398"/>
      <c r="H193" s="722"/>
    </row>
    <row r="194" spans="1:8" s="723" customFormat="1" ht="15.75">
      <c r="A194" s="726" t="s">
        <v>9120</v>
      </c>
      <c r="B194" s="611">
        <v>88264</v>
      </c>
      <c r="C194" s="544" t="str">
        <f>IF($A194="INSUMO",VLOOKUP($B194,'BANCO DE DADOS DEZEMBRO INS'!$A:$D,2,FALSE),VLOOKUP($B194,'BANCO DE DADOS DEZEMBRO SERV'!$B:$E,2,FALSE))</f>
        <v>ELETRICISTA COM ENCARGOS COMPLEMENTARES</v>
      </c>
      <c r="D194" s="311" t="str">
        <f>IF($A194="INSUMO",VLOOKUP($B194,'BANCO DE DADOS DEZEMBRO INS'!$A:$D,3,FALSE),VLOOKUP($B194,'BANCO DE DADOS DEZEMBRO SERV'!$B:$E,3,FALSE))</f>
        <v>H</v>
      </c>
      <c r="E194" s="612">
        <v>0.1</v>
      </c>
      <c r="F194" s="426">
        <f>IF($A194="INSUMO",VLOOKUP($B194,'BANCO DE DADOS DEZEMBRO INS'!$A:$D,4,FALSE),VLOOKUP($B194,'BANCO DE DADOS DEZEMBRO SERV'!$B:$E,4,FALSE))</f>
        <v>17.690000000000001</v>
      </c>
      <c r="G194" s="613">
        <f t="shared" ref="G194:G195" si="11">TRUNC(F194*E194,2)</f>
        <v>1.76</v>
      </c>
      <c r="H194" s="722"/>
    </row>
    <row r="195" spans="1:8" s="723" customFormat="1" ht="16.5" thickBot="1">
      <c r="A195" s="726" t="s">
        <v>9120</v>
      </c>
      <c r="B195" s="614">
        <v>88316</v>
      </c>
      <c r="C195" s="545" t="str">
        <f>IF($A195="INSUMO",VLOOKUP($B195,'BANCO DE DADOS DEZEMBRO INS'!$A:$D,2,FALSE),VLOOKUP($B195,'BANCO DE DADOS DEZEMBRO SERV'!$B:$E,2,FALSE))</f>
        <v>SERVENTE COM ENCARGOS COMPLEMENTARES</v>
      </c>
      <c r="D195" s="319" t="str">
        <f>IF($A195="INSUMO",VLOOKUP($B195,'BANCO DE DADOS DEZEMBRO INS'!$A:$D,3,FALSE),VLOOKUP($B195,'BANCO DE DADOS DEZEMBRO SERV'!$B:$E,3,FALSE))</f>
        <v>H</v>
      </c>
      <c r="E195" s="615">
        <v>0.1</v>
      </c>
      <c r="F195" s="428">
        <f>IF($A195="INSUMO",VLOOKUP($B195,'BANCO DE DADOS DEZEMBRO INS'!$A:$D,4,FALSE),VLOOKUP($B195,'BANCO DE DADOS DEZEMBRO SERV'!$B:$E,4,FALSE))</f>
        <v>13.89</v>
      </c>
      <c r="G195" s="616">
        <f t="shared" si="11"/>
        <v>1.38</v>
      </c>
      <c r="H195" s="722"/>
    </row>
    <row r="196" spans="1:8" s="723" customFormat="1" ht="36.75" customHeight="1" thickBot="1">
      <c r="A196" s="722"/>
      <c r="B196" s="2500" t="s">
        <v>10916</v>
      </c>
      <c r="C196" s="2500"/>
      <c r="D196" s="2500"/>
      <c r="E196" s="2500"/>
      <c r="F196" s="626" t="s">
        <v>3095</v>
      </c>
      <c r="G196" s="833">
        <f>SUM(G188:G195)</f>
        <v>10.280000000000001</v>
      </c>
      <c r="H196" s="722"/>
    </row>
    <row r="197" spans="1:8" s="723" customFormat="1" ht="16.5" thickBot="1">
      <c r="A197" s="722"/>
      <c r="B197" s="818"/>
      <c r="C197" s="818"/>
      <c r="D197" s="818"/>
      <c r="E197" s="818"/>
      <c r="F197" s="847"/>
      <c r="G197" s="848"/>
      <c r="H197" s="722"/>
    </row>
    <row r="198" spans="1:8" s="723" customFormat="1" ht="36.75" customHeight="1">
      <c r="A198" s="722"/>
      <c r="B198" s="940" t="s">
        <v>3225</v>
      </c>
      <c r="C198" s="2434" t="s">
        <v>10467</v>
      </c>
      <c r="D198" s="2488"/>
      <c r="E198" s="2488"/>
      <c r="F198" s="2488"/>
      <c r="G198" s="941" t="s">
        <v>30</v>
      </c>
      <c r="H198" s="868">
        <f>G208</f>
        <v>24.049999999999997</v>
      </c>
    </row>
    <row r="199" spans="1:8" s="723" customFormat="1" ht="31.5">
      <c r="A199" s="722"/>
      <c r="B199" s="425" t="s">
        <v>3230</v>
      </c>
      <c r="C199" s="971" t="s">
        <v>3089</v>
      </c>
      <c r="D199" s="892" t="s">
        <v>30</v>
      </c>
      <c r="E199" s="971" t="s">
        <v>3090</v>
      </c>
      <c r="F199" s="972" t="s">
        <v>3091</v>
      </c>
      <c r="G199" s="973" t="s">
        <v>3092</v>
      </c>
      <c r="H199" s="722"/>
    </row>
    <row r="200" spans="1:8" s="723" customFormat="1" ht="15.75">
      <c r="A200" s="722"/>
      <c r="B200" s="2396" t="s">
        <v>3093</v>
      </c>
      <c r="C200" s="2397"/>
      <c r="D200" s="2397"/>
      <c r="E200" s="2397"/>
      <c r="F200" s="2397"/>
      <c r="G200" s="2398"/>
      <c r="H200" s="722"/>
    </row>
    <row r="201" spans="1:8" s="2123" customFormat="1" ht="30">
      <c r="A201" s="2124" t="s">
        <v>8915</v>
      </c>
      <c r="B201" s="2121">
        <v>142</v>
      </c>
      <c r="C201" s="2103" t="str">
        <f>IF($A201="INSUMO",VLOOKUP($B201,'BANCO DE DADOS DEZEMBRO INS'!$A:$D,2,FALSE),VLOOKUP($B201,'BANCO DE DADOS DEZEMBRO SERV'!$B:$E,2,FALSE))</f>
        <v>SELANTE ELASTICO MONOCOMPONENTE A BASE DE POLIURETANO PARA JUNTAS DIVERSAS</v>
      </c>
      <c r="D201" s="2078" t="str">
        <f>IF($A201="INSUMO",VLOOKUP($B201,'BANCO DE DADOS DEZEMBRO INS'!$A:$D,3,FALSE),VLOOKUP($B201,'BANCO DE DADOS DEZEMBRO SERV'!$B:$E,3,FALSE))</f>
        <v>310ML</v>
      </c>
      <c r="E201" s="2100">
        <v>0.02</v>
      </c>
      <c r="F201" s="2097">
        <f>IF($A201="INSUMO",VLOOKUP($B201,'BANCO DE DADOS DEZEMBRO INS'!$A:$D,4,FALSE),VLOOKUP($B201,'BANCO DE DADOS DEZEMBRO SERV'!$B:$E,4,FALSE))</f>
        <v>30.08</v>
      </c>
      <c r="G201" s="2101">
        <f>TRUNC(F201*E201,2)</f>
        <v>0.6</v>
      </c>
      <c r="H201" s="2122"/>
    </row>
    <row r="202" spans="1:8" s="723" customFormat="1" ht="45">
      <c r="A202" s="726" t="s">
        <v>8915</v>
      </c>
      <c r="B202" s="974">
        <v>7583</v>
      </c>
      <c r="C202" s="939" t="str">
        <f>IF($A202="INSUMO",VLOOKUP($B202,'BANCO DE DADOS DEZEMBRO INS'!$A:$D,2,FALSE),VLOOKUP($B202,'BANCO DE DADOS DEZEMBRO SERV'!$B:$E,2,FALSE))</f>
        <v>BUCHA DE NYLON SEM ABA S8, COM PARAFUSO DE 4,80 X 50 MM EM ACO ZINCADO COM ROSCA SOBERBA, CABECA CHATA E FENDA PHILLIPS</v>
      </c>
      <c r="D202" s="916" t="str">
        <f>IF($A202="INSUMO",VLOOKUP($B202,'BANCO DE DADOS DEZEMBRO INS'!$A:$D,3,FALSE),VLOOKUP($B202,'BANCO DE DADOS DEZEMBRO SERV'!$B:$E,3,FALSE))</f>
        <v>UN</v>
      </c>
      <c r="E202" s="934">
        <v>2</v>
      </c>
      <c r="F202" s="920">
        <f>IF($A202="INSUMO",VLOOKUP($B202,'BANCO DE DADOS DEZEMBRO INS'!$A:$D,4,FALSE),VLOOKUP($B202,'BANCO DE DADOS DEZEMBRO SERV'!$B:$E,4,FALSE))</f>
        <v>0.41</v>
      </c>
      <c r="G202" s="935">
        <f>TRUNC(F202*E202,2)</f>
        <v>0.82</v>
      </c>
      <c r="H202" s="722"/>
    </row>
    <row r="203" spans="1:8" s="981" customFormat="1" ht="30">
      <c r="A203" s="982" t="s">
        <v>8915</v>
      </c>
      <c r="B203" s="974">
        <v>13348</v>
      </c>
      <c r="C203" s="939" t="str">
        <f>IF($A203="INSUMO",VLOOKUP($B203,'BANCO DE DADOS DEZEMBRO INS'!$A:$D,2,FALSE),VLOOKUP($B203,'BANCO DE DADOS DEZEMBRO SERV'!$B:$E,2,FALSE))</f>
        <v>ARRUELA  EM ACO GALVANIZADO, DIAMETRO EXTERNO = 35MM, ESPESSURA = 3MM, DIAMETRO DO FURO= 18MM</v>
      </c>
      <c r="D203" s="916" t="str">
        <f>IF($A203="INSUMO",VLOOKUP($B203,'BANCO DE DADOS DEZEMBRO INS'!$A:$D,3,FALSE),VLOOKUP($B203,'BANCO DE DADOS DEZEMBRO SERV'!$B:$E,3,FALSE))</f>
        <v>UN</v>
      </c>
      <c r="E203" s="934">
        <v>2</v>
      </c>
      <c r="F203" s="920">
        <f>IF($A203="INSUMO",VLOOKUP($B203,'BANCO DE DADOS DEZEMBRO INS'!$A:$D,4,FALSE),VLOOKUP($B203,'BANCO DE DADOS DEZEMBRO SERV'!$B:$E,4,FALSE))</f>
        <v>0.43</v>
      </c>
      <c r="G203" s="935">
        <f>TRUNC(F203*E203,2)</f>
        <v>0.86</v>
      </c>
      <c r="H203" s="980"/>
    </row>
    <row r="204" spans="1:8" s="723" customFormat="1" ht="30">
      <c r="A204" s="726" t="s">
        <v>8915</v>
      </c>
      <c r="B204" s="974">
        <v>7571</v>
      </c>
      <c r="C204" s="939" t="str">
        <f>IF($A204="INSUMO",VLOOKUP($B204,'BANCO DE DADOS DEZEMBRO INS'!$A:$D,2,FALSE),VLOOKUP($B204,'BANCO DE DADOS DEZEMBRO SERV'!$B:$E,2,FALSE))</f>
        <v>TERMINAL AEREO EM ACO GALVANIZADO DN 5/16", COMPRIMENTO DE 350MM, COM BASE DE FIXACAO HORIZONTAL</v>
      </c>
      <c r="D204" s="916" t="str">
        <f>IF($A204="INSUMO",VLOOKUP($B204,'BANCO DE DADOS DEZEMBRO INS'!$A:$D,3,FALSE),VLOOKUP($B204,'BANCO DE DADOS DEZEMBRO SERV'!$B:$E,3,FALSE))</f>
        <v>UN</v>
      </c>
      <c r="E204" s="934">
        <v>1</v>
      </c>
      <c r="F204" s="920">
        <f>IF($A204="INSUMO",VLOOKUP($B204,'BANCO DE DADOS DEZEMBRO INS'!$A:$D,4,FALSE),VLOOKUP($B204,'BANCO DE DADOS DEZEMBRO SERV'!$B:$E,4,FALSE))</f>
        <v>5.93</v>
      </c>
      <c r="G204" s="935">
        <f>TRUNC(F204*E204,2)</f>
        <v>5.93</v>
      </c>
      <c r="H204" s="722"/>
    </row>
    <row r="205" spans="1:8" s="723" customFormat="1" ht="15.75">
      <c r="A205" s="722"/>
      <c r="B205" s="2396" t="s">
        <v>3094</v>
      </c>
      <c r="C205" s="2397"/>
      <c r="D205" s="2397"/>
      <c r="E205" s="2397"/>
      <c r="F205" s="2397"/>
      <c r="G205" s="2398"/>
      <c r="H205" s="722"/>
    </row>
    <row r="206" spans="1:8" s="723" customFormat="1" ht="15.75">
      <c r="A206" s="726" t="s">
        <v>9120</v>
      </c>
      <c r="B206" s="942">
        <v>88247</v>
      </c>
      <c r="C206" s="939" t="str">
        <f>IF($A206="INSUMO",VLOOKUP($B206,'BANCO DE DADOS DEZEMBRO INS'!$A:$D,2,FALSE),VLOOKUP($B206,'BANCO DE DADOS DEZEMBRO SERV'!$B:$E,2,FALSE))</f>
        <v>AUXILIAR DE ELETRICISTA COM ENCARGOS COMPLEMENTARES</v>
      </c>
      <c r="D206" s="916" t="str">
        <f>IF($A206="INSUMO",VLOOKUP($B206,'BANCO DE DADOS DEZEMBRO INS'!$A:$D,3,FALSE),VLOOKUP($B206,'BANCO DE DADOS DEZEMBRO SERV'!$B:$E,3,FALSE))</f>
        <v>H</v>
      </c>
      <c r="E206" s="943">
        <v>0.5</v>
      </c>
      <c r="F206" s="920">
        <f>IF($A206="INSUMO",VLOOKUP($B206,'BANCO DE DADOS DEZEMBRO INS'!$A:$D,4,FALSE),VLOOKUP($B206,'BANCO DE DADOS DEZEMBRO SERV'!$B:$E,4,FALSE))</f>
        <v>14.01</v>
      </c>
      <c r="G206" s="944">
        <f t="shared" ref="G206:G207" si="12">TRUNC(F206*E206,2)</f>
        <v>7</v>
      </c>
      <c r="H206" s="722"/>
    </row>
    <row r="207" spans="1:8" s="723" customFormat="1" ht="16.5" thickBot="1">
      <c r="A207" s="726" t="s">
        <v>9120</v>
      </c>
      <c r="B207" s="945">
        <v>88264</v>
      </c>
      <c r="C207" s="881" t="str">
        <f>IF($A207="INSUMO",VLOOKUP($B207,'BANCO DE DADOS DEZEMBRO INS'!$A:$D,2,FALSE),VLOOKUP($B207,'BANCO DE DADOS DEZEMBRO SERV'!$B:$E,2,FALSE))</f>
        <v>ELETRICISTA COM ENCARGOS COMPLEMENTARES</v>
      </c>
      <c r="D207" s="919" t="str">
        <f>IF($A207="INSUMO",VLOOKUP($B207,'BANCO DE DADOS DEZEMBRO INS'!$A:$D,3,FALSE),VLOOKUP($B207,'BANCO DE DADOS DEZEMBRO SERV'!$B:$E,3,FALSE))</f>
        <v>H</v>
      </c>
      <c r="E207" s="946">
        <v>0.5</v>
      </c>
      <c r="F207" s="921">
        <f>IF($A207="INSUMO",VLOOKUP($B207,'BANCO DE DADOS DEZEMBRO INS'!$A:$D,4,FALSE),VLOOKUP($B207,'BANCO DE DADOS DEZEMBRO SERV'!$B:$E,4,FALSE))</f>
        <v>17.690000000000001</v>
      </c>
      <c r="G207" s="947">
        <f t="shared" si="12"/>
        <v>8.84</v>
      </c>
      <c r="H207" s="722"/>
    </row>
    <row r="208" spans="1:8" s="723" customFormat="1" ht="16.5" thickBot="1">
      <c r="A208" s="722"/>
      <c r="B208" s="2489" t="s">
        <v>10468</v>
      </c>
      <c r="C208" s="2489"/>
      <c r="D208" s="2489"/>
      <c r="E208" s="2489"/>
      <c r="F208" s="948" t="s">
        <v>3095</v>
      </c>
      <c r="G208" s="949">
        <f>SUM(G200:G207)</f>
        <v>24.049999999999997</v>
      </c>
      <c r="H208" s="722"/>
    </row>
    <row r="209" spans="1:10" s="722" customFormat="1" ht="15">
      <c r="B209" s="2489"/>
      <c r="C209" s="2489"/>
      <c r="D209" s="2489"/>
      <c r="E209" s="2489"/>
      <c r="F209" s="723"/>
      <c r="G209" s="723"/>
      <c r="I209" s="723"/>
      <c r="J209" s="723"/>
    </row>
    <row r="210" spans="1:10" ht="13.5" thickBot="1"/>
    <row r="211" spans="1:10" s="1394" customFormat="1" ht="15.75">
      <c r="A211" s="1390"/>
      <c r="B211" s="1371" t="s">
        <v>12299</v>
      </c>
      <c r="C211" s="2434" t="str">
        <f>CONCATENATE("FORNECIMENTO E INSTALAÇÃO DE ",C214)</f>
        <v>FORNECIMENTO E INSTALAÇÃO DE VERGALHÃO GALVANIZADO A FOGO 3/8" X 3,00m (RE-BAR)</v>
      </c>
      <c r="D211" s="2488"/>
      <c r="E211" s="2488"/>
      <c r="F211" s="2488"/>
      <c r="G211" s="1372" t="s">
        <v>30</v>
      </c>
      <c r="H211" s="1395">
        <f>G218</f>
        <v>35.650000000000006</v>
      </c>
    </row>
    <row r="212" spans="1:10" s="1394" customFormat="1" ht="31.5">
      <c r="A212" s="1390"/>
      <c r="B212" s="425" t="s">
        <v>3230</v>
      </c>
      <c r="C212" s="1386" t="s">
        <v>3089</v>
      </c>
      <c r="D212" s="1373" t="s">
        <v>30</v>
      </c>
      <c r="E212" s="1386" t="s">
        <v>3090</v>
      </c>
      <c r="F212" s="1387" t="s">
        <v>3091</v>
      </c>
      <c r="G212" s="1388" t="s">
        <v>3092</v>
      </c>
      <c r="H212" s="1393"/>
    </row>
    <row r="213" spans="1:10" s="1394" customFormat="1" ht="15.75">
      <c r="A213" s="1390"/>
      <c r="B213" s="2396" t="s">
        <v>3093</v>
      </c>
      <c r="C213" s="2397"/>
      <c r="D213" s="2397"/>
      <c r="E213" s="2397"/>
      <c r="F213" s="2397"/>
      <c r="G213" s="2398"/>
      <c r="H213" s="1393"/>
    </row>
    <row r="214" spans="1:10" s="1394" customFormat="1" ht="15.75">
      <c r="A214" s="1392"/>
      <c r="B214" s="1389" t="s">
        <v>3142</v>
      </c>
      <c r="C214" s="1368" t="str">
        <f>C220</f>
        <v>VERGALHÃO GALVANIZADO A FOGO 3/8" X 3,00m (RE-BAR)</v>
      </c>
      <c r="D214" s="1370" t="str">
        <f>F220</f>
        <v>UN</v>
      </c>
      <c r="E214" s="1366">
        <v>1</v>
      </c>
      <c r="F214" s="1364">
        <f>D225</f>
        <v>26.19</v>
      </c>
      <c r="G214" s="1367">
        <f>TRUNC(F214*E214,2)</f>
        <v>26.19</v>
      </c>
      <c r="H214" s="1393"/>
    </row>
    <row r="215" spans="1:10" s="1394" customFormat="1" ht="15.75">
      <c r="A215" s="1390"/>
      <c r="B215" s="2396" t="s">
        <v>3094</v>
      </c>
      <c r="C215" s="2397"/>
      <c r="D215" s="2397"/>
      <c r="E215" s="2397"/>
      <c r="F215" s="2397"/>
      <c r="G215" s="2398"/>
      <c r="H215" s="1393"/>
    </row>
    <row r="216" spans="1:10" s="1394" customFormat="1" ht="15.75">
      <c r="A216" s="1392" t="s">
        <v>9120</v>
      </c>
      <c r="B216" s="1436">
        <v>88264</v>
      </c>
      <c r="C216" s="1368" t="str">
        <f>IF($A216="INSUMO",VLOOKUP($B216,'BANCO DE DADOS DEZEMBRO INS'!$A:$D,2,FALSE),VLOOKUP($B216,'BANCO DE DADOS DEZEMBRO SERV'!$B:$E,2,FALSE))</f>
        <v>ELETRICISTA COM ENCARGOS COMPLEMENTARES</v>
      </c>
      <c r="D216" s="1362" t="str">
        <f>IF($A216="INSUMO",VLOOKUP($B216,'BANCO DE DADOS DEZEMBRO INS'!$A:$D,3,FALSE),VLOOKUP($B216,'BANCO DE DADOS DEZEMBRO SERV'!$B:$E,3,FALSE))</f>
        <v>H</v>
      </c>
      <c r="E216" s="1374">
        <v>0.3</v>
      </c>
      <c r="F216" s="1364">
        <f>IF($A216="INSUMO",VLOOKUP($B216,'BANCO DE DADOS DEZEMBRO INS'!$A:$D,4,FALSE),VLOOKUP($B216,'BANCO DE DADOS DEZEMBRO SERV'!$B:$E,4,FALSE))</f>
        <v>17.690000000000001</v>
      </c>
      <c r="G216" s="1375">
        <f t="shared" ref="G216:G217" si="13">TRUNC(F216*E216,2)</f>
        <v>5.3</v>
      </c>
      <c r="H216" s="1393"/>
    </row>
    <row r="217" spans="1:10" s="1394" customFormat="1" ht="16.5" thickBot="1">
      <c r="A217" s="1392" t="s">
        <v>9120</v>
      </c>
      <c r="B217" s="1422">
        <v>88316</v>
      </c>
      <c r="C217" s="1369" t="str">
        <f>IF($A217="INSUMO",VLOOKUP($B217,'BANCO DE DADOS DEZEMBRO INS'!$A:$D,2,FALSE),VLOOKUP($B217,'BANCO DE DADOS DEZEMBRO SERV'!$B:$E,2,FALSE))</f>
        <v>SERVENTE COM ENCARGOS COMPLEMENTARES</v>
      </c>
      <c r="D217" s="1363" t="str">
        <f>IF($A217="INSUMO",VLOOKUP($B217,'BANCO DE DADOS DEZEMBRO INS'!$A:$D,3,FALSE),VLOOKUP($B217,'BANCO DE DADOS DEZEMBRO SERV'!$B:$E,3,FALSE))</f>
        <v>H</v>
      </c>
      <c r="E217" s="1376">
        <v>0.3</v>
      </c>
      <c r="F217" s="1365">
        <f>IF($A217="INSUMO",VLOOKUP($B217,'BANCO DE DADOS DEZEMBRO INS'!$A:$D,4,FALSE),VLOOKUP($B217,'BANCO DE DADOS DEZEMBRO SERV'!$B:$E,4,FALSE))</f>
        <v>13.89</v>
      </c>
      <c r="G217" s="1377">
        <f t="shared" si="13"/>
        <v>4.16</v>
      </c>
      <c r="H217" s="1393"/>
    </row>
    <row r="218" spans="1:10" s="1394" customFormat="1" ht="16.5" thickBot="1">
      <c r="A218" s="1390"/>
      <c r="B218" s="2489" t="s">
        <v>12305</v>
      </c>
      <c r="C218" s="2489"/>
      <c r="D218" s="2489"/>
      <c r="E218" s="2489"/>
      <c r="F218" s="1378" t="s">
        <v>3095</v>
      </c>
      <c r="G218" s="1379">
        <f>SUM(G213:G217)</f>
        <v>35.650000000000006</v>
      </c>
      <c r="H218" s="1393"/>
    </row>
    <row r="219" spans="1:10" s="1394" customFormat="1" ht="15.75" thickBot="1">
      <c r="A219" s="1390"/>
      <c r="B219" s="2489"/>
      <c r="C219" s="2489"/>
      <c r="D219" s="2489"/>
      <c r="E219" s="2489"/>
      <c r="F219" s="1391"/>
      <c r="G219" s="1391"/>
      <c r="H219" s="1393"/>
    </row>
    <row r="220" spans="1:10" s="1394" customFormat="1" ht="15.75">
      <c r="A220" s="1393"/>
      <c r="B220" s="1412"/>
      <c r="C220" s="1396" t="s">
        <v>12303</v>
      </c>
      <c r="D220" s="1413"/>
      <c r="E220" s="1414"/>
      <c r="F220" s="1411" t="s">
        <v>30</v>
      </c>
      <c r="G220" s="1415" t="s">
        <v>30</v>
      </c>
      <c r="H220" s="1393"/>
    </row>
    <row r="221" spans="1:10" s="1394" customFormat="1" ht="31.5">
      <c r="A221" s="1393"/>
      <c r="B221" s="1397" t="s">
        <v>3135</v>
      </c>
      <c r="C221" s="1398" t="s">
        <v>3136</v>
      </c>
      <c r="D221" s="1399" t="s">
        <v>3137</v>
      </c>
      <c r="E221" s="1400" t="s">
        <v>3138</v>
      </c>
      <c r="F221" s="1410" t="s">
        <v>3139</v>
      </c>
      <c r="G221" s="1401" t="s">
        <v>3140</v>
      </c>
      <c r="H221" s="1393"/>
    </row>
    <row r="222" spans="1:10" s="1394" customFormat="1" ht="15">
      <c r="A222" s="1393"/>
      <c r="B222" s="1416">
        <v>42645</v>
      </c>
      <c r="C222" s="1406" t="s">
        <v>3210</v>
      </c>
      <c r="D222" s="1407">
        <v>26.19</v>
      </c>
      <c r="E222" s="1421" t="s">
        <v>3211</v>
      </c>
      <c r="F222" s="1417" t="s">
        <v>3212</v>
      </c>
      <c r="G222" s="1420" t="s">
        <v>12304</v>
      </c>
      <c r="H222" s="1393"/>
    </row>
    <row r="223" spans="1:10" s="1394" customFormat="1" ht="15">
      <c r="A223" s="1393"/>
      <c r="B223" s="1409"/>
      <c r="C223" s="1402"/>
      <c r="D223" s="1403"/>
      <c r="E223" s="1404"/>
      <c r="F223" s="1418"/>
      <c r="G223" s="1405"/>
      <c r="H223" s="1393"/>
    </row>
    <row r="224" spans="1:10" s="1394" customFormat="1" ht="15">
      <c r="A224" s="1393"/>
      <c r="B224" s="1409"/>
      <c r="C224" s="1406"/>
      <c r="D224" s="1407"/>
      <c r="E224" s="1419"/>
      <c r="F224" s="1417"/>
      <c r="G224" s="1408"/>
      <c r="H224" s="1393"/>
    </row>
    <row r="225" spans="1:8" s="1394" customFormat="1" ht="16.5" thickBot="1">
      <c r="A225" s="1393"/>
      <c r="B225" s="1381"/>
      <c r="C225" s="1382" t="s">
        <v>3141</v>
      </c>
      <c r="D225" s="1383">
        <f>MEDIAN(D222:D224)</f>
        <v>26.19</v>
      </c>
      <c r="E225" s="1384"/>
      <c r="F225" s="1380"/>
      <c r="G225" s="1385"/>
      <c r="H225" s="1393"/>
    </row>
    <row r="226" spans="1:8" s="1435" customFormat="1" ht="13.5" thickBot="1">
      <c r="A226" s="1434"/>
      <c r="H226" s="1434"/>
    </row>
    <row r="227" spans="1:8" s="1435" customFormat="1" ht="15.75">
      <c r="A227" s="1431"/>
      <c r="B227" s="1518" t="s">
        <v>12300</v>
      </c>
      <c r="C227" s="2434" t="str">
        <f>CONCATENATE("FORNECIMENTO E INSTALAÇÃO DE ",C230)</f>
        <v>FORNECIMENTO E INSTALAÇÃO DE CLIPS GALVANIZADO 3/8"</v>
      </c>
      <c r="D227" s="2488"/>
      <c r="E227" s="2488"/>
      <c r="F227" s="2488"/>
      <c r="G227" s="1519" t="s">
        <v>30</v>
      </c>
      <c r="H227" s="1437">
        <f>G233</f>
        <v>4.8599999999999994</v>
      </c>
    </row>
    <row r="228" spans="1:8" s="1435" customFormat="1" ht="31.5">
      <c r="A228" s="1431"/>
      <c r="B228" s="425" t="s">
        <v>3230</v>
      </c>
      <c r="C228" s="1527" t="s">
        <v>3089</v>
      </c>
      <c r="D228" s="1520" t="s">
        <v>30</v>
      </c>
      <c r="E228" s="1527" t="s">
        <v>3090</v>
      </c>
      <c r="F228" s="1528" t="s">
        <v>3091</v>
      </c>
      <c r="G228" s="1529" t="s">
        <v>3092</v>
      </c>
      <c r="H228" s="1434"/>
    </row>
    <row r="229" spans="1:8" s="1435" customFormat="1" ht="15.75">
      <c r="A229" s="1431"/>
      <c r="B229" s="2396" t="s">
        <v>3093</v>
      </c>
      <c r="C229" s="2397"/>
      <c r="D229" s="2397"/>
      <c r="E229" s="2397"/>
      <c r="F229" s="2397"/>
      <c r="G229" s="2398"/>
      <c r="H229" s="1434"/>
    </row>
    <row r="230" spans="1:8" s="1435" customFormat="1" ht="15.75">
      <c r="A230" s="1433"/>
      <c r="B230" s="1530" t="s">
        <v>3142</v>
      </c>
      <c r="C230" s="1515" t="str">
        <f>C235</f>
        <v>CLIPS GALVANIZADO 3/8"</v>
      </c>
      <c r="D230" s="1517" t="str">
        <f>F235</f>
        <v>UN</v>
      </c>
      <c r="E230" s="1513">
        <v>1</v>
      </c>
      <c r="F230" s="1511">
        <f>D240</f>
        <v>3.63</v>
      </c>
      <c r="G230" s="1514">
        <f>TRUNC(F230*E230,2)</f>
        <v>3.63</v>
      </c>
      <c r="H230" s="1434"/>
    </row>
    <row r="231" spans="1:8" s="1435" customFormat="1" ht="15.75">
      <c r="A231" s="1431"/>
      <c r="B231" s="2396" t="s">
        <v>3094</v>
      </c>
      <c r="C231" s="2397"/>
      <c r="D231" s="2397"/>
      <c r="E231" s="2397"/>
      <c r="F231" s="2397"/>
      <c r="G231" s="2398"/>
      <c r="H231" s="1434"/>
    </row>
    <row r="232" spans="1:8" s="1435" customFormat="1" ht="16.5" thickBot="1">
      <c r="A232" s="1433" t="s">
        <v>9120</v>
      </c>
      <c r="B232" s="1524">
        <v>88264</v>
      </c>
      <c r="C232" s="1516" t="str">
        <f>IF($A232="INSUMO",VLOOKUP($B232,'BANCO DE DADOS DEZEMBRO INS'!$A:$D,2,FALSE),VLOOKUP($B232,'BANCO DE DADOS DEZEMBRO SERV'!$B:$E,2,FALSE))</f>
        <v>ELETRICISTA COM ENCARGOS COMPLEMENTARES</v>
      </c>
      <c r="D232" s="1510" t="str">
        <f>IF($A232="INSUMO",VLOOKUP($B232,'BANCO DE DADOS DEZEMBRO INS'!$A:$D,3,FALSE),VLOOKUP($B232,'BANCO DE DADOS DEZEMBRO SERV'!$B:$E,3,FALSE))</f>
        <v>H</v>
      </c>
      <c r="E232" s="1525">
        <v>7.0000000000000007E-2</v>
      </c>
      <c r="F232" s="1512">
        <f>IF($A232="INSUMO",VLOOKUP($B232,'BANCO DE DADOS DEZEMBRO INS'!$A:$D,4,FALSE),VLOOKUP($B232,'BANCO DE DADOS DEZEMBRO SERV'!$B:$E,4,FALSE))</f>
        <v>17.690000000000001</v>
      </c>
      <c r="G232" s="1526">
        <f t="shared" ref="G232" si="14">TRUNC(F232*E232,2)</f>
        <v>1.23</v>
      </c>
      <c r="H232" s="1434"/>
    </row>
    <row r="233" spans="1:8" s="1435" customFormat="1" ht="16.5" thickBot="1">
      <c r="A233" s="1431"/>
      <c r="B233" s="2489" t="s">
        <v>12307</v>
      </c>
      <c r="C233" s="2489"/>
      <c r="D233" s="2489"/>
      <c r="E233" s="2489"/>
      <c r="F233" s="1423" t="s">
        <v>3095</v>
      </c>
      <c r="G233" s="1424">
        <f>SUM(G229:G232)</f>
        <v>4.8599999999999994</v>
      </c>
      <c r="H233" s="1434"/>
    </row>
    <row r="234" spans="1:8" s="1435" customFormat="1" ht="15.75" thickBot="1">
      <c r="A234" s="1431"/>
      <c r="B234" s="2489"/>
      <c r="C234" s="2489"/>
      <c r="D234" s="2489"/>
      <c r="E234" s="2489"/>
      <c r="F234" s="1432"/>
      <c r="G234" s="1432"/>
      <c r="H234" s="1434"/>
    </row>
    <row r="235" spans="1:8" s="1435" customFormat="1" ht="15.75">
      <c r="A235" s="1434"/>
      <c r="B235" s="1454"/>
      <c r="C235" s="1438" t="s">
        <v>12306</v>
      </c>
      <c r="D235" s="1455"/>
      <c r="E235" s="1456"/>
      <c r="F235" s="1453" t="s">
        <v>30</v>
      </c>
      <c r="G235" s="1457" t="s">
        <v>30</v>
      </c>
      <c r="H235" s="1434"/>
    </row>
    <row r="236" spans="1:8" s="1435" customFormat="1" ht="31.5">
      <c r="A236" s="1434"/>
      <c r="B236" s="1439" t="s">
        <v>3135</v>
      </c>
      <c r="C236" s="1440" t="s">
        <v>3136</v>
      </c>
      <c r="D236" s="1441" t="s">
        <v>3137</v>
      </c>
      <c r="E236" s="1442" t="s">
        <v>3138</v>
      </c>
      <c r="F236" s="1452" t="s">
        <v>3139</v>
      </c>
      <c r="G236" s="1443" t="s">
        <v>3140</v>
      </c>
      <c r="H236" s="1434"/>
    </row>
    <row r="237" spans="1:8" s="1435" customFormat="1" ht="15">
      <c r="A237" s="1434"/>
      <c r="B237" s="1458">
        <v>42645</v>
      </c>
      <c r="C237" s="1448" t="s">
        <v>3210</v>
      </c>
      <c r="D237" s="1449">
        <v>3.63</v>
      </c>
      <c r="E237" s="1463" t="s">
        <v>3211</v>
      </c>
      <c r="F237" s="1459" t="s">
        <v>3212</v>
      </c>
      <c r="G237" s="1462" t="s">
        <v>12304</v>
      </c>
      <c r="H237" s="1434"/>
    </row>
    <row r="238" spans="1:8" s="1435" customFormat="1" ht="15">
      <c r="A238" s="1434"/>
      <c r="B238" s="1451"/>
      <c r="C238" s="1444"/>
      <c r="D238" s="1445"/>
      <c r="E238" s="1446"/>
      <c r="F238" s="1460"/>
      <c r="G238" s="1447"/>
      <c r="H238" s="1434"/>
    </row>
    <row r="239" spans="1:8" s="1435" customFormat="1" ht="15">
      <c r="A239" s="1434"/>
      <c r="B239" s="1451"/>
      <c r="C239" s="1448"/>
      <c r="D239" s="1449"/>
      <c r="E239" s="1461"/>
      <c r="F239" s="1459"/>
      <c r="G239" s="1450"/>
      <c r="H239" s="1434"/>
    </row>
    <row r="240" spans="1:8" s="1435" customFormat="1" ht="16.5" thickBot="1">
      <c r="A240" s="1434"/>
      <c r="B240" s="1426"/>
      <c r="C240" s="1427" t="s">
        <v>3141</v>
      </c>
      <c r="D240" s="1428">
        <f>MEDIAN(D237:D239)</f>
        <v>3.63</v>
      </c>
      <c r="E240" s="1429"/>
      <c r="F240" s="1425"/>
      <c r="G240" s="1430"/>
      <c r="H240" s="1434"/>
    </row>
    <row r="241" spans="1:8" s="1476" customFormat="1" ht="13.5" thickBot="1">
      <c r="A241" s="1475"/>
      <c r="H241" s="1475"/>
    </row>
    <row r="242" spans="1:8" s="1476" customFormat="1" ht="15.75">
      <c r="A242" s="1472"/>
      <c r="B242" s="1518" t="s">
        <v>12301</v>
      </c>
      <c r="C242" s="2434" t="str">
        <f>CONCATENATE("FORNECIMENTO E INSTALAÇÃO DE ",C245)</f>
        <v>FORNECIMENTO E INSTALAÇÃO DE CONECTOR EM LATÃO TIPO MINI-GAR PARA CABOS DE 16 A 50MM²</v>
      </c>
      <c r="D242" s="2488"/>
      <c r="E242" s="2488"/>
      <c r="F242" s="2488"/>
      <c r="G242" s="1519" t="s">
        <v>30</v>
      </c>
      <c r="H242" s="1477">
        <f>G248</f>
        <v>11.42</v>
      </c>
    </row>
    <row r="243" spans="1:8" s="1476" customFormat="1" ht="31.5">
      <c r="A243" s="1472"/>
      <c r="B243" s="425" t="s">
        <v>3230</v>
      </c>
      <c r="C243" s="1527" t="s">
        <v>3089</v>
      </c>
      <c r="D243" s="1520" t="s">
        <v>30</v>
      </c>
      <c r="E243" s="1527" t="s">
        <v>3090</v>
      </c>
      <c r="F243" s="1528" t="s">
        <v>3091</v>
      </c>
      <c r="G243" s="1529" t="s">
        <v>3092</v>
      </c>
      <c r="H243" s="1475"/>
    </row>
    <row r="244" spans="1:8" s="1476" customFormat="1" ht="15.75">
      <c r="A244" s="1472"/>
      <c r="B244" s="2396" t="s">
        <v>3093</v>
      </c>
      <c r="C244" s="2397"/>
      <c r="D244" s="2397"/>
      <c r="E244" s="2397"/>
      <c r="F244" s="2397"/>
      <c r="G244" s="2398"/>
      <c r="H244" s="1475"/>
    </row>
    <row r="245" spans="1:8" s="1476" customFormat="1" ht="15.75">
      <c r="A245" s="1474"/>
      <c r="B245" s="1530" t="s">
        <v>3142</v>
      </c>
      <c r="C245" s="1515" t="str">
        <f>C250</f>
        <v>CONECTOR EM LATÃO TIPO MINI-GAR PARA CABOS DE 16 A 50MM²</v>
      </c>
      <c r="D245" s="1517" t="str">
        <f>F250</f>
        <v>UN</v>
      </c>
      <c r="E245" s="1513">
        <v>1</v>
      </c>
      <c r="F245" s="1511">
        <f>D255</f>
        <v>10.01</v>
      </c>
      <c r="G245" s="1514">
        <f>TRUNC(F245*E245,2)</f>
        <v>10.01</v>
      </c>
      <c r="H245" s="1475"/>
    </row>
    <row r="246" spans="1:8" s="1476" customFormat="1" ht="15.75">
      <c r="A246" s="1472"/>
      <c r="B246" s="2396" t="s">
        <v>3094</v>
      </c>
      <c r="C246" s="2397"/>
      <c r="D246" s="2397"/>
      <c r="E246" s="2397"/>
      <c r="F246" s="2397"/>
      <c r="G246" s="2398"/>
      <c r="H246" s="1475"/>
    </row>
    <row r="247" spans="1:8" s="1476" customFormat="1" ht="16.5" thickBot="1">
      <c r="A247" s="1474" t="s">
        <v>9120</v>
      </c>
      <c r="B247" s="1524">
        <v>88264</v>
      </c>
      <c r="C247" s="1516" t="str">
        <f>IF($A247="INSUMO",VLOOKUP($B247,'BANCO DE DADOS DEZEMBRO INS'!$A:$D,2,FALSE),VLOOKUP($B247,'BANCO DE DADOS DEZEMBRO SERV'!$B:$E,2,FALSE))</f>
        <v>ELETRICISTA COM ENCARGOS COMPLEMENTARES</v>
      </c>
      <c r="D247" s="1510" t="str">
        <f>IF($A247="INSUMO",VLOOKUP($B247,'BANCO DE DADOS DEZEMBRO INS'!$A:$D,3,FALSE),VLOOKUP($B247,'BANCO DE DADOS DEZEMBRO SERV'!$B:$E,3,FALSE))</f>
        <v>H</v>
      </c>
      <c r="E247" s="1525">
        <v>0.08</v>
      </c>
      <c r="F247" s="1512">
        <f>IF($A247="INSUMO",VLOOKUP($B247,'BANCO DE DADOS DEZEMBRO INS'!$A:$D,4,FALSE),VLOOKUP($B247,'BANCO DE DADOS DEZEMBRO SERV'!$B:$E,4,FALSE))</f>
        <v>17.690000000000001</v>
      </c>
      <c r="G247" s="1526">
        <f t="shared" ref="G247" si="15">TRUNC(F247*E247,2)</f>
        <v>1.41</v>
      </c>
      <c r="H247" s="1475"/>
    </row>
    <row r="248" spans="1:8" s="1476" customFormat="1" ht="16.5" thickBot="1">
      <c r="A248" s="1472"/>
      <c r="B248" s="2489" t="s">
        <v>12309</v>
      </c>
      <c r="C248" s="2489"/>
      <c r="D248" s="2489"/>
      <c r="E248" s="2489"/>
      <c r="F248" s="1464" t="s">
        <v>3095</v>
      </c>
      <c r="G248" s="1465">
        <f>SUM(G244:G247)</f>
        <v>11.42</v>
      </c>
      <c r="H248" s="1475"/>
    </row>
    <row r="249" spans="1:8" s="1476" customFormat="1" ht="15.75" thickBot="1">
      <c r="A249" s="1472"/>
      <c r="B249" s="2489"/>
      <c r="C249" s="2489"/>
      <c r="D249" s="2489"/>
      <c r="E249" s="2489"/>
      <c r="F249" s="1473"/>
      <c r="G249" s="1473"/>
      <c r="H249" s="1475"/>
    </row>
    <row r="250" spans="1:8" s="1476" customFormat="1" ht="15.75">
      <c r="A250" s="1475"/>
      <c r="B250" s="1491"/>
      <c r="C250" s="1478" t="s">
        <v>12308</v>
      </c>
      <c r="D250" s="1492"/>
      <c r="E250" s="1493"/>
      <c r="F250" s="1490" t="s">
        <v>30</v>
      </c>
      <c r="G250" s="1494" t="s">
        <v>30</v>
      </c>
      <c r="H250" s="1475"/>
    </row>
    <row r="251" spans="1:8" s="1476" customFormat="1" ht="31.5">
      <c r="A251" s="1475"/>
      <c r="B251" s="1479" t="s">
        <v>3135</v>
      </c>
      <c r="C251" s="1480" t="s">
        <v>3136</v>
      </c>
      <c r="D251" s="1481" t="s">
        <v>3137</v>
      </c>
      <c r="E251" s="1482" t="s">
        <v>3138</v>
      </c>
      <c r="F251" s="1489" t="s">
        <v>3139</v>
      </c>
      <c r="G251" s="1483" t="s">
        <v>3140</v>
      </c>
      <c r="H251" s="1475"/>
    </row>
    <row r="252" spans="1:8" s="1476" customFormat="1" ht="15">
      <c r="A252" s="1475"/>
      <c r="B252" s="1495">
        <f>B237</f>
        <v>42645</v>
      </c>
      <c r="C252" s="1484" t="s">
        <v>3191</v>
      </c>
      <c r="D252" s="1485">
        <v>14</v>
      </c>
      <c r="E252" s="1486" t="s">
        <v>3192</v>
      </c>
      <c r="F252" s="1496" t="s">
        <v>3201</v>
      </c>
      <c r="G252" s="1501" t="s">
        <v>11725</v>
      </c>
      <c r="H252" s="1475"/>
    </row>
    <row r="253" spans="1:8" s="1476" customFormat="1" ht="15">
      <c r="A253" s="1475"/>
      <c r="B253" s="1495">
        <f>B252</f>
        <v>42645</v>
      </c>
      <c r="C253" s="1484" t="s">
        <v>3210</v>
      </c>
      <c r="D253" s="1485">
        <v>10.01</v>
      </c>
      <c r="E253" s="1486" t="s">
        <v>3211</v>
      </c>
      <c r="F253" s="1496" t="s">
        <v>3212</v>
      </c>
      <c r="G253" s="1501" t="s">
        <v>12304</v>
      </c>
      <c r="H253" s="1475"/>
    </row>
    <row r="254" spans="1:8" s="1476" customFormat="1" ht="15">
      <c r="A254" s="1475"/>
      <c r="B254" s="1488"/>
      <c r="C254" s="1484"/>
      <c r="D254" s="1485"/>
      <c r="E254" s="1500"/>
      <c r="F254" s="1496"/>
      <c r="G254" s="1487"/>
      <c r="H254" s="1475"/>
    </row>
    <row r="255" spans="1:8" s="1476" customFormat="1" ht="16.5" thickBot="1">
      <c r="A255" s="1475"/>
      <c r="B255" s="1467"/>
      <c r="C255" s="1468" t="s">
        <v>3141</v>
      </c>
      <c r="D255" s="1469">
        <f>D253</f>
        <v>10.01</v>
      </c>
      <c r="E255" s="1470"/>
      <c r="F255" s="1466"/>
      <c r="G255" s="1471"/>
      <c r="H255" s="1475"/>
    </row>
    <row r="256" spans="1:8" s="1476" customFormat="1" ht="13.5" thickBot="1">
      <c r="A256" s="1475"/>
      <c r="H256" s="1475"/>
    </row>
    <row r="257" spans="1:8" s="1476" customFormat="1" ht="15.75">
      <c r="A257" s="1472"/>
      <c r="B257" s="1518" t="s">
        <v>12302</v>
      </c>
      <c r="C257" s="2434" t="str">
        <f>CONCATENATE("FORNECIMENTO E INSTALAÇÃO DE ",C260)</f>
        <v>FORNECIMENTO E INSTALAÇÃO DE ARAME RECOZIDO 18 BWG, 1,25 MM (0,01 KG/M)</v>
      </c>
      <c r="D257" s="2488"/>
      <c r="E257" s="2488"/>
      <c r="F257" s="2488"/>
      <c r="G257" s="1519" t="s">
        <v>30</v>
      </c>
      <c r="H257" s="1477">
        <f>G264</f>
        <v>54.5</v>
      </c>
    </row>
    <row r="258" spans="1:8" s="1476" customFormat="1" ht="31.5">
      <c r="A258" s="1472"/>
      <c r="B258" s="425" t="s">
        <v>3230</v>
      </c>
      <c r="C258" s="1527" t="s">
        <v>3089</v>
      </c>
      <c r="D258" s="1520" t="s">
        <v>30</v>
      </c>
      <c r="E258" s="1527" t="s">
        <v>3090</v>
      </c>
      <c r="F258" s="1528" t="s">
        <v>3091</v>
      </c>
      <c r="G258" s="1529" t="s">
        <v>3092</v>
      </c>
      <c r="H258" s="1475"/>
    </row>
    <row r="259" spans="1:8" s="1476" customFormat="1" ht="15.75">
      <c r="A259" s="1472"/>
      <c r="B259" s="2396" t="s">
        <v>3093</v>
      </c>
      <c r="C259" s="2397"/>
      <c r="D259" s="2397"/>
      <c r="E259" s="2397"/>
      <c r="F259" s="2397"/>
      <c r="G259" s="2398"/>
      <c r="H259" s="1475"/>
    </row>
    <row r="260" spans="1:8" s="1499" customFormat="1" ht="15.75">
      <c r="A260" s="1497" t="s">
        <v>8915</v>
      </c>
      <c r="B260" s="1521">
        <v>337</v>
      </c>
      <c r="C260" s="1515" t="str">
        <f>IF($A260="INSUMO",VLOOKUP($B260,'BANCO DE DADOS DEZEMBRO INS'!$A:$D,2,FALSE),VLOOKUP($B260,'BANCO DE DADOS DEZEMBRO SERV'!$B:$E,2,FALSE))</f>
        <v>ARAME RECOZIDO 18 BWG, 1,25 MM (0,01 KG/M)</v>
      </c>
      <c r="D260" s="1509" t="str">
        <f>IF($A260="INSUMO",VLOOKUP($B260,'BANCO DE DADOS DEZEMBRO INS'!$A:$D,3,FALSE),VLOOKUP($B260,'BANCO DE DADOS DEZEMBRO SERV'!$B:$E,3,FALSE))</f>
        <v>KG</v>
      </c>
      <c r="E260" s="1522">
        <v>0.08</v>
      </c>
      <c r="F260" s="1511">
        <f>IF($A260="INSUMO",VLOOKUP($B260,'BANCO DE DADOS DEZEMBRO INS'!$A:$D,4,FALSE),VLOOKUP($B260,'BANCO DE DADOS DEZEMBRO SERV'!$B:$E,4,FALSE))</f>
        <v>7.79</v>
      </c>
      <c r="G260" s="1523">
        <f t="shared" ref="G260" si="16">TRUNC(F260*E260,2)</f>
        <v>0.62</v>
      </c>
      <c r="H260" s="1498"/>
    </row>
    <row r="261" spans="1:8" s="1476" customFormat="1" ht="15.75">
      <c r="A261" s="1472"/>
      <c r="B261" s="2396" t="s">
        <v>3094</v>
      </c>
      <c r="C261" s="2397"/>
      <c r="D261" s="2397"/>
      <c r="E261" s="2397"/>
      <c r="F261" s="2397"/>
      <c r="G261" s="2398"/>
      <c r="H261" s="1475"/>
    </row>
    <row r="262" spans="1:8" s="1504" customFormat="1" ht="15.75">
      <c r="A262" s="1502" t="s">
        <v>9120</v>
      </c>
      <c r="B262" s="1521">
        <v>88264</v>
      </c>
      <c r="C262" s="1515" t="str">
        <f>IF($A262="INSUMO",VLOOKUP($B262,'BANCO DE DADOS DEZEMBRO INS'!$A:$D,2,FALSE),VLOOKUP($B262,'BANCO DE DADOS DEZEMBRO SERV'!$B:$E,2,FALSE))</f>
        <v>ELETRICISTA COM ENCARGOS COMPLEMENTARES</v>
      </c>
      <c r="D262" s="1509" t="str">
        <f>IF($A262="INSUMO",VLOOKUP($B262,'BANCO DE DADOS DEZEMBRO INS'!$A:$D,3,FALSE),VLOOKUP($B262,'BANCO DE DADOS DEZEMBRO SERV'!$B:$E,3,FALSE))</f>
        <v>H</v>
      </c>
      <c r="E262" s="1522">
        <v>1.7</v>
      </c>
      <c r="F262" s="1511">
        <f>IF($A262="INSUMO",VLOOKUP($B262,'BANCO DE DADOS DEZEMBRO INS'!$A:$D,4,FALSE),VLOOKUP($B262,'BANCO DE DADOS DEZEMBRO SERV'!$B:$E,4,FALSE))</f>
        <v>17.690000000000001</v>
      </c>
      <c r="G262" s="1523">
        <f t="shared" ref="G262" si="17">TRUNC(F262*E262,2)</f>
        <v>30.07</v>
      </c>
      <c r="H262" s="1503"/>
    </row>
    <row r="263" spans="1:8" s="1476" customFormat="1" ht="16.5" thickBot="1">
      <c r="A263" s="1474" t="s">
        <v>9120</v>
      </c>
      <c r="B263" s="1524">
        <v>88247</v>
      </c>
      <c r="C263" s="1516" t="str">
        <f>IF($A263="INSUMO",VLOOKUP($B263,'BANCO DE DADOS DEZEMBRO INS'!$A:$D,2,FALSE),VLOOKUP($B263,'BANCO DE DADOS DEZEMBRO SERV'!$B:$E,2,FALSE))</f>
        <v>AUXILIAR DE ELETRICISTA COM ENCARGOS COMPLEMENTARES</v>
      </c>
      <c r="D263" s="1510" t="str">
        <f>IF($A263="INSUMO",VLOOKUP($B263,'BANCO DE DADOS DEZEMBRO INS'!$A:$D,3,FALSE),VLOOKUP($B263,'BANCO DE DADOS DEZEMBRO SERV'!$B:$E,3,FALSE))</f>
        <v>H</v>
      </c>
      <c r="E263" s="1525">
        <v>1.7</v>
      </c>
      <c r="F263" s="1512">
        <f>IF($A263="INSUMO",VLOOKUP($B263,'BANCO DE DADOS DEZEMBRO INS'!$A:$D,4,FALSE),VLOOKUP($B263,'BANCO DE DADOS DEZEMBRO SERV'!$B:$E,4,FALSE))</f>
        <v>14.01</v>
      </c>
      <c r="G263" s="1526">
        <f t="shared" ref="G263" si="18">TRUNC(F263*E263,2)</f>
        <v>23.81</v>
      </c>
      <c r="H263" s="1475"/>
    </row>
    <row r="264" spans="1:8" s="1476" customFormat="1" ht="45" customHeight="1" thickBot="1">
      <c r="A264" s="1472"/>
      <c r="B264" s="2489" t="s">
        <v>12310</v>
      </c>
      <c r="C264" s="2489"/>
      <c r="D264" s="2489"/>
      <c r="E264" s="2489"/>
      <c r="F264" s="1464" t="s">
        <v>3095</v>
      </c>
      <c r="G264" s="1465">
        <f>SUM(G259:G263)</f>
        <v>54.5</v>
      </c>
      <c r="H264" s="1475"/>
    </row>
  </sheetData>
  <mergeCells count="60">
    <mergeCell ref="B18:G18"/>
    <mergeCell ref="D6:E6"/>
    <mergeCell ref="F6:G7"/>
    <mergeCell ref="B8:G8"/>
    <mergeCell ref="B13:G13"/>
    <mergeCell ref="C16:F16"/>
    <mergeCell ref="C10:E10"/>
    <mergeCell ref="B261:G261"/>
    <mergeCell ref="B264:E264"/>
    <mergeCell ref="C162:F162"/>
    <mergeCell ref="B164:G164"/>
    <mergeCell ref="B167:G167"/>
    <mergeCell ref="B170:E171"/>
    <mergeCell ref="B196:E196"/>
    <mergeCell ref="C186:F186"/>
    <mergeCell ref="B188:G188"/>
    <mergeCell ref="B193:G193"/>
    <mergeCell ref="B246:G246"/>
    <mergeCell ref="B248:E249"/>
    <mergeCell ref="C257:F257"/>
    <mergeCell ref="B259:G259"/>
    <mergeCell ref="C198:F198"/>
    <mergeCell ref="B200:G200"/>
    <mergeCell ref="C111:F111"/>
    <mergeCell ref="B20:G20"/>
    <mergeCell ref="B22:E23"/>
    <mergeCell ref="C31:F31"/>
    <mergeCell ref="B33:G33"/>
    <mergeCell ref="B35:G35"/>
    <mergeCell ref="C47:F47"/>
    <mergeCell ref="B49:G49"/>
    <mergeCell ref="B53:G53"/>
    <mergeCell ref="C79:F79"/>
    <mergeCell ref="B81:G81"/>
    <mergeCell ref="B85:G85"/>
    <mergeCell ref="B113:G113"/>
    <mergeCell ref="B117:G117"/>
    <mergeCell ref="B135:G135"/>
    <mergeCell ref="C143:F143"/>
    <mergeCell ref="B145:G145"/>
    <mergeCell ref="B150:G150"/>
    <mergeCell ref="B152:E153"/>
    <mergeCell ref="B154:E154"/>
    <mergeCell ref="B172:G172"/>
    <mergeCell ref="B184:E184"/>
    <mergeCell ref="C174:F174"/>
    <mergeCell ref="B176:G176"/>
    <mergeCell ref="B181:G181"/>
    <mergeCell ref="B205:G205"/>
    <mergeCell ref="B208:E209"/>
    <mergeCell ref="B244:G244"/>
    <mergeCell ref="C211:F211"/>
    <mergeCell ref="B213:G213"/>
    <mergeCell ref="B215:G215"/>
    <mergeCell ref="B218:E219"/>
    <mergeCell ref="C227:F227"/>
    <mergeCell ref="B229:G229"/>
    <mergeCell ref="B231:G231"/>
    <mergeCell ref="B233:E234"/>
    <mergeCell ref="C242:F242"/>
  </mergeCells>
  <dataValidations count="1">
    <dataValidation type="list" allowBlank="1" showInputMessage="1" showErrorMessage="1" sqref="A21 A36:A37 A54:A55 A86:A87 A118:A119 A182:A183 A194:A195 A189:A192 A147:A149 A206:A207 A177:A180 A165:A166 A151 A260 A168:A169 A216:A217 A214 A232 A230 A247 A245 A262:A263 A201:A204">
      <formula1>$A$3:$A$4</formula1>
    </dataValidation>
  </dataValidations>
  <printOptions horizontalCentered="1"/>
  <pageMargins left="0.78740157480314965" right="0.19685039370078741" top="0.39370078740157483" bottom="0.78740157480314965" header="0.19685039370078741" footer="0.19685039370078741"/>
  <pageSetup paperSize="9" scale="49" fitToHeight="100" orientation="portrait" r:id="rId1"/>
  <headerFooter scaleWithDoc="0" alignWithMargins="0">
    <oddHeader>&amp;RPágina &amp;P de &amp;N</oddHeader>
    <oddFooter>&amp;R&amp;G</oddFooter>
  </headerFooter>
  <rowBreaks count="3" manualBreakCount="3">
    <brk id="77" min="1" max="6" man="1"/>
    <brk id="141" min="1" max="6" man="1"/>
    <brk id="196" min="1" max="6" man="1"/>
  </rowBreaks>
  <drawing r:id="rId2"/>
  <legacyDrawingHF r:id="rId3"/>
</worksheet>
</file>

<file path=xl/worksheets/sheet11.xml><?xml version="1.0" encoding="utf-8"?>
<worksheet xmlns="http://schemas.openxmlformats.org/spreadsheetml/2006/main" xmlns:r="http://schemas.openxmlformats.org/officeDocument/2006/relationships">
  <sheetPr>
    <tabColor theme="5" tint="0.39997558519241921"/>
  </sheetPr>
  <dimension ref="A3:L526"/>
  <sheetViews>
    <sheetView tabSelected="1" view="pageBreakPreview" topLeftCell="A502" zoomScale="70" zoomScaleSheetLayoutView="70" workbookViewId="0">
      <selection activeCell="H58" sqref="H58:I58"/>
    </sheetView>
  </sheetViews>
  <sheetFormatPr defaultRowHeight="12.75"/>
  <cols>
    <col min="1" max="1" width="19.5703125" style="1601" customWidth="1"/>
    <col min="2" max="2" width="24.5703125" style="1602" customWidth="1"/>
    <col min="3" max="3" width="78.5703125" style="1602" customWidth="1"/>
    <col min="4" max="4" width="17.140625" style="1602" bestFit="1" customWidth="1"/>
    <col min="5" max="5" width="25.5703125" style="1602" customWidth="1"/>
    <col min="6" max="6" width="18.140625" style="1602" bestFit="1" customWidth="1"/>
    <col min="7" max="7" width="21.42578125" style="1602" customWidth="1"/>
    <col min="8" max="8" width="16.140625" style="1601" bestFit="1" customWidth="1"/>
    <col min="9" max="9" width="16.5703125" style="1602" bestFit="1" customWidth="1"/>
    <col min="10" max="257" width="9.140625" style="1602"/>
    <col min="258" max="258" width="24.5703125" style="1602" customWidth="1"/>
    <col min="259" max="259" width="71.7109375" style="1602" customWidth="1"/>
    <col min="260" max="260" width="17.140625" style="1602" bestFit="1" customWidth="1"/>
    <col min="261" max="261" width="16.7109375" style="1602" bestFit="1" customWidth="1"/>
    <col min="262" max="262" width="16.85546875" style="1602" bestFit="1" customWidth="1"/>
    <col min="263" max="263" width="21.42578125" style="1602" customWidth="1"/>
    <col min="264" max="264" width="9.140625" style="1602"/>
    <col min="265" max="265" width="16.5703125" style="1602" bestFit="1" customWidth="1"/>
    <col min="266" max="513" width="9.140625" style="1602"/>
    <col min="514" max="514" width="24.5703125" style="1602" customWidth="1"/>
    <col min="515" max="515" width="71.7109375" style="1602" customWidth="1"/>
    <col min="516" max="516" width="17.140625" style="1602" bestFit="1" customWidth="1"/>
    <col min="517" max="517" width="16.7109375" style="1602" bestFit="1" customWidth="1"/>
    <col min="518" max="518" width="16.85546875" style="1602" bestFit="1" customWidth="1"/>
    <col min="519" max="519" width="21.42578125" style="1602" customWidth="1"/>
    <col min="520" max="520" width="9.140625" style="1602"/>
    <col min="521" max="521" width="16.5703125" style="1602" bestFit="1" customWidth="1"/>
    <col min="522" max="769" width="9.140625" style="1602"/>
    <col min="770" max="770" width="24.5703125" style="1602" customWidth="1"/>
    <col min="771" max="771" width="71.7109375" style="1602" customWidth="1"/>
    <col min="772" max="772" width="17.140625" style="1602" bestFit="1" customWidth="1"/>
    <col min="773" max="773" width="16.7109375" style="1602" bestFit="1" customWidth="1"/>
    <col min="774" max="774" width="16.85546875" style="1602" bestFit="1" customWidth="1"/>
    <col min="775" max="775" width="21.42578125" style="1602" customWidth="1"/>
    <col min="776" max="776" width="9.140625" style="1602"/>
    <col min="777" max="777" width="16.5703125" style="1602" bestFit="1" customWidth="1"/>
    <col min="778" max="1025" width="9.140625" style="1602"/>
    <col min="1026" max="1026" width="24.5703125" style="1602" customWidth="1"/>
    <col min="1027" max="1027" width="71.7109375" style="1602" customWidth="1"/>
    <col min="1028" max="1028" width="17.140625" style="1602" bestFit="1" customWidth="1"/>
    <col min="1029" max="1029" width="16.7109375" style="1602" bestFit="1" customWidth="1"/>
    <col min="1030" max="1030" width="16.85546875" style="1602" bestFit="1" customWidth="1"/>
    <col min="1031" max="1031" width="21.42578125" style="1602" customWidth="1"/>
    <col min="1032" max="1032" width="9.140625" style="1602"/>
    <col min="1033" max="1033" width="16.5703125" style="1602" bestFit="1" customWidth="1"/>
    <col min="1034" max="1281" width="9.140625" style="1602"/>
    <col min="1282" max="1282" width="24.5703125" style="1602" customWidth="1"/>
    <col min="1283" max="1283" width="71.7109375" style="1602" customWidth="1"/>
    <col min="1284" max="1284" width="17.140625" style="1602" bestFit="1" customWidth="1"/>
    <col min="1285" max="1285" width="16.7109375" style="1602" bestFit="1" customWidth="1"/>
    <col min="1286" max="1286" width="16.85546875" style="1602" bestFit="1" customWidth="1"/>
    <col min="1287" max="1287" width="21.42578125" style="1602" customWidth="1"/>
    <col min="1288" max="1288" width="9.140625" style="1602"/>
    <col min="1289" max="1289" width="16.5703125" style="1602" bestFit="1" customWidth="1"/>
    <col min="1290" max="1537" width="9.140625" style="1602"/>
    <col min="1538" max="1538" width="24.5703125" style="1602" customWidth="1"/>
    <col min="1539" max="1539" width="71.7109375" style="1602" customWidth="1"/>
    <col min="1540" max="1540" width="17.140625" style="1602" bestFit="1" customWidth="1"/>
    <col min="1541" max="1541" width="16.7109375" style="1602" bestFit="1" customWidth="1"/>
    <col min="1542" max="1542" width="16.85546875" style="1602" bestFit="1" customWidth="1"/>
    <col min="1543" max="1543" width="21.42578125" style="1602" customWidth="1"/>
    <col min="1544" max="1544" width="9.140625" style="1602"/>
    <col min="1545" max="1545" width="16.5703125" style="1602" bestFit="1" customWidth="1"/>
    <col min="1546" max="1793" width="9.140625" style="1602"/>
    <col min="1794" max="1794" width="24.5703125" style="1602" customWidth="1"/>
    <col min="1795" max="1795" width="71.7109375" style="1602" customWidth="1"/>
    <col min="1796" max="1796" width="17.140625" style="1602" bestFit="1" customWidth="1"/>
    <col min="1797" max="1797" width="16.7109375" style="1602" bestFit="1" customWidth="1"/>
    <col min="1798" max="1798" width="16.85546875" style="1602" bestFit="1" customWidth="1"/>
    <col min="1799" max="1799" width="21.42578125" style="1602" customWidth="1"/>
    <col min="1800" max="1800" width="9.140625" style="1602"/>
    <col min="1801" max="1801" width="16.5703125" style="1602" bestFit="1" customWidth="1"/>
    <col min="1802" max="2049" width="9.140625" style="1602"/>
    <col min="2050" max="2050" width="24.5703125" style="1602" customWidth="1"/>
    <col min="2051" max="2051" width="71.7109375" style="1602" customWidth="1"/>
    <col min="2052" max="2052" width="17.140625" style="1602" bestFit="1" customWidth="1"/>
    <col min="2053" max="2053" width="16.7109375" style="1602" bestFit="1" customWidth="1"/>
    <col min="2054" max="2054" width="16.85546875" style="1602" bestFit="1" customWidth="1"/>
    <col min="2055" max="2055" width="21.42578125" style="1602" customWidth="1"/>
    <col min="2056" max="2056" width="9.140625" style="1602"/>
    <col min="2057" max="2057" width="16.5703125" style="1602" bestFit="1" customWidth="1"/>
    <col min="2058" max="2305" width="9.140625" style="1602"/>
    <col min="2306" max="2306" width="24.5703125" style="1602" customWidth="1"/>
    <col min="2307" max="2307" width="71.7109375" style="1602" customWidth="1"/>
    <col min="2308" max="2308" width="17.140625" style="1602" bestFit="1" customWidth="1"/>
    <col min="2309" max="2309" width="16.7109375" style="1602" bestFit="1" customWidth="1"/>
    <col min="2310" max="2310" width="16.85546875" style="1602" bestFit="1" customWidth="1"/>
    <col min="2311" max="2311" width="21.42578125" style="1602" customWidth="1"/>
    <col min="2312" max="2312" width="9.140625" style="1602"/>
    <col min="2313" max="2313" width="16.5703125" style="1602" bestFit="1" customWidth="1"/>
    <col min="2314" max="2561" width="9.140625" style="1602"/>
    <col min="2562" max="2562" width="24.5703125" style="1602" customWidth="1"/>
    <col min="2563" max="2563" width="71.7109375" style="1602" customWidth="1"/>
    <col min="2564" max="2564" width="17.140625" style="1602" bestFit="1" customWidth="1"/>
    <col min="2565" max="2565" width="16.7109375" style="1602" bestFit="1" customWidth="1"/>
    <col min="2566" max="2566" width="16.85546875" style="1602" bestFit="1" customWidth="1"/>
    <col min="2567" max="2567" width="21.42578125" style="1602" customWidth="1"/>
    <col min="2568" max="2568" width="9.140625" style="1602"/>
    <col min="2569" max="2569" width="16.5703125" style="1602" bestFit="1" customWidth="1"/>
    <col min="2570" max="2817" width="9.140625" style="1602"/>
    <col min="2818" max="2818" width="24.5703125" style="1602" customWidth="1"/>
    <col min="2819" max="2819" width="71.7109375" style="1602" customWidth="1"/>
    <col min="2820" max="2820" width="17.140625" style="1602" bestFit="1" customWidth="1"/>
    <col min="2821" max="2821" width="16.7109375" style="1602" bestFit="1" customWidth="1"/>
    <col min="2822" max="2822" width="16.85546875" style="1602" bestFit="1" customWidth="1"/>
    <col min="2823" max="2823" width="21.42578125" style="1602" customWidth="1"/>
    <col min="2824" max="2824" width="9.140625" style="1602"/>
    <col min="2825" max="2825" width="16.5703125" style="1602" bestFit="1" customWidth="1"/>
    <col min="2826" max="3073" width="9.140625" style="1602"/>
    <col min="3074" max="3074" width="24.5703125" style="1602" customWidth="1"/>
    <col min="3075" max="3075" width="71.7109375" style="1602" customWidth="1"/>
    <col min="3076" max="3076" width="17.140625" style="1602" bestFit="1" customWidth="1"/>
    <col min="3077" max="3077" width="16.7109375" style="1602" bestFit="1" customWidth="1"/>
    <col min="3078" max="3078" width="16.85546875" style="1602" bestFit="1" customWidth="1"/>
    <col min="3079" max="3079" width="21.42578125" style="1602" customWidth="1"/>
    <col min="3080" max="3080" width="9.140625" style="1602"/>
    <col min="3081" max="3081" width="16.5703125" style="1602" bestFit="1" customWidth="1"/>
    <col min="3082" max="3329" width="9.140625" style="1602"/>
    <col min="3330" max="3330" width="24.5703125" style="1602" customWidth="1"/>
    <col min="3331" max="3331" width="71.7109375" style="1602" customWidth="1"/>
    <col min="3332" max="3332" width="17.140625" style="1602" bestFit="1" customWidth="1"/>
    <col min="3333" max="3333" width="16.7109375" style="1602" bestFit="1" customWidth="1"/>
    <col min="3334" max="3334" width="16.85546875" style="1602" bestFit="1" customWidth="1"/>
    <col min="3335" max="3335" width="21.42578125" style="1602" customWidth="1"/>
    <col min="3336" max="3336" width="9.140625" style="1602"/>
    <col min="3337" max="3337" width="16.5703125" style="1602" bestFit="1" customWidth="1"/>
    <col min="3338" max="3585" width="9.140625" style="1602"/>
    <col min="3586" max="3586" width="24.5703125" style="1602" customWidth="1"/>
    <col min="3587" max="3587" width="71.7109375" style="1602" customWidth="1"/>
    <col min="3588" max="3588" width="17.140625" style="1602" bestFit="1" customWidth="1"/>
    <col min="3589" max="3589" width="16.7109375" style="1602" bestFit="1" customWidth="1"/>
    <col min="3590" max="3590" width="16.85546875" style="1602" bestFit="1" customWidth="1"/>
    <col min="3591" max="3591" width="21.42578125" style="1602" customWidth="1"/>
    <col min="3592" max="3592" width="9.140625" style="1602"/>
    <col min="3593" max="3593" width="16.5703125" style="1602" bestFit="1" customWidth="1"/>
    <col min="3594" max="3841" width="9.140625" style="1602"/>
    <col min="3842" max="3842" width="24.5703125" style="1602" customWidth="1"/>
    <col min="3843" max="3843" width="71.7109375" style="1602" customWidth="1"/>
    <col min="3844" max="3844" width="17.140625" style="1602" bestFit="1" customWidth="1"/>
    <col min="3845" max="3845" width="16.7109375" style="1602" bestFit="1" customWidth="1"/>
    <col min="3846" max="3846" width="16.85546875" style="1602" bestFit="1" customWidth="1"/>
    <col min="3847" max="3847" width="21.42578125" style="1602" customWidth="1"/>
    <col min="3848" max="3848" width="9.140625" style="1602"/>
    <col min="3849" max="3849" width="16.5703125" style="1602" bestFit="1" customWidth="1"/>
    <col min="3850" max="4097" width="9.140625" style="1602"/>
    <col min="4098" max="4098" width="24.5703125" style="1602" customWidth="1"/>
    <col min="4099" max="4099" width="71.7109375" style="1602" customWidth="1"/>
    <col min="4100" max="4100" width="17.140625" style="1602" bestFit="1" customWidth="1"/>
    <col min="4101" max="4101" width="16.7109375" style="1602" bestFit="1" customWidth="1"/>
    <col min="4102" max="4102" width="16.85546875" style="1602" bestFit="1" customWidth="1"/>
    <col min="4103" max="4103" width="21.42578125" style="1602" customWidth="1"/>
    <col min="4104" max="4104" width="9.140625" style="1602"/>
    <col min="4105" max="4105" width="16.5703125" style="1602" bestFit="1" customWidth="1"/>
    <col min="4106" max="4353" width="9.140625" style="1602"/>
    <col min="4354" max="4354" width="24.5703125" style="1602" customWidth="1"/>
    <col min="4355" max="4355" width="71.7109375" style="1602" customWidth="1"/>
    <col min="4356" max="4356" width="17.140625" style="1602" bestFit="1" customWidth="1"/>
    <col min="4357" max="4357" width="16.7109375" style="1602" bestFit="1" customWidth="1"/>
    <col min="4358" max="4358" width="16.85546875" style="1602" bestFit="1" customWidth="1"/>
    <col min="4359" max="4359" width="21.42578125" style="1602" customWidth="1"/>
    <col min="4360" max="4360" width="9.140625" style="1602"/>
    <col min="4361" max="4361" width="16.5703125" style="1602" bestFit="1" customWidth="1"/>
    <col min="4362" max="4609" width="9.140625" style="1602"/>
    <col min="4610" max="4610" width="24.5703125" style="1602" customWidth="1"/>
    <col min="4611" max="4611" width="71.7109375" style="1602" customWidth="1"/>
    <col min="4612" max="4612" width="17.140625" style="1602" bestFit="1" customWidth="1"/>
    <col min="4613" max="4613" width="16.7109375" style="1602" bestFit="1" customWidth="1"/>
    <col min="4614" max="4614" width="16.85546875" style="1602" bestFit="1" customWidth="1"/>
    <col min="4615" max="4615" width="21.42578125" style="1602" customWidth="1"/>
    <col min="4616" max="4616" width="9.140625" style="1602"/>
    <col min="4617" max="4617" width="16.5703125" style="1602" bestFit="1" customWidth="1"/>
    <col min="4618" max="4865" width="9.140625" style="1602"/>
    <col min="4866" max="4866" width="24.5703125" style="1602" customWidth="1"/>
    <col min="4867" max="4867" width="71.7109375" style="1602" customWidth="1"/>
    <col min="4868" max="4868" width="17.140625" style="1602" bestFit="1" customWidth="1"/>
    <col min="4869" max="4869" width="16.7109375" style="1602" bestFit="1" customWidth="1"/>
    <col min="4870" max="4870" width="16.85546875" style="1602" bestFit="1" customWidth="1"/>
    <col min="4871" max="4871" width="21.42578125" style="1602" customWidth="1"/>
    <col min="4872" max="4872" width="9.140625" style="1602"/>
    <col min="4873" max="4873" width="16.5703125" style="1602" bestFit="1" customWidth="1"/>
    <col min="4874" max="5121" width="9.140625" style="1602"/>
    <col min="5122" max="5122" width="24.5703125" style="1602" customWidth="1"/>
    <col min="5123" max="5123" width="71.7109375" style="1602" customWidth="1"/>
    <col min="5124" max="5124" width="17.140625" style="1602" bestFit="1" customWidth="1"/>
    <col min="5125" max="5125" width="16.7109375" style="1602" bestFit="1" customWidth="1"/>
    <col min="5126" max="5126" width="16.85546875" style="1602" bestFit="1" customWidth="1"/>
    <col min="5127" max="5127" width="21.42578125" style="1602" customWidth="1"/>
    <col min="5128" max="5128" width="9.140625" style="1602"/>
    <col min="5129" max="5129" width="16.5703125" style="1602" bestFit="1" customWidth="1"/>
    <col min="5130" max="5377" width="9.140625" style="1602"/>
    <col min="5378" max="5378" width="24.5703125" style="1602" customWidth="1"/>
    <col min="5379" max="5379" width="71.7109375" style="1602" customWidth="1"/>
    <col min="5380" max="5380" width="17.140625" style="1602" bestFit="1" customWidth="1"/>
    <col min="5381" max="5381" width="16.7109375" style="1602" bestFit="1" customWidth="1"/>
    <col min="5382" max="5382" width="16.85546875" style="1602" bestFit="1" customWidth="1"/>
    <col min="5383" max="5383" width="21.42578125" style="1602" customWidth="1"/>
    <col min="5384" max="5384" width="9.140625" style="1602"/>
    <col min="5385" max="5385" width="16.5703125" style="1602" bestFit="1" customWidth="1"/>
    <col min="5386" max="5633" width="9.140625" style="1602"/>
    <col min="5634" max="5634" width="24.5703125" style="1602" customWidth="1"/>
    <col min="5635" max="5635" width="71.7109375" style="1602" customWidth="1"/>
    <col min="5636" max="5636" width="17.140625" style="1602" bestFit="1" customWidth="1"/>
    <col min="5637" max="5637" width="16.7109375" style="1602" bestFit="1" customWidth="1"/>
    <col min="5638" max="5638" width="16.85546875" style="1602" bestFit="1" customWidth="1"/>
    <col min="5639" max="5639" width="21.42578125" style="1602" customWidth="1"/>
    <col min="5640" max="5640" width="9.140625" style="1602"/>
    <col min="5641" max="5641" width="16.5703125" style="1602" bestFit="1" customWidth="1"/>
    <col min="5642" max="5889" width="9.140625" style="1602"/>
    <col min="5890" max="5890" width="24.5703125" style="1602" customWidth="1"/>
    <col min="5891" max="5891" width="71.7109375" style="1602" customWidth="1"/>
    <col min="5892" max="5892" width="17.140625" style="1602" bestFit="1" customWidth="1"/>
    <col min="5893" max="5893" width="16.7109375" style="1602" bestFit="1" customWidth="1"/>
    <col min="5894" max="5894" width="16.85546875" style="1602" bestFit="1" customWidth="1"/>
    <col min="5895" max="5895" width="21.42578125" style="1602" customWidth="1"/>
    <col min="5896" max="5896" width="9.140625" style="1602"/>
    <col min="5897" max="5897" width="16.5703125" style="1602" bestFit="1" customWidth="1"/>
    <col min="5898" max="6145" width="9.140625" style="1602"/>
    <col min="6146" max="6146" width="24.5703125" style="1602" customWidth="1"/>
    <col min="6147" max="6147" width="71.7109375" style="1602" customWidth="1"/>
    <col min="6148" max="6148" width="17.140625" style="1602" bestFit="1" customWidth="1"/>
    <col min="6149" max="6149" width="16.7109375" style="1602" bestFit="1" customWidth="1"/>
    <col min="6150" max="6150" width="16.85546875" style="1602" bestFit="1" customWidth="1"/>
    <col min="6151" max="6151" width="21.42578125" style="1602" customWidth="1"/>
    <col min="6152" max="6152" width="9.140625" style="1602"/>
    <col min="6153" max="6153" width="16.5703125" style="1602" bestFit="1" customWidth="1"/>
    <col min="6154" max="6401" width="9.140625" style="1602"/>
    <col min="6402" max="6402" width="24.5703125" style="1602" customWidth="1"/>
    <col min="6403" max="6403" width="71.7109375" style="1602" customWidth="1"/>
    <col min="6404" max="6404" width="17.140625" style="1602" bestFit="1" customWidth="1"/>
    <col min="6405" max="6405" width="16.7109375" style="1602" bestFit="1" customWidth="1"/>
    <col min="6406" max="6406" width="16.85546875" style="1602" bestFit="1" customWidth="1"/>
    <col min="6407" max="6407" width="21.42578125" style="1602" customWidth="1"/>
    <col min="6408" max="6408" width="9.140625" style="1602"/>
    <col min="6409" max="6409" width="16.5703125" style="1602" bestFit="1" customWidth="1"/>
    <col min="6410" max="6657" width="9.140625" style="1602"/>
    <col min="6658" max="6658" width="24.5703125" style="1602" customWidth="1"/>
    <col min="6659" max="6659" width="71.7109375" style="1602" customWidth="1"/>
    <col min="6660" max="6660" width="17.140625" style="1602" bestFit="1" customWidth="1"/>
    <col min="6661" max="6661" width="16.7109375" style="1602" bestFit="1" customWidth="1"/>
    <col min="6662" max="6662" width="16.85546875" style="1602" bestFit="1" customWidth="1"/>
    <col min="6663" max="6663" width="21.42578125" style="1602" customWidth="1"/>
    <col min="6664" max="6664" width="9.140625" style="1602"/>
    <col min="6665" max="6665" width="16.5703125" style="1602" bestFit="1" customWidth="1"/>
    <col min="6666" max="6913" width="9.140625" style="1602"/>
    <col min="6914" max="6914" width="24.5703125" style="1602" customWidth="1"/>
    <col min="6915" max="6915" width="71.7109375" style="1602" customWidth="1"/>
    <col min="6916" max="6916" width="17.140625" style="1602" bestFit="1" customWidth="1"/>
    <col min="6917" max="6917" width="16.7109375" style="1602" bestFit="1" customWidth="1"/>
    <col min="6918" max="6918" width="16.85546875" style="1602" bestFit="1" customWidth="1"/>
    <col min="6919" max="6919" width="21.42578125" style="1602" customWidth="1"/>
    <col min="6920" max="6920" width="9.140625" style="1602"/>
    <col min="6921" max="6921" width="16.5703125" style="1602" bestFit="1" customWidth="1"/>
    <col min="6922" max="7169" width="9.140625" style="1602"/>
    <col min="7170" max="7170" width="24.5703125" style="1602" customWidth="1"/>
    <col min="7171" max="7171" width="71.7109375" style="1602" customWidth="1"/>
    <col min="7172" max="7172" width="17.140625" style="1602" bestFit="1" customWidth="1"/>
    <col min="7173" max="7173" width="16.7109375" style="1602" bestFit="1" customWidth="1"/>
    <col min="7174" max="7174" width="16.85546875" style="1602" bestFit="1" customWidth="1"/>
    <col min="7175" max="7175" width="21.42578125" style="1602" customWidth="1"/>
    <col min="7176" max="7176" width="9.140625" style="1602"/>
    <col min="7177" max="7177" width="16.5703125" style="1602" bestFit="1" customWidth="1"/>
    <col min="7178" max="7425" width="9.140625" style="1602"/>
    <col min="7426" max="7426" width="24.5703125" style="1602" customWidth="1"/>
    <col min="7427" max="7427" width="71.7109375" style="1602" customWidth="1"/>
    <col min="7428" max="7428" width="17.140625" style="1602" bestFit="1" customWidth="1"/>
    <col min="7429" max="7429" width="16.7109375" style="1602" bestFit="1" customWidth="1"/>
    <col min="7430" max="7430" width="16.85546875" style="1602" bestFit="1" customWidth="1"/>
    <col min="7431" max="7431" width="21.42578125" style="1602" customWidth="1"/>
    <col min="7432" max="7432" width="9.140625" style="1602"/>
    <col min="7433" max="7433" width="16.5703125" style="1602" bestFit="1" customWidth="1"/>
    <col min="7434" max="7681" width="9.140625" style="1602"/>
    <col min="7682" max="7682" width="24.5703125" style="1602" customWidth="1"/>
    <col min="7683" max="7683" width="71.7109375" style="1602" customWidth="1"/>
    <col min="7684" max="7684" width="17.140625" style="1602" bestFit="1" customWidth="1"/>
    <col min="7685" max="7685" width="16.7109375" style="1602" bestFit="1" customWidth="1"/>
    <col min="7686" max="7686" width="16.85546875" style="1602" bestFit="1" customWidth="1"/>
    <col min="7687" max="7687" width="21.42578125" style="1602" customWidth="1"/>
    <col min="7688" max="7688" width="9.140625" style="1602"/>
    <col min="7689" max="7689" width="16.5703125" style="1602" bestFit="1" customWidth="1"/>
    <col min="7690" max="7937" width="9.140625" style="1602"/>
    <col min="7938" max="7938" width="24.5703125" style="1602" customWidth="1"/>
    <col min="7939" max="7939" width="71.7109375" style="1602" customWidth="1"/>
    <col min="7940" max="7940" width="17.140625" style="1602" bestFit="1" customWidth="1"/>
    <col min="7941" max="7941" width="16.7109375" style="1602" bestFit="1" customWidth="1"/>
    <col min="7942" max="7942" width="16.85546875" style="1602" bestFit="1" customWidth="1"/>
    <col min="7943" max="7943" width="21.42578125" style="1602" customWidth="1"/>
    <col min="7944" max="7944" width="9.140625" style="1602"/>
    <col min="7945" max="7945" width="16.5703125" style="1602" bestFit="1" customWidth="1"/>
    <col min="7946" max="8193" width="9.140625" style="1602"/>
    <col min="8194" max="8194" width="24.5703125" style="1602" customWidth="1"/>
    <col min="8195" max="8195" width="71.7109375" style="1602" customWidth="1"/>
    <col min="8196" max="8196" width="17.140625" style="1602" bestFit="1" customWidth="1"/>
    <col min="8197" max="8197" width="16.7109375" style="1602" bestFit="1" customWidth="1"/>
    <col min="8198" max="8198" width="16.85546875" style="1602" bestFit="1" customWidth="1"/>
    <col min="8199" max="8199" width="21.42578125" style="1602" customWidth="1"/>
    <col min="8200" max="8200" width="9.140625" style="1602"/>
    <col min="8201" max="8201" width="16.5703125" style="1602" bestFit="1" customWidth="1"/>
    <col min="8202" max="8449" width="9.140625" style="1602"/>
    <col min="8450" max="8450" width="24.5703125" style="1602" customWidth="1"/>
    <col min="8451" max="8451" width="71.7109375" style="1602" customWidth="1"/>
    <col min="8452" max="8452" width="17.140625" style="1602" bestFit="1" customWidth="1"/>
    <col min="8453" max="8453" width="16.7109375" style="1602" bestFit="1" customWidth="1"/>
    <col min="8454" max="8454" width="16.85546875" style="1602" bestFit="1" customWidth="1"/>
    <col min="8455" max="8455" width="21.42578125" style="1602" customWidth="1"/>
    <col min="8456" max="8456" width="9.140625" style="1602"/>
    <col min="8457" max="8457" width="16.5703125" style="1602" bestFit="1" customWidth="1"/>
    <col min="8458" max="8705" width="9.140625" style="1602"/>
    <col min="8706" max="8706" width="24.5703125" style="1602" customWidth="1"/>
    <col min="8707" max="8707" width="71.7109375" style="1602" customWidth="1"/>
    <col min="8708" max="8708" width="17.140625" style="1602" bestFit="1" customWidth="1"/>
    <col min="8709" max="8709" width="16.7109375" style="1602" bestFit="1" customWidth="1"/>
    <col min="8710" max="8710" width="16.85546875" style="1602" bestFit="1" customWidth="1"/>
    <col min="8711" max="8711" width="21.42578125" style="1602" customWidth="1"/>
    <col min="8712" max="8712" width="9.140625" style="1602"/>
    <col min="8713" max="8713" width="16.5703125" style="1602" bestFit="1" customWidth="1"/>
    <col min="8714" max="8961" width="9.140625" style="1602"/>
    <col min="8962" max="8962" width="24.5703125" style="1602" customWidth="1"/>
    <col min="8963" max="8963" width="71.7109375" style="1602" customWidth="1"/>
    <col min="8964" max="8964" width="17.140625" style="1602" bestFit="1" customWidth="1"/>
    <col min="8965" max="8965" width="16.7109375" style="1602" bestFit="1" customWidth="1"/>
    <col min="8966" max="8966" width="16.85546875" style="1602" bestFit="1" customWidth="1"/>
    <col min="8967" max="8967" width="21.42578125" style="1602" customWidth="1"/>
    <col min="8968" max="8968" width="9.140625" style="1602"/>
    <col min="8969" max="8969" width="16.5703125" style="1602" bestFit="1" customWidth="1"/>
    <col min="8970" max="9217" width="9.140625" style="1602"/>
    <col min="9218" max="9218" width="24.5703125" style="1602" customWidth="1"/>
    <col min="9219" max="9219" width="71.7109375" style="1602" customWidth="1"/>
    <col min="9220" max="9220" width="17.140625" style="1602" bestFit="1" customWidth="1"/>
    <col min="9221" max="9221" width="16.7109375" style="1602" bestFit="1" customWidth="1"/>
    <col min="9222" max="9222" width="16.85546875" style="1602" bestFit="1" customWidth="1"/>
    <col min="9223" max="9223" width="21.42578125" style="1602" customWidth="1"/>
    <col min="9224" max="9224" width="9.140625" style="1602"/>
    <col min="9225" max="9225" width="16.5703125" style="1602" bestFit="1" customWidth="1"/>
    <col min="9226" max="9473" width="9.140625" style="1602"/>
    <col min="9474" max="9474" width="24.5703125" style="1602" customWidth="1"/>
    <col min="9475" max="9475" width="71.7109375" style="1602" customWidth="1"/>
    <col min="9476" max="9476" width="17.140625" style="1602" bestFit="1" customWidth="1"/>
    <col min="9477" max="9477" width="16.7109375" style="1602" bestFit="1" customWidth="1"/>
    <col min="9478" max="9478" width="16.85546875" style="1602" bestFit="1" customWidth="1"/>
    <col min="9479" max="9479" width="21.42578125" style="1602" customWidth="1"/>
    <col min="9480" max="9480" width="9.140625" style="1602"/>
    <col min="9481" max="9481" width="16.5703125" style="1602" bestFit="1" customWidth="1"/>
    <col min="9482" max="9729" width="9.140625" style="1602"/>
    <col min="9730" max="9730" width="24.5703125" style="1602" customWidth="1"/>
    <col min="9731" max="9731" width="71.7109375" style="1602" customWidth="1"/>
    <col min="9732" max="9732" width="17.140625" style="1602" bestFit="1" customWidth="1"/>
    <col min="9733" max="9733" width="16.7109375" style="1602" bestFit="1" customWidth="1"/>
    <col min="9734" max="9734" width="16.85546875" style="1602" bestFit="1" customWidth="1"/>
    <col min="9735" max="9735" width="21.42578125" style="1602" customWidth="1"/>
    <col min="9736" max="9736" width="9.140625" style="1602"/>
    <col min="9737" max="9737" width="16.5703125" style="1602" bestFit="1" customWidth="1"/>
    <col min="9738" max="9985" width="9.140625" style="1602"/>
    <col min="9986" max="9986" width="24.5703125" style="1602" customWidth="1"/>
    <col min="9987" max="9987" width="71.7109375" style="1602" customWidth="1"/>
    <col min="9988" max="9988" width="17.140625" style="1602" bestFit="1" customWidth="1"/>
    <col min="9989" max="9989" width="16.7109375" style="1602" bestFit="1" customWidth="1"/>
    <col min="9990" max="9990" width="16.85546875" style="1602" bestFit="1" customWidth="1"/>
    <col min="9991" max="9991" width="21.42578125" style="1602" customWidth="1"/>
    <col min="9992" max="9992" width="9.140625" style="1602"/>
    <col min="9993" max="9993" width="16.5703125" style="1602" bestFit="1" customWidth="1"/>
    <col min="9994" max="10241" width="9.140625" style="1602"/>
    <col min="10242" max="10242" width="24.5703125" style="1602" customWidth="1"/>
    <col min="10243" max="10243" width="71.7109375" style="1602" customWidth="1"/>
    <col min="10244" max="10244" width="17.140625" style="1602" bestFit="1" customWidth="1"/>
    <col min="10245" max="10245" width="16.7109375" style="1602" bestFit="1" customWidth="1"/>
    <col min="10246" max="10246" width="16.85546875" style="1602" bestFit="1" customWidth="1"/>
    <col min="10247" max="10247" width="21.42578125" style="1602" customWidth="1"/>
    <col min="10248" max="10248" width="9.140625" style="1602"/>
    <col min="10249" max="10249" width="16.5703125" style="1602" bestFit="1" customWidth="1"/>
    <col min="10250" max="10497" width="9.140625" style="1602"/>
    <col min="10498" max="10498" width="24.5703125" style="1602" customWidth="1"/>
    <col min="10499" max="10499" width="71.7109375" style="1602" customWidth="1"/>
    <col min="10500" max="10500" width="17.140625" style="1602" bestFit="1" customWidth="1"/>
    <col min="10501" max="10501" width="16.7109375" style="1602" bestFit="1" customWidth="1"/>
    <col min="10502" max="10502" width="16.85546875" style="1602" bestFit="1" customWidth="1"/>
    <col min="10503" max="10503" width="21.42578125" style="1602" customWidth="1"/>
    <col min="10504" max="10504" width="9.140625" style="1602"/>
    <col min="10505" max="10505" width="16.5703125" style="1602" bestFit="1" customWidth="1"/>
    <col min="10506" max="10753" width="9.140625" style="1602"/>
    <col min="10754" max="10754" width="24.5703125" style="1602" customWidth="1"/>
    <col min="10755" max="10755" width="71.7109375" style="1602" customWidth="1"/>
    <col min="10756" max="10756" width="17.140625" style="1602" bestFit="1" customWidth="1"/>
    <col min="10757" max="10757" width="16.7109375" style="1602" bestFit="1" customWidth="1"/>
    <col min="10758" max="10758" width="16.85546875" style="1602" bestFit="1" customWidth="1"/>
    <col min="10759" max="10759" width="21.42578125" style="1602" customWidth="1"/>
    <col min="10760" max="10760" width="9.140625" style="1602"/>
    <col min="10761" max="10761" width="16.5703125" style="1602" bestFit="1" customWidth="1"/>
    <col min="10762" max="11009" width="9.140625" style="1602"/>
    <col min="11010" max="11010" width="24.5703125" style="1602" customWidth="1"/>
    <col min="11011" max="11011" width="71.7109375" style="1602" customWidth="1"/>
    <col min="11012" max="11012" width="17.140625" style="1602" bestFit="1" customWidth="1"/>
    <col min="11013" max="11013" width="16.7109375" style="1602" bestFit="1" customWidth="1"/>
    <col min="11014" max="11014" width="16.85546875" style="1602" bestFit="1" customWidth="1"/>
    <col min="11015" max="11015" width="21.42578125" style="1602" customWidth="1"/>
    <col min="11016" max="11016" width="9.140625" style="1602"/>
    <col min="11017" max="11017" width="16.5703125" style="1602" bestFit="1" customWidth="1"/>
    <col min="11018" max="11265" width="9.140625" style="1602"/>
    <col min="11266" max="11266" width="24.5703125" style="1602" customWidth="1"/>
    <col min="11267" max="11267" width="71.7109375" style="1602" customWidth="1"/>
    <col min="11268" max="11268" width="17.140625" style="1602" bestFit="1" customWidth="1"/>
    <col min="11269" max="11269" width="16.7109375" style="1602" bestFit="1" customWidth="1"/>
    <col min="11270" max="11270" width="16.85546875" style="1602" bestFit="1" customWidth="1"/>
    <col min="11271" max="11271" width="21.42578125" style="1602" customWidth="1"/>
    <col min="11272" max="11272" width="9.140625" style="1602"/>
    <col min="11273" max="11273" width="16.5703125" style="1602" bestFit="1" customWidth="1"/>
    <col min="11274" max="11521" width="9.140625" style="1602"/>
    <col min="11522" max="11522" width="24.5703125" style="1602" customWidth="1"/>
    <col min="11523" max="11523" width="71.7109375" style="1602" customWidth="1"/>
    <col min="11524" max="11524" width="17.140625" style="1602" bestFit="1" customWidth="1"/>
    <col min="11525" max="11525" width="16.7109375" style="1602" bestFit="1" customWidth="1"/>
    <col min="11526" max="11526" width="16.85546875" style="1602" bestFit="1" customWidth="1"/>
    <col min="11527" max="11527" width="21.42578125" style="1602" customWidth="1"/>
    <col min="11528" max="11528" width="9.140625" style="1602"/>
    <col min="11529" max="11529" width="16.5703125" style="1602" bestFit="1" customWidth="1"/>
    <col min="11530" max="11777" width="9.140625" style="1602"/>
    <col min="11778" max="11778" width="24.5703125" style="1602" customWidth="1"/>
    <col min="11779" max="11779" width="71.7109375" style="1602" customWidth="1"/>
    <col min="11780" max="11780" width="17.140625" style="1602" bestFit="1" customWidth="1"/>
    <col min="11781" max="11781" width="16.7109375" style="1602" bestFit="1" customWidth="1"/>
    <col min="11782" max="11782" width="16.85546875" style="1602" bestFit="1" customWidth="1"/>
    <col min="11783" max="11783" width="21.42578125" style="1602" customWidth="1"/>
    <col min="11784" max="11784" width="9.140625" style="1602"/>
    <col min="11785" max="11785" width="16.5703125" style="1602" bestFit="1" customWidth="1"/>
    <col min="11786" max="12033" width="9.140625" style="1602"/>
    <col min="12034" max="12034" width="24.5703125" style="1602" customWidth="1"/>
    <col min="12035" max="12035" width="71.7109375" style="1602" customWidth="1"/>
    <col min="12036" max="12036" width="17.140625" style="1602" bestFit="1" customWidth="1"/>
    <col min="12037" max="12037" width="16.7109375" style="1602" bestFit="1" customWidth="1"/>
    <col min="12038" max="12038" width="16.85546875" style="1602" bestFit="1" customWidth="1"/>
    <col min="12039" max="12039" width="21.42578125" style="1602" customWidth="1"/>
    <col min="12040" max="12040" width="9.140625" style="1602"/>
    <col min="12041" max="12041" width="16.5703125" style="1602" bestFit="1" customWidth="1"/>
    <col min="12042" max="12289" width="9.140625" style="1602"/>
    <col min="12290" max="12290" width="24.5703125" style="1602" customWidth="1"/>
    <col min="12291" max="12291" width="71.7109375" style="1602" customWidth="1"/>
    <col min="12292" max="12292" width="17.140625" style="1602" bestFit="1" customWidth="1"/>
    <col min="12293" max="12293" width="16.7109375" style="1602" bestFit="1" customWidth="1"/>
    <col min="12294" max="12294" width="16.85546875" style="1602" bestFit="1" customWidth="1"/>
    <col min="12295" max="12295" width="21.42578125" style="1602" customWidth="1"/>
    <col min="12296" max="12296" width="9.140625" style="1602"/>
    <col min="12297" max="12297" width="16.5703125" style="1602" bestFit="1" customWidth="1"/>
    <col min="12298" max="12545" width="9.140625" style="1602"/>
    <col min="12546" max="12546" width="24.5703125" style="1602" customWidth="1"/>
    <col min="12547" max="12547" width="71.7109375" style="1602" customWidth="1"/>
    <col min="12548" max="12548" width="17.140625" style="1602" bestFit="1" customWidth="1"/>
    <col min="12549" max="12549" width="16.7109375" style="1602" bestFit="1" customWidth="1"/>
    <col min="12550" max="12550" width="16.85546875" style="1602" bestFit="1" customWidth="1"/>
    <col min="12551" max="12551" width="21.42578125" style="1602" customWidth="1"/>
    <col min="12552" max="12552" width="9.140625" style="1602"/>
    <col min="12553" max="12553" width="16.5703125" style="1602" bestFit="1" customWidth="1"/>
    <col min="12554" max="12801" width="9.140625" style="1602"/>
    <col min="12802" max="12802" width="24.5703125" style="1602" customWidth="1"/>
    <col min="12803" max="12803" width="71.7109375" style="1602" customWidth="1"/>
    <col min="12804" max="12804" width="17.140625" style="1602" bestFit="1" customWidth="1"/>
    <col min="12805" max="12805" width="16.7109375" style="1602" bestFit="1" customWidth="1"/>
    <col min="12806" max="12806" width="16.85546875" style="1602" bestFit="1" customWidth="1"/>
    <col min="12807" max="12807" width="21.42578125" style="1602" customWidth="1"/>
    <col min="12808" max="12808" width="9.140625" style="1602"/>
    <col min="12809" max="12809" width="16.5703125" style="1602" bestFit="1" customWidth="1"/>
    <col min="12810" max="13057" width="9.140625" style="1602"/>
    <col min="13058" max="13058" width="24.5703125" style="1602" customWidth="1"/>
    <col min="13059" max="13059" width="71.7109375" style="1602" customWidth="1"/>
    <col min="13060" max="13060" width="17.140625" style="1602" bestFit="1" customWidth="1"/>
    <col min="13061" max="13061" width="16.7109375" style="1602" bestFit="1" customWidth="1"/>
    <col min="13062" max="13062" width="16.85546875" style="1602" bestFit="1" customWidth="1"/>
    <col min="13063" max="13063" width="21.42578125" style="1602" customWidth="1"/>
    <col min="13064" max="13064" width="9.140625" style="1602"/>
    <col min="13065" max="13065" width="16.5703125" style="1602" bestFit="1" customWidth="1"/>
    <col min="13066" max="13313" width="9.140625" style="1602"/>
    <col min="13314" max="13314" width="24.5703125" style="1602" customWidth="1"/>
    <col min="13315" max="13315" width="71.7109375" style="1602" customWidth="1"/>
    <col min="13316" max="13316" width="17.140625" style="1602" bestFit="1" customWidth="1"/>
    <col min="13317" max="13317" width="16.7109375" style="1602" bestFit="1" customWidth="1"/>
    <col min="13318" max="13318" width="16.85546875" style="1602" bestFit="1" customWidth="1"/>
    <col min="13319" max="13319" width="21.42578125" style="1602" customWidth="1"/>
    <col min="13320" max="13320" width="9.140625" style="1602"/>
    <col min="13321" max="13321" width="16.5703125" style="1602" bestFit="1" customWidth="1"/>
    <col min="13322" max="13569" width="9.140625" style="1602"/>
    <col min="13570" max="13570" width="24.5703125" style="1602" customWidth="1"/>
    <col min="13571" max="13571" width="71.7109375" style="1602" customWidth="1"/>
    <col min="13572" max="13572" width="17.140625" style="1602" bestFit="1" customWidth="1"/>
    <col min="13573" max="13573" width="16.7109375" style="1602" bestFit="1" customWidth="1"/>
    <col min="13574" max="13574" width="16.85546875" style="1602" bestFit="1" customWidth="1"/>
    <col min="13575" max="13575" width="21.42578125" style="1602" customWidth="1"/>
    <col min="13576" max="13576" width="9.140625" style="1602"/>
    <col min="13577" max="13577" width="16.5703125" style="1602" bestFit="1" customWidth="1"/>
    <col min="13578" max="13825" width="9.140625" style="1602"/>
    <col min="13826" max="13826" width="24.5703125" style="1602" customWidth="1"/>
    <col min="13827" max="13827" width="71.7109375" style="1602" customWidth="1"/>
    <col min="13828" max="13828" width="17.140625" style="1602" bestFit="1" customWidth="1"/>
    <col min="13829" max="13829" width="16.7109375" style="1602" bestFit="1" customWidth="1"/>
    <col min="13830" max="13830" width="16.85546875" style="1602" bestFit="1" customWidth="1"/>
    <col min="13831" max="13831" width="21.42578125" style="1602" customWidth="1"/>
    <col min="13832" max="13832" width="9.140625" style="1602"/>
    <col min="13833" max="13833" width="16.5703125" style="1602" bestFit="1" customWidth="1"/>
    <col min="13834" max="14081" width="9.140625" style="1602"/>
    <col min="14082" max="14082" width="24.5703125" style="1602" customWidth="1"/>
    <col min="14083" max="14083" width="71.7109375" style="1602" customWidth="1"/>
    <col min="14084" max="14084" width="17.140625" style="1602" bestFit="1" customWidth="1"/>
    <col min="14085" max="14085" width="16.7109375" style="1602" bestFit="1" customWidth="1"/>
    <col min="14086" max="14086" width="16.85546875" style="1602" bestFit="1" customWidth="1"/>
    <col min="14087" max="14087" width="21.42578125" style="1602" customWidth="1"/>
    <col min="14088" max="14088" width="9.140625" style="1602"/>
    <col min="14089" max="14089" width="16.5703125" style="1602" bestFit="1" customWidth="1"/>
    <col min="14090" max="14337" width="9.140625" style="1602"/>
    <col min="14338" max="14338" width="24.5703125" style="1602" customWidth="1"/>
    <col min="14339" max="14339" width="71.7109375" style="1602" customWidth="1"/>
    <col min="14340" max="14340" width="17.140625" style="1602" bestFit="1" customWidth="1"/>
    <col min="14341" max="14341" width="16.7109375" style="1602" bestFit="1" customWidth="1"/>
    <col min="14342" max="14342" width="16.85546875" style="1602" bestFit="1" customWidth="1"/>
    <col min="14343" max="14343" width="21.42578125" style="1602" customWidth="1"/>
    <col min="14344" max="14344" width="9.140625" style="1602"/>
    <col min="14345" max="14345" width="16.5703125" style="1602" bestFit="1" customWidth="1"/>
    <col min="14346" max="14593" width="9.140625" style="1602"/>
    <col min="14594" max="14594" width="24.5703125" style="1602" customWidth="1"/>
    <col min="14595" max="14595" width="71.7109375" style="1602" customWidth="1"/>
    <col min="14596" max="14596" width="17.140625" style="1602" bestFit="1" customWidth="1"/>
    <col min="14597" max="14597" width="16.7109375" style="1602" bestFit="1" customWidth="1"/>
    <col min="14598" max="14598" width="16.85546875" style="1602" bestFit="1" customWidth="1"/>
    <col min="14599" max="14599" width="21.42578125" style="1602" customWidth="1"/>
    <col min="14600" max="14600" width="9.140625" style="1602"/>
    <col min="14601" max="14601" width="16.5703125" style="1602" bestFit="1" customWidth="1"/>
    <col min="14602" max="14849" width="9.140625" style="1602"/>
    <col min="14850" max="14850" width="24.5703125" style="1602" customWidth="1"/>
    <col min="14851" max="14851" width="71.7109375" style="1602" customWidth="1"/>
    <col min="14852" max="14852" width="17.140625" style="1602" bestFit="1" customWidth="1"/>
    <col min="14853" max="14853" width="16.7109375" style="1602" bestFit="1" customWidth="1"/>
    <col min="14854" max="14854" width="16.85546875" style="1602" bestFit="1" customWidth="1"/>
    <col min="14855" max="14855" width="21.42578125" style="1602" customWidth="1"/>
    <col min="14856" max="14856" width="9.140625" style="1602"/>
    <col min="14857" max="14857" width="16.5703125" style="1602" bestFit="1" customWidth="1"/>
    <col min="14858" max="15105" width="9.140625" style="1602"/>
    <col min="15106" max="15106" width="24.5703125" style="1602" customWidth="1"/>
    <col min="15107" max="15107" width="71.7109375" style="1602" customWidth="1"/>
    <col min="15108" max="15108" width="17.140625" style="1602" bestFit="1" customWidth="1"/>
    <col min="15109" max="15109" width="16.7109375" style="1602" bestFit="1" customWidth="1"/>
    <col min="15110" max="15110" width="16.85546875" style="1602" bestFit="1" customWidth="1"/>
    <col min="15111" max="15111" width="21.42578125" style="1602" customWidth="1"/>
    <col min="15112" max="15112" width="9.140625" style="1602"/>
    <col min="15113" max="15113" width="16.5703125" style="1602" bestFit="1" customWidth="1"/>
    <col min="15114" max="15361" width="9.140625" style="1602"/>
    <col min="15362" max="15362" width="24.5703125" style="1602" customWidth="1"/>
    <col min="15363" max="15363" width="71.7109375" style="1602" customWidth="1"/>
    <col min="15364" max="15364" width="17.140625" style="1602" bestFit="1" customWidth="1"/>
    <col min="15365" max="15365" width="16.7109375" style="1602" bestFit="1" customWidth="1"/>
    <col min="15366" max="15366" width="16.85546875" style="1602" bestFit="1" customWidth="1"/>
    <col min="15367" max="15367" width="21.42578125" style="1602" customWidth="1"/>
    <col min="15368" max="15368" width="9.140625" style="1602"/>
    <col min="15369" max="15369" width="16.5703125" style="1602" bestFit="1" customWidth="1"/>
    <col min="15370" max="15617" width="9.140625" style="1602"/>
    <col min="15618" max="15618" width="24.5703125" style="1602" customWidth="1"/>
    <col min="15619" max="15619" width="71.7109375" style="1602" customWidth="1"/>
    <col min="15620" max="15620" width="17.140625" style="1602" bestFit="1" customWidth="1"/>
    <col min="15621" max="15621" width="16.7109375" style="1602" bestFit="1" customWidth="1"/>
    <col min="15622" max="15622" width="16.85546875" style="1602" bestFit="1" customWidth="1"/>
    <col min="15623" max="15623" width="21.42578125" style="1602" customWidth="1"/>
    <col min="15624" max="15624" width="9.140625" style="1602"/>
    <col min="15625" max="15625" width="16.5703125" style="1602" bestFit="1" customWidth="1"/>
    <col min="15626" max="15873" width="9.140625" style="1602"/>
    <col min="15874" max="15874" width="24.5703125" style="1602" customWidth="1"/>
    <col min="15875" max="15875" width="71.7109375" style="1602" customWidth="1"/>
    <col min="15876" max="15876" width="17.140625" style="1602" bestFit="1" customWidth="1"/>
    <col min="15877" max="15877" width="16.7109375" style="1602" bestFit="1" customWidth="1"/>
    <col min="15878" max="15878" width="16.85546875" style="1602" bestFit="1" customWidth="1"/>
    <col min="15879" max="15879" width="21.42578125" style="1602" customWidth="1"/>
    <col min="15880" max="15880" width="9.140625" style="1602"/>
    <col min="15881" max="15881" width="16.5703125" style="1602" bestFit="1" customWidth="1"/>
    <col min="15882" max="16129" width="9.140625" style="1602"/>
    <col min="16130" max="16130" width="24.5703125" style="1602" customWidth="1"/>
    <col min="16131" max="16131" width="71.7109375" style="1602" customWidth="1"/>
    <col min="16132" max="16132" width="17.140625" style="1602" bestFit="1" customWidth="1"/>
    <col min="16133" max="16133" width="16.7109375" style="1602" bestFit="1" customWidth="1"/>
    <col min="16134" max="16134" width="16.85546875" style="1602" bestFit="1" customWidth="1"/>
    <col min="16135" max="16135" width="21.42578125" style="1602" customWidth="1"/>
    <col min="16136" max="16136" width="9.140625" style="1602"/>
    <col min="16137" max="16137" width="16.5703125" style="1602" bestFit="1" customWidth="1"/>
    <col min="16138" max="16384" width="9.140625" style="1602"/>
  </cols>
  <sheetData>
    <row r="3" spans="1:9" ht="15">
      <c r="A3" s="1603" t="s">
        <v>8915</v>
      </c>
    </row>
    <row r="4" spans="1:9" ht="15.75" thickBot="1">
      <c r="A4" s="1603" t="s">
        <v>9120</v>
      </c>
    </row>
    <row r="5" spans="1:9" s="1609" customFormat="1" ht="6" thickBot="1">
      <c r="B5" s="1604"/>
      <c r="C5" s="1605"/>
      <c r="D5" s="1606"/>
      <c r="E5" s="1607"/>
      <c r="F5" s="1607"/>
      <c r="G5" s="1608"/>
    </row>
    <row r="6" spans="1:9" s="1612" customFormat="1" ht="60" customHeight="1" thickBot="1">
      <c r="A6" s="1610"/>
      <c r="B6" s="2505"/>
      <c r="C6" s="1611" t="s">
        <v>3</v>
      </c>
      <c r="D6" s="2422" t="s">
        <v>12471</v>
      </c>
      <c r="E6" s="2423"/>
      <c r="F6" s="2490"/>
      <c r="G6" s="2491"/>
    </row>
    <row r="7" spans="1:9" s="1612" customFormat="1" ht="51.75" customHeight="1" thickBot="1">
      <c r="A7" s="1610"/>
      <c r="B7" s="2506"/>
      <c r="C7" s="1531" t="s">
        <v>4</v>
      </c>
      <c r="D7" s="1532" t="s">
        <v>7</v>
      </c>
      <c r="E7" s="1613">
        <f>'ORÇAMENTO '!G6</f>
        <v>0.29070000000000001</v>
      </c>
      <c r="F7" s="2492"/>
      <c r="G7" s="2493"/>
    </row>
    <row r="8" spans="1:9" s="1614" customFormat="1" ht="15" customHeight="1" thickBot="1">
      <c r="B8" s="2474" t="s">
        <v>9809</v>
      </c>
      <c r="C8" s="2475"/>
      <c r="D8" s="2475"/>
      <c r="E8" s="2475"/>
      <c r="F8" s="2475"/>
      <c r="G8" s="2476"/>
    </row>
    <row r="9" spans="1:9" s="1609" customFormat="1" ht="6" thickBot="1">
      <c r="B9" s="1604"/>
      <c r="C9" s="1605"/>
      <c r="D9" s="1606"/>
      <c r="E9" s="1607"/>
      <c r="F9" s="1607"/>
      <c r="G9" s="1608"/>
    </row>
    <row r="10" spans="1:9" s="1615" customFormat="1" ht="15" customHeight="1">
      <c r="B10" s="1641" t="s">
        <v>8</v>
      </c>
      <c r="C10" s="1616" t="str">
        <f>'ORÇAMENTO '!D9</f>
        <v>CONSTRUÇÃO DA UNIDADE DESCENTRALIZADA DE REABILITAÇÃO- UDR</v>
      </c>
      <c r="D10" s="1616"/>
      <c r="E10" s="1616"/>
      <c r="F10" s="1642" t="str">
        <f>[4]ORÇAMENTO!I10</f>
        <v>DATA:</v>
      </c>
      <c r="G10" s="1643">
        <f>'ORÇAMENTO '!J9</f>
        <v>42907</v>
      </c>
    </row>
    <row r="11" spans="1:9" s="1617" customFormat="1" ht="16.5" thickBot="1">
      <c r="B11" s="1627" t="s">
        <v>10</v>
      </c>
      <c r="C11" s="1618" t="str">
        <f>'ORÇAMENTO '!D10</f>
        <v>RODOVIA PALMIRO PAES DE BARROS - MT 040 , JARDIM ESTORIL , SANTO ANTÔNIO DO LERVERGER- MT</v>
      </c>
      <c r="D11" s="1618"/>
      <c r="E11" s="1618"/>
      <c r="F11" s="1628" t="s">
        <v>11</v>
      </c>
      <c r="G11" s="1629">
        <v>0.90010000000000001</v>
      </c>
    </row>
    <row r="12" spans="1:9" s="1619" customFormat="1" ht="6" thickBot="1">
      <c r="B12" s="1630"/>
      <c r="C12" s="1620"/>
      <c r="D12" s="1621"/>
      <c r="E12" s="1622"/>
      <c r="F12" s="1622"/>
      <c r="G12" s="1631"/>
    </row>
    <row r="13" spans="1:9" s="1617" customFormat="1" ht="18.75" thickBot="1">
      <c r="B13" s="2494" t="s">
        <v>12327</v>
      </c>
      <c r="C13" s="2478"/>
      <c r="D13" s="2478"/>
      <c r="E13" s="2478"/>
      <c r="F13" s="2478"/>
      <c r="G13" s="2495"/>
    </row>
    <row r="14" spans="1:9" s="1619" customFormat="1" ht="6" thickBot="1">
      <c r="B14" s="1630"/>
      <c r="C14" s="1620"/>
      <c r="D14" s="1621"/>
      <c r="E14" s="1622"/>
      <c r="F14" s="1622"/>
      <c r="G14" s="1631"/>
    </row>
    <row r="15" spans="1:9" ht="13.5" thickBot="1"/>
    <row r="16" spans="1:9" s="1597" customFormat="1" ht="15.75">
      <c r="B16" s="1686" t="s">
        <v>12345</v>
      </c>
      <c r="C16" s="2434" t="str">
        <f>CONCATENATE("FORNECIMENTO E INSTALAÇÃO DE ",C19)</f>
        <v>FORNECIMENTO E INSTALAÇÃO DE CABO UTP 4 PARES CATEGORIA 5e</v>
      </c>
      <c r="D16" s="2488"/>
      <c r="E16" s="2488"/>
      <c r="F16" s="2488"/>
      <c r="G16" s="1687" t="s">
        <v>30</v>
      </c>
      <c r="H16" s="1645">
        <f>G24</f>
        <v>6.9700000000000006</v>
      </c>
      <c r="I16" s="1598"/>
    </row>
    <row r="17" spans="1:8" s="1598" customFormat="1" ht="31.5">
      <c r="A17" s="1597"/>
      <c r="B17" s="1688" t="s">
        <v>3230</v>
      </c>
      <c r="C17" s="1700" t="s">
        <v>3089</v>
      </c>
      <c r="D17" s="1689" t="s">
        <v>30</v>
      </c>
      <c r="E17" s="1700" t="s">
        <v>3090</v>
      </c>
      <c r="F17" s="1701" t="s">
        <v>3091</v>
      </c>
      <c r="G17" s="1702" t="s">
        <v>3092</v>
      </c>
      <c r="H17" s="1597"/>
    </row>
    <row r="18" spans="1:8" s="1598" customFormat="1" ht="15.75">
      <c r="A18" s="1597"/>
      <c r="B18" s="2396" t="s">
        <v>3093</v>
      </c>
      <c r="C18" s="2397"/>
      <c r="D18" s="2397"/>
      <c r="E18" s="2397"/>
      <c r="F18" s="2397"/>
      <c r="G18" s="2398"/>
      <c r="H18" s="1597"/>
    </row>
    <row r="19" spans="1:8" s="1598" customFormat="1" ht="15">
      <c r="A19" s="1597"/>
      <c r="B19" s="1684" t="s">
        <v>3142</v>
      </c>
      <c r="C19" s="1681" t="str">
        <f>C26</f>
        <v>CABO UTP 4 PARES CATEGORIA 5e</v>
      </c>
      <c r="D19" s="1699" t="str">
        <f>G26</f>
        <v>M</v>
      </c>
      <c r="E19" s="1682">
        <v>1.05</v>
      </c>
      <c r="F19" s="1682">
        <f>D31</f>
        <v>1.5</v>
      </c>
      <c r="G19" s="1683">
        <f>TRUNC(F19*E19,2)</f>
        <v>1.57</v>
      </c>
      <c r="H19" s="1597"/>
    </row>
    <row r="20" spans="1:8" s="1598" customFormat="1" ht="15.75">
      <c r="A20" s="1599" t="s">
        <v>8915</v>
      </c>
      <c r="B20" s="1690">
        <v>333</v>
      </c>
      <c r="C20" s="1677" t="str">
        <f>IF($A20="INSUMO",VLOOKUP($B20,'BANCO DE DADOS DEZEMBRO INS'!$A:$D,2,FALSE),VLOOKUP($B20,'BANCO DE DADOS DEZEMBRO SERV'!$B:$E,2,FALSE))</f>
        <v>ARAME GALVANIZADO 14 BWG, D = 2,11 MM (0,026 KG/M)</v>
      </c>
      <c r="D20" s="1348" t="str">
        <f>IF($A20="INSUMO",VLOOKUP($B20,'BANCO DE DADOS DEZEMBRO INS'!$A:$D,3,FALSE),VLOOKUP($B20,'BANCO DE DADOS DEZEMBRO SERV'!$B:$E,3,FALSE))</f>
        <v>KG</v>
      </c>
      <c r="E20" s="1691">
        <v>0.1</v>
      </c>
      <c r="F20" s="1679">
        <f>IF($A20="INSUMO",VLOOKUP($B20,'BANCO DE DADOS DEZEMBRO INS'!$A:$D,4,FALSE),VLOOKUP($B20,'BANCO DE DADOS DEZEMBRO SERV'!$B:$E,4,FALSE))</f>
        <v>9.9</v>
      </c>
      <c r="G20" s="1692">
        <f>TRUNC(F20*E20,2)</f>
        <v>0.99</v>
      </c>
      <c r="H20" s="1597"/>
    </row>
    <row r="21" spans="1:8" s="1598" customFormat="1" ht="15.75">
      <c r="A21" s="1597"/>
      <c r="B21" s="2396" t="s">
        <v>3094</v>
      </c>
      <c r="C21" s="2397"/>
      <c r="D21" s="2397"/>
      <c r="E21" s="2397"/>
      <c r="F21" s="2397"/>
      <c r="G21" s="2398"/>
      <c r="H21" s="1597"/>
    </row>
    <row r="22" spans="1:8" s="1598" customFormat="1" ht="15.75">
      <c r="A22" s="1599" t="s">
        <v>9120</v>
      </c>
      <c r="B22" s="1690">
        <v>88264</v>
      </c>
      <c r="C22" s="1677" t="str">
        <f>IF($A22="INSUMO",VLOOKUP($B22,'BANCO DE DADOS DEZEMBRO INS'!$A:$D,2,FALSE),VLOOKUP($B22,'BANCO DE DADOS DEZEMBRO SERV'!$B:$E,2,FALSE))</f>
        <v>ELETRICISTA COM ENCARGOS COMPLEMENTARES</v>
      </c>
      <c r="D22" s="1348" t="str">
        <f>IF($A22="INSUMO",VLOOKUP($B22,'BANCO DE DADOS DEZEMBRO INS'!$A:$D,3,FALSE),VLOOKUP($B22,'BANCO DE DADOS DEZEMBRO SERV'!$B:$E,3,FALSE))</f>
        <v>H</v>
      </c>
      <c r="E22" s="1691">
        <v>0.14000000000000001</v>
      </c>
      <c r="F22" s="1679">
        <f>IF($A22="INSUMO",VLOOKUP($B22,'BANCO DE DADOS DEZEMBRO INS'!$A:$D,4,FALSE),VLOOKUP($B22,'BANCO DE DADOS DEZEMBRO SERV'!$B:$E,4,FALSE))</f>
        <v>17.690000000000001</v>
      </c>
      <c r="G22" s="1692">
        <f>TRUNC(F22*E22,2)</f>
        <v>2.4700000000000002</v>
      </c>
      <c r="H22" s="1597"/>
    </row>
    <row r="23" spans="1:8" s="1598" customFormat="1" ht="16.5" thickBot="1">
      <c r="A23" s="1599" t="s">
        <v>9120</v>
      </c>
      <c r="B23" s="1693">
        <v>88316</v>
      </c>
      <c r="C23" s="1678" t="str">
        <f>IF($A23="INSUMO",VLOOKUP($B23,'BANCO DE DADOS DEZEMBRO INS'!$A:$D,2,FALSE),VLOOKUP($B23,'BANCO DE DADOS DEZEMBRO SERV'!$B:$E,2,FALSE))</f>
        <v>SERVENTE COM ENCARGOS COMPLEMENTARES</v>
      </c>
      <c r="D23" s="1344" t="str">
        <f>IF($A23="INSUMO",VLOOKUP($B23,'BANCO DE DADOS DEZEMBRO INS'!$A:$D,3,FALSE),VLOOKUP($B23,'BANCO DE DADOS DEZEMBRO SERV'!$B:$E,3,FALSE))</f>
        <v>H</v>
      </c>
      <c r="E23" s="1694">
        <v>0.14000000000000001</v>
      </c>
      <c r="F23" s="1680">
        <f>IF($A23="INSUMO",VLOOKUP($B23,'BANCO DE DADOS DEZEMBRO INS'!$A:$D,4,FALSE),VLOOKUP($B23,'BANCO DE DADOS DEZEMBRO SERV'!$B:$E,4,FALSE))</f>
        <v>13.89</v>
      </c>
      <c r="G23" s="1695">
        <f>TRUNC(F23*E23,2)</f>
        <v>1.94</v>
      </c>
      <c r="H23" s="1597"/>
    </row>
    <row r="24" spans="1:8" s="1598" customFormat="1" ht="16.5" thickBot="1">
      <c r="A24" s="1597"/>
      <c r="B24" s="2489" t="s">
        <v>12346</v>
      </c>
      <c r="C24" s="2489"/>
      <c r="D24" s="2489"/>
      <c r="E24" s="2504"/>
      <c r="F24" s="1696" t="s">
        <v>3095</v>
      </c>
      <c r="G24" s="1697">
        <f>SUM(G18:G23)</f>
        <v>6.9700000000000006</v>
      </c>
      <c r="H24" s="1597"/>
    </row>
    <row r="25" spans="1:8" s="1598" customFormat="1" ht="15.75" thickBot="1">
      <c r="A25" s="1597"/>
      <c r="H25" s="1597"/>
    </row>
    <row r="26" spans="1:8" s="1600" customFormat="1" ht="15.75">
      <c r="B26" s="1573"/>
      <c r="C26" s="1547" t="s">
        <v>12347</v>
      </c>
      <c r="D26" s="1574"/>
      <c r="E26" s="1575"/>
      <c r="F26" s="1570" t="s">
        <v>30</v>
      </c>
      <c r="G26" s="1576" t="s">
        <v>29</v>
      </c>
    </row>
    <row r="27" spans="1:8" s="1600" customFormat="1" ht="31.5">
      <c r="B27" s="1577" t="s">
        <v>3135</v>
      </c>
      <c r="C27" s="1577" t="s">
        <v>3136</v>
      </c>
      <c r="D27" s="1578" t="s">
        <v>3137</v>
      </c>
      <c r="E27" s="1579" t="s">
        <v>3138</v>
      </c>
      <c r="F27" s="1571" t="s">
        <v>3139</v>
      </c>
      <c r="G27" s="1579" t="s">
        <v>3140</v>
      </c>
    </row>
    <row r="28" spans="1:8" s="1600" customFormat="1" ht="15">
      <c r="B28" s="1590">
        <v>42753</v>
      </c>
      <c r="C28" s="1580" t="s">
        <v>12348</v>
      </c>
      <c r="D28" s="1581">
        <f>518.5/305</f>
        <v>1.7</v>
      </c>
      <c r="E28" s="1583" t="s">
        <v>12328</v>
      </c>
      <c r="F28" s="1589" t="s">
        <v>12329</v>
      </c>
      <c r="G28" s="1591" t="s">
        <v>12349</v>
      </c>
    </row>
    <row r="29" spans="1:8" s="1600" customFormat="1" ht="15">
      <c r="B29" s="1590">
        <v>42760</v>
      </c>
      <c r="C29" s="1580" t="s">
        <v>9249</v>
      </c>
      <c r="D29" s="1581">
        <v>1.28</v>
      </c>
      <c r="E29" s="1583" t="s">
        <v>12330</v>
      </c>
      <c r="F29" s="1589" t="s">
        <v>9255</v>
      </c>
      <c r="G29" s="1591" t="s">
        <v>12350</v>
      </c>
    </row>
    <row r="30" spans="1:8" s="1600" customFormat="1" ht="15">
      <c r="B30" s="1590">
        <v>42761</v>
      </c>
      <c r="C30" s="1580" t="s">
        <v>12331</v>
      </c>
      <c r="D30" s="1581">
        <v>1.5</v>
      </c>
      <c r="E30" s="1583" t="s">
        <v>12351</v>
      </c>
      <c r="F30" s="1589" t="s">
        <v>12352</v>
      </c>
      <c r="G30" s="1591" t="s">
        <v>12353</v>
      </c>
    </row>
    <row r="31" spans="1:8" s="1600" customFormat="1" ht="15.75">
      <c r="B31" s="1634"/>
      <c r="C31" s="1564" t="s">
        <v>3141</v>
      </c>
      <c r="D31" s="1635">
        <f>MEDIAN(D28:D30)</f>
        <v>1.5</v>
      </c>
      <c r="E31" s="1636"/>
      <c r="F31" s="1637"/>
      <c r="G31" s="1638"/>
    </row>
    <row r="32" spans="1:8" ht="13.5" thickBot="1"/>
    <row r="33" spans="1:9" s="1597" customFormat="1" ht="15.75">
      <c r="B33" s="1686" t="s">
        <v>12358</v>
      </c>
      <c r="C33" s="2434" t="str">
        <f>CONCATENATE("FORNECIMENTO E INSTALAÇÃO DE ",C36)</f>
        <v>FORNECIMENTO E INSTALAÇÃO DE BLOCO TERMINAL PARA TELEFONE 10 PARES - BLOCO M10</v>
      </c>
      <c r="D33" s="2488"/>
      <c r="E33" s="2488"/>
      <c r="F33" s="2488"/>
      <c r="G33" s="1687" t="s">
        <v>30</v>
      </c>
      <c r="H33" s="1645">
        <f>G40</f>
        <v>13.25</v>
      </c>
      <c r="I33" s="1598"/>
    </row>
    <row r="34" spans="1:9" s="1598" customFormat="1" ht="31.5">
      <c r="A34" s="1597"/>
      <c r="B34" s="1688" t="s">
        <v>3230</v>
      </c>
      <c r="C34" s="1700" t="s">
        <v>3089</v>
      </c>
      <c r="D34" s="1689" t="s">
        <v>30</v>
      </c>
      <c r="E34" s="1700" t="s">
        <v>3090</v>
      </c>
      <c r="F34" s="1701" t="s">
        <v>3091</v>
      </c>
      <c r="G34" s="1702" t="s">
        <v>3092</v>
      </c>
      <c r="H34" s="1597"/>
    </row>
    <row r="35" spans="1:9" s="1598" customFormat="1" ht="15.75">
      <c r="A35" s="1597"/>
      <c r="B35" s="2396" t="s">
        <v>3093</v>
      </c>
      <c r="C35" s="2397"/>
      <c r="D35" s="2397"/>
      <c r="E35" s="2397"/>
      <c r="F35" s="2397"/>
      <c r="G35" s="2398"/>
      <c r="H35" s="1597"/>
    </row>
    <row r="36" spans="1:9" s="1598" customFormat="1" ht="15">
      <c r="A36" s="1597"/>
      <c r="B36" s="1684" t="s">
        <v>3142</v>
      </c>
      <c r="C36" s="1681" t="str">
        <f>C42</f>
        <v>BLOCO TERMINAL PARA TELEFONE 10 PARES - BLOCO M10</v>
      </c>
      <c r="D36" s="1699" t="str">
        <f>G42</f>
        <v>UN</v>
      </c>
      <c r="E36" s="1682">
        <v>1</v>
      </c>
      <c r="F36" s="1682">
        <f>D47</f>
        <v>6.95</v>
      </c>
      <c r="G36" s="1683">
        <f>TRUNC(F36*E36,2)</f>
        <v>6.95</v>
      </c>
      <c r="H36" s="1597"/>
    </row>
    <row r="37" spans="1:9" s="1598" customFormat="1" ht="15.75">
      <c r="A37" s="1597"/>
      <c r="B37" s="2396" t="s">
        <v>3094</v>
      </c>
      <c r="C37" s="2397"/>
      <c r="D37" s="2397"/>
      <c r="E37" s="2397"/>
      <c r="F37" s="2397"/>
      <c r="G37" s="2398"/>
      <c r="H37" s="1597"/>
    </row>
    <row r="38" spans="1:9" s="1598" customFormat="1" ht="15.75">
      <c r="A38" s="1599" t="s">
        <v>9120</v>
      </c>
      <c r="B38" s="1690">
        <v>88264</v>
      </c>
      <c r="C38" s="1677" t="str">
        <f>IF($A38="INSUMO",VLOOKUP($B38,'BANCO DE DADOS DEZEMBRO INS'!$A:$D,2,FALSE),VLOOKUP($B38,'BANCO DE DADOS DEZEMBRO SERV'!$B:$E,2,FALSE))</f>
        <v>ELETRICISTA COM ENCARGOS COMPLEMENTARES</v>
      </c>
      <c r="D38" s="1348" t="str">
        <f>IF($A38="INSUMO",VLOOKUP($B38,'BANCO DE DADOS DEZEMBRO INS'!$A:$D,3,FALSE),VLOOKUP($B38,'BANCO DE DADOS DEZEMBRO SERV'!$B:$E,3,FALSE))</f>
        <v>H</v>
      </c>
      <c r="E38" s="1691">
        <v>0.2</v>
      </c>
      <c r="F38" s="1679">
        <f>IF($A38="INSUMO",VLOOKUP($B38,'BANCO DE DADOS DEZEMBRO INS'!$A:$D,4,FALSE),VLOOKUP($B38,'BANCO DE DADOS DEZEMBRO SERV'!$B:$E,4,FALSE))</f>
        <v>17.690000000000001</v>
      </c>
      <c r="G38" s="1692">
        <f>TRUNC(F38*E38,2)</f>
        <v>3.53</v>
      </c>
      <c r="H38" s="1597"/>
    </row>
    <row r="39" spans="1:9" s="1598" customFormat="1" ht="16.5" thickBot="1">
      <c r="A39" s="1599" t="s">
        <v>9120</v>
      </c>
      <c r="B39" s="1693">
        <v>88316</v>
      </c>
      <c r="C39" s="1678" t="str">
        <f>IF($A39="INSUMO",VLOOKUP($B39,'BANCO DE DADOS DEZEMBRO INS'!$A:$D,2,FALSE),VLOOKUP($B39,'BANCO DE DADOS DEZEMBRO SERV'!$B:$E,2,FALSE))</f>
        <v>SERVENTE COM ENCARGOS COMPLEMENTARES</v>
      </c>
      <c r="D39" s="1344" t="str">
        <f>IF($A39="INSUMO",VLOOKUP($B39,'BANCO DE DADOS DEZEMBRO INS'!$A:$D,3,FALSE),VLOOKUP($B39,'BANCO DE DADOS DEZEMBRO SERV'!$B:$E,3,FALSE))</f>
        <v>H</v>
      </c>
      <c r="E39" s="1694">
        <v>0.2</v>
      </c>
      <c r="F39" s="1680">
        <f>IF($A39="INSUMO",VLOOKUP($B39,'BANCO DE DADOS DEZEMBRO INS'!$A:$D,4,FALSE),VLOOKUP($B39,'BANCO DE DADOS DEZEMBRO SERV'!$B:$E,4,FALSE))</f>
        <v>13.89</v>
      </c>
      <c r="G39" s="1695">
        <f>TRUNC(F39*E39,2)</f>
        <v>2.77</v>
      </c>
      <c r="H39" s="1597"/>
    </row>
    <row r="40" spans="1:9" s="1598" customFormat="1" ht="16.5" thickBot="1">
      <c r="A40" s="1597"/>
      <c r="B40" s="2489" t="s">
        <v>12359</v>
      </c>
      <c r="C40" s="2489"/>
      <c r="D40" s="2489"/>
      <c r="E40" s="2504"/>
      <c r="F40" s="1696" t="s">
        <v>3095</v>
      </c>
      <c r="G40" s="1697">
        <f>SUM(G35:G39)</f>
        <v>13.25</v>
      </c>
      <c r="H40" s="1597"/>
    </row>
    <row r="41" spans="1:9" s="1598" customFormat="1" ht="15.75" thickBot="1">
      <c r="A41" s="1597"/>
      <c r="H41" s="1597"/>
    </row>
    <row r="42" spans="1:9" s="1600" customFormat="1" ht="15.75">
      <c r="B42" s="1573"/>
      <c r="C42" s="1547" t="s">
        <v>12360</v>
      </c>
      <c r="D42" s="1574"/>
      <c r="E42" s="1575"/>
      <c r="F42" s="1570" t="s">
        <v>30</v>
      </c>
      <c r="G42" s="1570" t="s">
        <v>30</v>
      </c>
    </row>
    <row r="43" spans="1:9" s="1600" customFormat="1" ht="31.5">
      <c r="B43" s="1577" t="s">
        <v>3135</v>
      </c>
      <c r="C43" s="1577" t="s">
        <v>3136</v>
      </c>
      <c r="D43" s="1578" t="s">
        <v>3137</v>
      </c>
      <c r="E43" s="1579" t="s">
        <v>3138</v>
      </c>
      <c r="F43" s="1571" t="s">
        <v>3139</v>
      </c>
      <c r="G43" s="1579" t="s">
        <v>3140</v>
      </c>
    </row>
    <row r="44" spans="1:9" s="1600" customFormat="1" ht="15">
      <c r="B44" s="1590">
        <v>42753</v>
      </c>
      <c r="C44" s="1580" t="s">
        <v>12341</v>
      </c>
      <c r="D44" s="1581">
        <v>6.38</v>
      </c>
      <c r="E44" s="1583" t="s">
        <v>12342</v>
      </c>
      <c r="F44" s="1589" t="s">
        <v>12343</v>
      </c>
      <c r="G44" s="1591" t="s">
        <v>12344</v>
      </c>
    </row>
    <row r="45" spans="1:9" s="1600" customFormat="1" ht="15">
      <c r="B45" s="1590">
        <v>42760</v>
      </c>
      <c r="C45" s="1580" t="s">
        <v>9249</v>
      </c>
      <c r="D45" s="1581">
        <v>11.58</v>
      </c>
      <c r="E45" s="1583" t="s">
        <v>12330</v>
      </c>
      <c r="F45" s="1589" t="s">
        <v>9255</v>
      </c>
      <c r="G45" s="1591" t="s">
        <v>12350</v>
      </c>
    </row>
    <row r="46" spans="1:9" s="1600" customFormat="1" ht="15">
      <c r="B46" s="1590">
        <v>42766</v>
      </c>
      <c r="C46" s="1580" t="s">
        <v>12332</v>
      </c>
      <c r="D46" s="1581">
        <v>6.95</v>
      </c>
      <c r="E46" s="1583" t="s">
        <v>12333</v>
      </c>
      <c r="F46" s="1589" t="s">
        <v>12334</v>
      </c>
      <c r="G46" s="1591" t="s">
        <v>12361</v>
      </c>
    </row>
    <row r="47" spans="1:9" s="1600" customFormat="1" ht="15.75">
      <c r="B47" s="1634"/>
      <c r="C47" s="1564" t="s">
        <v>3141</v>
      </c>
      <c r="D47" s="1635">
        <f>MEDIAN(D44:D46)</f>
        <v>6.95</v>
      </c>
      <c r="E47" s="1636"/>
      <c r="F47" s="1637"/>
      <c r="G47" s="1638"/>
    </row>
    <row r="48" spans="1:9" ht="13.5" thickBot="1"/>
    <row r="49" spans="1:9" s="1597" customFormat="1" ht="15.75">
      <c r="B49" s="1686" t="s">
        <v>12362</v>
      </c>
      <c r="C49" s="2434" t="str">
        <f>CONCATENATE("FORNECIMENTO E INSTALAÇÃO DE ",C52)</f>
        <v>FORNECIMENTO E INSTALAÇÃO DE CABO TELEFONICO CCE - APL - 50, 4 PARES, USO EXTERNO</v>
      </c>
      <c r="D49" s="2488"/>
      <c r="E49" s="2488"/>
      <c r="F49" s="2488"/>
      <c r="G49" s="1687" t="s">
        <v>30</v>
      </c>
      <c r="H49" s="1645">
        <f>G56</f>
        <v>5.68</v>
      </c>
      <c r="I49" s="1598"/>
    </row>
    <row r="50" spans="1:9" s="1598" customFormat="1" ht="31.5">
      <c r="A50" s="1597"/>
      <c r="B50" s="1688" t="s">
        <v>3230</v>
      </c>
      <c r="C50" s="1700" t="s">
        <v>3089</v>
      </c>
      <c r="D50" s="1689" t="s">
        <v>30</v>
      </c>
      <c r="E50" s="1700" t="s">
        <v>3090</v>
      </c>
      <c r="F50" s="1701" t="s">
        <v>3091</v>
      </c>
      <c r="G50" s="1702" t="s">
        <v>3092</v>
      </c>
      <c r="H50" s="1597"/>
    </row>
    <row r="51" spans="1:9" s="1598" customFormat="1" ht="15.75">
      <c r="A51" s="1597"/>
      <c r="B51" s="2396" t="s">
        <v>3093</v>
      </c>
      <c r="C51" s="2397"/>
      <c r="D51" s="2397"/>
      <c r="E51" s="2397"/>
      <c r="F51" s="2397"/>
      <c r="G51" s="2398"/>
      <c r="H51" s="1597"/>
    </row>
    <row r="52" spans="1:9" s="1598" customFormat="1" ht="15">
      <c r="A52" s="1597"/>
      <c r="B52" s="1684" t="s">
        <v>3142</v>
      </c>
      <c r="C52" s="1681" t="str">
        <f>C58</f>
        <v>CABO TELEFONICO CCE - APL - 50, 4 PARES, USO EXTERNO</v>
      </c>
      <c r="D52" s="1699" t="str">
        <f>G58</f>
        <v>M</v>
      </c>
      <c r="E52" s="1682">
        <v>1</v>
      </c>
      <c r="F52" s="1682">
        <f>D63</f>
        <v>2.99</v>
      </c>
      <c r="G52" s="1683">
        <f>TRUNC(F52*E52,2)</f>
        <v>2.99</v>
      </c>
      <c r="H52" s="1597"/>
    </row>
    <row r="53" spans="1:9" s="1598" customFormat="1" ht="15.75">
      <c r="A53" s="1597"/>
      <c r="B53" s="2396" t="s">
        <v>3094</v>
      </c>
      <c r="C53" s="2397"/>
      <c r="D53" s="2397"/>
      <c r="E53" s="2397"/>
      <c r="F53" s="2397"/>
      <c r="G53" s="2398"/>
      <c r="H53" s="1597"/>
    </row>
    <row r="54" spans="1:9" s="1598" customFormat="1" ht="15.75">
      <c r="A54" s="1599" t="s">
        <v>9120</v>
      </c>
      <c r="B54" s="1690">
        <v>88264</v>
      </c>
      <c r="C54" s="1677" t="str">
        <f>IF($A54="INSUMO",VLOOKUP($B54,'BANCO DE DADOS DEZEMBRO INS'!$A:$D,2,FALSE),VLOOKUP($B54,'BANCO DE DADOS DEZEMBRO SERV'!$B:$E,2,FALSE))</f>
        <v>ELETRICISTA COM ENCARGOS COMPLEMENTARES</v>
      </c>
      <c r="D54" s="1348" t="str">
        <f>IF($A54="INSUMO",VLOOKUP($B54,'BANCO DE DADOS DEZEMBRO INS'!$A:$D,3,FALSE),VLOOKUP($B54,'BANCO DE DADOS DEZEMBRO SERV'!$B:$E,3,FALSE))</f>
        <v>H</v>
      </c>
      <c r="E54" s="1714">
        <v>8.5000000000000006E-2</v>
      </c>
      <c r="F54" s="1679">
        <f>IF($A54="INSUMO",VLOOKUP($B54,'BANCO DE DADOS DEZEMBRO INS'!$A:$D,4,FALSE),VLOOKUP($B54,'BANCO DE DADOS DEZEMBRO SERV'!$B:$E,4,FALSE))</f>
        <v>17.690000000000001</v>
      </c>
      <c r="G54" s="1692">
        <f>TRUNC(F54*E54,2)</f>
        <v>1.5</v>
      </c>
      <c r="H54" s="1597"/>
    </row>
    <row r="55" spans="1:9" s="1598" customFormat="1" ht="16.5" thickBot="1">
      <c r="A55" s="1599" t="s">
        <v>9120</v>
      </c>
      <c r="B55" s="1693">
        <v>88247</v>
      </c>
      <c r="C55" s="1678" t="str">
        <f>IF($A55="INSUMO",VLOOKUP($B55,'BANCO DE DADOS DEZEMBRO INS'!$A:$D,2,FALSE),VLOOKUP($B55,'BANCO DE DADOS DEZEMBRO SERV'!$B:$E,2,FALSE))</f>
        <v>AUXILIAR DE ELETRICISTA COM ENCARGOS COMPLEMENTARES</v>
      </c>
      <c r="D55" s="1344" t="str">
        <f>IF($A55="INSUMO",VLOOKUP($B55,'BANCO DE DADOS DEZEMBRO INS'!$A:$D,3,FALSE),VLOOKUP($B55,'BANCO DE DADOS DEZEMBRO SERV'!$B:$E,3,FALSE))</f>
        <v>H</v>
      </c>
      <c r="E55" s="1715">
        <v>8.5000000000000006E-2</v>
      </c>
      <c r="F55" s="1680">
        <f>IF($A55="INSUMO",VLOOKUP($B55,'BANCO DE DADOS DEZEMBRO INS'!$A:$D,4,FALSE),VLOOKUP($B55,'BANCO DE DADOS DEZEMBRO SERV'!$B:$E,4,FALSE))</f>
        <v>14.01</v>
      </c>
      <c r="G55" s="1695">
        <f>TRUNC(F55*E55,2)</f>
        <v>1.19</v>
      </c>
      <c r="H55" s="1597"/>
    </row>
    <row r="56" spans="1:9" s="1598" customFormat="1" ht="16.5" thickBot="1">
      <c r="A56" s="1597"/>
      <c r="B56" s="2489" t="s">
        <v>12363</v>
      </c>
      <c r="C56" s="2489"/>
      <c r="D56" s="2489"/>
      <c r="E56" s="2504"/>
      <c r="F56" s="1696" t="s">
        <v>3095</v>
      </c>
      <c r="G56" s="1697">
        <f>SUM(G51:G55)</f>
        <v>5.68</v>
      </c>
      <c r="H56" s="1597"/>
    </row>
    <row r="57" spans="1:9" s="1598" customFormat="1" ht="15.75" thickBot="1">
      <c r="A57" s="1597"/>
      <c r="H57" s="1597"/>
    </row>
    <row r="58" spans="1:9" s="1600" customFormat="1" ht="15.75">
      <c r="B58" s="1573"/>
      <c r="C58" s="1547" t="s">
        <v>12364</v>
      </c>
      <c r="D58" s="1574"/>
      <c r="E58" s="1575"/>
      <c r="F58" s="1570" t="s">
        <v>30</v>
      </c>
      <c r="G58" s="1570" t="s">
        <v>29</v>
      </c>
    </row>
    <row r="59" spans="1:9" s="1600" customFormat="1" ht="31.5">
      <c r="B59" s="1577" t="s">
        <v>3135</v>
      </c>
      <c r="C59" s="1577" t="s">
        <v>3136</v>
      </c>
      <c r="D59" s="1578" t="s">
        <v>3137</v>
      </c>
      <c r="E59" s="1579" t="s">
        <v>3138</v>
      </c>
      <c r="F59" s="1571" t="s">
        <v>3139</v>
      </c>
      <c r="G59" s="1579" t="s">
        <v>3140</v>
      </c>
    </row>
    <row r="60" spans="1:9" s="1600" customFormat="1" ht="15">
      <c r="B60" s="1590">
        <v>42753</v>
      </c>
      <c r="C60" s="1580" t="s">
        <v>12348</v>
      </c>
      <c r="D60" s="1581">
        <v>2.99</v>
      </c>
      <c r="E60" s="1583" t="s">
        <v>12328</v>
      </c>
      <c r="F60" s="1589" t="s">
        <v>12329</v>
      </c>
      <c r="G60" s="1591" t="s">
        <v>12349</v>
      </c>
    </row>
    <row r="61" spans="1:9" s="1600" customFormat="1" ht="15">
      <c r="B61" s="1590"/>
      <c r="C61" s="1580"/>
      <c r="D61" s="1581"/>
      <c r="E61" s="1583"/>
      <c r="F61" s="1589"/>
      <c r="G61" s="1591"/>
    </row>
    <row r="62" spans="1:9" s="1600" customFormat="1" ht="15">
      <c r="B62" s="1590"/>
      <c r="C62" s="1580"/>
      <c r="D62" s="1581"/>
      <c r="E62" s="1583"/>
      <c r="F62" s="1589"/>
      <c r="G62" s="1591"/>
    </row>
    <row r="63" spans="1:9" s="1600" customFormat="1" ht="15.75">
      <c r="B63" s="1634"/>
      <c r="C63" s="1564" t="s">
        <v>3141</v>
      </c>
      <c r="D63" s="1635">
        <f>MEDIAN(D60:D62)</f>
        <v>2.99</v>
      </c>
      <c r="E63" s="1636"/>
      <c r="F63" s="1637"/>
      <c r="G63" s="1638"/>
    </row>
    <row r="64" spans="1:9" ht="13.5" thickBot="1"/>
    <row r="65" spans="1:9" s="1597" customFormat="1" ht="15.75">
      <c r="B65" s="1686" t="s">
        <v>12365</v>
      </c>
      <c r="C65" s="2434" t="str">
        <f>CONCATENATE("FORNECIMENTO E INSTALAÇÃO DE ",C68)</f>
        <v>FORNECIMENTO E INSTALAÇÃO DE ESPELHO PARA CAIXA 4X2" COM DUAS SAIDAS RJ45 (FEMEA), CAT 5e</v>
      </c>
      <c r="D65" s="2488"/>
      <c r="E65" s="2488"/>
      <c r="F65" s="2488"/>
      <c r="G65" s="1687" t="s">
        <v>30</v>
      </c>
      <c r="H65" s="1645">
        <f>G72</f>
        <v>7.55</v>
      </c>
      <c r="I65" s="1598"/>
    </row>
    <row r="66" spans="1:9" s="1598" customFormat="1" ht="31.5">
      <c r="A66" s="1597"/>
      <c r="B66" s="1688" t="s">
        <v>3230</v>
      </c>
      <c r="C66" s="1700" t="s">
        <v>3089</v>
      </c>
      <c r="D66" s="1689" t="s">
        <v>30</v>
      </c>
      <c r="E66" s="1700" t="s">
        <v>3090</v>
      </c>
      <c r="F66" s="1701" t="s">
        <v>3091</v>
      </c>
      <c r="G66" s="1702" t="s">
        <v>3092</v>
      </c>
      <c r="H66" s="1597"/>
    </row>
    <row r="67" spans="1:9" s="1598" customFormat="1" ht="15.75">
      <c r="A67" s="1597"/>
      <c r="B67" s="2396" t="s">
        <v>3093</v>
      </c>
      <c r="C67" s="2397"/>
      <c r="D67" s="2397"/>
      <c r="E67" s="2397"/>
      <c r="F67" s="2397"/>
      <c r="G67" s="2398"/>
      <c r="H67" s="1597"/>
    </row>
    <row r="68" spans="1:9" s="1598" customFormat="1" ht="30">
      <c r="A68" s="1597"/>
      <c r="B68" s="1684" t="s">
        <v>3142</v>
      </c>
      <c r="C68" s="1681" t="str">
        <f>C74</f>
        <v>ESPELHO PARA CAIXA 4X2" COM DUAS SAIDAS RJ45 (FEMEA), CAT 5e</v>
      </c>
      <c r="D68" s="1699" t="str">
        <f>G74</f>
        <v>UN</v>
      </c>
      <c r="E68" s="1682">
        <v>1</v>
      </c>
      <c r="F68" s="1682">
        <f>D79</f>
        <v>2.82</v>
      </c>
      <c r="G68" s="1683">
        <f>TRUNC(F68*E68,2)</f>
        <v>2.82</v>
      </c>
      <c r="H68" s="1597"/>
    </row>
    <row r="69" spans="1:9" s="1598" customFormat="1" ht="15.75">
      <c r="A69" s="1597"/>
      <c r="B69" s="2396" t="s">
        <v>3094</v>
      </c>
      <c r="C69" s="2397"/>
      <c r="D69" s="2397"/>
      <c r="E69" s="2397"/>
      <c r="F69" s="2397"/>
      <c r="G69" s="2398"/>
      <c r="H69" s="1597"/>
    </row>
    <row r="70" spans="1:9" s="1598" customFormat="1" ht="15.75">
      <c r="A70" s="1599" t="s">
        <v>9120</v>
      </c>
      <c r="B70" s="1690">
        <v>88264</v>
      </c>
      <c r="C70" s="1677" t="str">
        <f>IF($A70="INSUMO",VLOOKUP($B70,'BANCO DE DADOS DEZEMBRO INS'!$A:$D,2,FALSE),VLOOKUP($B70,'BANCO DE DADOS DEZEMBRO SERV'!$B:$E,2,FALSE))</f>
        <v>ELETRICISTA COM ENCARGOS COMPLEMENTARES</v>
      </c>
      <c r="D70" s="1348" t="str">
        <f>IF($A70="INSUMO",VLOOKUP($B70,'BANCO DE DADOS DEZEMBRO INS'!$A:$D,3,FALSE),VLOOKUP($B70,'BANCO DE DADOS DEZEMBRO SERV'!$B:$E,3,FALSE))</f>
        <v>H</v>
      </c>
      <c r="E70" s="1714">
        <v>0.15</v>
      </c>
      <c r="F70" s="1679">
        <f>IF($A70="INSUMO",VLOOKUP($B70,'BANCO DE DADOS DEZEMBRO INS'!$A:$D,4,FALSE),VLOOKUP($B70,'BANCO DE DADOS DEZEMBRO SERV'!$B:$E,4,FALSE))</f>
        <v>17.690000000000001</v>
      </c>
      <c r="G70" s="1692">
        <f>TRUNC(F70*E70,2)</f>
        <v>2.65</v>
      </c>
      <c r="H70" s="1597"/>
    </row>
    <row r="71" spans="1:9" s="1598" customFormat="1" ht="16.5" thickBot="1">
      <c r="A71" s="1599" t="s">
        <v>9120</v>
      </c>
      <c r="B71" s="1693">
        <v>88316</v>
      </c>
      <c r="C71" s="1678" t="str">
        <f>IF($A71="INSUMO",VLOOKUP($B71,'BANCO DE DADOS DEZEMBRO INS'!$A:$D,2,FALSE),VLOOKUP($B71,'BANCO DE DADOS DEZEMBRO SERV'!$B:$E,2,FALSE))</f>
        <v>SERVENTE COM ENCARGOS COMPLEMENTARES</v>
      </c>
      <c r="D71" s="1344" t="str">
        <f>IF($A71="INSUMO",VLOOKUP($B71,'BANCO DE DADOS DEZEMBRO INS'!$A:$D,3,FALSE),VLOOKUP($B71,'BANCO DE DADOS DEZEMBRO SERV'!$B:$E,3,FALSE))</f>
        <v>H</v>
      </c>
      <c r="E71" s="1715">
        <v>0.15</v>
      </c>
      <c r="F71" s="1680">
        <f>IF($A71="INSUMO",VLOOKUP($B71,'BANCO DE DADOS DEZEMBRO INS'!$A:$D,4,FALSE),VLOOKUP($B71,'BANCO DE DADOS DEZEMBRO SERV'!$B:$E,4,FALSE))</f>
        <v>13.89</v>
      </c>
      <c r="G71" s="1695">
        <f>TRUNC(F71*E71,2)</f>
        <v>2.08</v>
      </c>
      <c r="H71" s="1597"/>
    </row>
    <row r="72" spans="1:9" s="1598" customFormat="1" ht="16.5" thickBot="1">
      <c r="A72" s="1597"/>
      <c r="B72" s="2489" t="s">
        <v>12366</v>
      </c>
      <c r="C72" s="2489"/>
      <c r="D72" s="2489"/>
      <c r="E72" s="2504"/>
      <c r="F72" s="1696" t="s">
        <v>3095</v>
      </c>
      <c r="G72" s="1697">
        <f>SUM(G67:G71)</f>
        <v>7.55</v>
      </c>
      <c r="H72" s="1597"/>
    </row>
    <row r="73" spans="1:9" s="1598" customFormat="1" ht="15.75" thickBot="1">
      <c r="A73" s="1597"/>
      <c r="H73" s="1597"/>
    </row>
    <row r="74" spans="1:9" s="1600" customFormat="1" ht="31.5">
      <c r="B74" s="1573"/>
      <c r="C74" s="1547" t="s">
        <v>12367</v>
      </c>
      <c r="D74" s="1574"/>
      <c r="E74" s="1575"/>
      <c r="F74" s="1570" t="s">
        <v>30</v>
      </c>
      <c r="G74" s="1570" t="s">
        <v>30</v>
      </c>
    </row>
    <row r="75" spans="1:9" s="1600" customFormat="1" ht="31.5">
      <c r="B75" s="1577" t="s">
        <v>3135</v>
      </c>
      <c r="C75" s="1577" t="s">
        <v>3136</v>
      </c>
      <c r="D75" s="1578" t="s">
        <v>3137</v>
      </c>
      <c r="E75" s="1579" t="s">
        <v>3138</v>
      </c>
      <c r="F75" s="1571" t="s">
        <v>3139</v>
      </c>
      <c r="G75" s="1579" t="s">
        <v>3140</v>
      </c>
    </row>
    <row r="76" spans="1:9" s="1600" customFormat="1" ht="15">
      <c r="B76" s="1590">
        <v>42753</v>
      </c>
      <c r="C76" s="1580" t="s">
        <v>12348</v>
      </c>
      <c r="D76" s="1581">
        <v>2.15</v>
      </c>
      <c r="E76" s="1583" t="s">
        <v>12328</v>
      </c>
      <c r="F76" s="1589" t="s">
        <v>12329</v>
      </c>
      <c r="G76" s="1591" t="s">
        <v>12349</v>
      </c>
    </row>
    <row r="77" spans="1:9" s="1600" customFormat="1" ht="15">
      <c r="B77" s="1590">
        <v>42753</v>
      </c>
      <c r="C77" s="1580" t="s">
        <v>12341</v>
      </c>
      <c r="D77" s="1581">
        <v>2.82</v>
      </c>
      <c r="E77" s="1583" t="s">
        <v>12342</v>
      </c>
      <c r="F77" s="1589" t="s">
        <v>12343</v>
      </c>
      <c r="G77" s="1591" t="s">
        <v>12344</v>
      </c>
    </row>
    <row r="78" spans="1:9" s="1600" customFormat="1" ht="15">
      <c r="B78" s="1590">
        <v>42760</v>
      </c>
      <c r="C78" s="1580" t="s">
        <v>9249</v>
      </c>
      <c r="D78" s="1581">
        <v>3.12</v>
      </c>
      <c r="E78" s="1583" t="s">
        <v>12330</v>
      </c>
      <c r="F78" s="1589" t="s">
        <v>9255</v>
      </c>
      <c r="G78" s="1591" t="s">
        <v>12350</v>
      </c>
    </row>
    <row r="79" spans="1:9" s="1600" customFormat="1" ht="15.75">
      <c r="B79" s="1634"/>
      <c r="C79" s="1564" t="s">
        <v>3141</v>
      </c>
      <c r="D79" s="1635">
        <f>MEDIAN(D76:D78)</f>
        <v>2.82</v>
      </c>
      <c r="E79" s="1636"/>
      <c r="F79" s="1637"/>
      <c r="G79" s="1638"/>
    </row>
    <row r="80" spans="1:9" s="1708" customFormat="1" ht="13.5" thickBot="1">
      <c r="A80" s="1707"/>
      <c r="H80" s="1707"/>
    </row>
    <row r="81" spans="1:9" s="1703" customFormat="1" ht="15.75">
      <c r="B81" s="1733" t="s">
        <v>12368</v>
      </c>
      <c r="C81" s="2434" t="str">
        <f>CONCATENATE("FORNECIMENTO E INSTALAÇÃO DE ",C84)</f>
        <v>FORNECIMENTO E INSTALAÇÃO DE ESPELHO PARA CAIXA 4X2" COM UMA SAÍDA RJ45 (FEMEA), CAT 5e</v>
      </c>
      <c r="D81" s="2488"/>
      <c r="E81" s="2488"/>
      <c r="F81" s="2488"/>
      <c r="G81" s="1734" t="s">
        <v>30</v>
      </c>
      <c r="H81" s="1716">
        <f>G88</f>
        <v>6.26</v>
      </c>
      <c r="I81" s="1704"/>
    </row>
    <row r="82" spans="1:9" s="1704" customFormat="1" ht="31.5">
      <c r="A82" s="1703"/>
      <c r="B82" s="1735" t="s">
        <v>3230</v>
      </c>
      <c r="C82" s="1755" t="s">
        <v>3089</v>
      </c>
      <c r="D82" s="1736" t="s">
        <v>30</v>
      </c>
      <c r="E82" s="1755" t="s">
        <v>3090</v>
      </c>
      <c r="F82" s="1756" t="s">
        <v>3091</v>
      </c>
      <c r="G82" s="1757" t="s">
        <v>3092</v>
      </c>
      <c r="H82" s="1703"/>
    </row>
    <row r="83" spans="1:9" s="1704" customFormat="1" ht="15.75">
      <c r="A83" s="1703"/>
      <c r="B83" s="2396" t="s">
        <v>3093</v>
      </c>
      <c r="C83" s="2397"/>
      <c r="D83" s="2397"/>
      <c r="E83" s="2397"/>
      <c r="F83" s="2397"/>
      <c r="G83" s="2398"/>
      <c r="H83" s="1703"/>
    </row>
    <row r="84" spans="1:9" s="1704" customFormat="1" ht="15">
      <c r="A84" s="1703"/>
      <c r="B84" s="1731" t="s">
        <v>3142</v>
      </c>
      <c r="C84" s="1727" t="str">
        <f>C90</f>
        <v>ESPELHO PARA CAIXA 4X2" COM UMA SAÍDA RJ45 (FEMEA), CAT 5e</v>
      </c>
      <c r="D84" s="1745" t="str">
        <f>G90</f>
        <v>UN</v>
      </c>
      <c r="E84" s="1729">
        <v>1</v>
      </c>
      <c r="F84" s="1729">
        <f>D95</f>
        <v>3.12</v>
      </c>
      <c r="G84" s="1730">
        <f>TRUNC(F84*E84,2)</f>
        <v>3.12</v>
      </c>
      <c r="H84" s="1703"/>
    </row>
    <row r="85" spans="1:9" s="1704" customFormat="1" ht="15.75">
      <c r="A85" s="1703"/>
      <c r="B85" s="2396" t="s">
        <v>3094</v>
      </c>
      <c r="C85" s="2397"/>
      <c r="D85" s="2397"/>
      <c r="E85" s="2397"/>
      <c r="F85" s="2397"/>
      <c r="G85" s="2398"/>
      <c r="H85" s="1703"/>
    </row>
    <row r="86" spans="1:9" s="1704" customFormat="1" ht="15.75">
      <c r="A86" s="1705" t="s">
        <v>9120</v>
      </c>
      <c r="B86" s="1737">
        <v>88264</v>
      </c>
      <c r="C86" s="1722" t="str">
        <f>IF($A86="INSUMO",VLOOKUP($B86,'BANCO DE DADOS DEZEMBRO INS'!$A:$D,2,FALSE),VLOOKUP($B86,'BANCO DE DADOS DEZEMBRO SERV'!$B:$E,2,FALSE))</f>
        <v>ELETRICISTA COM ENCARGOS COMPLEMENTARES</v>
      </c>
      <c r="D86" s="1348" t="str">
        <f>IF($A86="INSUMO",VLOOKUP($B86,'BANCO DE DADOS DEZEMBRO INS'!$A:$D,3,FALSE),VLOOKUP($B86,'BANCO DE DADOS DEZEMBRO SERV'!$B:$E,3,FALSE))</f>
        <v>H</v>
      </c>
      <c r="E86" s="1738">
        <v>0.1</v>
      </c>
      <c r="F86" s="1725">
        <f>IF($A86="INSUMO",VLOOKUP($B86,'BANCO DE DADOS DEZEMBRO INS'!$A:$D,4,FALSE),VLOOKUP($B86,'BANCO DE DADOS DEZEMBRO SERV'!$B:$E,4,FALSE))</f>
        <v>17.690000000000001</v>
      </c>
      <c r="G86" s="1739">
        <f>TRUNC(F86*E86,2)</f>
        <v>1.76</v>
      </c>
      <c r="H86" s="1703"/>
    </row>
    <row r="87" spans="1:9" s="1704" customFormat="1" ht="16.5" thickBot="1">
      <c r="A87" s="1705" t="s">
        <v>9120</v>
      </c>
      <c r="B87" s="1740">
        <v>88316</v>
      </c>
      <c r="C87" s="1723" t="str">
        <f>IF($A87="INSUMO",VLOOKUP($B87,'BANCO DE DADOS DEZEMBRO INS'!$A:$D,2,FALSE),VLOOKUP($B87,'BANCO DE DADOS DEZEMBRO SERV'!$B:$E,2,FALSE))</f>
        <v>SERVENTE COM ENCARGOS COMPLEMENTARES</v>
      </c>
      <c r="D87" s="1344" t="str">
        <f>IF($A87="INSUMO",VLOOKUP($B87,'BANCO DE DADOS DEZEMBRO INS'!$A:$D,3,FALSE),VLOOKUP($B87,'BANCO DE DADOS DEZEMBRO SERV'!$B:$E,3,FALSE))</f>
        <v>H</v>
      </c>
      <c r="E87" s="1741">
        <v>0.1</v>
      </c>
      <c r="F87" s="1726">
        <f>IF($A87="INSUMO",VLOOKUP($B87,'BANCO DE DADOS DEZEMBRO INS'!$A:$D,4,FALSE),VLOOKUP($B87,'BANCO DE DADOS DEZEMBRO SERV'!$B:$E,4,FALSE))</f>
        <v>13.89</v>
      </c>
      <c r="G87" s="1742">
        <f>TRUNC(F87*E87,2)</f>
        <v>1.38</v>
      </c>
      <c r="H87" s="1703"/>
    </row>
    <row r="88" spans="1:9" s="1704" customFormat="1" ht="16.5" thickBot="1">
      <c r="A88" s="1703"/>
      <c r="B88" s="2489" t="s">
        <v>12369</v>
      </c>
      <c r="C88" s="2489"/>
      <c r="D88" s="2489"/>
      <c r="E88" s="2504"/>
      <c r="F88" s="1696" t="s">
        <v>3095</v>
      </c>
      <c r="G88" s="1697">
        <f>SUM(G83:G87)</f>
        <v>6.26</v>
      </c>
      <c r="H88" s="1703"/>
    </row>
    <row r="89" spans="1:9" s="1704" customFormat="1" ht="15.75" thickBot="1">
      <c r="A89" s="1703"/>
      <c r="H89" s="1703"/>
    </row>
    <row r="90" spans="1:9" s="1706" customFormat="1" ht="31.5">
      <c r="B90" s="1746"/>
      <c r="C90" s="1728" t="s">
        <v>12370</v>
      </c>
      <c r="D90" s="1747"/>
      <c r="E90" s="1748"/>
      <c r="F90" s="1743" t="s">
        <v>30</v>
      </c>
      <c r="G90" s="1743" t="s">
        <v>30</v>
      </c>
    </row>
    <row r="91" spans="1:9" s="1706" customFormat="1" ht="31.5">
      <c r="B91" s="1749" t="s">
        <v>3135</v>
      </c>
      <c r="C91" s="1749" t="s">
        <v>3136</v>
      </c>
      <c r="D91" s="1750" t="s">
        <v>3137</v>
      </c>
      <c r="E91" s="1751" t="s">
        <v>3138</v>
      </c>
      <c r="F91" s="1744" t="s">
        <v>3139</v>
      </c>
      <c r="G91" s="1751" t="s">
        <v>3140</v>
      </c>
    </row>
    <row r="92" spans="1:9" s="1706" customFormat="1" ht="15">
      <c r="B92" s="1759">
        <v>42760</v>
      </c>
      <c r="C92" s="1752" t="s">
        <v>9249</v>
      </c>
      <c r="D92" s="1753">
        <v>3.12</v>
      </c>
      <c r="E92" s="1754" t="s">
        <v>12330</v>
      </c>
      <c r="F92" s="1758" t="s">
        <v>9255</v>
      </c>
      <c r="G92" s="1760" t="s">
        <v>12350</v>
      </c>
    </row>
    <row r="93" spans="1:9" s="1706" customFormat="1" ht="15">
      <c r="B93" s="1759"/>
      <c r="C93" s="1752"/>
      <c r="D93" s="1753"/>
      <c r="E93" s="1754"/>
      <c r="F93" s="1758"/>
      <c r="G93" s="1760"/>
    </row>
    <row r="94" spans="1:9" s="1706" customFormat="1" ht="15">
      <c r="B94" s="1759"/>
      <c r="C94" s="1752"/>
      <c r="D94" s="1753"/>
      <c r="E94" s="1754"/>
      <c r="F94" s="1758"/>
      <c r="G94" s="1760"/>
    </row>
    <row r="95" spans="1:9" s="1706" customFormat="1" ht="15.75">
      <c r="B95" s="1709"/>
      <c r="C95" s="1698" t="s">
        <v>3141</v>
      </c>
      <c r="D95" s="1710">
        <f>MEDIAN(D92:D94)</f>
        <v>3.12</v>
      </c>
      <c r="E95" s="1711"/>
      <c r="F95" s="1712"/>
      <c r="G95" s="1713"/>
    </row>
    <row r="96" spans="1:9" s="1847" customFormat="1" ht="13.5" thickBot="1">
      <c r="A96" s="1846"/>
      <c r="H96" s="1846"/>
    </row>
    <row r="97" spans="1:9" s="1842" customFormat="1" ht="15.75">
      <c r="B97" s="1812" t="s">
        <v>12371</v>
      </c>
      <c r="C97" s="2434" t="str">
        <f>CONCATENATE("FORNECIMENTO E INSTALAÇÃO DE ",C100)</f>
        <v>FORNECIMENTO E INSTALAÇÃO DE CONECTOR RJ45 FEMEA, CAT 5e</v>
      </c>
      <c r="D97" s="2488"/>
      <c r="E97" s="2488"/>
      <c r="F97" s="2488"/>
      <c r="G97" s="1813" t="s">
        <v>30</v>
      </c>
      <c r="H97" s="1853">
        <f>G104</f>
        <v>22.650000000000002</v>
      </c>
      <c r="I97" s="1843"/>
    </row>
    <row r="98" spans="1:9" s="1843" customFormat="1" ht="31.5">
      <c r="A98" s="1842"/>
      <c r="B98" s="1814" t="s">
        <v>3230</v>
      </c>
      <c r="C98" s="1836" t="s">
        <v>3089</v>
      </c>
      <c r="D98" s="1815" t="s">
        <v>30</v>
      </c>
      <c r="E98" s="1836" t="s">
        <v>3090</v>
      </c>
      <c r="F98" s="1837" t="s">
        <v>3091</v>
      </c>
      <c r="G98" s="1838" t="s">
        <v>3092</v>
      </c>
      <c r="H98" s="1842"/>
    </row>
    <row r="99" spans="1:9" s="1843" customFormat="1" ht="15.75">
      <c r="A99" s="1842"/>
      <c r="B99" s="2396" t="s">
        <v>3093</v>
      </c>
      <c r="C99" s="2397"/>
      <c r="D99" s="2397"/>
      <c r="E99" s="2397"/>
      <c r="F99" s="2397"/>
      <c r="G99" s="2398"/>
      <c r="H99" s="1842"/>
    </row>
    <row r="100" spans="1:9" s="1843" customFormat="1" ht="15">
      <c r="A100" s="1842"/>
      <c r="B100" s="1811" t="s">
        <v>3142</v>
      </c>
      <c r="C100" s="1808" t="str">
        <f>C106</f>
        <v>CONECTOR RJ45 FEMEA, CAT 5e</v>
      </c>
      <c r="D100" s="1829" t="str">
        <f>G106</f>
        <v>UN</v>
      </c>
      <c r="E100" s="1809">
        <v>1</v>
      </c>
      <c r="F100" s="1809">
        <f>D111</f>
        <v>19.510999999999999</v>
      </c>
      <c r="G100" s="1810">
        <f>TRUNC(F100*E100,2)</f>
        <v>19.510000000000002</v>
      </c>
      <c r="H100" s="1842"/>
    </row>
    <row r="101" spans="1:9" s="1843" customFormat="1" ht="15.75">
      <c r="A101" s="1842"/>
      <c r="B101" s="2396" t="s">
        <v>3094</v>
      </c>
      <c r="C101" s="2397"/>
      <c r="D101" s="2397"/>
      <c r="E101" s="2397"/>
      <c r="F101" s="2397"/>
      <c r="G101" s="2398"/>
      <c r="H101" s="1842"/>
    </row>
    <row r="102" spans="1:9" s="1843" customFormat="1" ht="15.75">
      <c r="A102" s="1844" t="s">
        <v>9120</v>
      </c>
      <c r="B102" s="1816">
        <v>88264</v>
      </c>
      <c r="C102" s="1804" t="str">
        <f>IF($A102="INSUMO",VLOOKUP($B102,'BANCO DE DADOS DEZEMBRO INS'!$A:$D,2,FALSE),VLOOKUP($B102,'BANCO DE DADOS DEZEMBRO SERV'!$B:$E,2,FALSE))</f>
        <v>ELETRICISTA COM ENCARGOS COMPLEMENTARES</v>
      </c>
      <c r="D102" s="1348" t="str">
        <f>IF($A102="INSUMO",VLOOKUP($B102,'BANCO DE DADOS DEZEMBRO INS'!$A:$D,3,FALSE),VLOOKUP($B102,'BANCO DE DADOS DEZEMBRO SERV'!$B:$E,3,FALSE))</f>
        <v>H</v>
      </c>
      <c r="E102" s="1817">
        <v>0.1</v>
      </c>
      <c r="F102" s="1806">
        <f>IF($A102="INSUMO",VLOOKUP($B102,'BANCO DE DADOS DEZEMBRO INS'!$A:$D,4,FALSE),VLOOKUP($B102,'BANCO DE DADOS DEZEMBRO SERV'!$B:$E,4,FALSE))</f>
        <v>17.690000000000001</v>
      </c>
      <c r="G102" s="1818">
        <f>TRUNC(F102*E102,2)</f>
        <v>1.76</v>
      </c>
      <c r="H102" s="1842"/>
    </row>
    <row r="103" spans="1:9" s="1843" customFormat="1" ht="16.5" thickBot="1">
      <c r="A103" s="1844" t="s">
        <v>9120</v>
      </c>
      <c r="B103" s="1819">
        <v>88316</v>
      </c>
      <c r="C103" s="1805" t="str">
        <f>IF($A103="INSUMO",VLOOKUP($B103,'BANCO DE DADOS DEZEMBRO INS'!$A:$D,2,FALSE),VLOOKUP($B103,'BANCO DE DADOS DEZEMBRO SERV'!$B:$E,2,FALSE))</f>
        <v>SERVENTE COM ENCARGOS COMPLEMENTARES</v>
      </c>
      <c r="D103" s="1344" t="str">
        <f>IF($A103="INSUMO",VLOOKUP($B103,'BANCO DE DADOS DEZEMBRO INS'!$A:$D,3,FALSE),VLOOKUP($B103,'BANCO DE DADOS DEZEMBRO SERV'!$B:$E,3,FALSE))</f>
        <v>H</v>
      </c>
      <c r="E103" s="1820">
        <v>0.1</v>
      </c>
      <c r="F103" s="1807">
        <f>IF($A103="INSUMO",VLOOKUP($B103,'BANCO DE DADOS DEZEMBRO INS'!$A:$D,4,FALSE),VLOOKUP($B103,'BANCO DE DADOS DEZEMBRO SERV'!$B:$E,4,FALSE))</f>
        <v>13.89</v>
      </c>
      <c r="G103" s="1821">
        <f>TRUNC(F103*E103,2)</f>
        <v>1.38</v>
      </c>
      <c r="H103" s="1842"/>
    </row>
    <row r="104" spans="1:9" s="1843" customFormat="1" ht="16.5" thickBot="1">
      <c r="A104" s="1842"/>
      <c r="B104" s="2489" t="s">
        <v>12372</v>
      </c>
      <c r="C104" s="2489"/>
      <c r="D104" s="2489"/>
      <c r="E104" s="2504"/>
      <c r="F104" s="1822" t="s">
        <v>3095</v>
      </c>
      <c r="G104" s="1823">
        <f>SUM(G99:G103)</f>
        <v>22.650000000000002</v>
      </c>
      <c r="H104" s="1842"/>
    </row>
    <row r="105" spans="1:9" s="1843" customFormat="1" ht="15.75" thickBot="1">
      <c r="A105" s="1842"/>
      <c r="H105" s="1842"/>
    </row>
    <row r="106" spans="1:9" s="1845" customFormat="1" ht="15.75">
      <c r="B106" s="1862"/>
      <c r="C106" s="1859" t="s">
        <v>12373</v>
      </c>
      <c r="D106" s="1863"/>
      <c r="E106" s="1864"/>
      <c r="F106" s="1860" t="s">
        <v>30</v>
      </c>
      <c r="G106" s="1860" t="s">
        <v>30</v>
      </c>
    </row>
    <row r="107" spans="1:9" s="1845" customFormat="1" ht="31.5">
      <c r="B107" s="1865" t="s">
        <v>3135</v>
      </c>
      <c r="C107" s="1865" t="s">
        <v>3136</v>
      </c>
      <c r="D107" s="1866" t="s">
        <v>3137</v>
      </c>
      <c r="E107" s="1867" t="s">
        <v>3138</v>
      </c>
      <c r="F107" s="1861" t="s">
        <v>3139</v>
      </c>
      <c r="G107" s="1867" t="s">
        <v>3140</v>
      </c>
    </row>
    <row r="108" spans="1:9" s="1845" customFormat="1" ht="15">
      <c r="B108" s="1872">
        <v>42753</v>
      </c>
      <c r="C108" s="1868" t="s">
        <v>12348</v>
      </c>
      <c r="D108" s="1869">
        <v>20.92</v>
      </c>
      <c r="E108" s="1870" t="s">
        <v>12328</v>
      </c>
      <c r="F108" s="1871" t="s">
        <v>12329</v>
      </c>
      <c r="G108" s="1873" t="s">
        <v>12349</v>
      </c>
    </row>
    <row r="109" spans="1:9" s="1845" customFormat="1" ht="15">
      <c r="B109" s="1872">
        <v>42753</v>
      </c>
      <c r="C109" s="1868" t="s">
        <v>12341</v>
      </c>
      <c r="D109" s="1869">
        <v>19.510999999999999</v>
      </c>
      <c r="E109" s="1870" t="s">
        <v>12342</v>
      </c>
      <c r="F109" s="1871" t="s">
        <v>12343</v>
      </c>
      <c r="G109" s="1873" t="s">
        <v>12344</v>
      </c>
    </row>
    <row r="110" spans="1:9" s="1845" customFormat="1" ht="15">
      <c r="B110" s="1872">
        <v>42760</v>
      </c>
      <c r="C110" s="1868" t="s">
        <v>9249</v>
      </c>
      <c r="D110" s="1869">
        <v>8.69</v>
      </c>
      <c r="E110" s="1870" t="s">
        <v>12330</v>
      </c>
      <c r="F110" s="1871" t="s">
        <v>9255</v>
      </c>
      <c r="G110" s="1873" t="s">
        <v>12350</v>
      </c>
    </row>
    <row r="111" spans="1:9" s="1845" customFormat="1" ht="15.75">
      <c r="B111" s="1848"/>
      <c r="C111" s="1824" t="s">
        <v>3141</v>
      </c>
      <c r="D111" s="1849">
        <f>MEDIAN(D108:D110)</f>
        <v>19.510999999999999</v>
      </c>
      <c r="E111" s="1850"/>
      <c r="F111" s="1851"/>
      <c r="G111" s="1852"/>
    </row>
    <row r="112" spans="1:9" s="1598" customFormat="1" ht="15.75" thickBot="1">
      <c r="A112" s="1597"/>
      <c r="H112" s="1597"/>
    </row>
    <row r="113" spans="1:9" s="1597" customFormat="1" ht="15.75">
      <c r="B113" s="1686" t="s">
        <v>12374</v>
      </c>
      <c r="C113" s="2434" t="str">
        <f>CONCATENATE("FORNECIMENTO E INSTALAÇÃO DE ",C116)</f>
        <v>FORNECIMENTO E INSTALAÇÃO DE PATH CORD CAT 5e, 1,5m, COM 2 RJ45 NAS EXTREMIDADES</v>
      </c>
      <c r="D113" s="2488"/>
      <c r="E113" s="2488"/>
      <c r="F113" s="2488"/>
      <c r="G113" s="1687" t="s">
        <v>30</v>
      </c>
      <c r="H113" s="1645">
        <f>G120</f>
        <v>16.600000000000001</v>
      </c>
      <c r="I113" s="1598"/>
    </row>
    <row r="114" spans="1:9" s="1598" customFormat="1" ht="31.5">
      <c r="A114" s="1597"/>
      <c r="B114" s="1688" t="s">
        <v>3230</v>
      </c>
      <c r="C114" s="1700" t="s">
        <v>3089</v>
      </c>
      <c r="D114" s="1689" t="s">
        <v>30</v>
      </c>
      <c r="E114" s="1700" t="s">
        <v>3090</v>
      </c>
      <c r="F114" s="1701" t="s">
        <v>3091</v>
      </c>
      <c r="G114" s="1702" t="s">
        <v>3092</v>
      </c>
      <c r="H114" s="1597"/>
    </row>
    <row r="115" spans="1:9" s="1598" customFormat="1" ht="15.75">
      <c r="A115" s="1597"/>
      <c r="B115" s="2396" t="s">
        <v>3093</v>
      </c>
      <c r="C115" s="2397"/>
      <c r="D115" s="2397"/>
      <c r="E115" s="2397"/>
      <c r="F115" s="2397"/>
      <c r="G115" s="2398"/>
      <c r="H115" s="1597"/>
    </row>
    <row r="116" spans="1:9" s="1598" customFormat="1" ht="15">
      <c r="A116" s="1597"/>
      <c r="B116" s="1684" t="s">
        <v>3142</v>
      </c>
      <c r="C116" s="1681" t="str">
        <f>C122</f>
        <v>PATH CORD CAT 5e, 1,5m, COM 2 RJ45 NAS EXTREMIDADES</v>
      </c>
      <c r="D116" s="1699" t="str">
        <f>G122</f>
        <v>UN</v>
      </c>
      <c r="E116" s="1682">
        <v>1</v>
      </c>
      <c r="F116" s="1682">
        <f>D127</f>
        <v>10.3</v>
      </c>
      <c r="G116" s="1683">
        <f>TRUNC(F116*E116,2)</f>
        <v>10.3</v>
      </c>
      <c r="H116" s="1597"/>
    </row>
    <row r="117" spans="1:9" s="1598" customFormat="1" ht="15.75">
      <c r="A117" s="1597"/>
      <c r="B117" s="2396" t="s">
        <v>3094</v>
      </c>
      <c r="C117" s="2397"/>
      <c r="D117" s="2397"/>
      <c r="E117" s="2397"/>
      <c r="F117" s="2397"/>
      <c r="G117" s="2398"/>
      <c r="H117" s="1597"/>
    </row>
    <row r="118" spans="1:9" s="1598" customFormat="1" ht="15.75">
      <c r="A118" s="1599" t="s">
        <v>9120</v>
      </c>
      <c r="B118" s="1690">
        <v>88264</v>
      </c>
      <c r="C118" s="1677" t="str">
        <f>IF($A118="INSUMO",VLOOKUP($B118,'BANCO DE DADOS DEZEMBRO INS'!$A:$D,2,FALSE),VLOOKUP($B118,'BANCO DE DADOS DEZEMBRO SERV'!$B:$E,2,FALSE))</f>
        <v>ELETRICISTA COM ENCARGOS COMPLEMENTARES</v>
      </c>
      <c r="D118" s="1348" t="str">
        <f>IF($A118="INSUMO",VLOOKUP($B118,'BANCO DE DADOS DEZEMBRO INS'!$A:$D,3,FALSE),VLOOKUP($B118,'BANCO DE DADOS DEZEMBRO SERV'!$B:$E,3,FALSE))</f>
        <v>H</v>
      </c>
      <c r="E118" s="1714">
        <v>0.2</v>
      </c>
      <c r="F118" s="1679">
        <f>IF($A118="INSUMO",VLOOKUP($B118,'BANCO DE DADOS DEZEMBRO INS'!$A:$D,4,FALSE),VLOOKUP($B118,'BANCO DE DADOS DEZEMBRO SERV'!$B:$E,4,FALSE))</f>
        <v>17.690000000000001</v>
      </c>
      <c r="G118" s="1692">
        <f>TRUNC(F118*E118,2)</f>
        <v>3.53</v>
      </c>
      <c r="H118" s="1597"/>
    </row>
    <row r="119" spans="1:9" s="1598" customFormat="1" ht="16.5" thickBot="1">
      <c r="A119" s="1599" t="s">
        <v>9120</v>
      </c>
      <c r="B119" s="1693">
        <v>88316</v>
      </c>
      <c r="C119" s="1678" t="str">
        <f>IF($A119="INSUMO",VLOOKUP($B119,'BANCO DE DADOS DEZEMBRO INS'!$A:$D,2,FALSE),VLOOKUP($B119,'BANCO DE DADOS DEZEMBRO SERV'!$B:$E,2,FALSE))</f>
        <v>SERVENTE COM ENCARGOS COMPLEMENTARES</v>
      </c>
      <c r="D119" s="1344" t="str">
        <f>IF($A119="INSUMO",VLOOKUP($B119,'BANCO DE DADOS DEZEMBRO INS'!$A:$D,3,FALSE),VLOOKUP($B119,'BANCO DE DADOS DEZEMBRO SERV'!$B:$E,3,FALSE))</f>
        <v>H</v>
      </c>
      <c r="E119" s="1715">
        <v>0.2</v>
      </c>
      <c r="F119" s="1680">
        <f>IF($A119="INSUMO",VLOOKUP($B119,'BANCO DE DADOS DEZEMBRO INS'!$A:$D,4,FALSE),VLOOKUP($B119,'BANCO DE DADOS DEZEMBRO SERV'!$B:$E,4,FALSE))</f>
        <v>13.89</v>
      </c>
      <c r="G119" s="1695">
        <f>TRUNC(F119*E119,2)</f>
        <v>2.77</v>
      </c>
      <c r="H119" s="1597"/>
    </row>
    <row r="120" spans="1:9" s="1598" customFormat="1" ht="16.5" thickBot="1">
      <c r="A120" s="1597"/>
      <c r="B120" s="2489" t="s">
        <v>12375</v>
      </c>
      <c r="C120" s="2489"/>
      <c r="D120" s="2489"/>
      <c r="E120" s="2504"/>
      <c r="F120" s="1696" t="s">
        <v>3095</v>
      </c>
      <c r="G120" s="1697">
        <f>SUM(G115:G119)</f>
        <v>16.600000000000001</v>
      </c>
      <c r="H120" s="1597"/>
    </row>
    <row r="121" spans="1:9" s="1598" customFormat="1" ht="15.75" thickBot="1">
      <c r="A121" s="1597"/>
      <c r="H121" s="1597"/>
    </row>
    <row r="122" spans="1:9" s="1600" customFormat="1" ht="15.75">
      <c r="B122" s="1573"/>
      <c r="C122" s="1547" t="s">
        <v>12376</v>
      </c>
      <c r="D122" s="1574"/>
      <c r="E122" s="1575"/>
      <c r="F122" s="1570" t="s">
        <v>30</v>
      </c>
      <c r="G122" s="1570" t="s">
        <v>30</v>
      </c>
    </row>
    <row r="123" spans="1:9" s="1600" customFormat="1" ht="31.5">
      <c r="B123" s="1577" t="s">
        <v>3135</v>
      </c>
      <c r="C123" s="1577" t="s">
        <v>3136</v>
      </c>
      <c r="D123" s="1578" t="s">
        <v>3137</v>
      </c>
      <c r="E123" s="1579" t="s">
        <v>3138</v>
      </c>
      <c r="F123" s="1571" t="s">
        <v>3139</v>
      </c>
      <c r="G123" s="1579" t="s">
        <v>3140</v>
      </c>
    </row>
    <row r="124" spans="1:9" s="1600" customFormat="1" ht="15">
      <c r="B124" s="1590">
        <v>42753</v>
      </c>
      <c r="C124" s="1580" t="s">
        <v>12348</v>
      </c>
      <c r="D124" s="1581">
        <v>10.3</v>
      </c>
      <c r="E124" s="1583" t="s">
        <v>12328</v>
      </c>
      <c r="F124" s="1589" t="s">
        <v>12329</v>
      </c>
      <c r="G124" s="1591" t="s">
        <v>12349</v>
      </c>
    </row>
    <row r="125" spans="1:9" s="1600" customFormat="1" ht="15">
      <c r="B125" s="1590">
        <v>42753</v>
      </c>
      <c r="C125" s="1580" t="s">
        <v>12341</v>
      </c>
      <c r="D125" s="1581">
        <v>11.78</v>
      </c>
      <c r="E125" s="1583" t="s">
        <v>12342</v>
      </c>
      <c r="F125" s="1589" t="s">
        <v>12343</v>
      </c>
      <c r="G125" s="1591" t="s">
        <v>12344</v>
      </c>
    </row>
    <row r="126" spans="1:9" s="1600" customFormat="1" ht="15">
      <c r="B126" s="1590">
        <v>42760</v>
      </c>
      <c r="C126" s="1580" t="s">
        <v>9249</v>
      </c>
      <c r="D126" s="1581">
        <v>4.1399999999999997</v>
      </c>
      <c r="E126" s="1583" t="s">
        <v>12330</v>
      </c>
      <c r="F126" s="1589" t="s">
        <v>9255</v>
      </c>
      <c r="G126" s="1591" t="s">
        <v>12350</v>
      </c>
    </row>
    <row r="127" spans="1:9" s="1600" customFormat="1" ht="15.75">
      <c r="B127" s="1634"/>
      <c r="C127" s="1564" t="s">
        <v>3141</v>
      </c>
      <c r="D127" s="1635">
        <f>MEDIAN(D124:D126)</f>
        <v>10.3</v>
      </c>
      <c r="E127" s="1636"/>
      <c r="F127" s="1637"/>
      <c r="G127" s="1638"/>
    </row>
    <row r="128" spans="1:9" ht="13.5" thickBot="1"/>
    <row r="129" spans="1:9" s="1597" customFormat="1" ht="15.75">
      <c r="B129" s="1686" t="s">
        <v>12377</v>
      </c>
      <c r="C129" s="2434" t="str">
        <f>CONCATENATE("FORNECIMENTO E INSTALAÇÃO DE ",C132)</f>
        <v>FORNECIMENTO E INSTALAÇÃO DE ELETROCALHA PERFURADA GALVANIZADA DE 100 X 50 X 3000mm</v>
      </c>
      <c r="D129" s="2488"/>
      <c r="E129" s="2488"/>
      <c r="F129" s="2488"/>
      <c r="G129" s="1687" t="s">
        <v>30</v>
      </c>
      <c r="H129" s="1645">
        <f>G136</f>
        <v>69.61999999999999</v>
      </c>
      <c r="I129" s="1598"/>
    </row>
    <row r="130" spans="1:9" s="1598" customFormat="1" ht="31.5">
      <c r="A130" s="1597"/>
      <c r="B130" s="1688" t="s">
        <v>3230</v>
      </c>
      <c r="C130" s="1700" t="s">
        <v>3089</v>
      </c>
      <c r="D130" s="1689" t="s">
        <v>30</v>
      </c>
      <c r="E130" s="1700" t="s">
        <v>3090</v>
      </c>
      <c r="F130" s="1701" t="s">
        <v>3091</v>
      </c>
      <c r="G130" s="1702" t="s">
        <v>3092</v>
      </c>
      <c r="H130" s="1597"/>
    </row>
    <row r="131" spans="1:9" s="1598" customFormat="1" ht="15.75">
      <c r="A131" s="1597"/>
      <c r="B131" s="2396" t="s">
        <v>3093</v>
      </c>
      <c r="C131" s="2397"/>
      <c r="D131" s="2397"/>
      <c r="E131" s="2397"/>
      <c r="F131" s="2397"/>
      <c r="G131" s="2398"/>
      <c r="H131" s="1597"/>
    </row>
    <row r="132" spans="1:9" s="1598" customFormat="1" ht="15">
      <c r="A132" s="1597"/>
      <c r="B132" s="1684" t="s">
        <v>3142</v>
      </c>
      <c r="C132" s="1681" t="str">
        <f>C138</f>
        <v>ELETROCALHA PERFURADA GALVANIZADA DE 100 X 50 X 3000mm</v>
      </c>
      <c r="D132" s="1699" t="str">
        <f>G138</f>
        <v>UN</v>
      </c>
      <c r="E132" s="1682">
        <v>1</v>
      </c>
      <c r="F132" s="1682">
        <f>D143</f>
        <v>31.74</v>
      </c>
      <c r="G132" s="1683">
        <f>TRUNC(F132*E132,2)</f>
        <v>31.74</v>
      </c>
      <c r="H132" s="1597"/>
    </row>
    <row r="133" spans="1:9" s="1598" customFormat="1" ht="15.75">
      <c r="A133" s="1597"/>
      <c r="B133" s="2396" t="s">
        <v>3094</v>
      </c>
      <c r="C133" s="2397"/>
      <c r="D133" s="2397"/>
      <c r="E133" s="2397"/>
      <c r="F133" s="2397"/>
      <c r="G133" s="2398"/>
      <c r="H133" s="1597"/>
    </row>
    <row r="134" spans="1:9" s="1598" customFormat="1" ht="15.75">
      <c r="A134" s="1599" t="s">
        <v>9120</v>
      </c>
      <c r="B134" s="1690">
        <v>88264</v>
      </c>
      <c r="C134" s="1677" t="str">
        <f>IF($A134="INSUMO",VLOOKUP($B134,'BANCO DE DADOS DEZEMBRO INS'!$A:$D,2,FALSE),VLOOKUP($B134,'BANCO DE DADOS DEZEMBRO SERV'!$B:$E,2,FALSE))</f>
        <v>ELETRICISTA COM ENCARGOS COMPLEMENTARES</v>
      </c>
      <c r="D134" s="1348" t="str">
        <f>IF($A134="INSUMO",VLOOKUP($B134,'BANCO DE DADOS DEZEMBRO INS'!$A:$D,3,FALSE),VLOOKUP($B134,'BANCO DE DADOS DEZEMBRO SERV'!$B:$E,3,FALSE))</f>
        <v>H</v>
      </c>
      <c r="E134" s="1714">
        <v>1.2</v>
      </c>
      <c r="F134" s="1679">
        <f>IF($A134="INSUMO",VLOOKUP($B134,'BANCO DE DADOS DEZEMBRO INS'!$A:$D,4,FALSE),VLOOKUP($B134,'BANCO DE DADOS DEZEMBRO SERV'!$B:$E,4,FALSE))</f>
        <v>17.690000000000001</v>
      </c>
      <c r="G134" s="1692">
        <f>TRUNC(F134*E134,2)</f>
        <v>21.22</v>
      </c>
      <c r="H134" s="1597"/>
    </row>
    <row r="135" spans="1:9" s="1598" customFormat="1" ht="16.5" thickBot="1">
      <c r="A135" s="1599" t="s">
        <v>9120</v>
      </c>
      <c r="B135" s="1693">
        <v>88316</v>
      </c>
      <c r="C135" s="1678" t="str">
        <f>IF($A135="INSUMO",VLOOKUP($B135,'BANCO DE DADOS DEZEMBRO INS'!$A:$D,2,FALSE),VLOOKUP($B135,'BANCO DE DADOS DEZEMBRO SERV'!$B:$E,2,FALSE))</f>
        <v>SERVENTE COM ENCARGOS COMPLEMENTARES</v>
      </c>
      <c r="D135" s="1344" t="str">
        <f>IF($A135="INSUMO",VLOOKUP($B135,'BANCO DE DADOS DEZEMBRO INS'!$A:$D,3,FALSE),VLOOKUP($B135,'BANCO DE DADOS DEZEMBRO SERV'!$B:$E,3,FALSE))</f>
        <v>H</v>
      </c>
      <c r="E135" s="1715">
        <v>1.2</v>
      </c>
      <c r="F135" s="1680">
        <f>IF($A135="INSUMO",VLOOKUP($B135,'BANCO DE DADOS DEZEMBRO INS'!$A:$D,4,FALSE),VLOOKUP($B135,'BANCO DE DADOS DEZEMBRO SERV'!$B:$E,4,FALSE))</f>
        <v>13.89</v>
      </c>
      <c r="G135" s="1695">
        <f>TRUNC(F135*E135,2)</f>
        <v>16.66</v>
      </c>
      <c r="H135" s="1597"/>
    </row>
    <row r="136" spans="1:9" s="1598" customFormat="1" ht="47.25" customHeight="1" thickBot="1">
      <c r="A136" s="1597"/>
      <c r="B136" s="2489" t="s">
        <v>12378</v>
      </c>
      <c r="C136" s="2489"/>
      <c r="D136" s="2489"/>
      <c r="E136" s="2504"/>
      <c r="F136" s="1696" t="s">
        <v>3095</v>
      </c>
      <c r="G136" s="1697">
        <f>SUM(G131:G135)</f>
        <v>69.61999999999999</v>
      </c>
      <c r="H136" s="1597"/>
    </row>
    <row r="137" spans="1:9" s="1598" customFormat="1" ht="9.75" customHeight="1" thickBot="1">
      <c r="A137" s="1597"/>
      <c r="H137" s="1597"/>
    </row>
    <row r="138" spans="1:9" s="1600" customFormat="1" ht="15.75">
      <c r="B138" s="1564"/>
      <c r="C138" s="1343" t="s">
        <v>12379</v>
      </c>
      <c r="D138" s="1565"/>
      <c r="E138" s="1566"/>
      <c r="F138" s="1570" t="s">
        <v>30</v>
      </c>
      <c r="G138" s="1570" t="s">
        <v>30</v>
      </c>
    </row>
    <row r="139" spans="1:9" s="1600" customFormat="1" ht="31.5">
      <c r="B139" s="1584" t="s">
        <v>3135</v>
      </c>
      <c r="C139" s="1584" t="s">
        <v>3136</v>
      </c>
      <c r="D139" s="1585" t="s">
        <v>3137</v>
      </c>
      <c r="E139" s="1553"/>
      <c r="F139" s="1633"/>
      <c r="G139" s="1553"/>
    </row>
    <row r="140" spans="1:9" s="1600" customFormat="1" ht="15">
      <c r="B140" s="1640">
        <v>42741</v>
      </c>
      <c r="C140" s="1345" t="s">
        <v>12332</v>
      </c>
      <c r="D140" s="1361">
        <v>31.74</v>
      </c>
      <c r="E140" s="1651" t="s">
        <v>12333</v>
      </c>
      <c r="F140" s="1353" t="s">
        <v>12380</v>
      </c>
      <c r="G140" s="1351" t="s">
        <v>12335</v>
      </c>
    </row>
    <row r="141" spans="1:9" s="1600" customFormat="1" ht="15">
      <c r="B141" s="1590">
        <v>42591</v>
      </c>
      <c r="C141" s="1580" t="s">
        <v>3164</v>
      </c>
      <c r="D141" s="1581">
        <v>34.96</v>
      </c>
      <c r="E141" s="1583" t="s">
        <v>3165</v>
      </c>
      <c r="F141" s="1589" t="s">
        <v>12339</v>
      </c>
      <c r="G141" s="1591" t="s">
        <v>3166</v>
      </c>
    </row>
    <row r="142" spans="1:9" s="1600" customFormat="1" ht="15">
      <c r="B142" s="1587">
        <v>42702</v>
      </c>
      <c r="C142" s="1580" t="s">
        <v>3161</v>
      </c>
      <c r="D142" s="1581">
        <v>28.67</v>
      </c>
      <c r="E142" s="1582" t="s">
        <v>3162</v>
      </c>
      <c r="F142" s="1589" t="s">
        <v>3163</v>
      </c>
      <c r="G142" s="1591" t="s">
        <v>11723</v>
      </c>
    </row>
    <row r="143" spans="1:9" s="1600" customFormat="1" ht="15.75">
      <c r="B143" s="1634"/>
      <c r="C143" s="1564" t="s">
        <v>3141</v>
      </c>
      <c r="D143" s="1635">
        <f t="shared" ref="D143" si="0">MEDIAN(D140:D142)</f>
        <v>31.74</v>
      </c>
      <c r="E143" s="1636"/>
      <c r="F143" s="1637"/>
      <c r="G143" s="1638"/>
    </row>
    <row r="144" spans="1:9" ht="13.5" thickBot="1"/>
    <row r="145" spans="1:9" s="1597" customFormat="1" ht="15.75">
      <c r="B145" s="1686" t="s">
        <v>12381</v>
      </c>
      <c r="C145" s="2434" t="str">
        <f>CONCATENATE("FORNECIMENTO E INSTALAÇÃO DE ",C148)</f>
        <v>FORNECIMENTO E INSTALAÇÃO DE T HORIZONTAL PARA ELETROCALHA PERFURADA GALVANIZADA DE 100 X 50 X 3000mm</v>
      </c>
      <c r="D145" s="2488"/>
      <c r="E145" s="2488"/>
      <c r="F145" s="2488"/>
      <c r="G145" s="1687" t="s">
        <v>30</v>
      </c>
      <c r="H145" s="1645">
        <f>G155</f>
        <v>37.78</v>
      </c>
      <c r="I145" s="1598"/>
    </row>
    <row r="146" spans="1:9" s="1598" customFormat="1" ht="31.5">
      <c r="A146" s="1597"/>
      <c r="B146" s="1688" t="s">
        <v>3230</v>
      </c>
      <c r="C146" s="1700" t="s">
        <v>3089</v>
      </c>
      <c r="D146" s="1689" t="s">
        <v>30</v>
      </c>
      <c r="E146" s="1700" t="s">
        <v>3090</v>
      </c>
      <c r="F146" s="1701" t="s">
        <v>3091</v>
      </c>
      <c r="G146" s="1702" t="s">
        <v>3092</v>
      </c>
      <c r="H146" s="1597"/>
    </row>
    <row r="147" spans="1:9" s="1598" customFormat="1" ht="15.75">
      <c r="A147" s="1597"/>
      <c r="B147" s="2396" t="s">
        <v>3093</v>
      </c>
      <c r="C147" s="2397"/>
      <c r="D147" s="2397"/>
      <c r="E147" s="2397"/>
      <c r="F147" s="2397"/>
      <c r="G147" s="2398"/>
      <c r="H147" s="1597"/>
    </row>
    <row r="148" spans="1:9" s="1598" customFormat="1" ht="30">
      <c r="A148" s="1597"/>
      <c r="B148" s="1684" t="s">
        <v>3142</v>
      </c>
      <c r="C148" s="1681" t="str">
        <f>C157</f>
        <v>T HORIZONTAL PARA ELETROCALHA PERFURADA GALVANIZADA DE 100 X 50 X 3000mm</v>
      </c>
      <c r="D148" s="1699" t="str">
        <f>G157</f>
        <v>UN</v>
      </c>
      <c r="E148" s="1682">
        <v>1</v>
      </c>
      <c r="F148" s="1682">
        <f>D162</f>
        <v>19.39</v>
      </c>
      <c r="G148" s="1683">
        <f>TRUNC(F148*E148,2)</f>
        <v>19.39</v>
      </c>
      <c r="H148" s="1597"/>
    </row>
    <row r="149" spans="1:9" s="1598" customFormat="1" ht="15">
      <c r="A149" s="1597"/>
      <c r="B149" s="1684" t="s">
        <v>3142</v>
      </c>
      <c r="C149" s="1681" t="str">
        <f>C164</f>
        <v>PARAFUSO CABEÇA LENTILHA 3/8" X 3/4"</v>
      </c>
      <c r="D149" s="1699" t="str">
        <f>G164</f>
        <v>UN</v>
      </c>
      <c r="E149" s="1682">
        <v>12</v>
      </c>
      <c r="F149" s="1682">
        <f>D169</f>
        <v>0.68</v>
      </c>
      <c r="G149" s="1683">
        <f>TRUNC(F149*E149,2)</f>
        <v>8.16</v>
      </c>
      <c r="H149" s="1597"/>
    </row>
    <row r="150" spans="1:9" s="1598" customFormat="1" ht="15">
      <c r="A150" s="1597"/>
      <c r="B150" s="1684" t="s">
        <v>3142</v>
      </c>
      <c r="C150" s="1681" t="str">
        <f>C171</f>
        <v>PORCA SEXTAVADA 3/8"</v>
      </c>
      <c r="D150" s="1699" t="str">
        <f>G171</f>
        <v>UN</v>
      </c>
      <c r="E150" s="1682">
        <v>12</v>
      </c>
      <c r="F150" s="1682">
        <f>D176</f>
        <v>0.19800000000000001</v>
      </c>
      <c r="G150" s="1683">
        <f>TRUNC(F150*E150,2)</f>
        <v>2.37</v>
      </c>
      <c r="H150" s="1597"/>
    </row>
    <row r="151" spans="1:9" s="1598" customFormat="1" ht="15">
      <c r="A151" s="1597"/>
      <c r="B151" s="1684" t="s">
        <v>3142</v>
      </c>
      <c r="C151" s="1681" t="str">
        <f>C178</f>
        <v>ARRUELA LISA 3/8"</v>
      </c>
      <c r="D151" s="1699" t="str">
        <f>G178</f>
        <v>UN</v>
      </c>
      <c r="E151" s="1682">
        <v>12</v>
      </c>
      <c r="F151" s="1682">
        <f>D183</f>
        <v>0.13</v>
      </c>
      <c r="G151" s="1683">
        <f>TRUNC(F151*E151,2)</f>
        <v>1.56</v>
      </c>
      <c r="H151" s="1597"/>
    </row>
    <row r="152" spans="1:9" s="1598" customFormat="1" ht="15.75">
      <c r="A152" s="1597"/>
      <c r="B152" s="2396" t="s">
        <v>3094</v>
      </c>
      <c r="C152" s="2397"/>
      <c r="D152" s="2397"/>
      <c r="E152" s="2397"/>
      <c r="F152" s="2397"/>
      <c r="G152" s="2398"/>
      <c r="H152" s="1597"/>
    </row>
    <row r="153" spans="1:9" s="1598" customFormat="1" ht="15.75">
      <c r="A153" s="1599" t="s">
        <v>9120</v>
      </c>
      <c r="B153" s="1690">
        <v>88264</v>
      </c>
      <c r="C153" s="1677" t="str">
        <f>IF($A153="INSUMO",VLOOKUP($B153,'BANCO DE DADOS DEZEMBRO INS'!$A:$D,2,FALSE),VLOOKUP($B153,'BANCO DE DADOS DEZEMBRO SERV'!$B:$E,2,FALSE))</f>
        <v>ELETRICISTA COM ENCARGOS COMPLEMENTARES</v>
      </c>
      <c r="D153" s="1348" t="str">
        <f>IF($A153="INSUMO",VLOOKUP($B153,'BANCO DE DADOS DEZEMBRO INS'!$A:$D,3,FALSE),VLOOKUP($B153,'BANCO DE DADOS DEZEMBRO SERV'!$B:$E,3,FALSE))</f>
        <v>H</v>
      </c>
      <c r="E153" s="1714">
        <v>0.2</v>
      </c>
      <c r="F153" s="1679">
        <f>IF($A153="INSUMO",VLOOKUP($B153,'BANCO DE DADOS DEZEMBRO INS'!$A:$D,4,FALSE),VLOOKUP($B153,'BANCO DE DADOS DEZEMBRO SERV'!$B:$E,4,FALSE))</f>
        <v>17.690000000000001</v>
      </c>
      <c r="G153" s="1692">
        <f>TRUNC(F153*E153,2)</f>
        <v>3.53</v>
      </c>
      <c r="H153" s="1597"/>
    </row>
    <row r="154" spans="1:9" s="1598" customFormat="1" ht="16.5" thickBot="1">
      <c r="A154" s="1599" t="s">
        <v>9120</v>
      </c>
      <c r="B154" s="1693">
        <v>88316</v>
      </c>
      <c r="C154" s="1678" t="str">
        <f>IF($A154="INSUMO",VLOOKUP($B154,'BANCO DE DADOS DEZEMBRO INS'!$A:$D,2,FALSE),VLOOKUP($B154,'BANCO DE DADOS DEZEMBRO SERV'!$B:$E,2,FALSE))</f>
        <v>SERVENTE COM ENCARGOS COMPLEMENTARES</v>
      </c>
      <c r="D154" s="1344" t="str">
        <f>IF($A154="INSUMO",VLOOKUP($B154,'BANCO DE DADOS DEZEMBRO INS'!$A:$D,3,FALSE),VLOOKUP($B154,'BANCO DE DADOS DEZEMBRO SERV'!$B:$E,3,FALSE))</f>
        <v>H</v>
      </c>
      <c r="E154" s="1715">
        <v>0.2</v>
      </c>
      <c r="F154" s="1680">
        <f>IF($A154="INSUMO",VLOOKUP($B154,'BANCO DE DADOS DEZEMBRO INS'!$A:$D,4,FALSE),VLOOKUP($B154,'BANCO DE DADOS DEZEMBRO SERV'!$B:$E,4,FALSE))</f>
        <v>13.89</v>
      </c>
      <c r="G154" s="1695">
        <f>TRUNC(F154*E154,2)</f>
        <v>2.77</v>
      </c>
      <c r="H154" s="1597"/>
    </row>
    <row r="155" spans="1:9" s="1598" customFormat="1" ht="16.5" thickBot="1">
      <c r="A155" s="1597"/>
      <c r="B155" s="2489" t="s">
        <v>12382</v>
      </c>
      <c r="C155" s="2489"/>
      <c r="D155" s="2489"/>
      <c r="E155" s="2504"/>
      <c r="F155" s="1696" t="s">
        <v>3095</v>
      </c>
      <c r="G155" s="1697">
        <f>SUM(G147:G154)</f>
        <v>37.78</v>
      </c>
      <c r="H155" s="1597"/>
    </row>
    <row r="156" spans="1:9" s="1598" customFormat="1" ht="9.75" customHeight="1" thickBot="1">
      <c r="A156" s="1597"/>
      <c r="H156" s="1597"/>
    </row>
    <row r="157" spans="1:9" s="1600" customFormat="1" ht="31.5">
      <c r="B157" s="1564"/>
      <c r="C157" s="1343" t="s">
        <v>12383</v>
      </c>
      <c r="D157" s="1565"/>
      <c r="E157" s="1566"/>
      <c r="F157" s="1570" t="s">
        <v>30</v>
      </c>
      <c r="G157" s="1570" t="s">
        <v>30</v>
      </c>
    </row>
    <row r="158" spans="1:9" s="1600" customFormat="1" ht="31.5">
      <c r="B158" s="1577" t="s">
        <v>3135</v>
      </c>
      <c r="C158" s="1577" t="s">
        <v>3136</v>
      </c>
      <c r="D158" s="1578" t="s">
        <v>3137</v>
      </c>
      <c r="E158" s="1579" t="s">
        <v>3138</v>
      </c>
      <c r="F158" s="1571" t="s">
        <v>3139</v>
      </c>
      <c r="G158" s="1579" t="s">
        <v>3140</v>
      </c>
    </row>
    <row r="159" spans="1:9" s="1600" customFormat="1" ht="15">
      <c r="B159" s="1590">
        <v>42760</v>
      </c>
      <c r="C159" s="1580" t="s">
        <v>9249</v>
      </c>
      <c r="D159" s="1581">
        <v>15.94</v>
      </c>
      <c r="E159" s="1583" t="s">
        <v>12330</v>
      </c>
      <c r="F159" s="1589" t="s">
        <v>9255</v>
      </c>
      <c r="G159" s="1591" t="s">
        <v>12350</v>
      </c>
    </row>
    <row r="160" spans="1:9" s="1600" customFormat="1" ht="15">
      <c r="B160" s="1590">
        <v>42761</v>
      </c>
      <c r="C160" s="1580" t="s">
        <v>12331</v>
      </c>
      <c r="D160" s="1581">
        <v>23.6</v>
      </c>
      <c r="E160" s="1583" t="s">
        <v>12351</v>
      </c>
      <c r="F160" s="1589" t="s">
        <v>12352</v>
      </c>
      <c r="G160" s="1591" t="s">
        <v>12353</v>
      </c>
    </row>
    <row r="161" spans="2:9" s="1600" customFormat="1" ht="15">
      <c r="B161" s="1590">
        <v>42761</v>
      </c>
      <c r="C161" s="1580" t="s">
        <v>12384</v>
      </c>
      <c r="D161" s="1581">
        <v>19.39</v>
      </c>
      <c r="E161" s="1583" t="s">
        <v>12385</v>
      </c>
      <c r="F161" s="1589" t="s">
        <v>12386</v>
      </c>
      <c r="G161" s="1591" t="s">
        <v>12361</v>
      </c>
    </row>
    <row r="162" spans="2:9" s="1600" customFormat="1" ht="15.75">
      <c r="B162" s="1634"/>
      <c r="C162" s="1564" t="s">
        <v>3141</v>
      </c>
      <c r="D162" s="1635">
        <f>MEDIAN(D159:D161)</f>
        <v>19.39</v>
      </c>
      <c r="E162" s="1636"/>
      <c r="F162" s="1637"/>
      <c r="G162" s="1638"/>
    </row>
    <row r="163" spans="2:9" s="1601" customFormat="1" ht="15">
      <c r="B163" s="2511"/>
      <c r="C163" s="2512"/>
      <c r="D163" s="2512"/>
      <c r="E163" s="2512"/>
      <c r="F163" s="2512"/>
      <c r="G163" s="2513"/>
      <c r="I163" s="1602"/>
    </row>
    <row r="164" spans="2:9" s="1601" customFormat="1" ht="15.75">
      <c r="B164" s="1564"/>
      <c r="C164" s="1343" t="s">
        <v>12387</v>
      </c>
      <c r="D164" s="1565"/>
      <c r="E164" s="1566"/>
      <c r="F164" s="1567" t="s">
        <v>30</v>
      </c>
      <c r="G164" s="1566" t="s">
        <v>30</v>
      </c>
      <c r="I164" s="1602"/>
    </row>
    <row r="165" spans="2:9" s="1601" customFormat="1" ht="31.5">
      <c r="B165" s="1584" t="s">
        <v>3135</v>
      </c>
      <c r="C165" s="1584" t="s">
        <v>3136</v>
      </c>
      <c r="D165" s="1585" t="s">
        <v>3137</v>
      </c>
      <c r="E165" s="1553" t="s">
        <v>3138</v>
      </c>
      <c r="F165" s="1633" t="s">
        <v>3139</v>
      </c>
      <c r="G165" s="1553" t="s">
        <v>3140</v>
      </c>
      <c r="I165" s="1602"/>
    </row>
    <row r="166" spans="2:9" s="1601" customFormat="1" ht="15">
      <c r="B166" s="1640">
        <v>42741</v>
      </c>
      <c r="C166" s="1345" t="s">
        <v>12332</v>
      </c>
      <c r="D166" s="1355">
        <v>0.68</v>
      </c>
      <c r="E166" s="1651" t="s">
        <v>12333</v>
      </c>
      <c r="F166" s="1353" t="s">
        <v>12380</v>
      </c>
      <c r="G166" s="1351" t="s">
        <v>12335</v>
      </c>
      <c r="I166" s="1602"/>
    </row>
    <row r="167" spans="2:9" s="1601" customFormat="1" ht="15">
      <c r="B167" s="1587"/>
      <c r="C167" s="1554"/>
      <c r="D167" s="1555"/>
      <c r="E167" s="1556"/>
      <c r="F167" s="1593"/>
      <c r="G167" s="1647"/>
      <c r="I167" s="1602"/>
    </row>
    <row r="168" spans="2:9" s="1601" customFormat="1" ht="15">
      <c r="B168" s="1587"/>
      <c r="C168" s="1554"/>
      <c r="D168" s="1346"/>
      <c r="E168" s="1556"/>
      <c r="F168" s="1593"/>
      <c r="G168" s="1647"/>
      <c r="I168" s="1602"/>
    </row>
    <row r="169" spans="2:9" s="1601" customFormat="1" ht="15.75">
      <c r="B169" s="1634"/>
      <c r="C169" s="1564" t="s">
        <v>3141</v>
      </c>
      <c r="D169" s="1635">
        <f t="shared" ref="D169" si="1">MEDIAN(D166:D168)</f>
        <v>0.68</v>
      </c>
      <c r="E169" s="1636"/>
      <c r="F169" s="1637"/>
      <c r="G169" s="1638"/>
      <c r="I169" s="1602"/>
    </row>
    <row r="171" spans="2:9" s="1601" customFormat="1" ht="15.75">
      <c r="B171" s="1564"/>
      <c r="C171" s="1350" t="s">
        <v>12388</v>
      </c>
      <c r="D171" s="1565"/>
      <c r="E171" s="1566"/>
      <c r="F171" s="1567" t="s">
        <v>30</v>
      </c>
      <c r="G171" s="1566" t="s">
        <v>30</v>
      </c>
      <c r="I171" s="1602"/>
    </row>
    <row r="172" spans="2:9" s="1601" customFormat="1" ht="31.5">
      <c r="B172" s="1584" t="s">
        <v>3135</v>
      </c>
      <c r="C172" s="1584" t="s">
        <v>3136</v>
      </c>
      <c r="D172" s="1585" t="s">
        <v>3137</v>
      </c>
      <c r="E172" s="1553" t="s">
        <v>3138</v>
      </c>
      <c r="F172" s="1633" t="s">
        <v>3139</v>
      </c>
      <c r="G172" s="1553" t="s">
        <v>3140</v>
      </c>
      <c r="I172" s="1602"/>
    </row>
    <row r="173" spans="2:9" s="1601" customFormat="1" ht="15">
      <c r="B173" s="1640">
        <v>42741</v>
      </c>
      <c r="C173" s="1345" t="s">
        <v>12332</v>
      </c>
      <c r="D173" s="1361">
        <v>0.216</v>
      </c>
      <c r="E173" s="1651" t="s">
        <v>12333</v>
      </c>
      <c r="F173" s="1353" t="s">
        <v>12380</v>
      </c>
      <c r="G173" s="1351" t="s">
        <v>12335</v>
      </c>
      <c r="I173" s="1602"/>
    </row>
    <row r="174" spans="2:9" s="1601" customFormat="1" ht="15">
      <c r="B174" s="1587">
        <v>42660</v>
      </c>
      <c r="C174" s="1554" t="s">
        <v>9253</v>
      </c>
      <c r="D174" s="1555">
        <v>0.18</v>
      </c>
      <c r="E174" s="1556" t="s">
        <v>3192</v>
      </c>
      <c r="F174" s="1593" t="s">
        <v>9248</v>
      </c>
      <c r="G174" s="1647" t="s">
        <v>3227</v>
      </c>
      <c r="I174" s="1602"/>
    </row>
    <row r="175" spans="2:9" ht="15">
      <c r="B175" s="1590"/>
      <c r="C175" s="1580"/>
      <c r="D175" s="1581"/>
      <c r="E175" s="1583"/>
      <c r="F175" s="1589"/>
      <c r="G175" s="1591"/>
    </row>
    <row r="176" spans="2:9" ht="15.75">
      <c r="B176" s="1634"/>
      <c r="C176" s="1564" t="s">
        <v>3141</v>
      </c>
      <c r="D176" s="1635">
        <f t="shared" ref="D176" si="2">MEDIAN(D173:D175)</f>
        <v>0.19800000000000001</v>
      </c>
      <c r="E176" s="1636"/>
      <c r="F176" s="1637"/>
      <c r="G176" s="1638"/>
    </row>
    <row r="177" spans="1:9" ht="15">
      <c r="B177" s="2508"/>
      <c r="C177" s="2509"/>
      <c r="D177" s="2509"/>
      <c r="E177" s="2509"/>
      <c r="F177" s="2509"/>
      <c r="G177" s="2510"/>
    </row>
    <row r="178" spans="1:9" ht="15.75">
      <c r="B178" s="1564"/>
      <c r="C178" s="1350" t="s">
        <v>12389</v>
      </c>
      <c r="D178" s="1565"/>
      <c r="E178" s="1566"/>
      <c r="F178" s="1567" t="s">
        <v>30</v>
      </c>
      <c r="G178" s="1566" t="s">
        <v>30</v>
      </c>
    </row>
    <row r="179" spans="1:9" ht="31.5">
      <c r="B179" s="1584" t="s">
        <v>3135</v>
      </c>
      <c r="C179" s="1584" t="s">
        <v>3136</v>
      </c>
      <c r="D179" s="1585" t="s">
        <v>3137</v>
      </c>
      <c r="E179" s="1553" t="s">
        <v>3138</v>
      </c>
      <c r="F179" s="1633" t="s">
        <v>3139</v>
      </c>
      <c r="G179" s="1553" t="s">
        <v>3140</v>
      </c>
    </row>
    <row r="180" spans="1:9" ht="15">
      <c r="B180" s="1640">
        <v>42741</v>
      </c>
      <c r="C180" s="1345" t="s">
        <v>12332</v>
      </c>
      <c r="D180" s="1355">
        <v>0.13</v>
      </c>
      <c r="E180" s="1651" t="s">
        <v>12333</v>
      </c>
      <c r="F180" s="1353" t="s">
        <v>12380</v>
      </c>
      <c r="G180" s="1351" t="s">
        <v>12335</v>
      </c>
    </row>
    <row r="181" spans="1:9" ht="15">
      <c r="B181" s="1359"/>
      <c r="C181" s="1548"/>
      <c r="D181" s="1549"/>
      <c r="E181" s="1595"/>
      <c r="F181" s="1594"/>
      <c r="G181" s="1588"/>
    </row>
    <row r="182" spans="1:9" ht="15">
      <c r="B182" s="1590"/>
      <c r="C182" s="1580"/>
      <c r="D182" s="1581"/>
      <c r="E182" s="1583"/>
      <c r="F182" s="1589"/>
      <c r="G182" s="1591"/>
    </row>
    <row r="183" spans="1:9" ht="15.75">
      <c r="B183" s="1634"/>
      <c r="C183" s="1564" t="s">
        <v>3141</v>
      </c>
      <c r="D183" s="1635">
        <f t="shared" ref="D183" si="3">MEDIAN(D180:D182)</f>
        <v>0.13</v>
      </c>
      <c r="E183" s="1636"/>
      <c r="F183" s="1637"/>
      <c r="G183" s="1638"/>
    </row>
    <row r="184" spans="1:9" ht="13.5" thickBot="1"/>
    <row r="185" spans="1:9" s="1597" customFormat="1" ht="15.75">
      <c r="B185" s="1686" t="s">
        <v>12390</v>
      </c>
      <c r="C185" s="2434" t="str">
        <f>CONCATENATE("FORNECIMENTO E INSTALAÇÃO DE ",C188)</f>
        <v>FORNECIMENTO E INSTALAÇÃO DE EMENDA INTERNA PARA ELETROCLHA PERFURADA GALVANIZADA DE 100 X 50 X 3000mm</v>
      </c>
      <c r="D185" s="2488"/>
      <c r="E185" s="2488"/>
      <c r="F185" s="2488"/>
      <c r="G185" s="1687" t="s">
        <v>30</v>
      </c>
      <c r="H185" s="1645">
        <f>G195</f>
        <v>13.469999999999999</v>
      </c>
      <c r="I185" s="1598"/>
    </row>
    <row r="186" spans="1:9" s="1598" customFormat="1" ht="31.5">
      <c r="A186" s="1597"/>
      <c r="B186" s="1688" t="s">
        <v>3230</v>
      </c>
      <c r="C186" s="1700" t="s">
        <v>3089</v>
      </c>
      <c r="D186" s="1689" t="s">
        <v>30</v>
      </c>
      <c r="E186" s="1700" t="s">
        <v>3090</v>
      </c>
      <c r="F186" s="1701" t="s">
        <v>3091</v>
      </c>
      <c r="G186" s="1702" t="s">
        <v>3092</v>
      </c>
      <c r="H186" s="1597"/>
    </row>
    <row r="187" spans="1:9" s="1598" customFormat="1" ht="15.75">
      <c r="A187" s="1597"/>
      <c r="B187" s="2396" t="s">
        <v>3093</v>
      </c>
      <c r="C187" s="2397"/>
      <c r="D187" s="2397"/>
      <c r="E187" s="2397"/>
      <c r="F187" s="2397"/>
      <c r="G187" s="2398"/>
      <c r="H187" s="1597"/>
    </row>
    <row r="188" spans="1:9" s="1598" customFormat="1" ht="30">
      <c r="A188" s="1597"/>
      <c r="B188" s="1684" t="s">
        <v>3142</v>
      </c>
      <c r="C188" s="1681" t="str">
        <f>C197</f>
        <v>EMENDA INTERNA PARA ELETROCLHA PERFURADA GALVANIZADA DE 100 X 50 X 3000mm</v>
      </c>
      <c r="D188" s="1699" t="str">
        <f>G197</f>
        <v>UN</v>
      </c>
      <c r="E188" s="1682">
        <v>1</v>
      </c>
      <c r="F188" s="1682">
        <f>D202</f>
        <v>3.14</v>
      </c>
      <c r="G188" s="1683">
        <f>TRUNC(F188*E188,2)</f>
        <v>3.14</v>
      </c>
      <c r="H188" s="1597"/>
    </row>
    <row r="189" spans="1:9" s="1598" customFormat="1" ht="15">
      <c r="A189" s="1597"/>
      <c r="B189" s="1684" t="s">
        <v>3142</v>
      </c>
      <c r="C189" s="1681" t="str">
        <f>C204</f>
        <v>PARAFUSO CABEÇA LENTILHA 3/8" X 3/4"</v>
      </c>
      <c r="D189" s="1699" t="str">
        <f>G204</f>
        <v>UN</v>
      </c>
      <c r="E189" s="1682">
        <v>4</v>
      </c>
      <c r="F189" s="1682">
        <f>D209</f>
        <v>0.68</v>
      </c>
      <c r="G189" s="1683">
        <f>TRUNC(F189*E189,2)</f>
        <v>2.72</v>
      </c>
      <c r="H189" s="1597"/>
    </row>
    <row r="190" spans="1:9" s="1598" customFormat="1" ht="15">
      <c r="A190" s="1597"/>
      <c r="B190" s="1684" t="s">
        <v>3142</v>
      </c>
      <c r="C190" s="1681" t="str">
        <f>C211</f>
        <v>PORCA SEXTAVADA 3/8"</v>
      </c>
      <c r="D190" s="1699" t="str">
        <f>G211</f>
        <v>UN</v>
      </c>
      <c r="E190" s="1682">
        <v>4</v>
      </c>
      <c r="F190" s="1682">
        <f>D216</f>
        <v>0.19800000000000001</v>
      </c>
      <c r="G190" s="1683">
        <f>TRUNC(F190*E190,2)</f>
        <v>0.79</v>
      </c>
      <c r="H190" s="1597"/>
    </row>
    <row r="191" spans="1:9" s="1598" customFormat="1" ht="15">
      <c r="A191" s="1597"/>
      <c r="B191" s="1684" t="s">
        <v>3142</v>
      </c>
      <c r="C191" s="1681" t="str">
        <f>C218</f>
        <v>ARRUELA LISA 3/8"</v>
      </c>
      <c r="D191" s="1699" t="str">
        <f>G218</f>
        <v>UN</v>
      </c>
      <c r="E191" s="1682">
        <v>4</v>
      </c>
      <c r="F191" s="1682">
        <f>D223</f>
        <v>0.13</v>
      </c>
      <c r="G191" s="1683">
        <f>TRUNC(F191*E191,2)</f>
        <v>0.52</v>
      </c>
      <c r="H191" s="1597"/>
    </row>
    <row r="192" spans="1:9" s="1598" customFormat="1" ht="15.75">
      <c r="A192" s="1597"/>
      <c r="B192" s="2396" t="s">
        <v>3094</v>
      </c>
      <c r="C192" s="2397"/>
      <c r="D192" s="2397"/>
      <c r="E192" s="2397"/>
      <c r="F192" s="2397"/>
      <c r="G192" s="2398"/>
      <c r="H192" s="1597"/>
    </row>
    <row r="193" spans="1:8" s="1598" customFormat="1" ht="15.75">
      <c r="A193" s="1599" t="s">
        <v>9120</v>
      </c>
      <c r="B193" s="1690">
        <v>88264</v>
      </c>
      <c r="C193" s="1677" t="str">
        <f>IF($A193="INSUMO",VLOOKUP($B193,'BANCO DE DADOS DEZEMBRO INS'!$A:$D,2,FALSE),VLOOKUP($B193,'BANCO DE DADOS DEZEMBRO SERV'!$B:$E,2,FALSE))</f>
        <v>ELETRICISTA COM ENCARGOS COMPLEMENTARES</v>
      </c>
      <c r="D193" s="1348" t="str">
        <f>IF($A193="INSUMO",VLOOKUP($B193,'BANCO DE DADOS DEZEMBRO INS'!$A:$D,3,FALSE),VLOOKUP($B193,'BANCO DE DADOS DEZEMBRO SERV'!$B:$E,3,FALSE))</f>
        <v>H</v>
      </c>
      <c r="E193" s="1714">
        <v>0.2</v>
      </c>
      <c r="F193" s="1679">
        <f>IF($A193="INSUMO",VLOOKUP($B193,'BANCO DE DADOS DEZEMBRO INS'!$A:$D,4,FALSE),VLOOKUP($B193,'BANCO DE DADOS DEZEMBRO SERV'!$B:$E,4,FALSE))</f>
        <v>17.690000000000001</v>
      </c>
      <c r="G193" s="1692">
        <f>TRUNC(F193*E193,2)</f>
        <v>3.53</v>
      </c>
      <c r="H193" s="1597"/>
    </row>
    <row r="194" spans="1:8" s="1598" customFormat="1" ht="16.5" thickBot="1">
      <c r="A194" s="1599" t="s">
        <v>9120</v>
      </c>
      <c r="B194" s="1693">
        <v>88316</v>
      </c>
      <c r="C194" s="1678" t="str">
        <f>IF($A194="INSUMO",VLOOKUP($B194,'BANCO DE DADOS DEZEMBRO INS'!$A:$D,2,FALSE),VLOOKUP($B194,'BANCO DE DADOS DEZEMBRO SERV'!$B:$E,2,FALSE))</f>
        <v>SERVENTE COM ENCARGOS COMPLEMENTARES</v>
      </c>
      <c r="D194" s="1344" t="str">
        <f>IF($A194="INSUMO",VLOOKUP($B194,'BANCO DE DADOS DEZEMBRO INS'!$A:$D,3,FALSE),VLOOKUP($B194,'BANCO DE DADOS DEZEMBRO SERV'!$B:$E,3,FALSE))</f>
        <v>H</v>
      </c>
      <c r="E194" s="1715">
        <v>0.2</v>
      </c>
      <c r="F194" s="1680">
        <f>IF($A194="INSUMO",VLOOKUP($B194,'BANCO DE DADOS DEZEMBRO INS'!$A:$D,4,FALSE),VLOOKUP($B194,'BANCO DE DADOS DEZEMBRO SERV'!$B:$E,4,FALSE))</f>
        <v>13.89</v>
      </c>
      <c r="G194" s="1695">
        <f>TRUNC(F194*E194,2)</f>
        <v>2.77</v>
      </c>
      <c r="H194" s="1597"/>
    </row>
    <row r="195" spans="1:8" s="1598" customFormat="1" ht="16.5" thickBot="1">
      <c r="A195" s="1597"/>
      <c r="B195" s="2489" t="s">
        <v>12391</v>
      </c>
      <c r="C195" s="2489"/>
      <c r="D195" s="2489"/>
      <c r="E195" s="2504"/>
      <c r="F195" s="1696" t="s">
        <v>3095</v>
      </c>
      <c r="G195" s="1697">
        <f>SUM(G187:G194)</f>
        <v>13.469999999999999</v>
      </c>
      <c r="H195" s="1597"/>
    </row>
    <row r="196" spans="1:8" s="1598" customFormat="1" ht="9.75" customHeight="1" thickBot="1">
      <c r="A196" s="1597"/>
      <c r="H196" s="1597"/>
    </row>
    <row r="197" spans="1:8" s="1600" customFormat="1" ht="31.5">
      <c r="B197" s="1564"/>
      <c r="C197" s="1343" t="s">
        <v>12392</v>
      </c>
      <c r="D197" s="1565"/>
      <c r="E197" s="1566"/>
      <c r="F197" s="1570" t="s">
        <v>30</v>
      </c>
      <c r="G197" s="1570" t="s">
        <v>30</v>
      </c>
    </row>
    <row r="198" spans="1:8" s="1600" customFormat="1" ht="31.5">
      <c r="B198" s="1577" t="s">
        <v>3135</v>
      </c>
      <c r="C198" s="1577" t="s">
        <v>3136</v>
      </c>
      <c r="D198" s="1578" t="s">
        <v>3137</v>
      </c>
      <c r="E198" s="1579" t="s">
        <v>3138</v>
      </c>
      <c r="F198" s="1571" t="s">
        <v>3139</v>
      </c>
      <c r="G198" s="1579" t="s">
        <v>3140</v>
      </c>
    </row>
    <row r="199" spans="1:8" s="1600" customFormat="1" ht="15">
      <c r="B199" s="1590">
        <v>42760</v>
      </c>
      <c r="C199" s="1580" t="s">
        <v>9249</v>
      </c>
      <c r="D199" s="1581">
        <v>2.4900000000000002</v>
      </c>
      <c r="E199" s="1583" t="s">
        <v>12330</v>
      </c>
      <c r="F199" s="1589" t="s">
        <v>9255</v>
      </c>
      <c r="G199" s="1591" t="s">
        <v>12350</v>
      </c>
    </row>
    <row r="200" spans="1:8" s="1600" customFormat="1" ht="15">
      <c r="B200" s="1590">
        <v>42761</v>
      </c>
      <c r="C200" s="1580" t="s">
        <v>12331</v>
      </c>
      <c r="D200" s="1581">
        <v>3.5</v>
      </c>
      <c r="E200" s="1583" t="s">
        <v>12351</v>
      </c>
      <c r="F200" s="1589" t="s">
        <v>12352</v>
      </c>
      <c r="G200" s="1591" t="s">
        <v>12353</v>
      </c>
    </row>
    <row r="201" spans="1:8" s="1600" customFormat="1" ht="15">
      <c r="B201" s="1590">
        <v>42761</v>
      </c>
      <c r="C201" s="1580" t="s">
        <v>12384</v>
      </c>
      <c r="D201" s="1581">
        <v>3.14</v>
      </c>
      <c r="E201" s="1583" t="s">
        <v>12385</v>
      </c>
      <c r="F201" s="1589" t="s">
        <v>12386</v>
      </c>
      <c r="G201" s="1591" t="s">
        <v>12361</v>
      </c>
    </row>
    <row r="202" spans="1:8" s="1600" customFormat="1" ht="15.75">
      <c r="B202" s="1634"/>
      <c r="C202" s="1564" t="s">
        <v>3141</v>
      </c>
      <c r="D202" s="1635">
        <f>MEDIAN(D199:D201)</f>
        <v>3.14</v>
      </c>
      <c r="E202" s="1636"/>
      <c r="F202" s="1637"/>
      <c r="G202" s="1638"/>
    </row>
    <row r="203" spans="1:8" ht="15">
      <c r="B203" s="2511"/>
      <c r="C203" s="2512"/>
      <c r="D203" s="2512"/>
      <c r="E203" s="2512"/>
      <c r="F203" s="2512"/>
      <c r="G203" s="2513"/>
    </row>
    <row r="204" spans="1:8" ht="15.75">
      <c r="B204" s="1564"/>
      <c r="C204" s="1343" t="s">
        <v>12387</v>
      </c>
      <c r="D204" s="1565"/>
      <c r="E204" s="1566"/>
      <c r="F204" s="1567" t="s">
        <v>30</v>
      </c>
      <c r="G204" s="1566" t="s">
        <v>30</v>
      </c>
    </row>
    <row r="205" spans="1:8" ht="31.5">
      <c r="B205" s="1584" t="s">
        <v>3135</v>
      </c>
      <c r="C205" s="1584" t="s">
        <v>3136</v>
      </c>
      <c r="D205" s="1585" t="s">
        <v>3137</v>
      </c>
      <c r="E205" s="1553" t="s">
        <v>3138</v>
      </c>
      <c r="F205" s="1633" t="s">
        <v>3139</v>
      </c>
      <c r="G205" s="1553" t="s">
        <v>3140</v>
      </c>
    </row>
    <row r="206" spans="1:8" ht="15">
      <c r="B206" s="1640">
        <v>42741</v>
      </c>
      <c r="C206" s="1345" t="s">
        <v>12332</v>
      </c>
      <c r="D206" s="1355">
        <v>0.68</v>
      </c>
      <c r="E206" s="1651" t="s">
        <v>12333</v>
      </c>
      <c r="F206" s="1353" t="s">
        <v>12380</v>
      </c>
      <c r="G206" s="1351" t="s">
        <v>12335</v>
      </c>
    </row>
    <row r="207" spans="1:8" ht="15">
      <c r="B207" s="1587"/>
      <c r="C207" s="1554"/>
      <c r="D207" s="1555"/>
      <c r="E207" s="1556"/>
      <c r="F207" s="1593"/>
      <c r="G207" s="1647"/>
    </row>
    <row r="208" spans="1:8" ht="15">
      <c r="B208" s="1587"/>
      <c r="C208" s="1554"/>
      <c r="D208" s="1346"/>
      <c r="E208" s="1556"/>
      <c r="F208" s="1593"/>
      <c r="G208" s="1647"/>
    </row>
    <row r="209" spans="2:7" ht="15.75">
      <c r="B209" s="1634"/>
      <c r="C209" s="1564" t="s">
        <v>3141</v>
      </c>
      <c r="D209" s="1635">
        <f t="shared" ref="D209" si="4">MEDIAN(D206:D208)</f>
        <v>0.68</v>
      </c>
      <c r="E209" s="1636"/>
      <c r="F209" s="1637"/>
      <c r="G209" s="1638"/>
    </row>
    <row r="211" spans="2:7" ht="15.75">
      <c r="B211" s="1564"/>
      <c r="C211" s="1350" t="s">
        <v>12388</v>
      </c>
      <c r="D211" s="1565"/>
      <c r="E211" s="1566"/>
      <c r="F211" s="1567" t="s">
        <v>30</v>
      </c>
      <c r="G211" s="1566" t="s">
        <v>30</v>
      </c>
    </row>
    <row r="212" spans="2:7" ht="31.5">
      <c r="B212" s="1584" t="s">
        <v>3135</v>
      </c>
      <c r="C212" s="1584" t="s">
        <v>3136</v>
      </c>
      <c r="D212" s="1585" t="s">
        <v>3137</v>
      </c>
      <c r="E212" s="1553" t="s">
        <v>3138</v>
      </c>
      <c r="F212" s="1633" t="s">
        <v>3139</v>
      </c>
      <c r="G212" s="1553" t="s">
        <v>3140</v>
      </c>
    </row>
    <row r="213" spans="2:7" ht="15">
      <c r="B213" s="1640">
        <v>42741</v>
      </c>
      <c r="C213" s="1345" t="s">
        <v>12332</v>
      </c>
      <c r="D213" s="1361">
        <v>0.216</v>
      </c>
      <c r="E213" s="1651" t="s">
        <v>12333</v>
      </c>
      <c r="F213" s="1353" t="s">
        <v>12380</v>
      </c>
      <c r="G213" s="1351" t="s">
        <v>12335</v>
      </c>
    </row>
    <row r="214" spans="2:7" ht="15">
      <c r="B214" s="1587">
        <v>42660</v>
      </c>
      <c r="C214" s="1554" t="s">
        <v>9253</v>
      </c>
      <c r="D214" s="1555">
        <v>0.18</v>
      </c>
      <c r="E214" s="1556" t="s">
        <v>3192</v>
      </c>
      <c r="F214" s="1593" t="s">
        <v>9248</v>
      </c>
      <c r="G214" s="1647" t="s">
        <v>3227</v>
      </c>
    </row>
    <row r="215" spans="2:7" ht="15">
      <c r="B215" s="1590"/>
      <c r="C215" s="1580"/>
      <c r="D215" s="1581"/>
      <c r="E215" s="1583"/>
      <c r="F215" s="1589"/>
      <c r="G215" s="1591"/>
    </row>
    <row r="216" spans="2:7" ht="15.75">
      <c r="B216" s="1634"/>
      <c r="C216" s="1564" t="s">
        <v>3141</v>
      </c>
      <c r="D216" s="1635">
        <f t="shared" ref="D216" si="5">MEDIAN(D213:D215)</f>
        <v>0.19800000000000001</v>
      </c>
      <c r="E216" s="1636"/>
      <c r="F216" s="1637"/>
      <c r="G216" s="1638"/>
    </row>
    <row r="217" spans="2:7" ht="15">
      <c r="B217" s="2508"/>
      <c r="C217" s="2509"/>
      <c r="D217" s="2509"/>
      <c r="E217" s="2509"/>
      <c r="F217" s="2509"/>
      <c r="G217" s="2510"/>
    </row>
    <row r="218" spans="2:7" ht="15.75">
      <c r="B218" s="1564"/>
      <c r="C218" s="1350" t="s">
        <v>12389</v>
      </c>
      <c r="D218" s="1565"/>
      <c r="E218" s="1566"/>
      <c r="F218" s="1567" t="s">
        <v>30</v>
      </c>
      <c r="G218" s="1566" t="s">
        <v>30</v>
      </c>
    </row>
    <row r="219" spans="2:7" ht="31.5">
      <c r="B219" s="1584" t="s">
        <v>3135</v>
      </c>
      <c r="C219" s="1584" t="s">
        <v>3136</v>
      </c>
      <c r="D219" s="1585" t="s">
        <v>3137</v>
      </c>
      <c r="E219" s="1553" t="s">
        <v>3138</v>
      </c>
      <c r="F219" s="1633" t="s">
        <v>3139</v>
      </c>
      <c r="G219" s="1553" t="s">
        <v>3140</v>
      </c>
    </row>
    <row r="220" spans="2:7" ht="15">
      <c r="B220" s="1640">
        <v>42741</v>
      </c>
      <c r="C220" s="1345" t="s">
        <v>12332</v>
      </c>
      <c r="D220" s="1355">
        <v>0.13</v>
      </c>
      <c r="E220" s="1651" t="s">
        <v>12333</v>
      </c>
      <c r="F220" s="1353" t="s">
        <v>12380</v>
      </c>
      <c r="G220" s="1351" t="s">
        <v>12335</v>
      </c>
    </row>
    <row r="221" spans="2:7" ht="15">
      <c r="B221" s="1359"/>
      <c r="C221" s="1548"/>
      <c r="D221" s="1549"/>
      <c r="E221" s="1595"/>
      <c r="F221" s="1594"/>
      <c r="G221" s="1588"/>
    </row>
    <row r="222" spans="2:7" ht="15">
      <c r="B222" s="1590"/>
      <c r="C222" s="1580"/>
      <c r="D222" s="1581"/>
      <c r="E222" s="1583"/>
      <c r="F222" s="1589"/>
      <c r="G222" s="1591"/>
    </row>
    <row r="223" spans="2:7" ht="15.75">
      <c r="B223" s="1634"/>
      <c r="C223" s="1564" t="s">
        <v>3141</v>
      </c>
      <c r="D223" s="1635">
        <f t="shared" ref="D223" si="6">MEDIAN(D220:D222)</f>
        <v>0.13</v>
      </c>
      <c r="E223" s="1636"/>
      <c r="F223" s="1637"/>
      <c r="G223" s="1638"/>
    </row>
    <row r="224" spans="2:7" ht="13.5" thickBot="1"/>
    <row r="225" spans="1:9" s="1597" customFormat="1" ht="33.75" customHeight="1">
      <c r="B225" s="1686" t="s">
        <v>12393</v>
      </c>
      <c r="C225" s="2434" t="str">
        <f>CONCATENATE("FORNECIMENTO E INSTALAÇÃO DE ",C228)</f>
        <v>FORNECIMENTO E INSTALAÇÃO DE TERMINAL DE FECHAMENTO PARA ELETROCALHA PERFURADA GALVANIZADA DE 100 X 50 3000mm</v>
      </c>
      <c r="D225" s="2488"/>
      <c r="E225" s="2488"/>
      <c r="F225" s="2488"/>
      <c r="G225" s="1687" t="s">
        <v>30</v>
      </c>
      <c r="H225" s="1645">
        <f>G235</f>
        <v>7.66</v>
      </c>
      <c r="I225" s="1598"/>
    </row>
    <row r="226" spans="1:9" s="1598" customFormat="1" ht="31.5">
      <c r="A226" s="1597"/>
      <c r="B226" s="1688" t="s">
        <v>3230</v>
      </c>
      <c r="C226" s="1700" t="s">
        <v>3089</v>
      </c>
      <c r="D226" s="1689" t="s">
        <v>30</v>
      </c>
      <c r="E226" s="1700" t="s">
        <v>3090</v>
      </c>
      <c r="F226" s="1701" t="s">
        <v>3091</v>
      </c>
      <c r="G226" s="1702" t="s">
        <v>3092</v>
      </c>
      <c r="H226" s="1597"/>
    </row>
    <row r="227" spans="1:9" s="1598" customFormat="1" ht="15.75">
      <c r="A227" s="1597"/>
      <c r="B227" s="2396" t="s">
        <v>3093</v>
      </c>
      <c r="C227" s="2397"/>
      <c r="D227" s="2397"/>
      <c r="E227" s="2397"/>
      <c r="F227" s="2397"/>
      <c r="G227" s="2398"/>
      <c r="H227" s="1597"/>
    </row>
    <row r="228" spans="1:9" s="1598" customFormat="1" ht="30">
      <c r="A228" s="1597"/>
      <c r="B228" s="1684" t="s">
        <v>3142</v>
      </c>
      <c r="C228" s="1681" t="str">
        <f>C237</f>
        <v>TERMINAL DE FECHAMENTO PARA ELETROCALHA PERFURADA GALVANIZADA DE 100 X 50 3000mm</v>
      </c>
      <c r="D228" s="1699" t="str">
        <f>G237</f>
        <v>UN</v>
      </c>
      <c r="E228" s="1682">
        <v>1</v>
      </c>
      <c r="F228" s="1682">
        <f>D242</f>
        <v>3.13</v>
      </c>
      <c r="G228" s="1683">
        <f>TRUNC(F228*E228,2)</f>
        <v>3.13</v>
      </c>
      <c r="H228" s="1597"/>
    </row>
    <row r="229" spans="1:9" s="1598" customFormat="1" ht="15">
      <c r="A229" s="1597"/>
      <c r="B229" s="1684" t="s">
        <v>3142</v>
      </c>
      <c r="C229" s="1681" t="str">
        <f>C244</f>
        <v>PARAFUSO CABEÇA LENTILHA 3/8" X 3/4"</v>
      </c>
      <c r="D229" s="1699" t="str">
        <f>G244</f>
        <v>UN</v>
      </c>
      <c r="E229" s="1682">
        <v>2</v>
      </c>
      <c r="F229" s="1682">
        <f>D249</f>
        <v>0.68</v>
      </c>
      <c r="G229" s="1683">
        <f>TRUNC(F229*E229,2)</f>
        <v>1.36</v>
      </c>
      <c r="H229" s="1597"/>
    </row>
    <row r="230" spans="1:9" s="1598" customFormat="1" ht="15">
      <c r="A230" s="1597"/>
      <c r="B230" s="1684" t="s">
        <v>3142</v>
      </c>
      <c r="C230" s="1681" t="str">
        <f>C251</f>
        <v>PORCA SEXTAVADA 3/8"</v>
      </c>
      <c r="D230" s="1699" t="str">
        <f>G251</f>
        <v>UN</v>
      </c>
      <c r="E230" s="1682">
        <v>2</v>
      </c>
      <c r="F230" s="1682">
        <f>D256</f>
        <v>0.19800000000000001</v>
      </c>
      <c r="G230" s="1683">
        <f>TRUNC(F230*E230,2)</f>
        <v>0.39</v>
      </c>
      <c r="H230" s="1597"/>
    </row>
    <row r="231" spans="1:9" s="1598" customFormat="1" ht="15">
      <c r="A231" s="1597"/>
      <c r="B231" s="1684" t="s">
        <v>3142</v>
      </c>
      <c r="C231" s="1681" t="str">
        <f>C258</f>
        <v>ARRUELA LISA 3/8"</v>
      </c>
      <c r="D231" s="1699" t="str">
        <f>G258</f>
        <v>UN</v>
      </c>
      <c r="E231" s="1682">
        <v>2</v>
      </c>
      <c r="F231" s="1682">
        <f>D263</f>
        <v>0.13</v>
      </c>
      <c r="G231" s="1683">
        <f>TRUNC(F231*E231,2)</f>
        <v>0.26</v>
      </c>
      <c r="H231" s="1597"/>
    </row>
    <row r="232" spans="1:9" s="1598" customFormat="1" ht="15.75">
      <c r="A232" s="1597"/>
      <c r="B232" s="2396" t="s">
        <v>3094</v>
      </c>
      <c r="C232" s="2397"/>
      <c r="D232" s="2397"/>
      <c r="E232" s="2397"/>
      <c r="F232" s="2397"/>
      <c r="G232" s="2398"/>
      <c r="H232" s="1597"/>
    </row>
    <row r="233" spans="1:9" s="1598" customFormat="1" ht="15.75">
      <c r="A233" s="1599" t="s">
        <v>9120</v>
      </c>
      <c r="B233" s="1690">
        <v>88264</v>
      </c>
      <c r="C233" s="1677" t="str">
        <f>IF($A233="INSUMO",VLOOKUP($B233,'BANCO DE DADOS DEZEMBRO INS'!$A:$D,2,FALSE),VLOOKUP($B233,'BANCO DE DADOS DEZEMBRO SERV'!$B:$E,2,FALSE))</f>
        <v>ELETRICISTA COM ENCARGOS COMPLEMENTARES</v>
      </c>
      <c r="D233" s="1348" t="str">
        <f>IF($A233="INSUMO",VLOOKUP($B233,'BANCO DE DADOS DEZEMBRO INS'!$A:$D,3,FALSE),VLOOKUP($B233,'BANCO DE DADOS DEZEMBRO SERV'!$B:$E,3,FALSE))</f>
        <v>H</v>
      </c>
      <c r="E233" s="1714">
        <v>0.08</v>
      </c>
      <c r="F233" s="1679">
        <f>IF($A233="INSUMO",VLOOKUP($B233,'BANCO DE DADOS DEZEMBRO INS'!$A:$D,4,FALSE),VLOOKUP($B233,'BANCO DE DADOS DEZEMBRO SERV'!$B:$E,4,FALSE))</f>
        <v>17.690000000000001</v>
      </c>
      <c r="G233" s="1692">
        <f>TRUNC(F233*E233,2)</f>
        <v>1.41</v>
      </c>
      <c r="H233" s="1597"/>
    </row>
    <row r="234" spans="1:9" s="1598" customFormat="1" ht="16.5" thickBot="1">
      <c r="A234" s="1599" t="s">
        <v>9120</v>
      </c>
      <c r="B234" s="1693">
        <v>88316</v>
      </c>
      <c r="C234" s="1678" t="str">
        <f>IF($A234="INSUMO",VLOOKUP($B234,'BANCO DE DADOS DEZEMBRO INS'!$A:$D,2,FALSE),VLOOKUP($B234,'BANCO DE DADOS DEZEMBRO SERV'!$B:$E,2,FALSE))</f>
        <v>SERVENTE COM ENCARGOS COMPLEMENTARES</v>
      </c>
      <c r="D234" s="1344" t="str">
        <f>IF($A234="INSUMO",VLOOKUP($B234,'BANCO DE DADOS DEZEMBRO INS'!$A:$D,3,FALSE),VLOOKUP($B234,'BANCO DE DADOS DEZEMBRO SERV'!$B:$E,3,FALSE))</f>
        <v>H</v>
      </c>
      <c r="E234" s="1715">
        <v>0.08</v>
      </c>
      <c r="F234" s="1680">
        <f>IF($A234="INSUMO",VLOOKUP($B234,'BANCO DE DADOS DEZEMBRO INS'!$A:$D,4,FALSE),VLOOKUP($B234,'BANCO DE DADOS DEZEMBRO SERV'!$B:$E,4,FALSE))</f>
        <v>13.89</v>
      </c>
      <c r="G234" s="1695">
        <f>TRUNC(F234*E234,2)</f>
        <v>1.1100000000000001</v>
      </c>
      <c r="H234" s="1597"/>
    </row>
    <row r="235" spans="1:9" s="1598" customFormat="1" ht="16.5" thickBot="1">
      <c r="A235" s="1597"/>
      <c r="B235" s="2489" t="s">
        <v>12394</v>
      </c>
      <c r="C235" s="2489"/>
      <c r="D235" s="2489"/>
      <c r="E235" s="2504"/>
      <c r="F235" s="1696" t="s">
        <v>3095</v>
      </c>
      <c r="G235" s="1697">
        <f>SUM(G227:G234)</f>
        <v>7.66</v>
      </c>
      <c r="H235" s="1597"/>
    </row>
    <row r="236" spans="1:9" s="1598" customFormat="1" ht="9.75" customHeight="1" thickBot="1">
      <c r="A236" s="1597"/>
      <c r="H236" s="1597"/>
    </row>
    <row r="237" spans="1:9" s="1600" customFormat="1" ht="31.5">
      <c r="B237" s="1564"/>
      <c r="C237" s="1343" t="s">
        <v>12395</v>
      </c>
      <c r="D237" s="1565"/>
      <c r="E237" s="1566"/>
      <c r="F237" s="1570" t="s">
        <v>30</v>
      </c>
      <c r="G237" s="1570" t="s">
        <v>30</v>
      </c>
    </row>
    <row r="238" spans="1:9" s="1600" customFormat="1" ht="31.5">
      <c r="B238" s="1577" t="s">
        <v>3135</v>
      </c>
      <c r="C238" s="1577" t="s">
        <v>3136</v>
      </c>
      <c r="D238" s="1578" t="s">
        <v>3137</v>
      </c>
      <c r="E238" s="1579" t="s">
        <v>3138</v>
      </c>
      <c r="F238" s="1571" t="s">
        <v>3139</v>
      </c>
      <c r="G238" s="1579" t="s">
        <v>3140</v>
      </c>
    </row>
    <row r="239" spans="1:9" s="1600" customFormat="1" ht="15">
      <c r="B239" s="1590">
        <v>42761</v>
      </c>
      <c r="C239" s="1580" t="s">
        <v>12331</v>
      </c>
      <c r="D239" s="1581">
        <v>3</v>
      </c>
      <c r="E239" s="1583" t="s">
        <v>12351</v>
      </c>
      <c r="F239" s="1589" t="s">
        <v>12352</v>
      </c>
      <c r="G239" s="1591" t="s">
        <v>12353</v>
      </c>
    </row>
    <row r="240" spans="1:9" s="1600" customFormat="1" ht="15">
      <c r="B240" s="1590">
        <v>42761</v>
      </c>
      <c r="C240" s="1580" t="s">
        <v>12384</v>
      </c>
      <c r="D240" s="1581">
        <v>3.26</v>
      </c>
      <c r="E240" s="1583" t="s">
        <v>12385</v>
      </c>
      <c r="F240" s="1589" t="s">
        <v>12386</v>
      </c>
      <c r="G240" s="1591" t="s">
        <v>12361</v>
      </c>
    </row>
    <row r="241" spans="2:7" s="1600" customFormat="1" ht="15">
      <c r="B241" s="1590"/>
      <c r="C241" s="1580"/>
      <c r="D241" s="1581"/>
      <c r="E241" s="1583"/>
      <c r="F241" s="1589"/>
      <c r="G241" s="1591"/>
    </row>
    <row r="242" spans="2:7" s="1600" customFormat="1" ht="15.75">
      <c r="B242" s="1634"/>
      <c r="C242" s="1564" t="s">
        <v>3141</v>
      </c>
      <c r="D242" s="1635">
        <f>MEDIAN(D239:D241)</f>
        <v>3.13</v>
      </c>
      <c r="E242" s="1636"/>
      <c r="F242" s="1637"/>
      <c r="G242" s="1638"/>
    </row>
    <row r="243" spans="2:7" ht="15">
      <c r="B243" s="2511"/>
      <c r="C243" s="2512"/>
      <c r="D243" s="2512"/>
      <c r="E243" s="2512"/>
      <c r="F243" s="2512"/>
      <c r="G243" s="2513"/>
    </row>
    <row r="244" spans="2:7" ht="15.75">
      <c r="B244" s="1564"/>
      <c r="C244" s="1343" t="s">
        <v>12387</v>
      </c>
      <c r="D244" s="1565"/>
      <c r="E244" s="1566"/>
      <c r="F244" s="1567" t="s">
        <v>30</v>
      </c>
      <c r="G244" s="1566" t="s">
        <v>30</v>
      </c>
    </row>
    <row r="245" spans="2:7" ht="31.5">
      <c r="B245" s="1584" t="s">
        <v>3135</v>
      </c>
      <c r="C245" s="1584" t="s">
        <v>3136</v>
      </c>
      <c r="D245" s="1585" t="s">
        <v>3137</v>
      </c>
      <c r="E245" s="1553" t="s">
        <v>3138</v>
      </c>
      <c r="F245" s="1633" t="s">
        <v>3139</v>
      </c>
      <c r="G245" s="1553" t="s">
        <v>3140</v>
      </c>
    </row>
    <row r="246" spans="2:7" ht="15">
      <c r="B246" s="1640">
        <v>42741</v>
      </c>
      <c r="C246" s="1345" t="s">
        <v>12332</v>
      </c>
      <c r="D246" s="1355">
        <v>0.68</v>
      </c>
      <c r="E246" s="1651" t="s">
        <v>12333</v>
      </c>
      <c r="F246" s="1353" t="s">
        <v>12380</v>
      </c>
      <c r="G246" s="1351" t="s">
        <v>12335</v>
      </c>
    </row>
    <row r="247" spans="2:7" ht="15">
      <c r="B247" s="1587"/>
      <c r="C247" s="1554"/>
      <c r="D247" s="1555"/>
      <c r="E247" s="1556"/>
      <c r="F247" s="1593"/>
      <c r="G247" s="1647"/>
    </row>
    <row r="248" spans="2:7" ht="15">
      <c r="B248" s="1587"/>
      <c r="C248" s="1554"/>
      <c r="D248" s="1346"/>
      <c r="E248" s="1556"/>
      <c r="F248" s="1593"/>
      <c r="G248" s="1647"/>
    </row>
    <row r="249" spans="2:7" ht="15.75">
      <c r="B249" s="1634"/>
      <c r="C249" s="1564" t="s">
        <v>3141</v>
      </c>
      <c r="D249" s="1635">
        <f t="shared" ref="D249" si="7">MEDIAN(D246:D248)</f>
        <v>0.68</v>
      </c>
      <c r="E249" s="1636"/>
      <c r="F249" s="1637"/>
      <c r="G249" s="1638"/>
    </row>
    <row r="251" spans="2:7" ht="15.75">
      <c r="B251" s="1564"/>
      <c r="C251" s="1350" t="s">
        <v>12388</v>
      </c>
      <c r="D251" s="1565"/>
      <c r="E251" s="1566"/>
      <c r="F251" s="1567" t="s">
        <v>30</v>
      </c>
      <c r="G251" s="1566" t="s">
        <v>30</v>
      </c>
    </row>
    <row r="252" spans="2:7" ht="31.5">
      <c r="B252" s="1584" t="s">
        <v>3135</v>
      </c>
      <c r="C252" s="1584" t="s">
        <v>3136</v>
      </c>
      <c r="D252" s="1585" t="s">
        <v>3137</v>
      </c>
      <c r="E252" s="1553" t="s">
        <v>3138</v>
      </c>
      <c r="F252" s="1633" t="s">
        <v>3139</v>
      </c>
      <c r="G252" s="1553" t="s">
        <v>3140</v>
      </c>
    </row>
    <row r="253" spans="2:7" ht="15">
      <c r="B253" s="1640">
        <v>42741</v>
      </c>
      <c r="C253" s="1345" t="s">
        <v>12332</v>
      </c>
      <c r="D253" s="1361">
        <v>0.216</v>
      </c>
      <c r="E253" s="1651" t="s">
        <v>12333</v>
      </c>
      <c r="F253" s="1353" t="s">
        <v>12380</v>
      </c>
      <c r="G253" s="1351" t="s">
        <v>12335</v>
      </c>
    </row>
    <row r="254" spans="2:7" ht="15">
      <c r="B254" s="1587">
        <v>42660</v>
      </c>
      <c r="C254" s="1554" t="s">
        <v>9253</v>
      </c>
      <c r="D254" s="1555">
        <v>0.18</v>
      </c>
      <c r="E254" s="1556" t="s">
        <v>3192</v>
      </c>
      <c r="F254" s="1593" t="s">
        <v>9248</v>
      </c>
      <c r="G254" s="1647" t="s">
        <v>3227</v>
      </c>
    </row>
    <row r="255" spans="2:7" ht="15">
      <c r="B255" s="1590"/>
      <c r="C255" s="1580"/>
      <c r="D255" s="1581"/>
      <c r="E255" s="1583"/>
      <c r="F255" s="1589"/>
      <c r="G255" s="1591"/>
    </row>
    <row r="256" spans="2:7" ht="15.75">
      <c r="B256" s="1634"/>
      <c r="C256" s="1564" t="s">
        <v>3141</v>
      </c>
      <c r="D256" s="1635">
        <f t="shared" ref="D256" si="8">MEDIAN(D253:D255)</f>
        <v>0.19800000000000001</v>
      </c>
      <c r="E256" s="1636"/>
      <c r="F256" s="1637"/>
      <c r="G256" s="1638"/>
    </row>
    <row r="257" spans="1:9" ht="15">
      <c r="B257" s="2508"/>
      <c r="C257" s="2509"/>
      <c r="D257" s="2509"/>
      <c r="E257" s="2509"/>
      <c r="F257" s="2509"/>
      <c r="G257" s="2510"/>
    </row>
    <row r="258" spans="1:9" ht="15.75">
      <c r="B258" s="1564"/>
      <c r="C258" s="1350" t="s">
        <v>12389</v>
      </c>
      <c r="D258" s="1565"/>
      <c r="E258" s="1566"/>
      <c r="F258" s="1567" t="s">
        <v>30</v>
      </c>
      <c r="G258" s="1566" t="s">
        <v>30</v>
      </c>
    </row>
    <row r="259" spans="1:9" ht="31.5">
      <c r="B259" s="1584" t="s">
        <v>3135</v>
      </c>
      <c r="C259" s="1584" t="s">
        <v>3136</v>
      </c>
      <c r="D259" s="1585" t="s">
        <v>3137</v>
      </c>
      <c r="E259" s="1553" t="s">
        <v>3138</v>
      </c>
      <c r="F259" s="1633" t="s">
        <v>3139</v>
      </c>
      <c r="G259" s="1553" t="s">
        <v>3140</v>
      </c>
    </row>
    <row r="260" spans="1:9" ht="15">
      <c r="B260" s="1640">
        <v>42741</v>
      </c>
      <c r="C260" s="1345" t="s">
        <v>12332</v>
      </c>
      <c r="D260" s="1355">
        <v>0.13</v>
      </c>
      <c r="E260" s="1651" t="s">
        <v>12333</v>
      </c>
      <c r="F260" s="1353" t="s">
        <v>12380</v>
      </c>
      <c r="G260" s="1351" t="s">
        <v>12335</v>
      </c>
    </row>
    <row r="261" spans="1:9" ht="15">
      <c r="B261" s="1359"/>
      <c r="C261" s="1548"/>
      <c r="D261" s="1549"/>
      <c r="E261" s="1595"/>
      <c r="F261" s="1594"/>
      <c r="G261" s="1588"/>
    </row>
    <row r="262" spans="1:9" ht="15">
      <c r="B262" s="1590"/>
      <c r="C262" s="1580"/>
      <c r="D262" s="1581"/>
      <c r="E262" s="1583"/>
      <c r="F262" s="1589"/>
      <c r="G262" s="1591"/>
    </row>
    <row r="263" spans="1:9" ht="15.75">
      <c r="B263" s="1634"/>
      <c r="C263" s="1564" t="s">
        <v>3141</v>
      </c>
      <c r="D263" s="1635">
        <f t="shared" ref="D263" si="9">MEDIAN(D260:D262)</f>
        <v>0.13</v>
      </c>
      <c r="E263" s="1636"/>
      <c r="F263" s="1637"/>
      <c r="G263" s="1638"/>
    </row>
    <row r="264" spans="1:9" ht="13.5" thickBot="1"/>
    <row r="265" spans="1:9" s="1597" customFormat="1" ht="39" customHeight="1">
      <c r="B265" s="2105" t="s">
        <v>12396</v>
      </c>
      <c r="C265" s="2434" t="str">
        <f>CONCATENATE("FORNECIMENTO E INSTALAÇÃO DE ",C268)</f>
        <v>FORNECIMENTO E INSTALAÇÃO DE SAÍDA LATERAL DE ELETROCALHA PERFURADA GALVANIZADA DE 100 X 50 X 3000mm PARA ELETRODUTO DE 1"</v>
      </c>
      <c r="D265" s="2488"/>
      <c r="E265" s="2488"/>
      <c r="F265" s="2488"/>
      <c r="G265" s="2106" t="s">
        <v>30</v>
      </c>
      <c r="H265" s="1645">
        <f>G274</f>
        <v>8.24</v>
      </c>
      <c r="I265" s="1598"/>
    </row>
    <row r="266" spans="1:9" s="1598" customFormat="1" ht="31.5">
      <c r="A266" s="1597"/>
      <c r="B266" s="2107" t="s">
        <v>3230</v>
      </c>
      <c r="C266" s="2118" t="s">
        <v>3089</v>
      </c>
      <c r="D266" s="2108" t="s">
        <v>30</v>
      </c>
      <c r="E266" s="2118" t="s">
        <v>3090</v>
      </c>
      <c r="F266" s="2119" t="s">
        <v>3091</v>
      </c>
      <c r="G266" s="2120" t="s">
        <v>3092</v>
      </c>
      <c r="H266" s="1597"/>
    </row>
    <row r="267" spans="1:9" s="1598" customFormat="1" ht="15.75">
      <c r="A267" s="1597"/>
      <c r="B267" s="2396" t="s">
        <v>3093</v>
      </c>
      <c r="C267" s="2397"/>
      <c r="D267" s="2397"/>
      <c r="E267" s="2397"/>
      <c r="F267" s="2397"/>
      <c r="G267" s="2398"/>
      <c r="H267" s="1597"/>
    </row>
    <row r="268" spans="1:9" s="1598" customFormat="1" ht="30">
      <c r="A268" s="1597"/>
      <c r="B268" s="2102" t="s">
        <v>3142</v>
      </c>
      <c r="C268" s="2099" t="str">
        <f>C276</f>
        <v>SAÍDA LATERAL DE ELETROCALHA PERFURADA GALVANIZADA DE 100 X 50 X 3000mm PARA ELETRODUTO DE 1"</v>
      </c>
      <c r="D268" s="2117" t="str">
        <f>G276</f>
        <v>UN</v>
      </c>
      <c r="E268" s="2100">
        <v>1</v>
      </c>
      <c r="F268" s="2100">
        <f>D281</f>
        <v>3.29</v>
      </c>
      <c r="G268" s="2101">
        <f>TRUNC(F268*E268,2)</f>
        <v>3.29</v>
      </c>
      <c r="H268" s="1597"/>
    </row>
    <row r="269" spans="1:9" s="1598" customFormat="1" ht="15.75">
      <c r="A269" s="1599" t="s">
        <v>8915</v>
      </c>
      <c r="B269" s="2029">
        <v>39176</v>
      </c>
      <c r="C269" s="2079" t="str">
        <f>IF($A269="INSUMO",VLOOKUP($B269,'BANCO DE DADOS DEZEMBRO INS'!$A:$D,2,FALSE),VLOOKUP($B269,'BANCO DE DADOS DEZEMBRO SERV'!$B:$E,2,FALSE))</f>
        <v>BUCHA EM ALUMINIO, COM ROSCA, DE 1", PARA ELETRODUTO</v>
      </c>
      <c r="D269" s="1348" t="str">
        <f>IF($A269="INSUMO",VLOOKUP($B269,'BANCO DE DADOS DEZEMBRO INS'!$A:$D,3,FALSE),VLOOKUP($B269,'BANCO DE DADOS DEZEMBRO SERV'!$B:$E,3,FALSE))</f>
        <v>UN</v>
      </c>
      <c r="E269" s="2063">
        <v>1</v>
      </c>
      <c r="F269" s="2097">
        <f>IF($A269="INSUMO",VLOOKUP($B269,'BANCO DE DADOS DEZEMBRO INS'!$A:$D,4,FALSE),VLOOKUP($B269,'BANCO DE DADOS DEZEMBRO SERV'!$B:$E,4,FALSE))</f>
        <v>0.67</v>
      </c>
      <c r="G269" s="2064">
        <f>TRUNC(F269*E269,2)</f>
        <v>0.67</v>
      </c>
      <c r="H269" s="1597"/>
    </row>
    <row r="270" spans="1:9" s="1598" customFormat="1" ht="15.75">
      <c r="A270" s="1599" t="s">
        <v>8915</v>
      </c>
      <c r="B270" s="2029">
        <v>39210</v>
      </c>
      <c r="C270" s="2079" t="str">
        <f>IF($A270="INSUMO",VLOOKUP($B270,'BANCO DE DADOS DEZEMBRO INS'!$A:$D,2,FALSE),VLOOKUP($B270,'BANCO DE DADOS DEZEMBRO SERV'!$B:$E,2,FALSE))</f>
        <v>ARRUELA EM ALUMINIO, COM ROSCA, DE 1", PARA ELETRODUTO</v>
      </c>
      <c r="D270" s="1348" t="str">
        <f>IF($A270="INSUMO",VLOOKUP($B270,'BANCO DE DADOS DEZEMBRO INS'!$A:$D,3,FALSE),VLOOKUP($B270,'BANCO DE DADOS DEZEMBRO SERV'!$B:$E,3,FALSE))</f>
        <v>UN</v>
      </c>
      <c r="E270" s="2063">
        <v>1</v>
      </c>
      <c r="F270" s="2097">
        <f>IF($A270="INSUMO",VLOOKUP($B270,'BANCO DE DADOS DEZEMBRO INS'!$A:$D,4,FALSE),VLOOKUP($B270,'BANCO DE DADOS DEZEMBRO SERV'!$B:$E,4,FALSE))</f>
        <v>0.5</v>
      </c>
      <c r="G270" s="2064">
        <f>TRUNC(F270*E270,2)</f>
        <v>0.5</v>
      </c>
      <c r="H270" s="1597"/>
    </row>
    <row r="271" spans="1:9" s="1598" customFormat="1" ht="15.75">
      <c r="A271" s="1597"/>
      <c r="B271" s="2396" t="s">
        <v>3094</v>
      </c>
      <c r="C271" s="2397"/>
      <c r="D271" s="2397"/>
      <c r="E271" s="2397"/>
      <c r="F271" s="2397"/>
      <c r="G271" s="2398"/>
      <c r="H271" s="1597"/>
    </row>
    <row r="272" spans="1:9" s="1598" customFormat="1" ht="15.75">
      <c r="A272" s="1599" t="s">
        <v>9120</v>
      </c>
      <c r="B272" s="2029">
        <v>88264</v>
      </c>
      <c r="C272" s="2079" t="str">
        <f>IF($A272="INSUMO",VLOOKUP($B272,'BANCO DE DADOS DEZEMBRO INS'!$A:$D,2,FALSE),VLOOKUP($B272,'BANCO DE DADOS DEZEMBRO SERV'!$B:$E,2,FALSE))</f>
        <v>ELETRICISTA COM ENCARGOS COMPLEMENTARES</v>
      </c>
      <c r="D272" s="1348" t="str">
        <f>IF($A272="INSUMO",VLOOKUP($B272,'BANCO DE DADOS DEZEMBRO INS'!$A:$D,3,FALSE),VLOOKUP($B272,'BANCO DE DADOS DEZEMBRO SERV'!$B:$E,3,FALSE))</f>
        <v>H</v>
      </c>
      <c r="E272" s="1795">
        <v>0.12</v>
      </c>
      <c r="F272" s="2097">
        <f>IF($A272="INSUMO",VLOOKUP($B272,'BANCO DE DADOS DEZEMBRO INS'!$A:$D,4,FALSE),VLOOKUP($B272,'BANCO DE DADOS DEZEMBRO SERV'!$B:$E,4,FALSE))</f>
        <v>17.690000000000001</v>
      </c>
      <c r="G272" s="2064">
        <f>TRUNC(F272*E272,2)</f>
        <v>2.12</v>
      </c>
      <c r="H272" s="1597"/>
    </row>
    <row r="273" spans="1:9" s="1598" customFormat="1" ht="16.5" thickBot="1">
      <c r="A273" s="1599" t="s">
        <v>9120</v>
      </c>
      <c r="B273" s="2109">
        <v>88316</v>
      </c>
      <c r="C273" s="2082" t="str">
        <f>IF($A273="INSUMO",VLOOKUP($B273,'BANCO DE DADOS DEZEMBRO INS'!$A:$D,2,FALSE),VLOOKUP($B273,'BANCO DE DADOS DEZEMBRO SERV'!$B:$E,2,FALSE))</f>
        <v>SERVENTE COM ENCARGOS COMPLEMENTARES</v>
      </c>
      <c r="D273" s="1344" t="str">
        <f>IF($A273="INSUMO",VLOOKUP($B273,'BANCO DE DADOS DEZEMBRO INS'!$A:$D,3,FALSE),VLOOKUP($B273,'BANCO DE DADOS DEZEMBRO SERV'!$B:$E,3,FALSE))</f>
        <v>H</v>
      </c>
      <c r="E273" s="2131">
        <v>0.12</v>
      </c>
      <c r="F273" s="2098">
        <f>IF($A273="INSUMO",VLOOKUP($B273,'BANCO DE DADOS DEZEMBRO INS'!$A:$D,4,FALSE),VLOOKUP($B273,'BANCO DE DADOS DEZEMBRO SERV'!$B:$E,4,FALSE))</f>
        <v>13.89</v>
      </c>
      <c r="G273" s="2110">
        <f>TRUNC(F273*E273,2)</f>
        <v>1.66</v>
      </c>
      <c r="H273" s="1597"/>
    </row>
    <row r="274" spans="1:9" s="1598" customFormat="1" ht="16.5" thickBot="1">
      <c r="A274" s="1597"/>
      <c r="B274" s="2489" t="s">
        <v>12397</v>
      </c>
      <c r="C274" s="2489"/>
      <c r="D274" s="2489"/>
      <c r="E274" s="2504"/>
      <c r="F274" s="1696" t="s">
        <v>3095</v>
      </c>
      <c r="G274" s="1697">
        <f>SUM(G267:G273)</f>
        <v>8.24</v>
      </c>
      <c r="H274" s="1597"/>
    </row>
    <row r="275" spans="1:9" s="1598" customFormat="1" ht="9.75" customHeight="1" thickBot="1">
      <c r="A275" s="1597"/>
      <c r="H275" s="1597"/>
    </row>
    <row r="276" spans="1:9" s="1600" customFormat="1" ht="31.5">
      <c r="B276" s="1564"/>
      <c r="C276" s="1343" t="s">
        <v>12398</v>
      </c>
      <c r="D276" s="1565"/>
      <c r="E276" s="1566"/>
      <c r="F276" s="1570" t="s">
        <v>30</v>
      </c>
      <c r="G276" s="1570" t="s">
        <v>30</v>
      </c>
    </row>
    <row r="277" spans="1:9" s="1600" customFormat="1" ht="31.5">
      <c r="B277" s="1577" t="s">
        <v>3135</v>
      </c>
      <c r="C277" s="1577" t="s">
        <v>3136</v>
      </c>
      <c r="D277" s="1578" t="s">
        <v>3137</v>
      </c>
      <c r="E277" s="1579" t="s">
        <v>3138</v>
      </c>
      <c r="F277" s="1571" t="s">
        <v>3139</v>
      </c>
      <c r="G277" s="1579" t="s">
        <v>3140</v>
      </c>
    </row>
    <row r="278" spans="1:9" s="1600" customFormat="1" ht="15">
      <c r="B278" s="1590">
        <v>42760</v>
      </c>
      <c r="C278" s="1580" t="s">
        <v>9249</v>
      </c>
      <c r="D278" s="1581">
        <v>2.48</v>
      </c>
      <c r="E278" s="1583" t="s">
        <v>12330</v>
      </c>
      <c r="F278" s="1589" t="s">
        <v>9255</v>
      </c>
      <c r="G278" s="1591" t="s">
        <v>12350</v>
      </c>
    </row>
    <row r="279" spans="1:9" s="1600" customFormat="1" ht="15">
      <c r="B279" s="1590">
        <v>42761</v>
      </c>
      <c r="C279" s="1580" t="s">
        <v>12331</v>
      </c>
      <c r="D279" s="1581">
        <v>4</v>
      </c>
      <c r="E279" s="1583" t="s">
        <v>12351</v>
      </c>
      <c r="F279" s="1589" t="s">
        <v>12352</v>
      </c>
      <c r="G279" s="1591" t="s">
        <v>12353</v>
      </c>
    </row>
    <row r="280" spans="1:9" s="1600" customFormat="1" ht="15">
      <c r="B280" s="1590">
        <v>42761</v>
      </c>
      <c r="C280" s="1580" t="s">
        <v>12384</v>
      </c>
      <c r="D280" s="1581">
        <v>3.29</v>
      </c>
      <c r="E280" s="1583" t="s">
        <v>12385</v>
      </c>
      <c r="F280" s="1589" t="s">
        <v>12386</v>
      </c>
      <c r="G280" s="1591" t="s">
        <v>12361</v>
      </c>
    </row>
    <row r="281" spans="1:9" s="1600" customFormat="1" ht="15.75">
      <c r="B281" s="1634"/>
      <c r="C281" s="1564" t="s">
        <v>3141</v>
      </c>
      <c r="D281" s="1635">
        <f>MEDIAN(D278:D280)</f>
        <v>3.29</v>
      </c>
      <c r="E281" s="1636"/>
      <c r="F281" s="1637"/>
      <c r="G281" s="1638"/>
    </row>
    <row r="282" spans="1:9" ht="13.5" thickBot="1"/>
    <row r="283" spans="1:9" s="1597" customFormat="1" ht="15.75">
      <c r="B283" s="1686" t="s">
        <v>12408</v>
      </c>
      <c r="C283" s="2434" t="str">
        <f>CONCATENATE("FORNECIMENTO E INSTALAÇÃO DE ",C286)</f>
        <v>FORNECIMENTO E INSTALAÇÃO DE PACHT PAINEL DESCARREGADO 24 PORTAS, CAT 5e</v>
      </c>
      <c r="D283" s="2488"/>
      <c r="E283" s="2488"/>
      <c r="F283" s="2488"/>
      <c r="G283" s="1687" t="s">
        <v>30</v>
      </c>
      <c r="H283" s="1645">
        <f>G290</f>
        <v>278.72000000000003</v>
      </c>
      <c r="I283" s="1598"/>
    </row>
    <row r="284" spans="1:9" s="1598" customFormat="1" ht="31.5">
      <c r="A284" s="1597"/>
      <c r="B284" s="1688" t="s">
        <v>3230</v>
      </c>
      <c r="C284" s="1700" t="s">
        <v>3089</v>
      </c>
      <c r="D284" s="1689" t="s">
        <v>30</v>
      </c>
      <c r="E284" s="1700" t="s">
        <v>3090</v>
      </c>
      <c r="F284" s="1701" t="s">
        <v>3091</v>
      </c>
      <c r="G284" s="1702" t="s">
        <v>3092</v>
      </c>
      <c r="H284" s="1597"/>
    </row>
    <row r="285" spans="1:9" s="1598" customFormat="1" ht="15.75">
      <c r="A285" s="1597"/>
      <c r="B285" s="2396" t="s">
        <v>3093</v>
      </c>
      <c r="C285" s="2397"/>
      <c r="D285" s="2397"/>
      <c r="E285" s="2397"/>
      <c r="F285" s="2397"/>
      <c r="G285" s="2398"/>
      <c r="H285" s="1597"/>
    </row>
    <row r="286" spans="1:9" s="1598" customFormat="1" ht="15">
      <c r="A286" s="1597"/>
      <c r="B286" s="1684" t="s">
        <v>3142</v>
      </c>
      <c r="C286" s="1681" t="str">
        <f>C292</f>
        <v>PACHT PAINEL DESCARREGADO 24 PORTAS, CAT 5e</v>
      </c>
      <c r="D286" s="1699" t="str">
        <f>G292</f>
        <v>UN</v>
      </c>
      <c r="E286" s="1682">
        <v>1</v>
      </c>
      <c r="F286" s="1682">
        <f>D297</f>
        <v>199.78</v>
      </c>
      <c r="G286" s="1683">
        <f>TRUNC(F286*E286,2)</f>
        <v>199.78</v>
      </c>
      <c r="H286" s="1597"/>
    </row>
    <row r="287" spans="1:9" s="1598" customFormat="1" ht="15.75">
      <c r="A287" s="1597"/>
      <c r="B287" s="2396" t="s">
        <v>3094</v>
      </c>
      <c r="C287" s="2397"/>
      <c r="D287" s="2397"/>
      <c r="E287" s="2397"/>
      <c r="F287" s="2397"/>
      <c r="G287" s="2398"/>
      <c r="H287" s="1597"/>
    </row>
    <row r="288" spans="1:9" s="1598" customFormat="1" ht="15.75">
      <c r="A288" s="1599" t="s">
        <v>9120</v>
      </c>
      <c r="B288" s="1690">
        <v>88264</v>
      </c>
      <c r="C288" s="1677" t="str">
        <f>IF($A288="INSUMO",VLOOKUP($B288,'BANCO DE DADOS DEZEMBRO INS'!$A:$D,2,FALSE),VLOOKUP($B288,'BANCO DE DADOS DEZEMBRO SERV'!$B:$E,2,FALSE))</f>
        <v>ELETRICISTA COM ENCARGOS COMPLEMENTARES</v>
      </c>
      <c r="D288" s="1348" t="str">
        <f>IF($A288="INSUMO",VLOOKUP($B288,'BANCO DE DADOS DEZEMBRO INS'!$A:$D,3,FALSE),VLOOKUP($B288,'BANCO DE DADOS DEZEMBRO SERV'!$B:$E,3,FALSE))</f>
        <v>H</v>
      </c>
      <c r="E288" s="1714">
        <v>2.5</v>
      </c>
      <c r="F288" s="1679">
        <f>IF($A288="INSUMO",VLOOKUP($B288,'BANCO DE DADOS DEZEMBRO INS'!$A:$D,4,FALSE),VLOOKUP($B288,'BANCO DE DADOS DEZEMBRO SERV'!$B:$E,4,FALSE))</f>
        <v>17.690000000000001</v>
      </c>
      <c r="G288" s="1692">
        <f>TRUNC(F288*E288,2)</f>
        <v>44.22</v>
      </c>
      <c r="H288" s="1597"/>
    </row>
    <row r="289" spans="1:9" s="1598" customFormat="1" ht="16.5" thickBot="1">
      <c r="A289" s="1599" t="s">
        <v>9120</v>
      </c>
      <c r="B289" s="1693">
        <v>88316</v>
      </c>
      <c r="C289" s="1678" t="str">
        <f>IF($A289="INSUMO",VLOOKUP($B289,'BANCO DE DADOS DEZEMBRO INS'!$A:$D,2,FALSE),VLOOKUP($B289,'BANCO DE DADOS DEZEMBRO SERV'!$B:$E,2,FALSE))</f>
        <v>SERVENTE COM ENCARGOS COMPLEMENTARES</v>
      </c>
      <c r="D289" s="1344" t="str">
        <f>IF($A289="INSUMO",VLOOKUP($B289,'BANCO DE DADOS DEZEMBRO INS'!$A:$D,3,FALSE),VLOOKUP($B289,'BANCO DE DADOS DEZEMBRO SERV'!$B:$E,3,FALSE))</f>
        <v>H</v>
      </c>
      <c r="E289" s="1715">
        <v>2.5</v>
      </c>
      <c r="F289" s="1680">
        <f>IF($A289="INSUMO",VLOOKUP($B289,'BANCO DE DADOS DEZEMBRO INS'!$A:$D,4,FALSE),VLOOKUP($B289,'BANCO DE DADOS DEZEMBRO SERV'!$B:$E,4,FALSE))</f>
        <v>13.89</v>
      </c>
      <c r="G289" s="1695">
        <f>TRUNC(F289*E289,2)</f>
        <v>34.72</v>
      </c>
      <c r="H289" s="1597"/>
    </row>
    <row r="290" spans="1:9" s="1598" customFormat="1" ht="30" customHeight="1" thickBot="1">
      <c r="A290" s="1597"/>
      <c r="B290" s="2489" t="s">
        <v>12409</v>
      </c>
      <c r="C290" s="2489"/>
      <c r="D290" s="2489"/>
      <c r="E290" s="2504"/>
      <c r="F290" s="1696" t="s">
        <v>3095</v>
      </c>
      <c r="G290" s="1697">
        <f>SUM(G285:G289)</f>
        <v>278.72000000000003</v>
      </c>
      <c r="H290" s="1597"/>
    </row>
    <row r="291" spans="1:9" s="1598" customFormat="1" ht="9.75" customHeight="1">
      <c r="A291" s="1597"/>
      <c r="H291" s="1597"/>
    </row>
    <row r="292" spans="1:9" s="1600" customFormat="1" ht="15.75">
      <c r="B292" s="2183"/>
      <c r="C292" s="1998" t="s">
        <v>12410</v>
      </c>
      <c r="D292" s="2184"/>
      <c r="E292" s="2185"/>
      <c r="F292" s="2186" t="s">
        <v>30</v>
      </c>
      <c r="G292" s="2186" t="s">
        <v>30</v>
      </c>
    </row>
    <row r="293" spans="1:9" s="1600" customFormat="1" ht="31.5">
      <c r="B293" s="2195" t="s">
        <v>3135</v>
      </c>
      <c r="C293" s="2195" t="s">
        <v>3136</v>
      </c>
      <c r="D293" s="2196" t="s">
        <v>3137</v>
      </c>
      <c r="E293" s="2197" t="s">
        <v>3138</v>
      </c>
      <c r="F293" s="2190" t="s">
        <v>3139</v>
      </c>
      <c r="G293" s="2197" t="s">
        <v>3140</v>
      </c>
    </row>
    <row r="294" spans="1:9" s="1600" customFormat="1" ht="15">
      <c r="B294" s="2211">
        <v>42760</v>
      </c>
      <c r="C294" s="2200" t="s">
        <v>9249</v>
      </c>
      <c r="D294" s="2201">
        <v>199.78</v>
      </c>
      <c r="E294" s="2203" t="s">
        <v>12330</v>
      </c>
      <c r="F294" s="2210" t="s">
        <v>9255</v>
      </c>
      <c r="G294" s="2212" t="s">
        <v>12350</v>
      </c>
    </row>
    <row r="295" spans="1:9" s="1600" customFormat="1" ht="30">
      <c r="B295" s="2211">
        <v>42766</v>
      </c>
      <c r="C295" s="2200" t="s">
        <v>12411</v>
      </c>
      <c r="D295" s="2201">
        <f>TRUNC(201.44+21.68,2)</f>
        <v>223.12</v>
      </c>
      <c r="E295" s="2203" t="s">
        <v>12412</v>
      </c>
      <c r="F295" s="2210" t="s">
        <v>12413</v>
      </c>
      <c r="G295" s="2201" t="s">
        <v>12414</v>
      </c>
    </row>
    <row r="296" spans="1:9" s="1600" customFormat="1" ht="15">
      <c r="B296" s="2211">
        <f>B295</f>
        <v>42766</v>
      </c>
      <c r="C296" s="2200" t="s">
        <v>12400</v>
      </c>
      <c r="D296" s="2201">
        <f>TRUNC(130+35.2,2)</f>
        <v>165.2</v>
      </c>
      <c r="E296" s="2203" t="s">
        <v>12401</v>
      </c>
      <c r="F296" s="2210" t="s">
        <v>12402</v>
      </c>
      <c r="G296" s="2212" t="s">
        <v>12403</v>
      </c>
    </row>
    <row r="297" spans="1:9" s="1600" customFormat="1" ht="15.75">
      <c r="B297" s="2213"/>
      <c r="C297" s="2183" t="s">
        <v>3141</v>
      </c>
      <c r="D297" s="2214">
        <f>MEDIAN(D294:D296)</f>
        <v>199.78</v>
      </c>
      <c r="E297" s="2215"/>
      <c r="F297" s="2216"/>
      <c r="G297" s="2217"/>
    </row>
    <row r="298" spans="1:9" ht="13.5" thickBot="1"/>
    <row r="299" spans="1:9" s="1597" customFormat="1" ht="15.75">
      <c r="B299" s="1686" t="s">
        <v>12415</v>
      </c>
      <c r="C299" s="2434" t="str">
        <f>CONCATENATE("FORNECIMENTO E INSTALAÇÃO DE ",C302)</f>
        <v>FORNECIMENTO E INSTALAÇÃO DE VOICE PAINEL 20 POSIÇÕES RJ45</v>
      </c>
      <c r="D299" s="2488"/>
      <c r="E299" s="2488"/>
      <c r="F299" s="2488"/>
      <c r="G299" s="1687" t="s">
        <v>30</v>
      </c>
      <c r="H299" s="1645">
        <f>G305</f>
        <v>332.79</v>
      </c>
      <c r="I299" s="1598"/>
    </row>
    <row r="300" spans="1:9" s="1598" customFormat="1" ht="31.5">
      <c r="A300" s="1597"/>
      <c r="B300" s="1688" t="s">
        <v>3230</v>
      </c>
      <c r="C300" s="1700" t="s">
        <v>3089</v>
      </c>
      <c r="D300" s="1689" t="s">
        <v>30</v>
      </c>
      <c r="E300" s="1700" t="s">
        <v>3090</v>
      </c>
      <c r="F300" s="1701" t="s">
        <v>3091</v>
      </c>
      <c r="G300" s="1702" t="s">
        <v>3092</v>
      </c>
      <c r="H300" s="1597"/>
    </row>
    <row r="301" spans="1:9" s="1598" customFormat="1" ht="15.75">
      <c r="A301" s="1597"/>
      <c r="B301" s="2396" t="s">
        <v>3093</v>
      </c>
      <c r="C301" s="2397"/>
      <c r="D301" s="2397"/>
      <c r="E301" s="2397"/>
      <c r="F301" s="2397"/>
      <c r="G301" s="2398"/>
      <c r="H301" s="1597"/>
    </row>
    <row r="302" spans="1:9" s="1598" customFormat="1" ht="15">
      <c r="A302" s="1597"/>
      <c r="B302" s="1684" t="s">
        <v>3142</v>
      </c>
      <c r="C302" s="1681" t="str">
        <f>C307</f>
        <v>VOICE PAINEL 20 POSIÇÕES RJ45</v>
      </c>
      <c r="D302" s="1699" t="str">
        <f>G307</f>
        <v>UN</v>
      </c>
      <c r="E302" s="1682">
        <v>1</v>
      </c>
      <c r="F302" s="1682">
        <f>D312</f>
        <v>315.10000000000002</v>
      </c>
      <c r="G302" s="1683">
        <f>TRUNC(F302*E302,2)</f>
        <v>315.10000000000002</v>
      </c>
      <c r="H302" s="1597"/>
    </row>
    <row r="303" spans="1:9" s="1598" customFormat="1" ht="15.75">
      <c r="A303" s="1597"/>
      <c r="B303" s="2396" t="s">
        <v>3094</v>
      </c>
      <c r="C303" s="2397"/>
      <c r="D303" s="2397"/>
      <c r="E303" s="2397"/>
      <c r="F303" s="2397"/>
      <c r="G303" s="2398"/>
      <c r="H303" s="1597"/>
    </row>
    <row r="304" spans="1:9" s="1598" customFormat="1" ht="16.5" thickBot="1">
      <c r="A304" s="1599" t="s">
        <v>9120</v>
      </c>
      <c r="B304" s="1693">
        <v>88264</v>
      </c>
      <c r="C304" s="1678" t="str">
        <f>IF($A304="INSUMO",VLOOKUP($B304,'BANCO DE DADOS DEZEMBRO INS'!$A:$D,2,FALSE),VLOOKUP($B304,'BANCO DE DADOS DEZEMBRO SERV'!$B:$E,2,FALSE))</f>
        <v>ELETRICISTA COM ENCARGOS COMPLEMENTARES</v>
      </c>
      <c r="D304" s="1344" t="str">
        <f>IF($A304="INSUMO",VLOOKUP($B304,'BANCO DE DADOS DEZEMBRO INS'!$A:$D,3,FALSE),VLOOKUP($B304,'BANCO DE DADOS DEZEMBRO SERV'!$B:$E,3,FALSE))</f>
        <v>H</v>
      </c>
      <c r="E304" s="1715">
        <v>1</v>
      </c>
      <c r="F304" s="1680">
        <f>IF($A304="INSUMO",VLOOKUP($B304,'BANCO DE DADOS DEZEMBRO INS'!$A:$D,4,FALSE),VLOOKUP($B304,'BANCO DE DADOS DEZEMBRO SERV'!$B:$E,4,FALSE))</f>
        <v>17.690000000000001</v>
      </c>
      <c r="G304" s="1695">
        <f>TRUNC(F304*E304,2)</f>
        <v>17.690000000000001</v>
      </c>
      <c r="H304" s="1597"/>
    </row>
    <row r="305" spans="1:9" s="1598" customFormat="1" ht="16.5" thickBot="1">
      <c r="A305" s="1597"/>
      <c r="B305" s="2489" t="s">
        <v>12416</v>
      </c>
      <c r="C305" s="2489"/>
      <c r="D305" s="2489"/>
      <c r="E305" s="2504"/>
      <c r="F305" s="1696" t="s">
        <v>3095</v>
      </c>
      <c r="G305" s="1697">
        <f>SUM(G301:G304)</f>
        <v>332.79</v>
      </c>
      <c r="H305" s="1597"/>
    </row>
    <row r="306" spans="1:9" s="1598" customFormat="1" ht="9.75" customHeight="1" thickBot="1">
      <c r="A306" s="1597"/>
      <c r="H306" s="1597"/>
    </row>
    <row r="307" spans="1:9" s="1600" customFormat="1" ht="15.75">
      <c r="B307" s="2191"/>
      <c r="C307" s="1993" t="s">
        <v>12417</v>
      </c>
      <c r="D307" s="2192"/>
      <c r="E307" s="2193"/>
      <c r="F307" s="2188" t="s">
        <v>30</v>
      </c>
      <c r="G307" s="2189" t="s">
        <v>30</v>
      </c>
    </row>
    <row r="308" spans="1:9" s="1600" customFormat="1" ht="31.5">
      <c r="B308" s="2194" t="s">
        <v>3135</v>
      </c>
      <c r="C308" s="2195" t="s">
        <v>3136</v>
      </c>
      <c r="D308" s="2196" t="s">
        <v>3137</v>
      </c>
      <c r="E308" s="2197" t="s">
        <v>3138</v>
      </c>
      <c r="F308" s="2190" t="s">
        <v>3139</v>
      </c>
      <c r="G308" s="2198" t="s">
        <v>3140</v>
      </c>
    </row>
    <row r="309" spans="1:9" s="1600" customFormat="1" ht="15">
      <c r="B309" s="2199">
        <v>42406</v>
      </c>
      <c r="C309" s="2200" t="s">
        <v>12418</v>
      </c>
      <c r="D309" s="2201">
        <v>315.10000000000002</v>
      </c>
      <c r="E309" s="2203" t="s">
        <v>12419</v>
      </c>
      <c r="F309" s="2210" t="s">
        <v>12420</v>
      </c>
      <c r="G309" s="2202" t="s">
        <v>12421</v>
      </c>
    </row>
    <row r="310" spans="1:9" s="1600" customFormat="1" ht="15">
      <c r="B310" s="2199"/>
      <c r="C310" s="2200"/>
      <c r="D310" s="2201"/>
      <c r="E310" s="2203"/>
      <c r="F310" s="2210"/>
      <c r="G310" s="2202"/>
    </row>
    <row r="311" spans="1:9" s="1600" customFormat="1" ht="15">
      <c r="B311" s="2199"/>
      <c r="C311" s="2200"/>
      <c r="D311" s="2201"/>
      <c r="E311" s="2203"/>
      <c r="F311" s="2210"/>
      <c r="G311" s="2202"/>
    </row>
    <row r="312" spans="1:9" s="1600" customFormat="1" ht="16.5" thickBot="1">
      <c r="B312" s="2204"/>
      <c r="C312" s="2205" t="s">
        <v>3141</v>
      </c>
      <c r="D312" s="2206">
        <f>MEDIAN(D309:D311)</f>
        <v>315.10000000000002</v>
      </c>
      <c r="E312" s="2207"/>
      <c r="F312" s="2187"/>
      <c r="G312" s="2208"/>
    </row>
    <row r="313" spans="1:9" ht="13.5" thickBot="1"/>
    <row r="314" spans="1:9" s="1597" customFormat="1" ht="15.75">
      <c r="B314" s="1686" t="s">
        <v>12422</v>
      </c>
      <c r="C314" s="2434" t="str">
        <f>CONCATENATE("FORNECIMENTO E INSTALAÇÃO DE ",C317)</f>
        <v>FORNECIMENTO E INSTALAÇÃO DE CENTRAL TELEFONICA PABX, CAPACIDADE DE 2 LINHAS E 8 RAMAIS</v>
      </c>
      <c r="D314" s="2488"/>
      <c r="E314" s="2488"/>
      <c r="F314" s="2488"/>
      <c r="G314" s="1687" t="s">
        <v>30</v>
      </c>
      <c r="H314" s="1645">
        <f>G321</f>
        <v>548.5200000000001</v>
      </c>
      <c r="I314" s="1598"/>
    </row>
    <row r="315" spans="1:9" s="1598" customFormat="1" ht="31.5">
      <c r="A315" s="1597"/>
      <c r="B315" s="1688" t="s">
        <v>3230</v>
      </c>
      <c r="C315" s="1700" t="s">
        <v>3089</v>
      </c>
      <c r="D315" s="1689" t="s">
        <v>30</v>
      </c>
      <c r="E315" s="1700" t="s">
        <v>3090</v>
      </c>
      <c r="F315" s="1701" t="s">
        <v>3091</v>
      </c>
      <c r="G315" s="1702" t="s">
        <v>3092</v>
      </c>
      <c r="H315" s="1597"/>
    </row>
    <row r="316" spans="1:9" s="1598" customFormat="1" ht="15.75">
      <c r="A316" s="1597"/>
      <c r="B316" s="2396" t="s">
        <v>3093</v>
      </c>
      <c r="C316" s="2397"/>
      <c r="D316" s="2397"/>
      <c r="E316" s="2397"/>
      <c r="F316" s="2397"/>
      <c r="G316" s="2398"/>
      <c r="H316" s="1597"/>
    </row>
    <row r="317" spans="1:9" s="1598" customFormat="1" ht="30">
      <c r="A317" s="1597"/>
      <c r="B317" s="1684" t="s">
        <v>3142</v>
      </c>
      <c r="C317" s="1681" t="str">
        <f>C323</f>
        <v>CENTRAL TELEFONICA PABX, CAPACIDADE DE 2 LINHAS E 8 RAMAIS</v>
      </c>
      <c r="D317" s="1699" t="str">
        <f>G323</f>
        <v>UN</v>
      </c>
      <c r="E317" s="1682">
        <v>1</v>
      </c>
      <c r="F317" s="1682">
        <f>D328</f>
        <v>501.16</v>
      </c>
      <c r="G317" s="1683">
        <f>TRUNC(F317*E317,2)</f>
        <v>501.16</v>
      </c>
      <c r="H317" s="1597"/>
    </row>
    <row r="318" spans="1:9" s="1598" customFormat="1" ht="15.75">
      <c r="A318" s="1597"/>
      <c r="B318" s="2396" t="s">
        <v>3094</v>
      </c>
      <c r="C318" s="2397"/>
      <c r="D318" s="2397"/>
      <c r="E318" s="2397"/>
      <c r="F318" s="2397"/>
      <c r="G318" s="2398"/>
      <c r="H318" s="1597"/>
    </row>
    <row r="319" spans="1:9" s="1598" customFormat="1" ht="15.75">
      <c r="A319" s="1599" t="s">
        <v>9120</v>
      </c>
      <c r="B319" s="1690">
        <v>88264</v>
      </c>
      <c r="C319" s="1677" t="str">
        <f>IF($A319="INSUMO",VLOOKUP($B319,'BANCO DE DADOS DEZEMBRO INS'!$A:$D,2,FALSE),VLOOKUP($B319,'BANCO DE DADOS DEZEMBRO SERV'!$B:$E,2,FALSE))</f>
        <v>ELETRICISTA COM ENCARGOS COMPLEMENTARES</v>
      </c>
      <c r="D319" s="1348" t="str">
        <f>IF($A319="INSUMO",VLOOKUP($B319,'BANCO DE DADOS DEZEMBRO INS'!$A:$D,3,FALSE),VLOOKUP($B319,'BANCO DE DADOS DEZEMBRO SERV'!$B:$E,3,FALSE))</f>
        <v>H</v>
      </c>
      <c r="E319" s="1714">
        <v>1.5</v>
      </c>
      <c r="F319" s="1679">
        <f>IF($A319="INSUMO",VLOOKUP($B319,'BANCO DE DADOS DEZEMBRO INS'!$A:$D,4,FALSE),VLOOKUP($B319,'BANCO DE DADOS DEZEMBRO SERV'!$B:$E,4,FALSE))</f>
        <v>17.690000000000001</v>
      </c>
      <c r="G319" s="1692">
        <f>TRUNC(F319*E319,2)</f>
        <v>26.53</v>
      </c>
      <c r="H319" s="1597"/>
    </row>
    <row r="320" spans="1:9" s="1598" customFormat="1" ht="16.5" thickBot="1">
      <c r="A320" s="1599" t="s">
        <v>9120</v>
      </c>
      <c r="B320" s="1693">
        <v>88316</v>
      </c>
      <c r="C320" s="1678" t="str">
        <f>IF($A320="INSUMO",VLOOKUP($B320,'BANCO DE DADOS DEZEMBRO INS'!$A:$D,2,FALSE),VLOOKUP($B320,'BANCO DE DADOS DEZEMBRO SERV'!$B:$E,2,FALSE))</f>
        <v>SERVENTE COM ENCARGOS COMPLEMENTARES</v>
      </c>
      <c r="D320" s="1344" t="str">
        <f>IF($A320="INSUMO",VLOOKUP($B320,'BANCO DE DADOS DEZEMBRO INS'!$A:$D,3,FALSE),VLOOKUP($B320,'BANCO DE DADOS DEZEMBRO SERV'!$B:$E,3,FALSE))</f>
        <v>H</v>
      </c>
      <c r="E320" s="1715">
        <v>1.5</v>
      </c>
      <c r="F320" s="1680">
        <f>IF($A320="INSUMO",VLOOKUP($B320,'BANCO DE DADOS DEZEMBRO INS'!$A:$D,4,FALSE),VLOOKUP($B320,'BANCO DE DADOS DEZEMBRO SERV'!$B:$E,4,FALSE))</f>
        <v>13.89</v>
      </c>
      <c r="G320" s="1695">
        <f>TRUNC(F320*E320,2)</f>
        <v>20.83</v>
      </c>
      <c r="H320" s="1597"/>
    </row>
    <row r="321" spans="1:9" s="1598" customFormat="1" ht="30" customHeight="1" thickBot="1">
      <c r="A321" s="1597"/>
      <c r="B321" s="2489" t="s">
        <v>12423</v>
      </c>
      <c r="C321" s="2489"/>
      <c r="D321" s="2489"/>
      <c r="E321" s="2504"/>
      <c r="F321" s="1696" t="s">
        <v>3095</v>
      </c>
      <c r="G321" s="1697">
        <f>SUM(G316:G320)</f>
        <v>548.5200000000001</v>
      </c>
      <c r="H321" s="1597"/>
    </row>
    <row r="322" spans="1:9" s="1598" customFormat="1" ht="9.75" customHeight="1" thickBot="1">
      <c r="A322" s="1597"/>
      <c r="H322" s="1597"/>
    </row>
    <row r="323" spans="1:9" s="1600" customFormat="1" ht="15.75">
      <c r="B323" s="2191"/>
      <c r="C323" s="1994" t="s">
        <v>12424</v>
      </c>
      <c r="D323" s="2192"/>
      <c r="E323" s="2193"/>
      <c r="F323" s="2188" t="s">
        <v>30</v>
      </c>
      <c r="G323" s="2189" t="s">
        <v>30</v>
      </c>
    </row>
    <row r="324" spans="1:9" s="1600" customFormat="1" ht="31.5">
      <c r="B324" s="2194" t="s">
        <v>3135</v>
      </c>
      <c r="C324" s="2195" t="s">
        <v>3136</v>
      </c>
      <c r="D324" s="2196" t="s">
        <v>3137</v>
      </c>
      <c r="E324" s="2197" t="s">
        <v>3138</v>
      </c>
      <c r="F324" s="2190" t="s">
        <v>3139</v>
      </c>
      <c r="G324" s="2198" t="s">
        <v>3140</v>
      </c>
    </row>
    <row r="325" spans="1:9" s="1600" customFormat="1" ht="15">
      <c r="B325" s="2199">
        <v>42766</v>
      </c>
      <c r="C325" s="2200" t="s">
        <v>12425</v>
      </c>
      <c r="D325" s="2201">
        <f>TRUNC((434.5+36.4),2)</f>
        <v>470.9</v>
      </c>
      <c r="E325" s="2203" t="s">
        <v>12426</v>
      </c>
      <c r="F325" s="2210" t="s">
        <v>12427</v>
      </c>
      <c r="G325" s="2202" t="s">
        <v>12428</v>
      </c>
    </row>
    <row r="326" spans="1:9" s="1600" customFormat="1" ht="15">
      <c r="B326" s="2199">
        <v>42766</v>
      </c>
      <c r="C326" s="2200" t="s">
        <v>12429</v>
      </c>
      <c r="D326" s="2201">
        <f>TRUNC((478.9+22.26),2)</f>
        <v>501.16</v>
      </c>
      <c r="E326" s="2203" t="s">
        <v>12430</v>
      </c>
      <c r="F326" s="2210" t="s">
        <v>12431</v>
      </c>
      <c r="G326" s="2202" t="s">
        <v>12432</v>
      </c>
    </row>
    <row r="327" spans="1:9" s="1600" customFormat="1" ht="30">
      <c r="B327" s="2199">
        <v>42766</v>
      </c>
      <c r="C327" s="2200" t="s">
        <v>12433</v>
      </c>
      <c r="D327" s="2201">
        <f>TRUNC((639.9+29.51),2)</f>
        <v>669.41</v>
      </c>
      <c r="E327" s="2203" t="s">
        <v>12434</v>
      </c>
      <c r="F327" s="2210" t="s">
        <v>12435</v>
      </c>
      <c r="G327" s="2209" t="s">
        <v>12436</v>
      </c>
    </row>
    <row r="328" spans="1:9" s="1600" customFormat="1" ht="16.5" thickBot="1">
      <c r="B328" s="2204"/>
      <c r="C328" s="2205" t="s">
        <v>3141</v>
      </c>
      <c r="D328" s="2206">
        <f>MEDIAN(D325:D327)</f>
        <v>501.16</v>
      </c>
      <c r="E328" s="2207"/>
      <c r="F328" s="2187"/>
      <c r="G328" s="2208"/>
    </row>
    <row r="329" spans="1:9" ht="13.5" thickBot="1"/>
    <row r="330" spans="1:9" s="1597" customFormat="1" ht="15.75">
      <c r="B330" s="1686" t="s">
        <v>12437</v>
      </c>
      <c r="C330" s="2434" t="str">
        <f>CONCATENATE("FORNECIMENTO E INSTALAÇÃO DE ",C333)</f>
        <v>FORNECIMENTO E INSTALAÇÃO DE GUIA DE CABOS HORIZONTAIS FECHADOS</v>
      </c>
      <c r="D330" s="2488"/>
      <c r="E330" s="2488"/>
      <c r="F330" s="2488"/>
      <c r="G330" s="1687" t="s">
        <v>30</v>
      </c>
      <c r="H330" s="1645">
        <f>G336</f>
        <v>21.970000000000002</v>
      </c>
      <c r="I330" s="1598"/>
    </row>
    <row r="331" spans="1:9" s="1598" customFormat="1" ht="31.5">
      <c r="A331" s="1597"/>
      <c r="B331" s="1688" t="s">
        <v>3230</v>
      </c>
      <c r="C331" s="1700" t="s">
        <v>3089</v>
      </c>
      <c r="D331" s="1689" t="s">
        <v>30</v>
      </c>
      <c r="E331" s="1700" t="s">
        <v>3090</v>
      </c>
      <c r="F331" s="1701" t="s">
        <v>3091</v>
      </c>
      <c r="G331" s="1702" t="s">
        <v>3092</v>
      </c>
      <c r="H331" s="1597"/>
    </row>
    <row r="332" spans="1:9" s="1598" customFormat="1" ht="15.75">
      <c r="A332" s="1597"/>
      <c r="B332" s="2396" t="s">
        <v>3093</v>
      </c>
      <c r="C332" s="2397"/>
      <c r="D332" s="2397"/>
      <c r="E332" s="2397"/>
      <c r="F332" s="2397"/>
      <c r="G332" s="2398"/>
      <c r="H332" s="1597"/>
    </row>
    <row r="333" spans="1:9" s="1598" customFormat="1" ht="15">
      <c r="A333" s="1597"/>
      <c r="B333" s="1684" t="s">
        <v>3142</v>
      </c>
      <c r="C333" s="1681" t="str">
        <f>C338</f>
        <v>GUIA DE CABOS HORIZONTAIS FECHADOS</v>
      </c>
      <c r="D333" s="1699" t="str">
        <f>G338</f>
        <v>UN</v>
      </c>
      <c r="E333" s="1682">
        <v>1</v>
      </c>
      <c r="F333" s="1682">
        <f>D343</f>
        <v>18.440000000000001</v>
      </c>
      <c r="G333" s="1683">
        <f>TRUNC(F333*E333,2)</f>
        <v>18.440000000000001</v>
      </c>
      <c r="H333" s="1597"/>
    </row>
    <row r="334" spans="1:9" s="1598" customFormat="1" ht="15.75">
      <c r="A334" s="1597"/>
      <c r="B334" s="2396" t="s">
        <v>3094</v>
      </c>
      <c r="C334" s="2397"/>
      <c r="D334" s="2397"/>
      <c r="E334" s="2397"/>
      <c r="F334" s="2397"/>
      <c r="G334" s="2398"/>
      <c r="H334" s="1597"/>
    </row>
    <row r="335" spans="1:9" s="1598" customFormat="1" ht="16.5" thickBot="1">
      <c r="A335" s="1599" t="s">
        <v>9120</v>
      </c>
      <c r="B335" s="1693">
        <v>88264</v>
      </c>
      <c r="C335" s="1678" t="str">
        <f>IF($A335="INSUMO",VLOOKUP($B335,'BANCO DE DADOS DEZEMBRO INS'!$A:$D,2,FALSE),VLOOKUP($B335,'BANCO DE DADOS DEZEMBRO SERV'!$B:$E,2,FALSE))</f>
        <v>ELETRICISTA COM ENCARGOS COMPLEMENTARES</v>
      </c>
      <c r="D335" s="1344" t="str">
        <f>IF($A335="INSUMO",VLOOKUP($B335,'BANCO DE DADOS DEZEMBRO INS'!$A:$D,3,FALSE),VLOOKUP($B335,'BANCO DE DADOS DEZEMBRO SERV'!$B:$E,3,FALSE))</f>
        <v>H</v>
      </c>
      <c r="E335" s="1715">
        <v>0.2</v>
      </c>
      <c r="F335" s="1680">
        <f>IF($A335="INSUMO",VLOOKUP($B335,'BANCO DE DADOS DEZEMBRO INS'!$A:$D,4,FALSE),VLOOKUP($B335,'BANCO DE DADOS DEZEMBRO SERV'!$B:$E,4,FALSE))</f>
        <v>17.690000000000001</v>
      </c>
      <c r="G335" s="1695">
        <f>TRUNC(F335*E335,2)</f>
        <v>3.53</v>
      </c>
      <c r="H335" s="1597"/>
    </row>
    <row r="336" spans="1:9" s="1598" customFormat="1" ht="30" customHeight="1" thickBot="1">
      <c r="A336" s="1597"/>
      <c r="B336" s="2489" t="s">
        <v>12438</v>
      </c>
      <c r="C336" s="2489"/>
      <c r="D336" s="2489"/>
      <c r="E336" s="2504"/>
      <c r="F336" s="1696" t="s">
        <v>3095</v>
      </c>
      <c r="G336" s="1697">
        <f>SUM(G332:G335)</f>
        <v>21.970000000000002</v>
      </c>
      <c r="H336" s="1597"/>
    </row>
    <row r="337" spans="1:9" s="1598" customFormat="1" ht="9.75" customHeight="1" thickBot="1">
      <c r="A337" s="1597"/>
      <c r="H337" s="1597"/>
    </row>
    <row r="338" spans="1:9" s="1600" customFormat="1" ht="15.75">
      <c r="B338" s="2191"/>
      <c r="C338" s="1993" t="s">
        <v>12439</v>
      </c>
      <c r="D338" s="2192"/>
      <c r="E338" s="2193"/>
      <c r="F338" s="2188" t="s">
        <v>30</v>
      </c>
      <c r="G338" s="2189" t="s">
        <v>30</v>
      </c>
    </row>
    <row r="339" spans="1:9" s="1600" customFormat="1" ht="31.5">
      <c r="B339" s="2194" t="s">
        <v>3135</v>
      </c>
      <c r="C339" s="2195" t="s">
        <v>3136</v>
      </c>
      <c r="D339" s="2196" t="s">
        <v>3137</v>
      </c>
      <c r="E339" s="2197" t="s">
        <v>3138</v>
      </c>
      <c r="F339" s="2190" t="s">
        <v>3139</v>
      </c>
      <c r="G339" s="2198" t="s">
        <v>3140</v>
      </c>
    </row>
    <row r="340" spans="1:9" s="1600" customFormat="1" ht="15">
      <c r="B340" s="2199">
        <v>42766</v>
      </c>
      <c r="C340" s="2200" t="s">
        <v>12354</v>
      </c>
      <c r="D340" s="2201">
        <f>TRUNC((137.1+47.31)/10,2)</f>
        <v>18.440000000000001</v>
      </c>
      <c r="E340" s="2203" t="s">
        <v>12355</v>
      </c>
      <c r="F340" s="2210" t="s">
        <v>12356</v>
      </c>
      <c r="G340" s="2202" t="s">
        <v>12357</v>
      </c>
    </row>
    <row r="341" spans="1:9" s="1600" customFormat="1" ht="15">
      <c r="B341" s="2199"/>
      <c r="C341" s="2200"/>
      <c r="D341" s="2201"/>
      <c r="E341" s="2203"/>
      <c r="F341" s="2210"/>
      <c r="G341" s="2202"/>
    </row>
    <row r="342" spans="1:9" s="1600" customFormat="1" ht="15">
      <c r="B342" s="2199"/>
      <c r="C342" s="2200"/>
      <c r="D342" s="2201"/>
      <c r="E342" s="2203"/>
      <c r="F342" s="2210"/>
      <c r="G342" s="2202"/>
    </row>
    <row r="343" spans="1:9" s="1600" customFormat="1" ht="16.5" thickBot="1">
      <c r="B343" s="2204"/>
      <c r="C343" s="2205" t="s">
        <v>3141</v>
      </c>
      <c r="D343" s="2206">
        <f>MEDIAN(D340:D342)</f>
        <v>18.440000000000001</v>
      </c>
      <c r="E343" s="2207"/>
      <c r="F343" s="2187"/>
      <c r="G343" s="2208"/>
    </row>
    <row r="344" spans="1:9" ht="13.5" thickBot="1"/>
    <row r="345" spans="1:9" s="1597" customFormat="1" ht="15.75">
      <c r="B345" s="1686" t="s">
        <v>12440</v>
      </c>
      <c r="C345" s="2434" t="str">
        <f>CONCATENATE("FORNECIMENTO E INSTALAÇÃO DE ",C348)</f>
        <v>FORNECIMENTO E INSTALAÇÃO DE RÉGUA DE TOMADAS PARA RACK - 6 TOMADAS 2P+T 10A - 1U</v>
      </c>
      <c r="D345" s="2488"/>
      <c r="E345" s="2488"/>
      <c r="F345" s="2488"/>
      <c r="G345" s="1687" t="s">
        <v>30</v>
      </c>
      <c r="H345" s="1645">
        <f>G352</f>
        <v>93.86</v>
      </c>
      <c r="I345" s="1598"/>
    </row>
    <row r="346" spans="1:9" s="1598" customFormat="1" ht="31.5">
      <c r="A346" s="1597"/>
      <c r="B346" s="1688" t="s">
        <v>3230</v>
      </c>
      <c r="C346" s="1700" t="s">
        <v>3089</v>
      </c>
      <c r="D346" s="1689" t="s">
        <v>30</v>
      </c>
      <c r="E346" s="1700" t="s">
        <v>3090</v>
      </c>
      <c r="F346" s="1701" t="s">
        <v>3091</v>
      </c>
      <c r="G346" s="1702" t="s">
        <v>3092</v>
      </c>
      <c r="H346" s="1597"/>
    </row>
    <row r="347" spans="1:9" s="1598" customFormat="1" ht="15.75">
      <c r="A347" s="1597"/>
      <c r="B347" s="2396" t="s">
        <v>3093</v>
      </c>
      <c r="C347" s="2397"/>
      <c r="D347" s="2397"/>
      <c r="E347" s="2397"/>
      <c r="F347" s="2397"/>
      <c r="G347" s="2398"/>
      <c r="H347" s="1597"/>
    </row>
    <row r="348" spans="1:9" s="1598" customFormat="1" ht="15">
      <c r="A348" s="1597"/>
      <c r="B348" s="1684" t="s">
        <v>3142</v>
      </c>
      <c r="C348" s="1681" t="str">
        <f>C354</f>
        <v>RÉGUA DE TOMADAS PARA RACK - 6 TOMADAS 2P+T 10A - 1U</v>
      </c>
      <c r="D348" s="1699" t="str">
        <f>G354</f>
        <v>UN</v>
      </c>
      <c r="E348" s="1682">
        <v>1</v>
      </c>
      <c r="F348" s="1682">
        <f>D359</f>
        <v>69.17</v>
      </c>
      <c r="G348" s="1683">
        <f>TRUNC(F348*E348,2)</f>
        <v>69.17</v>
      </c>
      <c r="H348" s="1597"/>
    </row>
    <row r="349" spans="1:9" s="1598" customFormat="1" ht="15.75">
      <c r="A349" s="1597"/>
      <c r="B349" s="2396" t="s">
        <v>3094</v>
      </c>
      <c r="C349" s="2397"/>
      <c r="D349" s="2397"/>
      <c r="E349" s="2397"/>
      <c r="F349" s="2397"/>
      <c r="G349" s="2398"/>
      <c r="H349" s="1597"/>
    </row>
    <row r="350" spans="1:9" s="1598" customFormat="1" ht="15.75">
      <c r="A350" s="1599" t="s">
        <v>9120</v>
      </c>
      <c r="B350" s="1690">
        <v>88264</v>
      </c>
      <c r="C350" s="1677" t="str">
        <f>IF($A350="INSUMO",VLOOKUP($B350,'BANCO DE DADOS DEZEMBRO INS'!$A:$D,2,FALSE),VLOOKUP($B350,'BANCO DE DADOS DEZEMBRO SERV'!$B:$E,2,FALSE))</f>
        <v>ELETRICISTA COM ENCARGOS COMPLEMENTARES</v>
      </c>
      <c r="D350" s="1348" t="str">
        <f>IF($A350="INSUMO",VLOOKUP($B350,'BANCO DE DADOS DEZEMBRO INS'!$A:$D,3,FALSE),VLOOKUP($B350,'BANCO DE DADOS DEZEMBRO SERV'!$B:$E,3,FALSE))</f>
        <v>H</v>
      </c>
      <c r="E350" s="1714">
        <v>1</v>
      </c>
      <c r="F350" s="1679">
        <f>IF($A350="INSUMO",VLOOKUP($B350,'BANCO DE DADOS DEZEMBRO INS'!$A:$D,4,FALSE),VLOOKUP($B350,'BANCO DE DADOS DEZEMBRO SERV'!$B:$E,4,FALSE))</f>
        <v>17.690000000000001</v>
      </c>
      <c r="G350" s="1692">
        <f>TRUNC(F350*E350,2)</f>
        <v>17.690000000000001</v>
      </c>
      <c r="H350" s="1597"/>
    </row>
    <row r="351" spans="1:9" s="1598" customFormat="1" ht="16.5" thickBot="1">
      <c r="A351" s="1599" t="s">
        <v>9120</v>
      </c>
      <c r="B351" s="1693">
        <v>88247</v>
      </c>
      <c r="C351" s="1678" t="str">
        <f>IF($A351="INSUMO",VLOOKUP($B351,'BANCO DE DADOS DEZEMBRO INS'!$A:$D,2,FALSE),VLOOKUP($B351,'BANCO DE DADOS DEZEMBRO SERV'!$B:$E,2,FALSE))</f>
        <v>AUXILIAR DE ELETRICISTA COM ENCARGOS COMPLEMENTARES</v>
      </c>
      <c r="D351" s="1344" t="str">
        <f>IF($A351="INSUMO",VLOOKUP($B351,'BANCO DE DADOS DEZEMBRO INS'!$A:$D,3,FALSE),VLOOKUP($B351,'BANCO DE DADOS DEZEMBRO SERV'!$B:$E,3,FALSE))</f>
        <v>H</v>
      </c>
      <c r="E351" s="1715">
        <v>0.5</v>
      </c>
      <c r="F351" s="1680">
        <f>IF($A351="INSUMO",VLOOKUP($B351,'BANCO DE DADOS DEZEMBRO INS'!$A:$D,4,FALSE),VLOOKUP($B351,'BANCO DE DADOS DEZEMBRO SERV'!$B:$E,4,FALSE))</f>
        <v>14.01</v>
      </c>
      <c r="G351" s="1695">
        <f>TRUNC(F351*E351,2)</f>
        <v>7</v>
      </c>
      <c r="H351" s="1597"/>
    </row>
    <row r="352" spans="1:9" s="1598" customFormat="1" ht="30" customHeight="1" thickBot="1">
      <c r="A352" s="1597"/>
      <c r="B352" s="2489" t="s">
        <v>12441</v>
      </c>
      <c r="C352" s="2489"/>
      <c r="D352" s="2489"/>
      <c r="E352" s="2504"/>
      <c r="F352" s="1696" t="s">
        <v>3095</v>
      </c>
      <c r="G352" s="1697">
        <f>SUM(G347:G351)</f>
        <v>93.86</v>
      </c>
      <c r="H352" s="1597"/>
    </row>
    <row r="353" spans="1:9" s="1598" customFormat="1" ht="9.75" customHeight="1" thickBot="1">
      <c r="A353" s="1597"/>
      <c r="H353" s="1597"/>
    </row>
    <row r="354" spans="1:9" s="1600" customFormat="1" ht="15.75">
      <c r="B354" s="2191"/>
      <c r="C354" s="1993" t="s">
        <v>12442</v>
      </c>
      <c r="D354" s="2192"/>
      <c r="E354" s="2193"/>
      <c r="F354" s="2188" t="s">
        <v>30</v>
      </c>
      <c r="G354" s="2189" t="s">
        <v>30</v>
      </c>
    </row>
    <row r="355" spans="1:9" s="1600" customFormat="1" ht="31.5">
      <c r="B355" s="2194" t="s">
        <v>3135</v>
      </c>
      <c r="C355" s="2195" t="s">
        <v>3136</v>
      </c>
      <c r="D355" s="2196" t="s">
        <v>3137</v>
      </c>
      <c r="E355" s="2197" t="s">
        <v>3138</v>
      </c>
      <c r="F355" s="2190" t="s">
        <v>3139</v>
      </c>
      <c r="G355" s="2198" t="s">
        <v>3140</v>
      </c>
    </row>
    <row r="356" spans="1:9" s="1600" customFormat="1" ht="15">
      <c r="B356" s="2199">
        <v>42753</v>
      </c>
      <c r="C356" s="2200" t="s">
        <v>12341</v>
      </c>
      <c r="D356" s="2201">
        <v>69.17</v>
      </c>
      <c r="E356" s="2203" t="s">
        <v>12342</v>
      </c>
      <c r="F356" s="2210" t="s">
        <v>12343</v>
      </c>
      <c r="G356" s="2202" t="s">
        <v>12344</v>
      </c>
    </row>
    <row r="357" spans="1:9" s="1600" customFormat="1" ht="15">
      <c r="B357" s="2199"/>
      <c r="C357" s="2200"/>
      <c r="D357" s="2201"/>
      <c r="E357" s="2203"/>
      <c r="F357" s="2210"/>
      <c r="G357" s="2202"/>
    </row>
    <row r="358" spans="1:9" s="1600" customFormat="1" ht="15">
      <c r="B358" s="2199"/>
      <c r="C358" s="2200"/>
      <c r="D358" s="2201"/>
      <c r="E358" s="2203"/>
      <c r="F358" s="2210"/>
      <c r="G358" s="2202"/>
    </row>
    <row r="359" spans="1:9" s="1600" customFormat="1" ht="16.5" thickBot="1">
      <c r="B359" s="2204"/>
      <c r="C359" s="2205" t="s">
        <v>3141</v>
      </c>
      <c r="D359" s="2206">
        <f>MEDIAN(D356:D358)</f>
        <v>69.17</v>
      </c>
      <c r="E359" s="2207"/>
      <c r="F359" s="2187"/>
      <c r="G359" s="2208"/>
    </row>
    <row r="360" spans="1:9" ht="13.5" thickBot="1"/>
    <row r="361" spans="1:9" s="1597" customFormat="1" ht="57" customHeight="1">
      <c r="B361" s="1686" t="s">
        <v>12443</v>
      </c>
      <c r="C361" s="2434" t="str">
        <f>CONCATENATE("FORNECIMENTO E INSTALAÇÃO DE ",C364)</f>
        <v xml:space="preserve">FORNECIMENTO E INSTALAÇÃO DE SWITCH COM 16 PORTAS DE 10/100/1000Mbps E CAPACIDADE DE ROUTING/SWITCHING DE 10 Gbps. SUPORTE AOS PROTOCOLOS  IEEE 802.3 10BASE-T, IEEE 802.3u 100BASE-TX e IEEE 802.3ab 1000BASE-T. </v>
      </c>
      <c r="D361" s="2488"/>
      <c r="E361" s="2488"/>
      <c r="F361" s="2488"/>
      <c r="G361" s="1687" t="s">
        <v>30</v>
      </c>
      <c r="H361" s="1645">
        <f>G367</f>
        <v>244.69</v>
      </c>
      <c r="I361" s="1598"/>
    </row>
    <row r="362" spans="1:9" s="1598" customFormat="1" ht="31.5">
      <c r="A362" s="1597"/>
      <c r="B362" s="1688" t="s">
        <v>3230</v>
      </c>
      <c r="C362" s="1700" t="s">
        <v>3089</v>
      </c>
      <c r="D362" s="1689" t="s">
        <v>30</v>
      </c>
      <c r="E362" s="1700" t="s">
        <v>3090</v>
      </c>
      <c r="F362" s="1701" t="s">
        <v>3091</v>
      </c>
      <c r="G362" s="1702" t="s">
        <v>3092</v>
      </c>
      <c r="H362" s="1597"/>
    </row>
    <row r="363" spans="1:9" s="1598" customFormat="1" ht="15.75">
      <c r="A363" s="1597"/>
      <c r="B363" s="2396" t="s">
        <v>3093</v>
      </c>
      <c r="C363" s="2397"/>
      <c r="D363" s="2397"/>
      <c r="E363" s="2397"/>
      <c r="F363" s="2397"/>
      <c r="G363" s="2398"/>
      <c r="H363" s="1597"/>
    </row>
    <row r="364" spans="1:9" s="1598" customFormat="1" ht="60">
      <c r="A364" s="1597"/>
      <c r="B364" s="1684" t="s">
        <v>3142</v>
      </c>
      <c r="C364" s="1681" t="str">
        <f>C369</f>
        <v xml:space="preserve">SWITCH COM 16 PORTAS DE 10/100/1000Mbps E CAPACIDADE DE ROUTING/SWITCHING DE 10 Gbps. SUPORTE AOS PROTOCOLOS  IEEE 802.3 10BASE-T, IEEE 802.3u 100BASE-TX e IEEE 802.3ab 1000BASE-T. </v>
      </c>
      <c r="D364" s="1699" t="str">
        <f>G369</f>
        <v>UN</v>
      </c>
      <c r="E364" s="1682">
        <v>1</v>
      </c>
      <c r="F364" s="1682">
        <f>D374</f>
        <v>227</v>
      </c>
      <c r="G364" s="1683">
        <f>TRUNC(F364*E364,2)</f>
        <v>227</v>
      </c>
      <c r="H364" s="1597"/>
    </row>
    <row r="365" spans="1:9" s="1598" customFormat="1" ht="15.75">
      <c r="A365" s="1597"/>
      <c r="B365" s="2396" t="s">
        <v>3094</v>
      </c>
      <c r="C365" s="2397"/>
      <c r="D365" s="2397"/>
      <c r="E365" s="2397"/>
      <c r="F365" s="2397"/>
      <c r="G365" s="2398"/>
      <c r="H365" s="1597"/>
    </row>
    <row r="366" spans="1:9" s="1598" customFormat="1" ht="16.5" thickBot="1">
      <c r="A366" s="1599" t="s">
        <v>9120</v>
      </c>
      <c r="B366" s="1693">
        <v>88264</v>
      </c>
      <c r="C366" s="1678" t="str">
        <f>IF($A366="INSUMO",VLOOKUP($B366,'BANCO DE DADOS DEZEMBRO INS'!$A:$D,2,FALSE),VLOOKUP($B366,'BANCO DE DADOS DEZEMBRO SERV'!$B:$E,2,FALSE))</f>
        <v>ELETRICISTA COM ENCARGOS COMPLEMENTARES</v>
      </c>
      <c r="D366" s="1344" t="str">
        <f>IF($A366="INSUMO",VLOOKUP($B366,'BANCO DE DADOS DEZEMBRO INS'!$A:$D,3,FALSE),VLOOKUP($B366,'BANCO DE DADOS DEZEMBRO SERV'!$B:$E,3,FALSE))</f>
        <v>H</v>
      </c>
      <c r="E366" s="1715">
        <v>1</v>
      </c>
      <c r="F366" s="1680">
        <f>IF($A366="INSUMO",VLOOKUP($B366,'BANCO DE DADOS DEZEMBRO INS'!$A:$D,4,FALSE),VLOOKUP($B366,'BANCO DE DADOS DEZEMBRO SERV'!$B:$E,4,FALSE))</f>
        <v>17.690000000000001</v>
      </c>
      <c r="G366" s="1695">
        <f>TRUNC(F366*E366,2)</f>
        <v>17.690000000000001</v>
      </c>
      <c r="H366" s="1597"/>
    </row>
    <row r="367" spans="1:9" s="1598" customFormat="1" ht="30" customHeight="1" thickBot="1">
      <c r="A367" s="1597"/>
      <c r="B367" s="2489" t="s">
        <v>12340</v>
      </c>
      <c r="C367" s="2489"/>
      <c r="D367" s="2489"/>
      <c r="E367" s="2504"/>
      <c r="F367" s="1696" t="s">
        <v>3095</v>
      </c>
      <c r="G367" s="1697">
        <f>SUM(G363:G366)</f>
        <v>244.69</v>
      </c>
      <c r="H367" s="1597"/>
    </row>
    <row r="368" spans="1:9" s="1598" customFormat="1" ht="9.75" customHeight="1" thickBot="1">
      <c r="A368" s="1597"/>
      <c r="H368" s="1597"/>
    </row>
    <row r="369" spans="1:9" s="1600" customFormat="1" ht="47.25">
      <c r="B369" s="1573"/>
      <c r="C369" s="1347" t="s">
        <v>12444</v>
      </c>
      <c r="D369" s="1574"/>
      <c r="E369" s="1575"/>
      <c r="F369" s="1570" t="s">
        <v>30</v>
      </c>
      <c r="G369" s="1576" t="s">
        <v>30</v>
      </c>
    </row>
    <row r="370" spans="1:9" s="1600" customFormat="1" ht="31.5">
      <c r="B370" s="1577" t="s">
        <v>3135</v>
      </c>
      <c r="C370" s="1577" t="s">
        <v>3136</v>
      </c>
      <c r="D370" s="1578" t="s">
        <v>3137</v>
      </c>
      <c r="E370" s="1579" t="s">
        <v>3138</v>
      </c>
      <c r="F370" s="1571" t="s">
        <v>3139</v>
      </c>
      <c r="G370" s="1579" t="s">
        <v>3140</v>
      </c>
    </row>
    <row r="371" spans="1:9" s="1600" customFormat="1" ht="15">
      <c r="B371" s="1590">
        <v>42753</v>
      </c>
      <c r="C371" s="1580" t="s">
        <v>12348</v>
      </c>
      <c r="D371" s="1581">
        <v>227</v>
      </c>
      <c r="E371" s="1583" t="s">
        <v>12328</v>
      </c>
      <c r="F371" s="1589" t="s">
        <v>12329</v>
      </c>
      <c r="G371" s="1591" t="s">
        <v>12349</v>
      </c>
    </row>
    <row r="372" spans="1:9" s="1600" customFormat="1" ht="15">
      <c r="B372" s="1590">
        <v>42753</v>
      </c>
      <c r="C372" s="1580" t="s">
        <v>12341</v>
      </c>
      <c r="D372" s="1581">
        <v>159.9</v>
      </c>
      <c r="E372" s="1583" t="s">
        <v>12342</v>
      </c>
      <c r="F372" s="1589" t="s">
        <v>12343</v>
      </c>
      <c r="G372" s="1591" t="s">
        <v>12344</v>
      </c>
    </row>
    <row r="373" spans="1:9" s="1600" customFormat="1" ht="15">
      <c r="B373" s="1590">
        <v>42760</v>
      </c>
      <c r="C373" s="1580" t="s">
        <v>9249</v>
      </c>
      <c r="D373" s="1581">
        <v>608.09</v>
      </c>
      <c r="E373" s="1583" t="s">
        <v>12330</v>
      </c>
      <c r="F373" s="1589" t="s">
        <v>9255</v>
      </c>
      <c r="G373" s="1591" t="s">
        <v>12350</v>
      </c>
    </row>
    <row r="374" spans="1:9" s="1600" customFormat="1" ht="15.75">
      <c r="B374" s="1634"/>
      <c r="C374" s="1564" t="s">
        <v>3141</v>
      </c>
      <c r="D374" s="1635">
        <f>MEDIAN(D371:D373)</f>
        <v>227</v>
      </c>
      <c r="E374" s="1636"/>
      <c r="F374" s="1637"/>
      <c r="G374" s="1638"/>
    </row>
    <row r="375" spans="1:9" ht="13.5" thickBot="1"/>
    <row r="376" spans="1:9" s="1597" customFormat="1" ht="15.75">
      <c r="B376" s="1686" t="s">
        <v>12445</v>
      </c>
      <c r="C376" s="2434" t="str">
        <f>CONCATENATE("FORNECIMENTO E INSTALAÇÃO DE ",C379)</f>
        <v>FORNECIMENTO E INSTALAÇÃO DE VERGALHÃO ROSCA TOTAL 5/16'' (TIRANTE)</v>
      </c>
      <c r="D376" s="2488"/>
      <c r="E376" s="2488"/>
      <c r="F376" s="2488"/>
      <c r="G376" s="1687" t="s">
        <v>30</v>
      </c>
      <c r="H376" s="1645">
        <f>G383</f>
        <v>13.16</v>
      </c>
      <c r="I376" s="1598"/>
    </row>
    <row r="377" spans="1:9" s="1598" customFormat="1" ht="31.5">
      <c r="A377" s="1597"/>
      <c r="B377" s="1688" t="s">
        <v>3230</v>
      </c>
      <c r="C377" s="1700" t="s">
        <v>3089</v>
      </c>
      <c r="D377" s="1689" t="s">
        <v>30</v>
      </c>
      <c r="E377" s="1700" t="s">
        <v>3090</v>
      </c>
      <c r="F377" s="1701" t="s">
        <v>3091</v>
      </c>
      <c r="G377" s="1702" t="s">
        <v>3092</v>
      </c>
      <c r="H377" s="1597"/>
    </row>
    <row r="378" spans="1:9" s="1598" customFormat="1" ht="15.75">
      <c r="A378" s="1597"/>
      <c r="B378" s="2396" t="s">
        <v>3093</v>
      </c>
      <c r="C378" s="2397"/>
      <c r="D378" s="2397"/>
      <c r="E378" s="2397"/>
      <c r="F378" s="2397"/>
      <c r="G378" s="2398"/>
      <c r="H378" s="1597"/>
    </row>
    <row r="379" spans="1:9" s="1598" customFormat="1" ht="15">
      <c r="A379" s="1597"/>
      <c r="B379" s="1684" t="s">
        <v>3142</v>
      </c>
      <c r="C379" s="1681" t="str">
        <f>C385</f>
        <v>VERGALHÃO ROSCA TOTAL 5/16'' (TIRANTE)</v>
      </c>
      <c r="D379" s="1699" t="str">
        <f>G385</f>
        <v>M</v>
      </c>
      <c r="E379" s="1682">
        <v>1</v>
      </c>
      <c r="F379" s="1682">
        <f>D390</f>
        <v>3.7</v>
      </c>
      <c r="G379" s="1683">
        <f>TRUNC(F379*E379,2)</f>
        <v>3.7</v>
      </c>
      <c r="H379" s="1597"/>
    </row>
    <row r="380" spans="1:9" s="1598" customFormat="1" ht="15.75">
      <c r="A380" s="1597"/>
      <c r="B380" s="2396" t="s">
        <v>3094</v>
      </c>
      <c r="C380" s="2397"/>
      <c r="D380" s="2397"/>
      <c r="E380" s="2397"/>
      <c r="F380" s="2397"/>
      <c r="G380" s="2398"/>
      <c r="H380" s="1597"/>
    </row>
    <row r="381" spans="1:9" s="1598" customFormat="1" ht="15.75">
      <c r="A381" s="1599" t="s">
        <v>9120</v>
      </c>
      <c r="B381" s="1690">
        <v>88264</v>
      </c>
      <c r="C381" s="1677" t="str">
        <f>IF($A381="INSUMO",VLOOKUP($B381,'BANCO DE DADOS DEZEMBRO INS'!$A:$D,2,FALSE),VLOOKUP($B381,'BANCO DE DADOS DEZEMBRO SERV'!$B:$E,2,FALSE))</f>
        <v>ELETRICISTA COM ENCARGOS COMPLEMENTARES</v>
      </c>
      <c r="D381" s="1348" t="str">
        <f>IF($A381="INSUMO",VLOOKUP($B381,'BANCO DE DADOS DEZEMBRO INS'!$A:$D,3,FALSE),VLOOKUP($B381,'BANCO DE DADOS DEZEMBRO SERV'!$B:$E,3,FALSE))</f>
        <v>H</v>
      </c>
      <c r="E381" s="1714">
        <v>0.3</v>
      </c>
      <c r="F381" s="1679">
        <f>IF($A381="INSUMO",VLOOKUP($B381,'BANCO DE DADOS DEZEMBRO INS'!$A:$D,4,FALSE),VLOOKUP($B381,'BANCO DE DADOS DEZEMBRO SERV'!$B:$E,4,FALSE))</f>
        <v>17.690000000000001</v>
      </c>
      <c r="G381" s="1692">
        <f>TRUNC(F381*E381,2)</f>
        <v>5.3</v>
      </c>
      <c r="H381" s="1597"/>
    </row>
    <row r="382" spans="1:9" s="1598" customFormat="1" ht="16.5" thickBot="1">
      <c r="A382" s="1599" t="s">
        <v>9120</v>
      </c>
      <c r="B382" s="1693">
        <v>88316</v>
      </c>
      <c r="C382" s="1678" t="str">
        <f>IF($A382="INSUMO",VLOOKUP($B382,'BANCO DE DADOS DEZEMBRO INS'!$A:$D,2,FALSE),VLOOKUP($B382,'BANCO DE DADOS DEZEMBRO SERV'!$B:$E,2,FALSE))</f>
        <v>SERVENTE COM ENCARGOS COMPLEMENTARES</v>
      </c>
      <c r="D382" s="1344" t="str">
        <f>IF($A382="INSUMO",VLOOKUP($B382,'BANCO DE DADOS DEZEMBRO INS'!$A:$D,3,FALSE),VLOOKUP($B382,'BANCO DE DADOS DEZEMBRO SERV'!$B:$E,3,FALSE))</f>
        <v>H</v>
      </c>
      <c r="E382" s="1715">
        <v>0.3</v>
      </c>
      <c r="F382" s="1680">
        <f>IF($A382="INSUMO",VLOOKUP($B382,'BANCO DE DADOS DEZEMBRO INS'!$A:$D,4,FALSE),VLOOKUP($B382,'BANCO DE DADOS DEZEMBRO SERV'!$B:$E,4,FALSE))</f>
        <v>13.89</v>
      </c>
      <c r="G382" s="1695">
        <f>TRUNC(F382*E382,2)</f>
        <v>4.16</v>
      </c>
      <c r="H382" s="1597"/>
    </row>
    <row r="383" spans="1:9" s="1598" customFormat="1" ht="16.5" thickBot="1">
      <c r="A383" s="1597"/>
      <c r="B383" s="2489" t="s">
        <v>12446</v>
      </c>
      <c r="C383" s="2489"/>
      <c r="D383" s="2489"/>
      <c r="E383" s="2504"/>
      <c r="F383" s="1696" t="s">
        <v>3095</v>
      </c>
      <c r="G383" s="1697">
        <f>SUM(G378:G382)</f>
        <v>13.16</v>
      </c>
      <c r="H383" s="1597"/>
    </row>
    <row r="384" spans="1:9" s="1598" customFormat="1" ht="9.75" customHeight="1">
      <c r="A384" s="1597"/>
      <c r="H384" s="1597"/>
    </row>
    <row r="385" spans="1:9" s="1600" customFormat="1" ht="15.75">
      <c r="B385" s="1564"/>
      <c r="C385" s="1343" t="s">
        <v>12447</v>
      </c>
      <c r="D385" s="1565"/>
      <c r="E385" s="1566"/>
      <c r="F385" s="1567" t="s">
        <v>30</v>
      </c>
      <c r="G385" s="1566" t="s">
        <v>29</v>
      </c>
    </row>
    <row r="386" spans="1:9" s="1600" customFormat="1" ht="31.5">
      <c r="B386" s="1584" t="s">
        <v>3135</v>
      </c>
      <c r="C386" s="1584" t="s">
        <v>3136</v>
      </c>
      <c r="D386" s="1585" t="s">
        <v>3137</v>
      </c>
      <c r="E386" s="1553" t="s">
        <v>3138</v>
      </c>
      <c r="F386" s="1633" t="s">
        <v>3139</v>
      </c>
      <c r="G386" s="1553" t="s">
        <v>3140</v>
      </c>
    </row>
    <row r="387" spans="1:9" s="1600" customFormat="1" ht="15">
      <c r="B387" s="1590">
        <v>42590</v>
      </c>
      <c r="C387" s="1580" t="s">
        <v>12336</v>
      </c>
      <c r="D387" s="1581">
        <v>3.7</v>
      </c>
      <c r="E387" s="1583" t="s">
        <v>12337</v>
      </c>
      <c r="F387" s="1589" t="s">
        <v>12338</v>
      </c>
      <c r="G387" s="1591" t="s">
        <v>3227</v>
      </c>
    </row>
    <row r="388" spans="1:9" s="1600" customFormat="1" ht="15">
      <c r="B388" s="1590">
        <v>42591</v>
      </c>
      <c r="C388" s="1580" t="s">
        <v>3164</v>
      </c>
      <c r="D388" s="1581">
        <v>2.5499999999999998</v>
      </c>
      <c r="E388" s="1583" t="s">
        <v>3165</v>
      </c>
      <c r="F388" s="1589" t="s">
        <v>12339</v>
      </c>
      <c r="G388" s="1591" t="s">
        <v>3166</v>
      </c>
    </row>
    <row r="389" spans="1:9" s="1600" customFormat="1" ht="15">
      <c r="B389" s="1587">
        <v>42702</v>
      </c>
      <c r="C389" s="1580" t="s">
        <v>3161</v>
      </c>
      <c r="D389" s="1581">
        <v>11.89</v>
      </c>
      <c r="E389" s="1582" t="s">
        <v>3162</v>
      </c>
      <c r="F389" s="1589" t="s">
        <v>3163</v>
      </c>
      <c r="G389" s="1591" t="s">
        <v>11723</v>
      </c>
    </row>
    <row r="390" spans="1:9" s="1600" customFormat="1" ht="15.75">
      <c r="B390" s="1634"/>
      <c r="C390" s="1564" t="s">
        <v>3141</v>
      </c>
      <c r="D390" s="1635">
        <f t="shared" ref="D390" si="10">MEDIAN(D387:D389)</f>
        <v>3.7</v>
      </c>
      <c r="E390" s="1636"/>
      <c r="F390" s="1637"/>
      <c r="G390" s="1638"/>
    </row>
    <row r="391" spans="1:9" ht="13.5" thickBot="1"/>
    <row r="392" spans="1:9" s="1597" customFormat="1" ht="15.75">
      <c r="B392" s="1686" t="s">
        <v>12448</v>
      </c>
      <c r="C392" s="2434" t="str">
        <f>CONCATENATE("FORNECIMENTO E INSTALAÇÃO DE ",C395)</f>
        <v>FORNECIMENTO E INSTALAÇÃO DE CANTONEIRA ZZ</v>
      </c>
      <c r="D392" s="2488"/>
      <c r="E392" s="2488"/>
      <c r="F392" s="2488"/>
      <c r="G392" s="1687" t="s">
        <v>30</v>
      </c>
      <c r="H392" s="1645">
        <f>G402</f>
        <v>6.8200000000000012</v>
      </c>
      <c r="I392" s="1598"/>
    </row>
    <row r="393" spans="1:9" s="1598" customFormat="1" ht="31.5">
      <c r="A393" s="1597"/>
      <c r="B393" s="1688" t="s">
        <v>3230</v>
      </c>
      <c r="C393" s="1700" t="s">
        <v>3089</v>
      </c>
      <c r="D393" s="1689" t="s">
        <v>30</v>
      </c>
      <c r="E393" s="1700" t="s">
        <v>3090</v>
      </c>
      <c r="F393" s="1701" t="s">
        <v>3091</v>
      </c>
      <c r="G393" s="1702" t="s">
        <v>3092</v>
      </c>
      <c r="H393" s="1597"/>
    </row>
    <row r="394" spans="1:9" s="1598" customFormat="1" ht="15.75">
      <c r="A394" s="1597"/>
      <c r="B394" s="2396" t="s">
        <v>3093</v>
      </c>
      <c r="C394" s="2397"/>
      <c r="D394" s="2397"/>
      <c r="E394" s="2397"/>
      <c r="F394" s="2397"/>
      <c r="G394" s="2398"/>
      <c r="H394" s="1597"/>
    </row>
    <row r="395" spans="1:9" s="1598" customFormat="1" ht="15">
      <c r="A395" s="1597"/>
      <c r="B395" s="1684" t="s">
        <v>3142</v>
      </c>
      <c r="C395" s="1681" t="str">
        <f>C404</f>
        <v>CANTONEIRA ZZ</v>
      </c>
      <c r="D395" s="1699" t="str">
        <f>G404</f>
        <v>UN</v>
      </c>
      <c r="E395" s="1682">
        <v>1</v>
      </c>
      <c r="F395" s="1682">
        <f>D417</f>
        <v>3.4539999999999997</v>
      </c>
      <c r="G395" s="1683">
        <f>TRUNC(F395*E395,2)</f>
        <v>3.45</v>
      </c>
      <c r="H395" s="1597"/>
    </row>
    <row r="396" spans="1:9" s="1598" customFormat="1" ht="15.75">
      <c r="A396" s="1599" t="s">
        <v>8915</v>
      </c>
      <c r="B396" s="1690" t="s">
        <v>3142</v>
      </c>
      <c r="C396" s="1677" t="str">
        <f>C419</f>
        <v>PORCA SEXTAVADA 3/8"</v>
      </c>
      <c r="D396" s="1685" t="str">
        <f>G419</f>
        <v>UN</v>
      </c>
      <c r="E396" s="1691">
        <v>2</v>
      </c>
      <c r="F396" s="1679">
        <f>D424</f>
        <v>0.19800000000000001</v>
      </c>
      <c r="G396" s="1692">
        <f>TRUNC(F396*E396,2)</f>
        <v>0.39</v>
      </c>
      <c r="H396" s="1597"/>
    </row>
    <row r="397" spans="1:9" s="1598" customFormat="1" ht="15.75">
      <c r="A397" s="1599" t="s">
        <v>8915</v>
      </c>
      <c r="B397" s="1690" t="s">
        <v>3142</v>
      </c>
      <c r="C397" s="1677" t="str">
        <f>C426</f>
        <v>ARRUELA LISA 3/8"</v>
      </c>
      <c r="D397" s="1685" t="str">
        <f>G426</f>
        <v>UN</v>
      </c>
      <c r="E397" s="1691">
        <v>2</v>
      </c>
      <c r="F397" s="1679">
        <f>D431</f>
        <v>0.13</v>
      </c>
      <c r="G397" s="1692">
        <f>TRUNC(F397*E397,2)</f>
        <v>0.26</v>
      </c>
      <c r="H397" s="1597"/>
    </row>
    <row r="398" spans="1:9" s="1598" customFormat="1" ht="30">
      <c r="A398" s="1599" t="s">
        <v>8915</v>
      </c>
      <c r="B398" s="1690">
        <v>11057</v>
      </c>
      <c r="C398" s="1677" t="str">
        <f>IF($A398="INSUMO",VLOOKUP($B398,'BANCO DE DADOS DEZEMBRO INS'!$A:$D,2,FALSE),VLOOKUP($B398,'BANCO DE DADOS DEZEMBRO SERV'!$B:$E,2,FALSE))</f>
        <v>PARAFUSO ROSCA SOBERBA ZINCADO CABECA CHATA FENDA SIMPLES 4,8 X 40 MM (1.1/2 ")</v>
      </c>
      <c r="D398" s="1348" t="str">
        <f>IF($A398="INSUMO",VLOOKUP($B398,'BANCO DE DADOS DEZEMBRO INS'!$A:$D,3,FALSE),VLOOKUP($B398,'BANCO DE DADOS DEZEMBRO SERV'!$B:$E,3,FALSE))</f>
        <v>UN</v>
      </c>
      <c r="E398" s="1691">
        <v>2</v>
      </c>
      <c r="F398" s="1679">
        <f>IF($A398="INSUMO",VLOOKUP($B398,'BANCO DE DADOS DEZEMBRO INS'!$A:$D,4,FALSE),VLOOKUP($B398,'BANCO DE DADOS DEZEMBRO SERV'!$B:$E,4,FALSE))</f>
        <v>0.1</v>
      </c>
      <c r="G398" s="1692">
        <f>TRUNC(F398*E398,2)</f>
        <v>0.2</v>
      </c>
      <c r="H398" s="1597"/>
    </row>
    <row r="399" spans="1:9" s="1598" customFormat="1" ht="15.75">
      <c r="A399" s="1597"/>
      <c r="B399" s="2396" t="s">
        <v>3094</v>
      </c>
      <c r="C399" s="2397"/>
      <c r="D399" s="2397"/>
      <c r="E399" s="2397"/>
      <c r="F399" s="2397"/>
      <c r="G399" s="2398"/>
      <c r="H399" s="1597"/>
    </row>
    <row r="400" spans="1:9" s="1598" customFormat="1" ht="15.75">
      <c r="A400" s="1599" t="s">
        <v>9120</v>
      </c>
      <c r="B400" s="1690">
        <v>88264</v>
      </c>
      <c r="C400" s="1677" t="str">
        <f>IF($A400="INSUMO",VLOOKUP($B400,'BANCO DE DADOS DEZEMBRO INS'!$A:$D,2,FALSE),VLOOKUP($B400,'BANCO DE DADOS DEZEMBRO SERV'!$B:$E,2,FALSE))</f>
        <v>ELETRICISTA COM ENCARGOS COMPLEMENTARES</v>
      </c>
      <c r="D400" s="1348" t="str">
        <f>IF($A400="INSUMO",VLOOKUP($B400,'BANCO DE DADOS DEZEMBRO INS'!$A:$D,3,FALSE),VLOOKUP($B400,'BANCO DE DADOS DEZEMBRO SERV'!$B:$E,3,FALSE))</f>
        <v>H</v>
      </c>
      <c r="E400" s="1714">
        <v>0.08</v>
      </c>
      <c r="F400" s="1679">
        <f>IF($A400="INSUMO",VLOOKUP($B400,'BANCO DE DADOS DEZEMBRO INS'!$A:$D,4,FALSE),VLOOKUP($B400,'BANCO DE DADOS DEZEMBRO SERV'!$B:$E,4,FALSE))</f>
        <v>17.690000000000001</v>
      </c>
      <c r="G400" s="1692">
        <f>TRUNC(F400*E400,2)</f>
        <v>1.41</v>
      </c>
      <c r="H400" s="1597"/>
    </row>
    <row r="401" spans="1:9" s="1598" customFormat="1" ht="16.5" thickBot="1">
      <c r="A401" s="1599" t="s">
        <v>9120</v>
      </c>
      <c r="B401" s="1693">
        <v>88316</v>
      </c>
      <c r="C401" s="1678" t="str">
        <f>IF($A401="INSUMO",VLOOKUP($B401,'BANCO DE DADOS DEZEMBRO INS'!$A:$D,2,FALSE),VLOOKUP($B401,'BANCO DE DADOS DEZEMBRO SERV'!$B:$E,2,FALSE))</f>
        <v>SERVENTE COM ENCARGOS COMPLEMENTARES</v>
      </c>
      <c r="D401" s="1344" t="str">
        <f>IF($A401="INSUMO",VLOOKUP($B401,'BANCO DE DADOS DEZEMBRO INS'!$A:$D,3,FALSE),VLOOKUP($B401,'BANCO DE DADOS DEZEMBRO SERV'!$B:$E,3,FALSE))</f>
        <v>H</v>
      </c>
      <c r="E401" s="1715">
        <v>0.08</v>
      </c>
      <c r="F401" s="1680">
        <f>IF($A401="INSUMO",VLOOKUP($B401,'BANCO DE DADOS DEZEMBRO INS'!$A:$D,4,FALSE),VLOOKUP($B401,'BANCO DE DADOS DEZEMBRO SERV'!$B:$E,4,FALSE))</f>
        <v>13.89</v>
      </c>
      <c r="G401" s="1695">
        <f>TRUNC(F401*E401,2)</f>
        <v>1.1100000000000001</v>
      </c>
      <c r="H401" s="1597"/>
    </row>
    <row r="402" spans="1:9" s="1598" customFormat="1" ht="16.5" thickBot="1">
      <c r="A402" s="1597"/>
      <c r="B402" s="2489" t="s">
        <v>12449</v>
      </c>
      <c r="C402" s="2489"/>
      <c r="D402" s="2489"/>
      <c r="E402" s="2504"/>
      <c r="F402" s="1696" t="s">
        <v>3095</v>
      </c>
      <c r="G402" s="1697">
        <f>SUM(G394:G401)</f>
        <v>6.8200000000000012</v>
      </c>
      <c r="H402" s="1597"/>
    </row>
    <row r="404" spans="1:9" ht="15.75">
      <c r="B404" s="1564"/>
      <c r="C404" s="1565" t="s">
        <v>12450</v>
      </c>
      <c r="D404" s="1565"/>
      <c r="E404" s="1566"/>
      <c r="F404" s="1567" t="s">
        <v>30</v>
      </c>
      <c r="G404" s="1566" t="s">
        <v>30</v>
      </c>
    </row>
    <row r="405" spans="1:9" ht="15.75">
      <c r="B405" s="1357"/>
      <c r="C405" s="1349" t="s">
        <v>12451</v>
      </c>
      <c r="D405" s="1358"/>
      <c r="E405" s="1358"/>
      <c r="F405" s="1358"/>
      <c r="G405" s="1358"/>
    </row>
    <row r="406" spans="1:9" ht="31.5">
      <c r="B406" s="1577" t="s">
        <v>3135</v>
      </c>
      <c r="C406" s="1577" t="s">
        <v>3136</v>
      </c>
      <c r="D406" s="1578" t="s">
        <v>3137</v>
      </c>
      <c r="E406" s="1579" t="s">
        <v>3138</v>
      </c>
      <c r="F406" s="1571" t="s">
        <v>3139</v>
      </c>
      <c r="G406" s="1579" t="s">
        <v>3140</v>
      </c>
    </row>
    <row r="407" spans="1:9" ht="15">
      <c r="B407" s="1590">
        <v>42773</v>
      </c>
      <c r="C407" s="1580" t="s">
        <v>12354</v>
      </c>
      <c r="D407" s="1581">
        <v>34.54</v>
      </c>
      <c r="E407" s="1583" t="s">
        <v>12355</v>
      </c>
      <c r="F407" s="1589" t="s">
        <v>12356</v>
      </c>
      <c r="G407" s="1591" t="s">
        <v>12357</v>
      </c>
    </row>
    <row r="408" spans="1:9" ht="15">
      <c r="B408" s="1590"/>
      <c r="C408" s="1580"/>
      <c r="D408" s="1581"/>
      <c r="E408" s="1583"/>
      <c r="F408" s="1589"/>
      <c r="G408" s="1591"/>
    </row>
    <row r="409" spans="1:9" ht="15">
      <c r="B409" s="1590"/>
      <c r="C409" s="1580"/>
      <c r="D409" s="1581"/>
      <c r="E409" s="1583"/>
      <c r="F409" s="1589"/>
      <c r="G409" s="1591"/>
    </row>
    <row r="410" spans="1:9" ht="15.75">
      <c r="B410" s="1634"/>
      <c r="C410" s="1564" t="s">
        <v>3141</v>
      </c>
      <c r="D410" s="1635">
        <f>MEDIAN(D407:D409)</f>
        <v>34.54</v>
      </c>
      <c r="E410" s="1636"/>
      <c r="F410" s="1637"/>
      <c r="G410" s="1638"/>
    </row>
    <row r="411" spans="1:9" ht="15.75">
      <c r="B411" s="1623"/>
      <c r="C411" s="1623"/>
      <c r="D411" s="1624"/>
      <c r="E411" s="1596"/>
      <c r="F411" s="1625"/>
      <c r="G411" s="1626"/>
    </row>
    <row r="412" spans="1:9" ht="15.75">
      <c r="B412" s="1357"/>
      <c r="C412" s="1349" t="s">
        <v>12452</v>
      </c>
      <c r="D412" s="1358"/>
      <c r="E412" s="1358"/>
      <c r="F412" s="1358"/>
      <c r="G412" s="1358"/>
    </row>
    <row r="413" spans="1:9" ht="31.5">
      <c r="B413" s="1577" t="s">
        <v>3135</v>
      </c>
      <c r="C413" s="1577" t="s">
        <v>3136</v>
      </c>
      <c r="D413" s="1578" t="s">
        <v>3137</v>
      </c>
      <c r="E413" s="1579" t="s">
        <v>3138</v>
      </c>
      <c r="F413" s="1571" t="s">
        <v>3139</v>
      </c>
      <c r="G413" s="1579" t="s">
        <v>3140</v>
      </c>
    </row>
    <row r="414" spans="1:9" s="1601" customFormat="1" ht="15">
      <c r="B414" s="1590">
        <v>42773</v>
      </c>
      <c r="C414" s="1580" t="s">
        <v>12354</v>
      </c>
      <c r="D414" s="1581">
        <f>D407/10</f>
        <v>3.4539999999999997</v>
      </c>
      <c r="E414" s="1583" t="s">
        <v>12355</v>
      </c>
      <c r="F414" s="1589" t="s">
        <v>12356</v>
      </c>
      <c r="G414" s="1591" t="s">
        <v>12357</v>
      </c>
      <c r="I414" s="1602"/>
    </row>
    <row r="415" spans="1:9" s="1601" customFormat="1" ht="15">
      <c r="B415" s="1590"/>
      <c r="C415" s="1580"/>
      <c r="D415" s="1581"/>
      <c r="E415" s="1583"/>
      <c r="F415" s="1589"/>
      <c r="G415" s="1591"/>
      <c r="I415" s="1602"/>
    </row>
    <row r="416" spans="1:9" s="1601" customFormat="1" ht="15">
      <c r="B416" s="1590"/>
      <c r="C416" s="1580"/>
      <c r="D416" s="1581"/>
      <c r="E416" s="1583"/>
      <c r="F416" s="1589"/>
      <c r="G416" s="1591"/>
      <c r="I416" s="1602"/>
    </row>
    <row r="417" spans="2:9" s="1601" customFormat="1" ht="15.75">
      <c r="B417" s="1634"/>
      <c r="C417" s="1564" t="s">
        <v>3141</v>
      </c>
      <c r="D417" s="1635">
        <f>MEDIAN(D414:D416)</f>
        <v>3.4539999999999997</v>
      </c>
      <c r="E417" s="1636"/>
      <c r="F417" s="1637"/>
      <c r="G417" s="1638"/>
      <c r="I417" s="1602"/>
    </row>
    <row r="418" spans="2:9" s="1601" customFormat="1" ht="15">
      <c r="B418" s="2508"/>
      <c r="C418" s="2509"/>
      <c r="D418" s="2509"/>
      <c r="E418" s="2509"/>
      <c r="F418" s="2509"/>
      <c r="G418" s="2510"/>
      <c r="I418" s="1602"/>
    </row>
    <row r="419" spans="2:9" s="1601" customFormat="1" ht="15.75">
      <c r="B419" s="1564"/>
      <c r="C419" s="1350" t="s">
        <v>12388</v>
      </c>
      <c r="D419" s="1565"/>
      <c r="E419" s="1566"/>
      <c r="F419" s="1567" t="s">
        <v>30</v>
      </c>
      <c r="G419" s="1566" t="s">
        <v>30</v>
      </c>
      <c r="I419" s="1602"/>
    </row>
    <row r="420" spans="2:9" s="1601" customFormat="1" ht="31.5">
      <c r="B420" s="1584" t="s">
        <v>3135</v>
      </c>
      <c r="C420" s="1584" t="s">
        <v>3136</v>
      </c>
      <c r="D420" s="1585" t="s">
        <v>3137</v>
      </c>
      <c r="E420" s="1553" t="s">
        <v>3138</v>
      </c>
      <c r="F420" s="1633" t="s">
        <v>3139</v>
      </c>
      <c r="G420" s="1553" t="s">
        <v>3140</v>
      </c>
      <c r="I420" s="1602"/>
    </row>
    <row r="421" spans="2:9" s="1601" customFormat="1" ht="15">
      <c r="B421" s="1640">
        <v>42741</v>
      </c>
      <c r="C421" s="1345" t="s">
        <v>12332</v>
      </c>
      <c r="D421" s="1361">
        <v>0.216</v>
      </c>
      <c r="E421" s="1651" t="s">
        <v>12333</v>
      </c>
      <c r="F421" s="1353" t="s">
        <v>12380</v>
      </c>
      <c r="G421" s="1351" t="s">
        <v>12335</v>
      </c>
      <c r="I421" s="1602"/>
    </row>
    <row r="422" spans="2:9" s="1601" customFormat="1" ht="15">
      <c r="B422" s="1587">
        <v>42660</v>
      </c>
      <c r="C422" s="1554" t="s">
        <v>9253</v>
      </c>
      <c r="D422" s="1555">
        <v>0.18</v>
      </c>
      <c r="E422" s="1556" t="s">
        <v>3192</v>
      </c>
      <c r="F422" s="1593" t="s">
        <v>9248</v>
      </c>
      <c r="G422" s="1647" t="s">
        <v>3227</v>
      </c>
      <c r="I422" s="1602"/>
    </row>
    <row r="423" spans="2:9" s="1601" customFormat="1" ht="15">
      <c r="B423" s="1590"/>
      <c r="C423" s="1580"/>
      <c r="D423" s="1581"/>
      <c r="E423" s="1583"/>
      <c r="F423" s="1589"/>
      <c r="G423" s="1591"/>
      <c r="I423" s="1602"/>
    </row>
    <row r="424" spans="2:9" s="1601" customFormat="1" ht="15.75">
      <c r="B424" s="1634"/>
      <c r="C424" s="1564" t="s">
        <v>3141</v>
      </c>
      <c r="D424" s="1635">
        <f t="shared" ref="D424" si="11">MEDIAN(D421:D423)</f>
        <v>0.19800000000000001</v>
      </c>
      <c r="E424" s="1636"/>
      <c r="F424" s="1637"/>
      <c r="G424" s="1638"/>
      <c r="I424" s="1602"/>
    </row>
    <row r="425" spans="2:9" s="1601" customFormat="1" ht="15">
      <c r="B425" s="2508"/>
      <c r="C425" s="2509"/>
      <c r="D425" s="2509"/>
      <c r="E425" s="2509"/>
      <c r="F425" s="2509"/>
      <c r="G425" s="2510"/>
      <c r="I425" s="1602"/>
    </row>
    <row r="426" spans="2:9" s="1601" customFormat="1" ht="15.75">
      <c r="B426" s="1564"/>
      <c r="C426" s="1350" t="s">
        <v>12389</v>
      </c>
      <c r="D426" s="1565"/>
      <c r="E426" s="1566"/>
      <c r="F426" s="1567" t="s">
        <v>30</v>
      </c>
      <c r="G426" s="1566" t="s">
        <v>30</v>
      </c>
      <c r="I426" s="1602"/>
    </row>
    <row r="427" spans="2:9" s="1601" customFormat="1" ht="31.5">
      <c r="B427" s="1584" t="s">
        <v>3135</v>
      </c>
      <c r="C427" s="1584" t="s">
        <v>3136</v>
      </c>
      <c r="D427" s="1585" t="s">
        <v>3137</v>
      </c>
      <c r="E427" s="1553" t="s">
        <v>3138</v>
      </c>
      <c r="F427" s="1633" t="s">
        <v>3139</v>
      </c>
      <c r="G427" s="1553" t="s">
        <v>3140</v>
      </c>
      <c r="I427" s="1602"/>
    </row>
    <row r="428" spans="2:9" s="1601" customFormat="1" ht="15">
      <c r="B428" s="1640">
        <v>42741</v>
      </c>
      <c r="C428" s="1345" t="s">
        <v>12332</v>
      </c>
      <c r="D428" s="1355">
        <v>0.13</v>
      </c>
      <c r="E428" s="1651" t="s">
        <v>12333</v>
      </c>
      <c r="F428" s="1353" t="s">
        <v>12380</v>
      </c>
      <c r="G428" s="1351" t="s">
        <v>12335</v>
      </c>
      <c r="I428" s="1602"/>
    </row>
    <row r="429" spans="2:9" s="1601" customFormat="1" ht="15">
      <c r="B429" s="1359"/>
      <c r="C429" s="1548"/>
      <c r="D429" s="1549"/>
      <c r="E429" s="1595"/>
      <c r="F429" s="1594"/>
      <c r="G429" s="1588"/>
      <c r="I429" s="1602"/>
    </row>
    <row r="430" spans="2:9" ht="15">
      <c r="B430" s="1590"/>
      <c r="C430" s="1580"/>
      <c r="D430" s="1581"/>
      <c r="E430" s="1583"/>
      <c r="F430" s="1589"/>
      <c r="G430" s="1591"/>
    </row>
    <row r="431" spans="2:9" ht="15.75">
      <c r="B431" s="1634"/>
      <c r="C431" s="1564" t="s">
        <v>3141</v>
      </c>
      <c r="D431" s="1635">
        <f t="shared" ref="D431" si="12">MEDIAN(D428:D430)</f>
        <v>0.13</v>
      </c>
      <c r="E431" s="1636"/>
      <c r="F431" s="1637"/>
      <c r="G431" s="1638"/>
    </row>
    <row r="432" spans="2:9" ht="13.5" thickBot="1"/>
    <row r="433" spans="1:9" s="1597" customFormat="1" ht="15.75">
      <c r="B433" s="1558" t="s">
        <v>12453</v>
      </c>
      <c r="C433" s="2434" t="str">
        <f>CONCATENATE("FORNECIMENTO E INSTALAÇÃO DE ",C436)</f>
        <v>FORNECIMENTO E INSTALAÇÃO DE SUSPENSÃO VERTICAL PARA ELETROCALHA PERFURADA 100 X 50 mm</v>
      </c>
      <c r="D433" s="2488"/>
      <c r="E433" s="2488"/>
      <c r="F433" s="2488"/>
      <c r="G433" s="1559" t="s">
        <v>30</v>
      </c>
      <c r="H433" s="1645">
        <f>G442</f>
        <v>10.36</v>
      </c>
      <c r="I433" s="1598"/>
    </row>
    <row r="434" spans="1:9" s="1598" customFormat="1" ht="31.5">
      <c r="A434" s="1597"/>
      <c r="B434" s="1560" t="s">
        <v>3230</v>
      </c>
      <c r="C434" s="1584" t="s">
        <v>3089</v>
      </c>
      <c r="D434" s="1561" t="s">
        <v>30</v>
      </c>
      <c r="E434" s="1584" t="s">
        <v>3090</v>
      </c>
      <c r="F434" s="1585" t="s">
        <v>3091</v>
      </c>
      <c r="G434" s="1586" t="s">
        <v>3092</v>
      </c>
      <c r="H434" s="1597"/>
    </row>
    <row r="435" spans="1:9" s="1598" customFormat="1" ht="15.75">
      <c r="A435" s="1597"/>
      <c r="B435" s="2396" t="s">
        <v>3093</v>
      </c>
      <c r="C435" s="2397"/>
      <c r="D435" s="2397"/>
      <c r="E435" s="2397"/>
      <c r="F435" s="2397"/>
      <c r="G435" s="2398"/>
      <c r="H435" s="1597"/>
    </row>
    <row r="436" spans="1:9" s="1598" customFormat="1" ht="30">
      <c r="A436" s="1597"/>
      <c r="B436" s="1552" t="s">
        <v>3142</v>
      </c>
      <c r="C436" s="1546" t="str">
        <f>C444</f>
        <v>SUSPENSÃO VERTICAL PARA ELETROCALHA PERFURADA 100 X 50 mm</v>
      </c>
      <c r="D436" s="1572" t="str">
        <f>G444</f>
        <v>UN</v>
      </c>
      <c r="E436" s="1550">
        <v>1</v>
      </c>
      <c r="F436" s="1550">
        <f>D449</f>
        <v>3.415</v>
      </c>
      <c r="G436" s="1551">
        <f>TRUNC(F436*E436,2)</f>
        <v>3.41</v>
      </c>
      <c r="H436" s="1597"/>
    </row>
    <row r="437" spans="1:9" s="1598" customFormat="1" ht="15.75">
      <c r="A437" s="1599" t="s">
        <v>8915</v>
      </c>
      <c r="B437" s="1562" t="s">
        <v>3142</v>
      </c>
      <c r="C437" s="1535" t="str">
        <f>C451</f>
        <v>PORCA SEXTAVADA 3/8"</v>
      </c>
      <c r="D437" s="1557" t="str">
        <f>G451</f>
        <v>UN</v>
      </c>
      <c r="E437" s="1563">
        <v>2</v>
      </c>
      <c r="F437" s="1545">
        <f>D456</f>
        <v>0.19800000000000001</v>
      </c>
      <c r="G437" s="1644">
        <f>TRUNC(F437*E437,2)</f>
        <v>0.39</v>
      </c>
      <c r="H437" s="1597"/>
    </row>
    <row r="438" spans="1:9" s="1598" customFormat="1" ht="15.75">
      <c r="A438" s="1599" t="s">
        <v>8915</v>
      </c>
      <c r="B438" s="1562" t="s">
        <v>3142</v>
      </c>
      <c r="C438" s="1535" t="str">
        <f>C458</f>
        <v>ARRUELA LISA 3/8"</v>
      </c>
      <c r="D438" s="1557" t="str">
        <f>G458</f>
        <v>UN</v>
      </c>
      <c r="E438" s="1563">
        <v>2</v>
      </c>
      <c r="F438" s="1545">
        <f>D463</f>
        <v>0.13</v>
      </c>
      <c r="G438" s="1644">
        <f>TRUNC(F438*E438,2)</f>
        <v>0.26</v>
      </c>
      <c r="H438" s="1597"/>
    </row>
    <row r="439" spans="1:9" s="1598" customFormat="1" ht="15.75">
      <c r="A439" s="1597"/>
      <c r="B439" s="2396" t="s">
        <v>3094</v>
      </c>
      <c r="C439" s="2397"/>
      <c r="D439" s="2397"/>
      <c r="E439" s="2397"/>
      <c r="F439" s="2397"/>
      <c r="G439" s="2398"/>
      <c r="H439" s="1597"/>
    </row>
    <row r="440" spans="1:9" s="1598" customFormat="1" ht="15.75">
      <c r="A440" s="1599" t="s">
        <v>9120</v>
      </c>
      <c r="B440" s="1650">
        <v>88264</v>
      </c>
      <c r="C440" s="1677" t="str">
        <f>IF($A440="INSUMO",VLOOKUP($B440,'BANCO DE DADOS DEZEMBRO INS'!$A:$D,2,FALSE),VLOOKUP($B440,'BANCO DE DADOS DEZEMBRO SERV'!$B:$E,2,FALSE))</f>
        <v>ELETRICISTA COM ENCARGOS COMPLEMENTARES</v>
      </c>
      <c r="D440" s="1348" t="str">
        <f>IF($A440="INSUMO",VLOOKUP($B440,'BANCO DE DADOS DEZEMBRO INS'!$A:$D,3,FALSE),VLOOKUP($B440,'BANCO DE DADOS DEZEMBRO SERV'!$B:$E,3,FALSE))</f>
        <v>H</v>
      </c>
      <c r="E440" s="1639">
        <v>0.2</v>
      </c>
      <c r="F440" s="1679">
        <f>IF($A440="INSUMO",VLOOKUP($B440,'BANCO DE DADOS DEZEMBRO INS'!$A:$D,4,FALSE),VLOOKUP($B440,'BANCO DE DADOS DEZEMBRO SERV'!$B:$E,4,FALSE))</f>
        <v>17.690000000000001</v>
      </c>
      <c r="G440" s="1644">
        <f>TRUNC(F440*E440,2)</f>
        <v>3.53</v>
      </c>
      <c r="H440" s="1597"/>
    </row>
    <row r="441" spans="1:9" s="1598" customFormat="1" ht="16.5" thickBot="1">
      <c r="A441" s="1599" t="s">
        <v>9120</v>
      </c>
      <c r="B441" s="1650">
        <v>88316</v>
      </c>
      <c r="C441" s="1677" t="str">
        <f>IF($A441="INSUMO",VLOOKUP($B441,'BANCO DE DADOS DEZEMBRO INS'!$A:$D,2,FALSE),VLOOKUP($B441,'BANCO DE DADOS DEZEMBRO SERV'!$B:$E,2,FALSE))</f>
        <v>SERVENTE COM ENCARGOS COMPLEMENTARES</v>
      </c>
      <c r="D441" s="1348" t="str">
        <f>IF($A441="INSUMO",VLOOKUP($B441,'BANCO DE DADOS DEZEMBRO INS'!$A:$D,3,FALSE),VLOOKUP($B441,'BANCO DE DADOS DEZEMBRO SERV'!$B:$E,3,FALSE))</f>
        <v>H</v>
      </c>
      <c r="E441" s="1639">
        <v>0.2</v>
      </c>
      <c r="F441" s="1679">
        <f>IF($A441="INSUMO",VLOOKUP($B441,'BANCO DE DADOS DEZEMBRO INS'!$A:$D,4,FALSE),VLOOKUP($B441,'BANCO DE DADOS DEZEMBRO SERV'!$B:$E,4,FALSE))</f>
        <v>13.89</v>
      </c>
      <c r="G441" s="1644">
        <f>TRUNC(F441*E441,2)</f>
        <v>2.77</v>
      </c>
      <c r="H441" s="1597"/>
    </row>
    <row r="442" spans="1:9" s="1598" customFormat="1" ht="16.5" thickBot="1">
      <c r="A442" s="1597"/>
      <c r="B442" s="2486" t="s">
        <v>12454</v>
      </c>
      <c r="C442" s="2486"/>
      <c r="D442" s="2486"/>
      <c r="E442" s="2507"/>
      <c r="F442" s="1568" t="s">
        <v>3095</v>
      </c>
      <c r="G442" s="1632">
        <f>SUM(G435:G441)</f>
        <v>10.36</v>
      </c>
      <c r="H442" s="1597"/>
    </row>
    <row r="444" spans="1:9" ht="15.75">
      <c r="B444" s="1564">
        <v>59</v>
      </c>
      <c r="C444" s="1343" t="s">
        <v>12455</v>
      </c>
      <c r="D444" s="1565"/>
      <c r="E444" s="1566"/>
      <c r="F444" s="1567" t="s">
        <v>30</v>
      </c>
      <c r="G444" s="1567" t="s">
        <v>30</v>
      </c>
    </row>
    <row r="445" spans="1:9" ht="31.5">
      <c r="B445" s="1584" t="s">
        <v>3135</v>
      </c>
      <c r="C445" s="1584" t="s">
        <v>3136</v>
      </c>
      <c r="D445" s="1585" t="s">
        <v>3137</v>
      </c>
      <c r="E445" s="1553"/>
      <c r="F445" s="1633"/>
      <c r="G445" s="1553"/>
    </row>
    <row r="446" spans="1:9" s="1601" customFormat="1" ht="15">
      <c r="B446" s="1590">
        <v>42590</v>
      </c>
      <c r="C446" s="1580" t="s">
        <v>12336</v>
      </c>
      <c r="D446" s="1581">
        <v>3.18</v>
      </c>
      <c r="E446" s="1583" t="s">
        <v>12337</v>
      </c>
      <c r="F446" s="1589" t="s">
        <v>12338</v>
      </c>
      <c r="G446" s="1591" t="s">
        <v>3227</v>
      </c>
      <c r="I446" s="1602"/>
    </row>
    <row r="447" spans="1:9" s="1601" customFormat="1" ht="15">
      <c r="B447" s="1590">
        <v>42591</v>
      </c>
      <c r="C447" s="1580" t="s">
        <v>3164</v>
      </c>
      <c r="D447" s="1581">
        <v>3.65</v>
      </c>
      <c r="E447" s="1583" t="s">
        <v>3165</v>
      </c>
      <c r="F447" s="1589" t="s">
        <v>12339</v>
      </c>
      <c r="G447" s="1591" t="s">
        <v>3166</v>
      </c>
      <c r="I447" s="1602"/>
    </row>
    <row r="448" spans="1:9" s="1601" customFormat="1" ht="15">
      <c r="B448" s="1359"/>
      <c r="C448" s="1345"/>
      <c r="D448" s="1346"/>
      <c r="E448" s="1356"/>
      <c r="F448" s="1353"/>
      <c r="G448" s="1351"/>
      <c r="I448" s="1602"/>
    </row>
    <row r="449" spans="2:9" s="1601" customFormat="1" ht="15.75">
      <c r="B449" s="1634"/>
      <c r="C449" s="1564" t="s">
        <v>3141</v>
      </c>
      <c r="D449" s="1635">
        <f t="shared" ref="D449" si="13">MEDIAN(D446:D448)</f>
        <v>3.415</v>
      </c>
      <c r="E449" s="1636"/>
      <c r="F449" s="1637"/>
      <c r="G449" s="1638"/>
      <c r="I449" s="1602"/>
    </row>
    <row r="451" spans="2:9" s="1601" customFormat="1" ht="15.75">
      <c r="B451" s="1564"/>
      <c r="C451" s="1350" t="s">
        <v>12388</v>
      </c>
      <c r="D451" s="1565"/>
      <c r="E451" s="1566"/>
      <c r="F451" s="1567" t="s">
        <v>30</v>
      </c>
      <c r="G451" s="1566" t="s">
        <v>30</v>
      </c>
      <c r="I451" s="1602"/>
    </row>
    <row r="452" spans="2:9" s="1601" customFormat="1" ht="31.5">
      <c r="B452" s="1584" t="s">
        <v>3135</v>
      </c>
      <c r="C452" s="1584" t="s">
        <v>3136</v>
      </c>
      <c r="D452" s="1585" t="s">
        <v>3137</v>
      </c>
      <c r="E452" s="1553" t="s">
        <v>3138</v>
      </c>
      <c r="F452" s="1633" t="s">
        <v>3139</v>
      </c>
      <c r="G452" s="1553" t="s">
        <v>3140</v>
      </c>
      <c r="I452" s="1602"/>
    </row>
    <row r="453" spans="2:9" s="1601" customFormat="1" ht="15">
      <c r="B453" s="1640">
        <v>42741</v>
      </c>
      <c r="C453" s="1345" t="s">
        <v>12332</v>
      </c>
      <c r="D453" s="1361">
        <v>0.216</v>
      </c>
      <c r="E453" s="1651" t="s">
        <v>12333</v>
      </c>
      <c r="F453" s="1353" t="s">
        <v>12380</v>
      </c>
      <c r="G453" s="1351" t="s">
        <v>12335</v>
      </c>
      <c r="I453" s="1602"/>
    </row>
    <row r="454" spans="2:9" s="1601" customFormat="1" ht="15">
      <c r="B454" s="1587">
        <v>42660</v>
      </c>
      <c r="C454" s="1554" t="s">
        <v>9253</v>
      </c>
      <c r="D454" s="1555">
        <v>0.18</v>
      </c>
      <c r="E454" s="1556" t="s">
        <v>3192</v>
      </c>
      <c r="F454" s="1593" t="s">
        <v>9248</v>
      </c>
      <c r="G454" s="1647" t="s">
        <v>3227</v>
      </c>
      <c r="I454" s="1602"/>
    </row>
    <row r="455" spans="2:9" s="1601" customFormat="1" ht="15">
      <c r="B455" s="1590"/>
      <c r="C455" s="1580"/>
      <c r="D455" s="1581"/>
      <c r="E455" s="1583"/>
      <c r="F455" s="1589"/>
      <c r="G455" s="1591"/>
      <c r="I455" s="1602"/>
    </row>
    <row r="456" spans="2:9" s="1601" customFormat="1" ht="15.75">
      <c r="B456" s="1634"/>
      <c r="C456" s="1564" t="s">
        <v>3141</v>
      </c>
      <c r="D456" s="1635">
        <f t="shared" ref="D456" si="14">MEDIAN(D453:D455)</f>
        <v>0.19800000000000001</v>
      </c>
      <c r="E456" s="1636"/>
      <c r="F456" s="1637"/>
      <c r="G456" s="1638"/>
      <c r="I456" s="1602"/>
    </row>
    <row r="457" spans="2:9" s="1601" customFormat="1" ht="15">
      <c r="B457" s="2508"/>
      <c r="C457" s="2509"/>
      <c r="D457" s="2509"/>
      <c r="E457" s="2509"/>
      <c r="F457" s="2509"/>
      <c r="G457" s="2510"/>
      <c r="I457" s="1602"/>
    </row>
    <row r="458" spans="2:9" s="1601" customFormat="1" ht="15.75">
      <c r="B458" s="1564"/>
      <c r="C458" s="1350" t="s">
        <v>12389</v>
      </c>
      <c r="D458" s="1565"/>
      <c r="E458" s="1566"/>
      <c r="F458" s="1567" t="s">
        <v>30</v>
      </c>
      <c r="G458" s="1566" t="s">
        <v>30</v>
      </c>
      <c r="I458" s="1602"/>
    </row>
    <row r="459" spans="2:9" s="1601" customFormat="1" ht="31.5">
      <c r="B459" s="1584" t="s">
        <v>3135</v>
      </c>
      <c r="C459" s="1584" t="s">
        <v>3136</v>
      </c>
      <c r="D459" s="1585" t="s">
        <v>3137</v>
      </c>
      <c r="E459" s="1553" t="s">
        <v>3138</v>
      </c>
      <c r="F459" s="1633" t="s">
        <v>3139</v>
      </c>
      <c r="G459" s="1553" t="s">
        <v>3140</v>
      </c>
      <c r="I459" s="1602"/>
    </row>
    <row r="460" spans="2:9" s="1601" customFormat="1" ht="15">
      <c r="B460" s="1640">
        <v>42741</v>
      </c>
      <c r="C460" s="1345" t="s">
        <v>12332</v>
      </c>
      <c r="D460" s="1355">
        <v>0.13</v>
      </c>
      <c r="E460" s="1651" t="s">
        <v>12333</v>
      </c>
      <c r="F460" s="1353" t="s">
        <v>12380</v>
      </c>
      <c r="G460" s="1351" t="s">
        <v>12335</v>
      </c>
      <c r="I460" s="1602"/>
    </row>
    <row r="461" spans="2:9" s="1601" customFormat="1" ht="15">
      <c r="B461" s="1359"/>
      <c r="C461" s="1548"/>
      <c r="D461" s="1549"/>
      <c r="E461" s="1595"/>
      <c r="F461" s="1594"/>
      <c r="G461" s="1588"/>
      <c r="I461" s="1602"/>
    </row>
    <row r="462" spans="2:9" ht="15">
      <c r="B462" s="1590"/>
      <c r="C462" s="1580"/>
      <c r="D462" s="1581"/>
      <c r="E462" s="1583"/>
      <c r="F462" s="1589"/>
      <c r="G462" s="1591"/>
    </row>
    <row r="463" spans="2:9" ht="15.75">
      <c r="B463" s="1634"/>
      <c r="C463" s="1564" t="s">
        <v>3141</v>
      </c>
      <c r="D463" s="1635">
        <f t="shared" ref="D463" si="15">MEDIAN(D460:D462)</f>
        <v>0.13</v>
      </c>
      <c r="E463" s="1636"/>
      <c r="F463" s="1637"/>
      <c r="G463" s="1638"/>
    </row>
    <row r="464" spans="2:9" ht="13.5" thickBot="1"/>
    <row r="465" spans="1:9" s="1784" customFormat="1" ht="15.75">
      <c r="B465" s="1774" t="s">
        <v>12456</v>
      </c>
      <c r="C465" s="2434" t="str">
        <f>CONCATENATE("FORNECIMENTO E INSTALAÇÃO DE ",C468)</f>
        <v>FORNECIMENTO E INSTALAÇÃO DE CONECTOR RJ45 (MACHO) P/ CABO CAT 5e</v>
      </c>
      <c r="D465" s="2488"/>
      <c r="E465" s="2488"/>
      <c r="F465" s="2488"/>
      <c r="G465" s="1775" t="s">
        <v>30</v>
      </c>
      <c r="H465" s="1797">
        <f>G472</f>
        <v>4.49</v>
      </c>
      <c r="I465" s="1785"/>
    </row>
    <row r="466" spans="1:9" s="1785" customFormat="1" ht="31.5">
      <c r="A466" s="1784"/>
      <c r="B466" s="1776" t="s">
        <v>3230</v>
      </c>
      <c r="C466" s="1781" t="s">
        <v>3089</v>
      </c>
      <c r="D466" s="1777" t="s">
        <v>30</v>
      </c>
      <c r="E466" s="1781" t="s">
        <v>3090</v>
      </c>
      <c r="F466" s="1782" t="s">
        <v>3091</v>
      </c>
      <c r="G466" s="1783" t="s">
        <v>3092</v>
      </c>
      <c r="H466" s="1784"/>
    </row>
    <row r="467" spans="1:9" s="1785" customFormat="1" ht="15.75">
      <c r="A467" s="1784"/>
      <c r="B467" s="2396" t="s">
        <v>3093</v>
      </c>
      <c r="C467" s="2397"/>
      <c r="D467" s="2397"/>
      <c r="E467" s="2397"/>
      <c r="F467" s="2397"/>
      <c r="G467" s="2398"/>
      <c r="H467" s="1784"/>
    </row>
    <row r="468" spans="1:9" s="1785" customFormat="1" ht="15">
      <c r="A468" s="1784"/>
      <c r="B468" s="1773" t="s">
        <v>3142</v>
      </c>
      <c r="C468" s="1770" t="str">
        <f>C474</f>
        <v>CONECTOR RJ45 (MACHO) P/ CABO CAT 5e</v>
      </c>
      <c r="D468" s="1780" t="str">
        <f>G474</f>
        <v>UN</v>
      </c>
      <c r="E468" s="1771">
        <v>1</v>
      </c>
      <c r="F468" s="1771">
        <f>D479</f>
        <v>1.35</v>
      </c>
      <c r="G468" s="1772">
        <f>TRUNC(F468*E468,2)</f>
        <v>1.35</v>
      </c>
      <c r="H468" s="1784"/>
    </row>
    <row r="469" spans="1:9" s="1785" customFormat="1" ht="15.75">
      <c r="A469" s="1784"/>
      <c r="B469" s="2396" t="s">
        <v>3094</v>
      </c>
      <c r="C469" s="2397"/>
      <c r="D469" s="2397"/>
      <c r="E469" s="2397"/>
      <c r="F469" s="2397"/>
      <c r="G469" s="2398"/>
      <c r="H469" s="1784"/>
    </row>
    <row r="470" spans="1:9" s="1785" customFormat="1" ht="15.75">
      <c r="A470" s="1786" t="s">
        <v>9120</v>
      </c>
      <c r="B470" s="1798">
        <v>88264</v>
      </c>
      <c r="C470" s="1768" t="str">
        <f>IF($A470="INSUMO",VLOOKUP($B470,'BANCO DE DADOS DEZEMBRO INS'!$A:$D,2,FALSE),VLOOKUP($B470,'BANCO DE DADOS DEZEMBRO SERV'!$B:$E,2,FALSE))</f>
        <v>ELETRICISTA COM ENCARGOS COMPLEMENTARES</v>
      </c>
      <c r="D470" s="1348" t="str">
        <f>IF($A470="INSUMO",VLOOKUP($B470,'BANCO DE DADOS DEZEMBRO INS'!$A:$D,3,FALSE),VLOOKUP($B470,'BANCO DE DADOS DEZEMBRO SERV'!$B:$E,3,FALSE))</f>
        <v>H</v>
      </c>
      <c r="E470" s="1795">
        <v>0.1</v>
      </c>
      <c r="F470" s="1769">
        <f>IF($A470="INSUMO",VLOOKUP($B470,'BANCO DE DADOS DEZEMBRO INS'!$A:$D,4,FALSE),VLOOKUP($B470,'BANCO DE DADOS DEZEMBRO SERV'!$B:$E,4,FALSE))</f>
        <v>17.690000000000001</v>
      </c>
      <c r="G470" s="1796">
        <f>TRUNC(F470*E470,2)</f>
        <v>1.76</v>
      </c>
      <c r="H470" s="1784"/>
    </row>
    <row r="471" spans="1:9" s="1785" customFormat="1" ht="16.5" thickBot="1">
      <c r="A471" s="1786" t="s">
        <v>9120</v>
      </c>
      <c r="B471" s="1798">
        <v>88316</v>
      </c>
      <c r="C471" s="1768" t="str">
        <f>IF($A471="INSUMO",VLOOKUP($B471,'BANCO DE DADOS DEZEMBRO INS'!$A:$D,2,FALSE),VLOOKUP($B471,'BANCO DE DADOS DEZEMBRO SERV'!$B:$E,2,FALSE))</f>
        <v>SERVENTE COM ENCARGOS COMPLEMENTARES</v>
      </c>
      <c r="D471" s="1348" t="str">
        <f>IF($A471="INSUMO",VLOOKUP($B471,'BANCO DE DADOS DEZEMBRO INS'!$A:$D,3,FALSE),VLOOKUP($B471,'BANCO DE DADOS DEZEMBRO SERV'!$B:$E,3,FALSE))</f>
        <v>H</v>
      </c>
      <c r="E471" s="1795">
        <v>0.1</v>
      </c>
      <c r="F471" s="1769">
        <f>IF($A471="INSUMO",VLOOKUP($B471,'BANCO DE DADOS DEZEMBRO INS'!$A:$D,4,FALSE),VLOOKUP($B471,'BANCO DE DADOS DEZEMBRO SERV'!$B:$E,4,FALSE))</f>
        <v>13.89</v>
      </c>
      <c r="G471" s="1796">
        <f>TRUNC(F471*E471,2)</f>
        <v>1.38</v>
      </c>
      <c r="H471" s="1784"/>
    </row>
    <row r="472" spans="1:9" s="1785" customFormat="1" ht="16.5" thickBot="1">
      <c r="A472" s="1784"/>
      <c r="B472" s="2486" t="s">
        <v>12457</v>
      </c>
      <c r="C472" s="2486"/>
      <c r="D472" s="2486"/>
      <c r="E472" s="2507"/>
      <c r="F472" s="1779" t="s">
        <v>3095</v>
      </c>
      <c r="G472" s="1789">
        <f>SUM(G467:G471)</f>
        <v>4.49</v>
      </c>
      <c r="H472" s="1784"/>
    </row>
    <row r="473" spans="1:9" s="1788" customFormat="1">
      <c r="A473" s="1787"/>
      <c r="H473" s="1787"/>
    </row>
    <row r="474" spans="1:9" s="1788" customFormat="1" ht="15.75">
      <c r="A474" s="1787"/>
      <c r="B474" s="1824"/>
      <c r="C474" s="1825" t="s">
        <v>12458</v>
      </c>
      <c r="D474" s="1825"/>
      <c r="E474" s="1826"/>
      <c r="F474" s="1827" t="s">
        <v>30</v>
      </c>
      <c r="G474" s="1826" t="s">
        <v>30</v>
      </c>
      <c r="H474" s="1787"/>
    </row>
    <row r="475" spans="1:9" s="1788" customFormat="1" ht="31.5">
      <c r="A475" s="1787"/>
      <c r="B475" s="1830" t="s">
        <v>3135</v>
      </c>
      <c r="C475" s="1830" t="s">
        <v>3136</v>
      </c>
      <c r="D475" s="1831" t="s">
        <v>3137</v>
      </c>
      <c r="E475" s="1832" t="s">
        <v>3138</v>
      </c>
      <c r="F475" s="1828" t="s">
        <v>3139</v>
      </c>
      <c r="G475" s="1832" t="s">
        <v>3140</v>
      </c>
      <c r="H475" s="1787"/>
    </row>
    <row r="476" spans="1:9" s="1787" customFormat="1" ht="15">
      <c r="B476" s="1840">
        <v>42753</v>
      </c>
      <c r="C476" s="1833" t="s">
        <v>12348</v>
      </c>
      <c r="D476" s="1834">
        <v>1.4</v>
      </c>
      <c r="E476" s="1835" t="s">
        <v>12328</v>
      </c>
      <c r="F476" s="1839" t="s">
        <v>12329</v>
      </c>
      <c r="G476" s="1841" t="s">
        <v>12349</v>
      </c>
      <c r="I476" s="1788"/>
    </row>
    <row r="477" spans="1:9" s="1787" customFormat="1" ht="15">
      <c r="B477" s="1840">
        <v>42753</v>
      </c>
      <c r="C477" s="1833" t="s">
        <v>12341</v>
      </c>
      <c r="D477" s="1834">
        <v>0.91</v>
      </c>
      <c r="E477" s="1835" t="s">
        <v>12342</v>
      </c>
      <c r="F477" s="1839" t="s">
        <v>12343</v>
      </c>
      <c r="G477" s="1841" t="s">
        <v>12344</v>
      </c>
      <c r="I477" s="1788"/>
    </row>
    <row r="478" spans="1:9" s="1787" customFormat="1" ht="15">
      <c r="B478" s="1840">
        <v>42761</v>
      </c>
      <c r="C478" s="1833" t="s">
        <v>12331</v>
      </c>
      <c r="D478" s="1834">
        <v>1.35</v>
      </c>
      <c r="E478" s="1835" t="s">
        <v>12351</v>
      </c>
      <c r="F478" s="1839" t="s">
        <v>12352</v>
      </c>
      <c r="G478" s="1841" t="s">
        <v>12353</v>
      </c>
      <c r="I478" s="1788"/>
    </row>
    <row r="479" spans="1:9" s="1787" customFormat="1" ht="15.75">
      <c r="B479" s="1790"/>
      <c r="C479" s="1778" t="s">
        <v>3141</v>
      </c>
      <c r="D479" s="1791">
        <f t="shared" ref="D479" si="16">MEDIAN(D476:D478)</f>
        <v>1.35</v>
      </c>
      <c r="E479" s="1792"/>
      <c r="F479" s="1793"/>
      <c r="G479" s="1794"/>
      <c r="I479" s="1788"/>
    </row>
    <row r="480" spans="1:9" s="1788" customFormat="1" ht="13.5" thickBot="1">
      <c r="A480" s="1787"/>
      <c r="H480" s="1787"/>
    </row>
    <row r="481" spans="1:9" s="1597" customFormat="1" ht="36" customHeight="1">
      <c r="B481" s="1686" t="s">
        <v>12459</v>
      </c>
      <c r="C481" s="2434" t="str">
        <f>CONCATENATE("FORNECIMENTO E INSTALAÇÃO DE ",C484)</f>
        <v>FORNECIMENTO E INSTALAÇÃO DE MINI RACK DE PAREDE COM UNIDADE DE VENTILAÇÃO, COM 12U PARA INSTALAÇÃO DE EQUIPAMENTOS</v>
      </c>
      <c r="D481" s="2488"/>
      <c r="E481" s="2488"/>
      <c r="F481" s="2488"/>
      <c r="G481" s="1687" t="s">
        <v>30</v>
      </c>
      <c r="H481" s="1645">
        <f>G488</f>
        <v>463.36</v>
      </c>
      <c r="I481" s="1598"/>
    </row>
    <row r="482" spans="1:9" s="1598" customFormat="1" ht="31.5">
      <c r="A482" s="1597"/>
      <c r="B482" s="1688" t="s">
        <v>3230</v>
      </c>
      <c r="C482" s="1700" t="s">
        <v>3089</v>
      </c>
      <c r="D482" s="1689" t="s">
        <v>30</v>
      </c>
      <c r="E482" s="1700" t="s">
        <v>3090</v>
      </c>
      <c r="F482" s="1701" t="s">
        <v>3091</v>
      </c>
      <c r="G482" s="1702" t="s">
        <v>3092</v>
      </c>
      <c r="H482" s="1597"/>
    </row>
    <row r="483" spans="1:9" s="1598" customFormat="1" ht="15.75">
      <c r="A483" s="1597"/>
      <c r="B483" s="2396" t="s">
        <v>3093</v>
      </c>
      <c r="C483" s="2397"/>
      <c r="D483" s="2397"/>
      <c r="E483" s="2397"/>
      <c r="F483" s="2397"/>
      <c r="G483" s="2398"/>
      <c r="H483" s="1597"/>
    </row>
    <row r="484" spans="1:9" s="1598" customFormat="1" ht="30">
      <c r="A484" s="1597"/>
      <c r="B484" s="1684" t="s">
        <v>3142</v>
      </c>
      <c r="C484" s="1681" t="str">
        <f>C490</f>
        <v>MINI RACK DE PAREDE COM UNIDADE DE VENTILAÇÃO, COM 12U PARA INSTALAÇÃO DE EQUIPAMENTOS</v>
      </c>
      <c r="D484" s="1699" t="str">
        <f>G490</f>
        <v>UN</v>
      </c>
      <c r="E484" s="1682">
        <v>1</v>
      </c>
      <c r="F484" s="1682">
        <f>D495</f>
        <v>400.2</v>
      </c>
      <c r="G484" s="1683">
        <f>TRUNC(F484*E484,2)</f>
        <v>400.2</v>
      </c>
      <c r="H484" s="1597"/>
    </row>
    <row r="485" spans="1:9" s="1598" customFormat="1" ht="15.75">
      <c r="A485" s="1597"/>
      <c r="B485" s="2396" t="s">
        <v>3094</v>
      </c>
      <c r="C485" s="2397"/>
      <c r="D485" s="2397"/>
      <c r="E485" s="2397"/>
      <c r="F485" s="2397"/>
      <c r="G485" s="2398"/>
      <c r="H485" s="1597"/>
    </row>
    <row r="486" spans="1:9" s="1598" customFormat="1" ht="15.75">
      <c r="A486" s="1599" t="s">
        <v>9120</v>
      </c>
      <c r="B486" s="1690">
        <v>88264</v>
      </c>
      <c r="C486" s="1677" t="str">
        <f>IF($A486="INSUMO",VLOOKUP($B486,'BANCO DE DADOS DEZEMBRO INS'!$A:$D,2,FALSE),VLOOKUP($B486,'BANCO DE DADOS DEZEMBRO SERV'!$B:$E,2,FALSE))</f>
        <v>ELETRICISTA COM ENCARGOS COMPLEMENTARES</v>
      </c>
      <c r="D486" s="1348" t="str">
        <f>IF($A486="INSUMO",VLOOKUP($B486,'BANCO DE DADOS DEZEMBRO INS'!$A:$D,3,FALSE),VLOOKUP($B486,'BANCO DE DADOS DEZEMBRO SERV'!$B:$E,3,FALSE))</f>
        <v>H</v>
      </c>
      <c r="E486" s="1714">
        <v>2</v>
      </c>
      <c r="F486" s="1679">
        <f>IF($A486="INSUMO",VLOOKUP($B486,'BANCO DE DADOS DEZEMBRO INS'!$A:$D,4,FALSE),VLOOKUP($B486,'BANCO DE DADOS DEZEMBRO SERV'!$B:$E,4,FALSE))</f>
        <v>17.690000000000001</v>
      </c>
      <c r="G486" s="1692">
        <f>TRUNC(F486*E486,2)</f>
        <v>35.380000000000003</v>
      </c>
      <c r="H486" s="1597"/>
    </row>
    <row r="487" spans="1:9" s="1598" customFormat="1" ht="16.5" thickBot="1">
      <c r="A487" s="1599" t="s">
        <v>9120</v>
      </c>
      <c r="B487" s="1693">
        <v>88316</v>
      </c>
      <c r="C487" s="1678" t="str">
        <f>IF($A487="INSUMO",VLOOKUP($B487,'BANCO DE DADOS DEZEMBRO INS'!$A:$D,2,FALSE),VLOOKUP($B487,'BANCO DE DADOS DEZEMBRO SERV'!$B:$E,2,FALSE))</f>
        <v>SERVENTE COM ENCARGOS COMPLEMENTARES</v>
      </c>
      <c r="D487" s="1344" t="str">
        <f>IF($A487="INSUMO",VLOOKUP($B487,'BANCO DE DADOS DEZEMBRO INS'!$A:$D,3,FALSE),VLOOKUP($B487,'BANCO DE DADOS DEZEMBRO SERV'!$B:$E,3,FALSE))</f>
        <v>H</v>
      </c>
      <c r="E487" s="1715">
        <v>2</v>
      </c>
      <c r="F487" s="1680">
        <f>IF($A487="INSUMO",VLOOKUP($B487,'BANCO DE DADOS DEZEMBRO INS'!$A:$D,4,FALSE),VLOOKUP($B487,'BANCO DE DADOS DEZEMBRO SERV'!$B:$E,4,FALSE))</f>
        <v>13.89</v>
      </c>
      <c r="G487" s="1695">
        <f>TRUNC(F487*E487,2)</f>
        <v>27.78</v>
      </c>
      <c r="H487" s="1597"/>
    </row>
    <row r="488" spans="1:9" s="1598" customFormat="1" ht="16.5" thickBot="1">
      <c r="A488" s="1597"/>
      <c r="B488" s="2489" t="s">
        <v>12399</v>
      </c>
      <c r="C488" s="2489"/>
      <c r="D488" s="2489"/>
      <c r="E488" s="2504"/>
      <c r="F488" s="1696" t="s">
        <v>3095</v>
      </c>
      <c r="G488" s="1697">
        <f>SUM(G483:G487)</f>
        <v>463.36</v>
      </c>
      <c r="H488" s="1597"/>
    </row>
    <row r="489" spans="1:9" s="1598" customFormat="1" ht="9.75" customHeight="1">
      <c r="A489" s="1597"/>
      <c r="H489" s="1597"/>
    </row>
    <row r="490" spans="1:9" s="1600" customFormat="1" ht="31.5">
      <c r="B490" s="1564"/>
      <c r="C490" s="1565" t="s">
        <v>12460</v>
      </c>
      <c r="D490" s="1565"/>
      <c r="E490" s="1566"/>
      <c r="F490" s="1567" t="s">
        <v>30</v>
      </c>
      <c r="G490" s="1566" t="s">
        <v>30</v>
      </c>
    </row>
    <row r="491" spans="1:9" s="1600" customFormat="1" ht="31.5">
      <c r="B491" s="1577" t="s">
        <v>3135</v>
      </c>
      <c r="C491" s="1577" t="s">
        <v>3136</v>
      </c>
      <c r="D491" s="1578" t="s">
        <v>3137</v>
      </c>
      <c r="E491" s="1579" t="s">
        <v>3138</v>
      </c>
      <c r="F491" s="1571" t="s">
        <v>3139</v>
      </c>
      <c r="G491" s="1579" t="s">
        <v>3140</v>
      </c>
    </row>
    <row r="492" spans="1:9" s="1600" customFormat="1" ht="15">
      <c r="B492" s="1590">
        <v>42773</v>
      </c>
      <c r="C492" s="1580" t="s">
        <v>12354</v>
      </c>
      <c r="D492" s="1581">
        <v>480.03</v>
      </c>
      <c r="E492" s="1583" t="s">
        <v>12355</v>
      </c>
      <c r="F492" s="1589" t="s">
        <v>12356</v>
      </c>
      <c r="G492" s="1591" t="s">
        <v>12357</v>
      </c>
    </row>
    <row r="493" spans="1:9" s="1600" customFormat="1" ht="15">
      <c r="B493" s="1590">
        <v>42773</v>
      </c>
      <c r="C493" s="1580" t="s">
        <v>12461</v>
      </c>
      <c r="D493" s="1581">
        <v>394.53</v>
      </c>
      <c r="E493" s="1583" t="s">
        <v>12462</v>
      </c>
      <c r="F493" s="1589" t="s">
        <v>12463</v>
      </c>
      <c r="G493" s="1591" t="s">
        <v>12464</v>
      </c>
    </row>
    <row r="494" spans="1:9" s="1600" customFormat="1" ht="15">
      <c r="B494" s="1590">
        <f>B493</f>
        <v>42773</v>
      </c>
      <c r="C494" s="1580" t="s">
        <v>12404</v>
      </c>
      <c r="D494" s="1581">
        <v>400.2</v>
      </c>
      <c r="E494" s="1583" t="s">
        <v>12405</v>
      </c>
      <c r="F494" s="1589" t="s">
        <v>12406</v>
      </c>
      <c r="G494" s="1591" t="s">
        <v>12407</v>
      </c>
    </row>
    <row r="495" spans="1:9" s="1600" customFormat="1" ht="15.75">
      <c r="B495" s="1634"/>
      <c r="C495" s="1564" t="s">
        <v>3141</v>
      </c>
      <c r="D495" s="1635">
        <f>MEDIAN(D492:D494)</f>
        <v>400.2</v>
      </c>
      <c r="E495" s="1636"/>
      <c r="F495" s="1637"/>
      <c r="G495" s="1638"/>
    </row>
    <row r="496" spans="1:9" ht="13.5" thickBot="1"/>
    <row r="497" spans="1:9" s="1597" customFormat="1" ht="29.25" customHeight="1">
      <c r="B497" s="1686" t="s">
        <v>12465</v>
      </c>
      <c r="C497" s="2434" t="str">
        <f>CONCATENATE("FORNECIMENTO E INSTALAÇÃO DE ",C500)</f>
        <v>FORNECIMENTO E INSTALAÇÃO DE COTOVELO RETO 90º PARA ELETROCALHA PERFURADA 100 X 50</v>
      </c>
      <c r="D497" s="2488"/>
      <c r="E497" s="2488"/>
      <c r="F497" s="2488"/>
      <c r="G497" s="1687" t="s">
        <v>30</v>
      </c>
      <c r="H497" s="1645">
        <f>G504</f>
        <v>20</v>
      </c>
      <c r="I497" s="1598"/>
    </row>
    <row r="498" spans="1:9" s="1598" customFormat="1" ht="31.5">
      <c r="A498" s="1597"/>
      <c r="B498" s="1688" t="s">
        <v>3230</v>
      </c>
      <c r="C498" s="1700" t="s">
        <v>3089</v>
      </c>
      <c r="D498" s="1689" t="s">
        <v>30</v>
      </c>
      <c r="E498" s="1700" t="s">
        <v>3090</v>
      </c>
      <c r="F498" s="1701" t="s">
        <v>3091</v>
      </c>
      <c r="G498" s="1702" t="s">
        <v>3092</v>
      </c>
      <c r="H498" s="1597"/>
    </row>
    <row r="499" spans="1:9" s="1598" customFormat="1" ht="15.75">
      <c r="A499" s="1597"/>
      <c r="B499" s="2396" t="s">
        <v>3093</v>
      </c>
      <c r="C499" s="2397"/>
      <c r="D499" s="2397"/>
      <c r="E499" s="2397"/>
      <c r="F499" s="2397"/>
      <c r="G499" s="2398"/>
      <c r="H499" s="1597"/>
    </row>
    <row r="500" spans="1:9" s="1598" customFormat="1" ht="15">
      <c r="A500" s="1597"/>
      <c r="B500" s="1684" t="s">
        <v>3142</v>
      </c>
      <c r="C500" s="1681" t="str">
        <f>C506</f>
        <v>COTOVELO RETO 90º PARA ELETROCALHA PERFURADA 100 X 50</v>
      </c>
      <c r="D500" s="1699" t="str">
        <f>G506</f>
        <v>UN</v>
      </c>
      <c r="E500" s="1682">
        <v>1</v>
      </c>
      <c r="F500" s="1682">
        <f>D511</f>
        <v>13.7</v>
      </c>
      <c r="G500" s="1683">
        <f>TRUNC(F500*E500,2)</f>
        <v>13.7</v>
      </c>
      <c r="H500" s="1597"/>
    </row>
    <row r="501" spans="1:9" s="1598" customFormat="1" ht="15.75">
      <c r="A501" s="1597"/>
      <c r="B501" s="2396" t="s">
        <v>3094</v>
      </c>
      <c r="C501" s="2397"/>
      <c r="D501" s="2397"/>
      <c r="E501" s="2397"/>
      <c r="F501" s="2397"/>
      <c r="G501" s="2398"/>
      <c r="H501" s="1597"/>
    </row>
    <row r="502" spans="1:9" s="1598" customFormat="1" ht="15.75">
      <c r="A502" s="1599" t="s">
        <v>9120</v>
      </c>
      <c r="B502" s="1690">
        <v>88264</v>
      </c>
      <c r="C502" s="1677" t="str">
        <f>IF($A502="INSUMO",VLOOKUP($B502,'BANCO DE DADOS DEZEMBRO INS'!$A:$D,2,FALSE),VLOOKUP($B502,'BANCO DE DADOS DEZEMBRO SERV'!$B:$E,2,FALSE))</f>
        <v>ELETRICISTA COM ENCARGOS COMPLEMENTARES</v>
      </c>
      <c r="D502" s="1348" t="str">
        <f>IF($A502="INSUMO",VLOOKUP($B502,'BANCO DE DADOS DEZEMBRO INS'!$A:$D,3,FALSE),VLOOKUP($B502,'BANCO DE DADOS DEZEMBRO SERV'!$B:$E,3,FALSE))</f>
        <v>H</v>
      </c>
      <c r="E502" s="1714">
        <v>0.2</v>
      </c>
      <c r="F502" s="1679">
        <f>IF($A502="INSUMO",VLOOKUP($B502,'BANCO DE DADOS DEZEMBRO INS'!$A:$D,4,FALSE),VLOOKUP($B502,'BANCO DE DADOS DEZEMBRO SERV'!$B:$E,4,FALSE))</f>
        <v>17.690000000000001</v>
      </c>
      <c r="G502" s="1692">
        <f>TRUNC(F502*E502,2)</f>
        <v>3.53</v>
      </c>
      <c r="H502" s="1597"/>
    </row>
    <row r="503" spans="1:9" s="1598" customFormat="1" ht="16.5" thickBot="1">
      <c r="A503" s="1599" t="s">
        <v>9120</v>
      </c>
      <c r="B503" s="1693">
        <v>88316</v>
      </c>
      <c r="C503" s="1678" t="str">
        <f>IF($A503="INSUMO",VLOOKUP($B503,'BANCO DE DADOS DEZEMBRO INS'!$A:$D,2,FALSE),VLOOKUP($B503,'BANCO DE DADOS DEZEMBRO SERV'!$B:$E,2,FALSE))</f>
        <v>SERVENTE COM ENCARGOS COMPLEMENTARES</v>
      </c>
      <c r="D503" s="1344" t="str">
        <f>IF($A503="INSUMO",VLOOKUP($B503,'BANCO DE DADOS DEZEMBRO INS'!$A:$D,3,FALSE),VLOOKUP($B503,'BANCO DE DADOS DEZEMBRO SERV'!$B:$E,3,FALSE))</f>
        <v>H</v>
      </c>
      <c r="E503" s="1715">
        <v>0.2</v>
      </c>
      <c r="F503" s="1680">
        <f>IF($A503="INSUMO",VLOOKUP($B503,'BANCO DE DADOS DEZEMBRO INS'!$A:$D,4,FALSE),VLOOKUP($B503,'BANCO DE DADOS DEZEMBRO SERV'!$B:$E,4,FALSE))</f>
        <v>13.89</v>
      </c>
      <c r="G503" s="1695">
        <f>TRUNC(F503*E503,2)</f>
        <v>2.77</v>
      </c>
      <c r="H503" s="1597"/>
    </row>
    <row r="504" spans="1:9" s="1598" customFormat="1" ht="16.5" thickBot="1">
      <c r="A504" s="1597"/>
      <c r="B504" s="2489" t="s">
        <v>12466</v>
      </c>
      <c r="C504" s="2489"/>
      <c r="D504" s="2489"/>
      <c r="E504" s="2504"/>
      <c r="F504" s="1696" t="s">
        <v>3095</v>
      </c>
      <c r="G504" s="1697">
        <f>SUM(G499:G503)</f>
        <v>20</v>
      </c>
      <c r="H504" s="1597"/>
    </row>
    <row r="505" spans="1:9" s="1598" customFormat="1" ht="9.75" customHeight="1">
      <c r="A505" s="1597"/>
      <c r="H505" s="1597"/>
    </row>
    <row r="506" spans="1:9" s="1600" customFormat="1" ht="15.75">
      <c r="B506" s="1564"/>
      <c r="C506" s="1565" t="s">
        <v>12467</v>
      </c>
      <c r="D506" s="1565"/>
      <c r="E506" s="1566"/>
      <c r="F506" s="1567" t="s">
        <v>30</v>
      </c>
      <c r="G506" s="1566" t="s">
        <v>30</v>
      </c>
    </row>
    <row r="507" spans="1:9" s="1600" customFormat="1" ht="31.5">
      <c r="B507" s="1577" t="s">
        <v>3135</v>
      </c>
      <c r="C507" s="1577" t="s">
        <v>3136</v>
      </c>
      <c r="D507" s="1578" t="s">
        <v>3137</v>
      </c>
      <c r="E507" s="1579" t="s">
        <v>3138</v>
      </c>
      <c r="F507" s="1571" t="s">
        <v>3139</v>
      </c>
      <c r="G507" s="1579" t="s">
        <v>3140</v>
      </c>
    </row>
    <row r="508" spans="1:9" s="1600" customFormat="1" ht="15">
      <c r="B508" s="1590">
        <v>42775</v>
      </c>
      <c r="C508" s="1580" t="s">
        <v>12384</v>
      </c>
      <c r="D508" s="1581">
        <v>12.06</v>
      </c>
      <c r="E508" s="1583" t="s">
        <v>12385</v>
      </c>
      <c r="F508" s="1589" t="s">
        <v>12386</v>
      </c>
      <c r="G508" s="1591" t="s">
        <v>12468</v>
      </c>
    </row>
    <row r="509" spans="1:9" s="1600" customFormat="1" ht="15">
      <c r="B509" s="1590">
        <f>B508</f>
        <v>42775</v>
      </c>
      <c r="C509" s="1580" t="s">
        <v>9249</v>
      </c>
      <c r="D509" s="1581">
        <v>13.7</v>
      </c>
      <c r="E509" s="1583" t="s">
        <v>12330</v>
      </c>
      <c r="F509" s="1589" t="s">
        <v>9251</v>
      </c>
      <c r="G509" s="1591" t="s">
        <v>9252</v>
      </c>
    </row>
    <row r="510" spans="1:9" s="1600" customFormat="1" ht="15">
      <c r="B510" s="1590">
        <f>B509</f>
        <v>42775</v>
      </c>
      <c r="C510" s="1580" t="s">
        <v>12469</v>
      </c>
      <c r="D510" s="1581">
        <v>15.98</v>
      </c>
      <c r="E510" s="1583" t="s">
        <v>3162</v>
      </c>
      <c r="F510" s="1594" t="s">
        <v>3163</v>
      </c>
      <c r="G510" s="1588" t="s">
        <v>9254</v>
      </c>
    </row>
    <row r="511" spans="1:9" s="1600" customFormat="1" ht="15.75">
      <c r="B511" s="1634"/>
      <c r="C511" s="1564" t="s">
        <v>3141</v>
      </c>
      <c r="D511" s="1635">
        <f>MEDIAN(D508:D510)</f>
        <v>13.7</v>
      </c>
      <c r="E511" s="1636"/>
      <c r="F511" s="1637"/>
      <c r="G511" s="1638"/>
    </row>
    <row r="512" spans="1:9" ht="13.5" thickBot="1"/>
    <row r="513" spans="1:12" s="2122" customFormat="1" ht="31.5" customHeight="1">
      <c r="B513" s="2105" t="s">
        <v>12532</v>
      </c>
      <c r="C513" s="2434" t="str">
        <f>CONCATENATE("FORNECIMENTO E INSTALAÇÃO DE ",C516)</f>
        <v>FORNECIMENTO E INSTALAÇÃO DE DUTO CORRUGADO EM PEAD POLIETILENO DE ALTA DENSIDADE, PARA PROTEÇÃO DE CABOS SUBTERRÃNEOS Ø 1 1/2"</v>
      </c>
      <c r="D513" s="2488"/>
      <c r="E513" s="2488"/>
      <c r="F513" s="2488"/>
      <c r="G513" s="2106" t="s">
        <v>30</v>
      </c>
      <c r="H513" s="2132">
        <f>G519</f>
        <v>8.4600000000000009</v>
      </c>
      <c r="I513" s="2123"/>
    </row>
    <row r="514" spans="1:12" s="2123" customFormat="1" ht="31.5">
      <c r="A514" s="2122"/>
      <c r="B514" s="2107" t="s">
        <v>3230</v>
      </c>
      <c r="C514" s="2118" t="s">
        <v>3089</v>
      </c>
      <c r="D514" s="2108" t="s">
        <v>30</v>
      </c>
      <c r="E514" s="2118" t="s">
        <v>3090</v>
      </c>
      <c r="F514" s="2119" t="s">
        <v>3091</v>
      </c>
      <c r="G514" s="2120" t="s">
        <v>3092</v>
      </c>
      <c r="H514" s="2122"/>
    </row>
    <row r="515" spans="1:12" s="2123" customFormat="1" ht="15.75">
      <c r="A515" s="2122"/>
      <c r="B515" s="2396" t="s">
        <v>3093</v>
      </c>
      <c r="C515" s="2397"/>
      <c r="D515" s="2397"/>
      <c r="E515" s="2397"/>
      <c r="F515" s="2397"/>
      <c r="G515" s="2398"/>
      <c r="H515" s="2122"/>
    </row>
    <row r="516" spans="1:12" s="2123" customFormat="1" ht="30">
      <c r="A516" s="2122"/>
      <c r="B516" s="2102" t="s">
        <v>3142</v>
      </c>
      <c r="C516" s="2099" t="str">
        <f>C521</f>
        <v>DUTO CORRUGADO EM PEAD POLIETILENO DE ALTA DENSIDADE, PARA PROTEÇÃO DE CABOS SUBTERRÃNEOS Ø 1 1/2"</v>
      </c>
      <c r="D516" s="2117" t="str">
        <f>G521</f>
        <v>M</v>
      </c>
      <c r="E516" s="2100">
        <v>1</v>
      </c>
      <c r="F516" s="2100">
        <f>D526</f>
        <v>2.21</v>
      </c>
      <c r="G516" s="2101">
        <f>TRUNC(F516*E516,2)</f>
        <v>2.21</v>
      </c>
      <c r="H516" s="2122"/>
    </row>
    <row r="517" spans="1:12" s="2123" customFormat="1" ht="15.75">
      <c r="A517" s="2122"/>
      <c r="B517" s="2396" t="s">
        <v>3094</v>
      </c>
      <c r="C517" s="2397"/>
      <c r="D517" s="2397"/>
      <c r="E517" s="2397"/>
      <c r="F517" s="2397"/>
      <c r="G517" s="2398"/>
      <c r="H517" s="2122"/>
      <c r="I517" s="2489"/>
      <c r="J517" s="2489"/>
      <c r="K517" s="2489"/>
      <c r="L517" s="2489"/>
    </row>
    <row r="518" spans="1:12" s="2123" customFormat="1" ht="16.5" thickBot="1">
      <c r="A518" s="2124" t="s">
        <v>9120</v>
      </c>
      <c r="B518" s="2109">
        <v>88316</v>
      </c>
      <c r="C518" s="2082" t="str">
        <f>IF($A518="INSUMO",VLOOKUP($B518,'BANCO DE DADOS DEZEMBRO INS'!$A:$D,2,FALSE),VLOOKUP($B518,'BANCO DE DADOS DEZEMBRO SERV'!$B:$E,2,FALSE))</f>
        <v>SERVENTE COM ENCARGOS COMPLEMENTARES</v>
      </c>
      <c r="D518" s="1344" t="str">
        <f>IF($A518="INSUMO",VLOOKUP($B518,'BANCO DE DADOS DEZEMBRO INS'!$A:$D,3,FALSE),VLOOKUP($B518,'BANCO DE DADOS DEZEMBRO SERV'!$B:$E,3,FALSE))</f>
        <v>H</v>
      </c>
      <c r="E518" s="2131">
        <v>0.45</v>
      </c>
      <c r="F518" s="2098">
        <f>IF($A518="INSUMO",VLOOKUP($B518,'BANCO DE DADOS DEZEMBRO INS'!$A:$D,4,FALSE),VLOOKUP($B518,'BANCO DE DADOS DEZEMBRO SERV'!$B:$E,4,FALSE))</f>
        <v>13.89</v>
      </c>
      <c r="G518" s="2110">
        <f>TRUNC(F518*E518,2)</f>
        <v>6.25</v>
      </c>
      <c r="H518" s="2122"/>
      <c r="I518" s="2489"/>
      <c r="J518" s="2489"/>
      <c r="K518" s="2489"/>
      <c r="L518" s="2489"/>
    </row>
    <row r="519" spans="1:12" s="2123" customFormat="1" ht="16.5" thickBot="1">
      <c r="A519" s="2122"/>
      <c r="B519" s="2489" t="s">
        <v>12113</v>
      </c>
      <c r="C519" s="2489"/>
      <c r="D519" s="2489"/>
      <c r="E519" s="2504"/>
      <c r="F519" s="2111" t="s">
        <v>3095</v>
      </c>
      <c r="G519" s="2112">
        <f>SUM(G515:G518)</f>
        <v>8.4600000000000009</v>
      </c>
      <c r="H519" s="2122"/>
    </row>
    <row r="520" spans="1:12" s="2123" customFormat="1" ht="9.75" customHeight="1" thickBot="1">
      <c r="A520" s="2122"/>
      <c r="H520" s="2122"/>
    </row>
    <row r="521" spans="1:12" s="2125" customFormat="1" ht="31.5">
      <c r="B521" s="2167"/>
      <c r="C521" s="2164" t="s">
        <v>3167</v>
      </c>
      <c r="D521" s="2168"/>
      <c r="E521" s="2169"/>
      <c r="F521" s="2165" t="s">
        <v>30</v>
      </c>
      <c r="G521" s="2170" t="s">
        <v>29</v>
      </c>
    </row>
    <row r="522" spans="1:12" s="2125" customFormat="1" ht="31.5">
      <c r="B522" s="2171" t="s">
        <v>3135</v>
      </c>
      <c r="C522" s="2172" t="s">
        <v>3136</v>
      </c>
      <c r="D522" s="2173" t="s">
        <v>3137</v>
      </c>
      <c r="E522" s="2174" t="s">
        <v>3138</v>
      </c>
      <c r="F522" s="2166" t="s">
        <v>3139</v>
      </c>
      <c r="G522" s="2175" t="s">
        <v>3140</v>
      </c>
    </row>
    <row r="523" spans="1:12" s="2125" customFormat="1" ht="15">
      <c r="B523" s="2176">
        <v>42702</v>
      </c>
      <c r="C523" s="2177" t="s">
        <v>3161</v>
      </c>
      <c r="D523" s="2178">
        <v>2.21</v>
      </c>
      <c r="E523" s="2179" t="s">
        <v>3162</v>
      </c>
      <c r="F523" s="2182" t="s">
        <v>3163</v>
      </c>
      <c r="G523" s="2180" t="s">
        <v>11723</v>
      </c>
    </row>
    <row r="524" spans="1:12" s="2125" customFormat="1" ht="15">
      <c r="B524" s="2176">
        <v>42699</v>
      </c>
      <c r="C524" s="2177" t="s">
        <v>9249</v>
      </c>
      <c r="D524" s="2178">
        <v>2.08</v>
      </c>
      <c r="E524" s="2179" t="s">
        <v>9250</v>
      </c>
      <c r="F524" s="2182" t="s">
        <v>9251</v>
      </c>
      <c r="G524" s="2180" t="s">
        <v>9252</v>
      </c>
    </row>
    <row r="525" spans="1:12" s="2125" customFormat="1" ht="15">
      <c r="B525" s="2176">
        <v>42660</v>
      </c>
      <c r="C525" s="2177" t="s">
        <v>9253</v>
      </c>
      <c r="D525" s="2178">
        <v>2.58</v>
      </c>
      <c r="E525" s="2181" t="s">
        <v>3192</v>
      </c>
      <c r="F525" s="2182" t="s">
        <v>9248</v>
      </c>
      <c r="G525" s="2180" t="s">
        <v>3227</v>
      </c>
    </row>
    <row r="526" spans="1:12" s="2125" customFormat="1" ht="15.75">
      <c r="B526" s="2126"/>
      <c r="C526" s="2113" t="s">
        <v>3141</v>
      </c>
      <c r="D526" s="2127">
        <f>MEDIAN(D523:D525)</f>
        <v>2.21</v>
      </c>
      <c r="E526" s="2128"/>
      <c r="F526" s="2129"/>
      <c r="G526" s="2130"/>
    </row>
  </sheetData>
  <mergeCells count="115">
    <mergeCell ref="C513:F513"/>
    <mergeCell ref="B515:G515"/>
    <mergeCell ref="B517:G517"/>
    <mergeCell ref="B519:E519"/>
    <mergeCell ref="I517:L518"/>
    <mergeCell ref="B40:E40"/>
    <mergeCell ref="C33:F33"/>
    <mergeCell ref="B35:G35"/>
    <mergeCell ref="B37:G37"/>
    <mergeCell ref="B85:G85"/>
    <mergeCell ref="B88:E88"/>
    <mergeCell ref="C129:F129"/>
    <mergeCell ref="B131:G131"/>
    <mergeCell ref="B133:G133"/>
    <mergeCell ref="B136:E136"/>
    <mergeCell ref="C145:F145"/>
    <mergeCell ref="B120:E120"/>
    <mergeCell ref="C97:F97"/>
    <mergeCell ref="B99:G99"/>
    <mergeCell ref="B101:G101"/>
    <mergeCell ref="B104:E104"/>
    <mergeCell ref="C113:F113"/>
    <mergeCell ref="B115:G115"/>
    <mergeCell ref="B117:G117"/>
    <mergeCell ref="B24:E24"/>
    <mergeCell ref="C16:F16"/>
    <mergeCell ref="B18:G18"/>
    <mergeCell ref="B21:G21"/>
    <mergeCell ref="D6:E6"/>
    <mergeCell ref="F6:G7"/>
    <mergeCell ref="B8:G8"/>
    <mergeCell ref="B13:G13"/>
    <mergeCell ref="B83:G83"/>
    <mergeCell ref="B56:E56"/>
    <mergeCell ref="C65:F65"/>
    <mergeCell ref="B67:G67"/>
    <mergeCell ref="B69:G69"/>
    <mergeCell ref="B72:E72"/>
    <mergeCell ref="C49:F49"/>
    <mergeCell ref="B51:G51"/>
    <mergeCell ref="B53:G53"/>
    <mergeCell ref="B187:G187"/>
    <mergeCell ref="B192:G192"/>
    <mergeCell ref="B195:E195"/>
    <mergeCell ref="B203:G203"/>
    <mergeCell ref="B217:G217"/>
    <mergeCell ref="C225:F225"/>
    <mergeCell ref="C185:F185"/>
    <mergeCell ref="B147:G147"/>
    <mergeCell ref="B152:G152"/>
    <mergeCell ref="B155:E155"/>
    <mergeCell ref="B163:G163"/>
    <mergeCell ref="B177:G177"/>
    <mergeCell ref="B267:G267"/>
    <mergeCell ref="B271:G271"/>
    <mergeCell ref="B274:E274"/>
    <mergeCell ref="B227:G227"/>
    <mergeCell ref="B232:G232"/>
    <mergeCell ref="B235:E235"/>
    <mergeCell ref="B243:G243"/>
    <mergeCell ref="B257:G257"/>
    <mergeCell ref="C265:F265"/>
    <mergeCell ref="B290:E290"/>
    <mergeCell ref="C299:F299"/>
    <mergeCell ref="B301:G301"/>
    <mergeCell ref="B303:G303"/>
    <mergeCell ref="B305:E305"/>
    <mergeCell ref="C314:F314"/>
    <mergeCell ref="C283:F283"/>
    <mergeCell ref="B285:G285"/>
    <mergeCell ref="B287:G287"/>
    <mergeCell ref="B336:E336"/>
    <mergeCell ref="C345:F345"/>
    <mergeCell ref="B347:G347"/>
    <mergeCell ref="B349:G349"/>
    <mergeCell ref="B352:E352"/>
    <mergeCell ref="B316:G316"/>
    <mergeCell ref="B318:G318"/>
    <mergeCell ref="B321:E321"/>
    <mergeCell ref="C330:F330"/>
    <mergeCell ref="B332:G332"/>
    <mergeCell ref="B334:G334"/>
    <mergeCell ref="B383:E383"/>
    <mergeCell ref="C392:F392"/>
    <mergeCell ref="B394:G394"/>
    <mergeCell ref="B399:G399"/>
    <mergeCell ref="B367:E367"/>
    <mergeCell ref="C376:F376"/>
    <mergeCell ref="C361:F361"/>
    <mergeCell ref="B363:G363"/>
    <mergeCell ref="B365:G365"/>
    <mergeCell ref="B501:G501"/>
    <mergeCell ref="B504:E504"/>
    <mergeCell ref="B6:B7"/>
    <mergeCell ref="C81:F81"/>
    <mergeCell ref="C465:F465"/>
    <mergeCell ref="B467:G467"/>
    <mergeCell ref="B469:G469"/>
    <mergeCell ref="B472:E472"/>
    <mergeCell ref="C481:F481"/>
    <mergeCell ref="B483:G483"/>
    <mergeCell ref="B485:G485"/>
    <mergeCell ref="B488:E488"/>
    <mergeCell ref="C497:F497"/>
    <mergeCell ref="B499:G499"/>
    <mergeCell ref="B442:E442"/>
    <mergeCell ref="B457:G457"/>
    <mergeCell ref="B402:E402"/>
    <mergeCell ref="B418:G418"/>
    <mergeCell ref="B425:G425"/>
    <mergeCell ref="C433:F433"/>
    <mergeCell ref="B435:G435"/>
    <mergeCell ref="B439:G439"/>
    <mergeCell ref="B378:G378"/>
    <mergeCell ref="B380:G380"/>
  </mergeCells>
  <dataValidations disablePrompts="1" count="1">
    <dataValidation type="list" allowBlank="1" showInputMessage="1" showErrorMessage="1" sqref="A22:A23 A20 A38:A39 A54:A55 A70:A71 A118:A119 A134:A135 A153:A154 A193:A194 A233:A234 A272:A273 A269:A270 A288:A289 A304 A319:A320 A335 A350:A351 A366 A381:A382 A400:A401 A396:A398 A440:A441 A437:A438 A486:A487 A502:A503 A86:A87 A470:A471 A102:A103 A518">
      <formula1>$A$3:$A$4</formula1>
    </dataValidation>
  </dataValidations>
  <hyperlinks>
    <hyperlink ref="C164" r:id="rId1"/>
    <hyperlink ref="C204" r:id="rId2"/>
    <hyperlink ref="C244" r:id="rId3"/>
    <hyperlink ref="C426" r:id="rId4"/>
    <hyperlink ref="C458" r:id="rId5"/>
  </hyperlinks>
  <printOptions horizontalCentered="1"/>
  <pageMargins left="0.78740157480314965" right="0.19685039370078741" top="0.39370078740157483" bottom="0.78740157480314965" header="0.19685039370078741" footer="0.19685039370078741"/>
  <pageSetup paperSize="9" scale="50" fitToHeight="100" orientation="portrait" r:id="rId6"/>
  <headerFooter scaleWithDoc="0" alignWithMargins="0">
    <oddHeader>&amp;RPágina &amp;P de &amp;N</oddHeader>
    <oddFooter>&amp;R&amp;G</oddFooter>
  </headerFooter>
  <rowBreaks count="9" manualBreakCount="9">
    <brk id="79" min="1" max="6" man="1"/>
    <brk id="127" min="1" max="6" man="1"/>
    <brk id="183" min="1" max="6" man="1"/>
    <brk id="223" min="1" max="6" man="1"/>
    <brk id="281" min="1" max="6" man="1"/>
    <brk id="343" min="1" max="6" man="1"/>
    <brk id="390" min="1" max="6" man="1"/>
    <brk id="431" min="1" max="6" man="1"/>
    <brk id="479" min="1" max="6" man="1"/>
  </rowBreaks>
  <drawing r:id="rId7"/>
  <legacyDrawingHF r:id="rId8"/>
</worksheet>
</file>

<file path=xl/worksheets/sheet12.xml><?xml version="1.0" encoding="utf-8"?>
<worksheet xmlns="http://schemas.openxmlformats.org/spreadsheetml/2006/main" xmlns:r="http://schemas.openxmlformats.org/officeDocument/2006/relationships">
  <sheetPr>
    <tabColor theme="5" tint="0.39997558519241921"/>
    <pageSetUpPr fitToPage="1"/>
  </sheetPr>
  <dimension ref="A1:K45"/>
  <sheetViews>
    <sheetView tabSelected="1" view="pageBreakPreview" topLeftCell="A22" zoomScale="85" zoomScaleSheetLayoutView="85" workbookViewId="0">
      <selection activeCell="H58" sqref="H58:I58"/>
    </sheetView>
  </sheetViews>
  <sheetFormatPr defaultRowHeight="12.75"/>
  <cols>
    <col min="1" max="1" width="17.42578125" style="1880" customWidth="1"/>
    <col min="2" max="2" width="24.5703125" style="1881" customWidth="1"/>
    <col min="3" max="3" width="80.7109375" style="1881" customWidth="1"/>
    <col min="4" max="4" width="16.7109375" style="1881" customWidth="1"/>
    <col min="5" max="5" width="24.28515625" style="1881" customWidth="1"/>
    <col min="6" max="6" width="18.140625" style="1881" customWidth="1"/>
    <col min="7" max="7" width="21.42578125" style="1881" customWidth="1"/>
    <col min="8" max="8" width="16.140625" style="1880" bestFit="1" customWidth="1"/>
    <col min="9" max="9" width="16.5703125" style="1881" bestFit="1" customWidth="1"/>
    <col min="10" max="257" width="9.140625" style="1881"/>
    <col min="258" max="258" width="24.5703125" style="1881" customWidth="1"/>
    <col min="259" max="259" width="71.7109375" style="1881" customWidth="1"/>
    <col min="260" max="260" width="17.140625" style="1881" bestFit="1" customWidth="1"/>
    <col min="261" max="261" width="16.7109375" style="1881" bestFit="1" customWidth="1"/>
    <col min="262" max="262" width="16.85546875" style="1881" bestFit="1" customWidth="1"/>
    <col min="263" max="263" width="21.42578125" style="1881" customWidth="1"/>
    <col min="264" max="264" width="9.140625" style="1881"/>
    <col min="265" max="265" width="16.5703125" style="1881" bestFit="1" customWidth="1"/>
    <col min="266" max="513" width="9.140625" style="1881"/>
    <col min="514" max="514" width="24.5703125" style="1881" customWidth="1"/>
    <col min="515" max="515" width="71.7109375" style="1881" customWidth="1"/>
    <col min="516" max="516" width="17.140625" style="1881" bestFit="1" customWidth="1"/>
    <col min="517" max="517" width="16.7109375" style="1881" bestFit="1" customWidth="1"/>
    <col min="518" max="518" width="16.85546875" style="1881" bestFit="1" customWidth="1"/>
    <col min="519" max="519" width="21.42578125" style="1881" customWidth="1"/>
    <col min="520" max="520" width="9.140625" style="1881"/>
    <col min="521" max="521" width="16.5703125" style="1881" bestFit="1" customWidth="1"/>
    <col min="522" max="769" width="9.140625" style="1881"/>
    <col min="770" max="770" width="24.5703125" style="1881" customWidth="1"/>
    <col min="771" max="771" width="71.7109375" style="1881" customWidth="1"/>
    <col min="772" max="772" width="17.140625" style="1881" bestFit="1" customWidth="1"/>
    <col min="773" max="773" width="16.7109375" style="1881" bestFit="1" customWidth="1"/>
    <col min="774" max="774" width="16.85546875" style="1881" bestFit="1" customWidth="1"/>
    <col min="775" max="775" width="21.42578125" style="1881" customWidth="1"/>
    <col min="776" max="776" width="9.140625" style="1881"/>
    <col min="777" max="777" width="16.5703125" style="1881" bestFit="1" customWidth="1"/>
    <col min="778" max="1025" width="9.140625" style="1881"/>
    <col min="1026" max="1026" width="24.5703125" style="1881" customWidth="1"/>
    <col min="1027" max="1027" width="71.7109375" style="1881" customWidth="1"/>
    <col min="1028" max="1028" width="17.140625" style="1881" bestFit="1" customWidth="1"/>
    <col min="1029" max="1029" width="16.7109375" style="1881" bestFit="1" customWidth="1"/>
    <col min="1030" max="1030" width="16.85546875" style="1881" bestFit="1" customWidth="1"/>
    <col min="1031" max="1031" width="21.42578125" style="1881" customWidth="1"/>
    <col min="1032" max="1032" width="9.140625" style="1881"/>
    <col min="1033" max="1033" width="16.5703125" style="1881" bestFit="1" customWidth="1"/>
    <col min="1034" max="1281" width="9.140625" style="1881"/>
    <col min="1282" max="1282" width="24.5703125" style="1881" customWidth="1"/>
    <col min="1283" max="1283" width="71.7109375" style="1881" customWidth="1"/>
    <col min="1284" max="1284" width="17.140625" style="1881" bestFit="1" customWidth="1"/>
    <col min="1285" max="1285" width="16.7109375" style="1881" bestFit="1" customWidth="1"/>
    <col min="1286" max="1286" width="16.85546875" style="1881" bestFit="1" customWidth="1"/>
    <col min="1287" max="1287" width="21.42578125" style="1881" customWidth="1"/>
    <col min="1288" max="1288" width="9.140625" style="1881"/>
    <col min="1289" max="1289" width="16.5703125" style="1881" bestFit="1" customWidth="1"/>
    <col min="1290" max="1537" width="9.140625" style="1881"/>
    <col min="1538" max="1538" width="24.5703125" style="1881" customWidth="1"/>
    <col min="1539" max="1539" width="71.7109375" style="1881" customWidth="1"/>
    <col min="1540" max="1540" width="17.140625" style="1881" bestFit="1" customWidth="1"/>
    <col min="1541" max="1541" width="16.7109375" style="1881" bestFit="1" customWidth="1"/>
    <col min="1542" max="1542" width="16.85546875" style="1881" bestFit="1" customWidth="1"/>
    <col min="1543" max="1543" width="21.42578125" style="1881" customWidth="1"/>
    <col min="1544" max="1544" width="9.140625" style="1881"/>
    <col min="1545" max="1545" width="16.5703125" style="1881" bestFit="1" customWidth="1"/>
    <col min="1546" max="1793" width="9.140625" style="1881"/>
    <col min="1794" max="1794" width="24.5703125" style="1881" customWidth="1"/>
    <col min="1795" max="1795" width="71.7109375" style="1881" customWidth="1"/>
    <col min="1796" max="1796" width="17.140625" style="1881" bestFit="1" customWidth="1"/>
    <col min="1797" max="1797" width="16.7109375" style="1881" bestFit="1" customWidth="1"/>
    <col min="1798" max="1798" width="16.85546875" style="1881" bestFit="1" customWidth="1"/>
    <col min="1799" max="1799" width="21.42578125" style="1881" customWidth="1"/>
    <col min="1800" max="1800" width="9.140625" style="1881"/>
    <col min="1801" max="1801" width="16.5703125" style="1881" bestFit="1" customWidth="1"/>
    <col min="1802" max="2049" width="9.140625" style="1881"/>
    <col min="2050" max="2050" width="24.5703125" style="1881" customWidth="1"/>
    <col min="2051" max="2051" width="71.7109375" style="1881" customWidth="1"/>
    <col min="2052" max="2052" width="17.140625" style="1881" bestFit="1" customWidth="1"/>
    <col min="2053" max="2053" width="16.7109375" style="1881" bestFit="1" customWidth="1"/>
    <col min="2054" max="2054" width="16.85546875" style="1881" bestFit="1" customWidth="1"/>
    <col min="2055" max="2055" width="21.42578125" style="1881" customWidth="1"/>
    <col min="2056" max="2056" width="9.140625" style="1881"/>
    <col min="2057" max="2057" width="16.5703125" style="1881" bestFit="1" customWidth="1"/>
    <col min="2058" max="2305" width="9.140625" style="1881"/>
    <col min="2306" max="2306" width="24.5703125" style="1881" customWidth="1"/>
    <col min="2307" max="2307" width="71.7109375" style="1881" customWidth="1"/>
    <col min="2308" max="2308" width="17.140625" style="1881" bestFit="1" customWidth="1"/>
    <col min="2309" max="2309" width="16.7109375" style="1881" bestFit="1" customWidth="1"/>
    <col min="2310" max="2310" width="16.85546875" style="1881" bestFit="1" customWidth="1"/>
    <col min="2311" max="2311" width="21.42578125" style="1881" customWidth="1"/>
    <col min="2312" max="2312" width="9.140625" style="1881"/>
    <col min="2313" max="2313" width="16.5703125" style="1881" bestFit="1" customWidth="1"/>
    <col min="2314" max="2561" width="9.140625" style="1881"/>
    <col min="2562" max="2562" width="24.5703125" style="1881" customWidth="1"/>
    <col min="2563" max="2563" width="71.7109375" style="1881" customWidth="1"/>
    <col min="2564" max="2564" width="17.140625" style="1881" bestFit="1" customWidth="1"/>
    <col min="2565" max="2565" width="16.7109375" style="1881" bestFit="1" customWidth="1"/>
    <col min="2566" max="2566" width="16.85546875" style="1881" bestFit="1" customWidth="1"/>
    <col min="2567" max="2567" width="21.42578125" style="1881" customWidth="1"/>
    <col min="2568" max="2568" width="9.140625" style="1881"/>
    <col min="2569" max="2569" width="16.5703125" style="1881" bestFit="1" customWidth="1"/>
    <col min="2570" max="2817" width="9.140625" style="1881"/>
    <col min="2818" max="2818" width="24.5703125" style="1881" customWidth="1"/>
    <col min="2819" max="2819" width="71.7109375" style="1881" customWidth="1"/>
    <col min="2820" max="2820" width="17.140625" style="1881" bestFit="1" customWidth="1"/>
    <col min="2821" max="2821" width="16.7109375" style="1881" bestFit="1" customWidth="1"/>
    <col min="2822" max="2822" width="16.85546875" style="1881" bestFit="1" customWidth="1"/>
    <col min="2823" max="2823" width="21.42578125" style="1881" customWidth="1"/>
    <col min="2824" max="2824" width="9.140625" style="1881"/>
    <col min="2825" max="2825" width="16.5703125" style="1881" bestFit="1" customWidth="1"/>
    <col min="2826" max="3073" width="9.140625" style="1881"/>
    <col min="3074" max="3074" width="24.5703125" style="1881" customWidth="1"/>
    <col min="3075" max="3075" width="71.7109375" style="1881" customWidth="1"/>
    <col min="3076" max="3076" width="17.140625" style="1881" bestFit="1" customWidth="1"/>
    <col min="3077" max="3077" width="16.7109375" style="1881" bestFit="1" customWidth="1"/>
    <col min="3078" max="3078" width="16.85546875" style="1881" bestFit="1" customWidth="1"/>
    <col min="3079" max="3079" width="21.42578125" style="1881" customWidth="1"/>
    <col min="3080" max="3080" width="9.140625" style="1881"/>
    <col min="3081" max="3081" width="16.5703125" style="1881" bestFit="1" customWidth="1"/>
    <col min="3082" max="3329" width="9.140625" style="1881"/>
    <col min="3330" max="3330" width="24.5703125" style="1881" customWidth="1"/>
    <col min="3331" max="3331" width="71.7109375" style="1881" customWidth="1"/>
    <col min="3332" max="3332" width="17.140625" style="1881" bestFit="1" customWidth="1"/>
    <col min="3333" max="3333" width="16.7109375" style="1881" bestFit="1" customWidth="1"/>
    <col min="3334" max="3334" width="16.85546875" style="1881" bestFit="1" customWidth="1"/>
    <col min="3335" max="3335" width="21.42578125" style="1881" customWidth="1"/>
    <col min="3336" max="3336" width="9.140625" style="1881"/>
    <col min="3337" max="3337" width="16.5703125" style="1881" bestFit="1" customWidth="1"/>
    <col min="3338" max="3585" width="9.140625" style="1881"/>
    <col min="3586" max="3586" width="24.5703125" style="1881" customWidth="1"/>
    <col min="3587" max="3587" width="71.7109375" style="1881" customWidth="1"/>
    <col min="3588" max="3588" width="17.140625" style="1881" bestFit="1" customWidth="1"/>
    <col min="3589" max="3589" width="16.7109375" style="1881" bestFit="1" customWidth="1"/>
    <col min="3590" max="3590" width="16.85546875" style="1881" bestFit="1" customWidth="1"/>
    <col min="3591" max="3591" width="21.42578125" style="1881" customWidth="1"/>
    <col min="3592" max="3592" width="9.140625" style="1881"/>
    <col min="3593" max="3593" width="16.5703125" style="1881" bestFit="1" customWidth="1"/>
    <col min="3594" max="3841" width="9.140625" style="1881"/>
    <col min="3842" max="3842" width="24.5703125" style="1881" customWidth="1"/>
    <col min="3843" max="3843" width="71.7109375" style="1881" customWidth="1"/>
    <col min="3844" max="3844" width="17.140625" style="1881" bestFit="1" customWidth="1"/>
    <col min="3845" max="3845" width="16.7109375" style="1881" bestFit="1" customWidth="1"/>
    <col min="3846" max="3846" width="16.85546875" style="1881" bestFit="1" customWidth="1"/>
    <col min="3847" max="3847" width="21.42578125" style="1881" customWidth="1"/>
    <col min="3848" max="3848" width="9.140625" style="1881"/>
    <col min="3849" max="3849" width="16.5703125" style="1881" bestFit="1" customWidth="1"/>
    <col min="3850" max="4097" width="9.140625" style="1881"/>
    <col min="4098" max="4098" width="24.5703125" style="1881" customWidth="1"/>
    <col min="4099" max="4099" width="71.7109375" style="1881" customWidth="1"/>
    <col min="4100" max="4100" width="17.140625" style="1881" bestFit="1" customWidth="1"/>
    <col min="4101" max="4101" width="16.7109375" style="1881" bestFit="1" customWidth="1"/>
    <col min="4102" max="4102" width="16.85546875" style="1881" bestFit="1" customWidth="1"/>
    <col min="4103" max="4103" width="21.42578125" style="1881" customWidth="1"/>
    <col min="4104" max="4104" width="9.140625" style="1881"/>
    <col min="4105" max="4105" width="16.5703125" style="1881" bestFit="1" customWidth="1"/>
    <col min="4106" max="4353" width="9.140625" style="1881"/>
    <col min="4354" max="4354" width="24.5703125" style="1881" customWidth="1"/>
    <col min="4355" max="4355" width="71.7109375" style="1881" customWidth="1"/>
    <col min="4356" max="4356" width="17.140625" style="1881" bestFit="1" customWidth="1"/>
    <col min="4357" max="4357" width="16.7109375" style="1881" bestFit="1" customWidth="1"/>
    <col min="4358" max="4358" width="16.85546875" style="1881" bestFit="1" customWidth="1"/>
    <col min="4359" max="4359" width="21.42578125" style="1881" customWidth="1"/>
    <col min="4360" max="4360" width="9.140625" style="1881"/>
    <col min="4361" max="4361" width="16.5703125" style="1881" bestFit="1" customWidth="1"/>
    <col min="4362" max="4609" width="9.140625" style="1881"/>
    <col min="4610" max="4610" width="24.5703125" style="1881" customWidth="1"/>
    <col min="4611" max="4611" width="71.7109375" style="1881" customWidth="1"/>
    <col min="4612" max="4612" width="17.140625" style="1881" bestFit="1" customWidth="1"/>
    <col min="4613" max="4613" width="16.7109375" style="1881" bestFit="1" customWidth="1"/>
    <col min="4614" max="4614" width="16.85546875" style="1881" bestFit="1" customWidth="1"/>
    <col min="4615" max="4615" width="21.42578125" style="1881" customWidth="1"/>
    <col min="4616" max="4616" width="9.140625" style="1881"/>
    <col min="4617" max="4617" width="16.5703125" style="1881" bestFit="1" customWidth="1"/>
    <col min="4618" max="4865" width="9.140625" style="1881"/>
    <col min="4866" max="4866" width="24.5703125" style="1881" customWidth="1"/>
    <col min="4867" max="4867" width="71.7109375" style="1881" customWidth="1"/>
    <col min="4868" max="4868" width="17.140625" style="1881" bestFit="1" customWidth="1"/>
    <col min="4869" max="4869" width="16.7109375" style="1881" bestFit="1" customWidth="1"/>
    <col min="4870" max="4870" width="16.85546875" style="1881" bestFit="1" customWidth="1"/>
    <col min="4871" max="4871" width="21.42578125" style="1881" customWidth="1"/>
    <col min="4872" max="4872" width="9.140625" style="1881"/>
    <col min="4873" max="4873" width="16.5703125" style="1881" bestFit="1" customWidth="1"/>
    <col min="4874" max="5121" width="9.140625" style="1881"/>
    <col min="5122" max="5122" width="24.5703125" style="1881" customWidth="1"/>
    <col min="5123" max="5123" width="71.7109375" style="1881" customWidth="1"/>
    <col min="5124" max="5124" width="17.140625" style="1881" bestFit="1" customWidth="1"/>
    <col min="5125" max="5125" width="16.7109375" style="1881" bestFit="1" customWidth="1"/>
    <col min="5126" max="5126" width="16.85546875" style="1881" bestFit="1" customWidth="1"/>
    <col min="5127" max="5127" width="21.42578125" style="1881" customWidth="1"/>
    <col min="5128" max="5128" width="9.140625" style="1881"/>
    <col min="5129" max="5129" width="16.5703125" style="1881" bestFit="1" customWidth="1"/>
    <col min="5130" max="5377" width="9.140625" style="1881"/>
    <col min="5378" max="5378" width="24.5703125" style="1881" customWidth="1"/>
    <col min="5379" max="5379" width="71.7109375" style="1881" customWidth="1"/>
    <col min="5380" max="5380" width="17.140625" style="1881" bestFit="1" customWidth="1"/>
    <col min="5381" max="5381" width="16.7109375" style="1881" bestFit="1" customWidth="1"/>
    <col min="5382" max="5382" width="16.85546875" style="1881" bestFit="1" customWidth="1"/>
    <col min="5383" max="5383" width="21.42578125" style="1881" customWidth="1"/>
    <col min="5384" max="5384" width="9.140625" style="1881"/>
    <col min="5385" max="5385" width="16.5703125" style="1881" bestFit="1" customWidth="1"/>
    <col min="5386" max="5633" width="9.140625" style="1881"/>
    <col min="5634" max="5634" width="24.5703125" style="1881" customWidth="1"/>
    <col min="5635" max="5635" width="71.7109375" style="1881" customWidth="1"/>
    <col min="5636" max="5636" width="17.140625" style="1881" bestFit="1" customWidth="1"/>
    <col min="5637" max="5637" width="16.7109375" style="1881" bestFit="1" customWidth="1"/>
    <col min="5638" max="5638" width="16.85546875" style="1881" bestFit="1" customWidth="1"/>
    <col min="5639" max="5639" width="21.42578125" style="1881" customWidth="1"/>
    <col min="5640" max="5640" width="9.140625" style="1881"/>
    <col min="5641" max="5641" width="16.5703125" style="1881" bestFit="1" customWidth="1"/>
    <col min="5642" max="5889" width="9.140625" style="1881"/>
    <col min="5890" max="5890" width="24.5703125" style="1881" customWidth="1"/>
    <col min="5891" max="5891" width="71.7109375" style="1881" customWidth="1"/>
    <col min="5892" max="5892" width="17.140625" style="1881" bestFit="1" customWidth="1"/>
    <col min="5893" max="5893" width="16.7109375" style="1881" bestFit="1" customWidth="1"/>
    <col min="5894" max="5894" width="16.85546875" style="1881" bestFit="1" customWidth="1"/>
    <col min="5895" max="5895" width="21.42578125" style="1881" customWidth="1"/>
    <col min="5896" max="5896" width="9.140625" style="1881"/>
    <col min="5897" max="5897" width="16.5703125" style="1881" bestFit="1" customWidth="1"/>
    <col min="5898" max="6145" width="9.140625" style="1881"/>
    <col min="6146" max="6146" width="24.5703125" style="1881" customWidth="1"/>
    <col min="6147" max="6147" width="71.7109375" style="1881" customWidth="1"/>
    <col min="6148" max="6148" width="17.140625" style="1881" bestFit="1" customWidth="1"/>
    <col min="6149" max="6149" width="16.7109375" style="1881" bestFit="1" customWidth="1"/>
    <col min="6150" max="6150" width="16.85546875" style="1881" bestFit="1" customWidth="1"/>
    <col min="6151" max="6151" width="21.42578125" style="1881" customWidth="1"/>
    <col min="6152" max="6152" width="9.140625" style="1881"/>
    <col min="6153" max="6153" width="16.5703125" style="1881" bestFit="1" customWidth="1"/>
    <col min="6154" max="6401" width="9.140625" style="1881"/>
    <col min="6402" max="6402" width="24.5703125" style="1881" customWidth="1"/>
    <col min="6403" max="6403" width="71.7109375" style="1881" customWidth="1"/>
    <col min="6404" max="6404" width="17.140625" style="1881" bestFit="1" customWidth="1"/>
    <col min="6405" max="6405" width="16.7109375" style="1881" bestFit="1" customWidth="1"/>
    <col min="6406" max="6406" width="16.85546875" style="1881" bestFit="1" customWidth="1"/>
    <col min="6407" max="6407" width="21.42578125" style="1881" customWidth="1"/>
    <col min="6408" max="6408" width="9.140625" style="1881"/>
    <col min="6409" max="6409" width="16.5703125" style="1881" bestFit="1" customWidth="1"/>
    <col min="6410" max="6657" width="9.140625" style="1881"/>
    <col min="6658" max="6658" width="24.5703125" style="1881" customWidth="1"/>
    <col min="6659" max="6659" width="71.7109375" style="1881" customWidth="1"/>
    <col min="6660" max="6660" width="17.140625" style="1881" bestFit="1" customWidth="1"/>
    <col min="6661" max="6661" width="16.7109375" style="1881" bestFit="1" customWidth="1"/>
    <col min="6662" max="6662" width="16.85546875" style="1881" bestFit="1" customWidth="1"/>
    <col min="6663" max="6663" width="21.42578125" style="1881" customWidth="1"/>
    <col min="6664" max="6664" width="9.140625" style="1881"/>
    <col min="6665" max="6665" width="16.5703125" style="1881" bestFit="1" customWidth="1"/>
    <col min="6666" max="6913" width="9.140625" style="1881"/>
    <col min="6914" max="6914" width="24.5703125" style="1881" customWidth="1"/>
    <col min="6915" max="6915" width="71.7109375" style="1881" customWidth="1"/>
    <col min="6916" max="6916" width="17.140625" style="1881" bestFit="1" customWidth="1"/>
    <col min="6917" max="6917" width="16.7109375" style="1881" bestFit="1" customWidth="1"/>
    <col min="6918" max="6918" width="16.85546875" style="1881" bestFit="1" customWidth="1"/>
    <col min="6919" max="6919" width="21.42578125" style="1881" customWidth="1"/>
    <col min="6920" max="6920" width="9.140625" style="1881"/>
    <col min="6921" max="6921" width="16.5703125" style="1881" bestFit="1" customWidth="1"/>
    <col min="6922" max="7169" width="9.140625" style="1881"/>
    <col min="7170" max="7170" width="24.5703125" style="1881" customWidth="1"/>
    <col min="7171" max="7171" width="71.7109375" style="1881" customWidth="1"/>
    <col min="7172" max="7172" width="17.140625" style="1881" bestFit="1" customWidth="1"/>
    <col min="7173" max="7173" width="16.7109375" style="1881" bestFit="1" customWidth="1"/>
    <col min="7174" max="7174" width="16.85546875" style="1881" bestFit="1" customWidth="1"/>
    <col min="7175" max="7175" width="21.42578125" style="1881" customWidth="1"/>
    <col min="7176" max="7176" width="9.140625" style="1881"/>
    <col min="7177" max="7177" width="16.5703125" style="1881" bestFit="1" customWidth="1"/>
    <col min="7178" max="7425" width="9.140625" style="1881"/>
    <col min="7426" max="7426" width="24.5703125" style="1881" customWidth="1"/>
    <col min="7427" max="7427" width="71.7109375" style="1881" customWidth="1"/>
    <col min="7428" max="7428" width="17.140625" style="1881" bestFit="1" customWidth="1"/>
    <col min="7429" max="7429" width="16.7109375" style="1881" bestFit="1" customWidth="1"/>
    <col min="7430" max="7430" width="16.85546875" style="1881" bestFit="1" customWidth="1"/>
    <col min="7431" max="7431" width="21.42578125" style="1881" customWidth="1"/>
    <col min="7432" max="7432" width="9.140625" style="1881"/>
    <col min="7433" max="7433" width="16.5703125" style="1881" bestFit="1" customWidth="1"/>
    <col min="7434" max="7681" width="9.140625" style="1881"/>
    <col min="7682" max="7682" width="24.5703125" style="1881" customWidth="1"/>
    <col min="7683" max="7683" width="71.7109375" style="1881" customWidth="1"/>
    <col min="7684" max="7684" width="17.140625" style="1881" bestFit="1" customWidth="1"/>
    <col min="7685" max="7685" width="16.7109375" style="1881" bestFit="1" customWidth="1"/>
    <col min="7686" max="7686" width="16.85546875" style="1881" bestFit="1" customWidth="1"/>
    <col min="7687" max="7687" width="21.42578125" style="1881" customWidth="1"/>
    <col min="7688" max="7688" width="9.140625" style="1881"/>
    <col min="7689" max="7689" width="16.5703125" style="1881" bestFit="1" customWidth="1"/>
    <col min="7690" max="7937" width="9.140625" style="1881"/>
    <col min="7938" max="7938" width="24.5703125" style="1881" customWidth="1"/>
    <col min="7939" max="7939" width="71.7109375" style="1881" customWidth="1"/>
    <col min="7940" max="7940" width="17.140625" style="1881" bestFit="1" customWidth="1"/>
    <col min="7941" max="7941" width="16.7109375" style="1881" bestFit="1" customWidth="1"/>
    <col min="7942" max="7942" width="16.85546875" style="1881" bestFit="1" customWidth="1"/>
    <col min="7943" max="7943" width="21.42578125" style="1881" customWidth="1"/>
    <col min="7944" max="7944" width="9.140625" style="1881"/>
    <col min="7945" max="7945" width="16.5703125" style="1881" bestFit="1" customWidth="1"/>
    <col min="7946" max="8193" width="9.140625" style="1881"/>
    <col min="8194" max="8194" width="24.5703125" style="1881" customWidth="1"/>
    <col min="8195" max="8195" width="71.7109375" style="1881" customWidth="1"/>
    <col min="8196" max="8196" width="17.140625" style="1881" bestFit="1" customWidth="1"/>
    <col min="8197" max="8197" width="16.7109375" style="1881" bestFit="1" customWidth="1"/>
    <col min="8198" max="8198" width="16.85546875" style="1881" bestFit="1" customWidth="1"/>
    <col min="8199" max="8199" width="21.42578125" style="1881" customWidth="1"/>
    <col min="8200" max="8200" width="9.140625" style="1881"/>
    <col min="8201" max="8201" width="16.5703125" style="1881" bestFit="1" customWidth="1"/>
    <col min="8202" max="8449" width="9.140625" style="1881"/>
    <col min="8450" max="8450" width="24.5703125" style="1881" customWidth="1"/>
    <col min="8451" max="8451" width="71.7109375" style="1881" customWidth="1"/>
    <col min="8452" max="8452" width="17.140625" style="1881" bestFit="1" customWidth="1"/>
    <col min="8453" max="8453" width="16.7109375" style="1881" bestFit="1" customWidth="1"/>
    <col min="8454" max="8454" width="16.85546875" style="1881" bestFit="1" customWidth="1"/>
    <col min="8455" max="8455" width="21.42578125" style="1881" customWidth="1"/>
    <col min="8456" max="8456" width="9.140625" style="1881"/>
    <col min="8457" max="8457" width="16.5703125" style="1881" bestFit="1" customWidth="1"/>
    <col min="8458" max="8705" width="9.140625" style="1881"/>
    <col min="8706" max="8706" width="24.5703125" style="1881" customWidth="1"/>
    <col min="8707" max="8707" width="71.7109375" style="1881" customWidth="1"/>
    <col min="8708" max="8708" width="17.140625" style="1881" bestFit="1" customWidth="1"/>
    <col min="8709" max="8709" width="16.7109375" style="1881" bestFit="1" customWidth="1"/>
    <col min="8710" max="8710" width="16.85546875" style="1881" bestFit="1" customWidth="1"/>
    <col min="8711" max="8711" width="21.42578125" style="1881" customWidth="1"/>
    <col min="8712" max="8712" width="9.140625" style="1881"/>
    <col min="8713" max="8713" width="16.5703125" style="1881" bestFit="1" customWidth="1"/>
    <col min="8714" max="8961" width="9.140625" style="1881"/>
    <col min="8962" max="8962" width="24.5703125" style="1881" customWidth="1"/>
    <col min="8963" max="8963" width="71.7109375" style="1881" customWidth="1"/>
    <col min="8964" max="8964" width="17.140625" style="1881" bestFit="1" customWidth="1"/>
    <col min="8965" max="8965" width="16.7109375" style="1881" bestFit="1" customWidth="1"/>
    <col min="8966" max="8966" width="16.85546875" style="1881" bestFit="1" customWidth="1"/>
    <col min="8967" max="8967" width="21.42578125" style="1881" customWidth="1"/>
    <col min="8968" max="8968" width="9.140625" style="1881"/>
    <col min="8969" max="8969" width="16.5703125" style="1881" bestFit="1" customWidth="1"/>
    <col min="8970" max="9217" width="9.140625" style="1881"/>
    <col min="9218" max="9218" width="24.5703125" style="1881" customWidth="1"/>
    <col min="9219" max="9219" width="71.7109375" style="1881" customWidth="1"/>
    <col min="9220" max="9220" width="17.140625" style="1881" bestFit="1" customWidth="1"/>
    <col min="9221" max="9221" width="16.7109375" style="1881" bestFit="1" customWidth="1"/>
    <col min="9222" max="9222" width="16.85546875" style="1881" bestFit="1" customWidth="1"/>
    <col min="9223" max="9223" width="21.42578125" style="1881" customWidth="1"/>
    <col min="9224" max="9224" width="9.140625" style="1881"/>
    <col min="9225" max="9225" width="16.5703125" style="1881" bestFit="1" customWidth="1"/>
    <col min="9226" max="9473" width="9.140625" style="1881"/>
    <col min="9474" max="9474" width="24.5703125" style="1881" customWidth="1"/>
    <col min="9475" max="9475" width="71.7109375" style="1881" customWidth="1"/>
    <col min="9476" max="9476" width="17.140625" style="1881" bestFit="1" customWidth="1"/>
    <col min="9477" max="9477" width="16.7109375" style="1881" bestFit="1" customWidth="1"/>
    <col min="9478" max="9478" width="16.85546875" style="1881" bestFit="1" customWidth="1"/>
    <col min="9479" max="9479" width="21.42578125" style="1881" customWidth="1"/>
    <col min="9480" max="9480" width="9.140625" style="1881"/>
    <col min="9481" max="9481" width="16.5703125" style="1881" bestFit="1" customWidth="1"/>
    <col min="9482" max="9729" width="9.140625" style="1881"/>
    <col min="9730" max="9730" width="24.5703125" style="1881" customWidth="1"/>
    <col min="9731" max="9731" width="71.7109375" style="1881" customWidth="1"/>
    <col min="9732" max="9732" width="17.140625" style="1881" bestFit="1" customWidth="1"/>
    <col min="9733" max="9733" width="16.7109375" style="1881" bestFit="1" customWidth="1"/>
    <col min="9734" max="9734" width="16.85546875" style="1881" bestFit="1" customWidth="1"/>
    <col min="9735" max="9735" width="21.42578125" style="1881" customWidth="1"/>
    <col min="9736" max="9736" width="9.140625" style="1881"/>
    <col min="9737" max="9737" width="16.5703125" style="1881" bestFit="1" customWidth="1"/>
    <col min="9738" max="9985" width="9.140625" style="1881"/>
    <col min="9986" max="9986" width="24.5703125" style="1881" customWidth="1"/>
    <col min="9987" max="9987" width="71.7109375" style="1881" customWidth="1"/>
    <col min="9988" max="9988" width="17.140625" style="1881" bestFit="1" customWidth="1"/>
    <col min="9989" max="9989" width="16.7109375" style="1881" bestFit="1" customWidth="1"/>
    <col min="9990" max="9990" width="16.85546875" style="1881" bestFit="1" customWidth="1"/>
    <col min="9991" max="9991" width="21.42578125" style="1881" customWidth="1"/>
    <col min="9992" max="9992" width="9.140625" style="1881"/>
    <col min="9993" max="9993" width="16.5703125" style="1881" bestFit="1" customWidth="1"/>
    <col min="9994" max="10241" width="9.140625" style="1881"/>
    <col min="10242" max="10242" width="24.5703125" style="1881" customWidth="1"/>
    <col min="10243" max="10243" width="71.7109375" style="1881" customWidth="1"/>
    <col min="10244" max="10244" width="17.140625" style="1881" bestFit="1" customWidth="1"/>
    <col min="10245" max="10245" width="16.7109375" style="1881" bestFit="1" customWidth="1"/>
    <col min="10246" max="10246" width="16.85546875" style="1881" bestFit="1" customWidth="1"/>
    <col min="10247" max="10247" width="21.42578125" style="1881" customWidth="1"/>
    <col min="10248" max="10248" width="9.140625" style="1881"/>
    <col min="10249" max="10249" width="16.5703125" style="1881" bestFit="1" customWidth="1"/>
    <col min="10250" max="10497" width="9.140625" style="1881"/>
    <col min="10498" max="10498" width="24.5703125" style="1881" customWidth="1"/>
    <col min="10499" max="10499" width="71.7109375" style="1881" customWidth="1"/>
    <col min="10500" max="10500" width="17.140625" style="1881" bestFit="1" customWidth="1"/>
    <col min="10501" max="10501" width="16.7109375" style="1881" bestFit="1" customWidth="1"/>
    <col min="10502" max="10502" width="16.85546875" style="1881" bestFit="1" customWidth="1"/>
    <col min="10503" max="10503" width="21.42578125" style="1881" customWidth="1"/>
    <col min="10504" max="10504" width="9.140625" style="1881"/>
    <col min="10505" max="10505" width="16.5703125" style="1881" bestFit="1" customWidth="1"/>
    <col min="10506" max="10753" width="9.140625" style="1881"/>
    <col min="10754" max="10754" width="24.5703125" style="1881" customWidth="1"/>
    <col min="10755" max="10755" width="71.7109375" style="1881" customWidth="1"/>
    <col min="10756" max="10756" width="17.140625" style="1881" bestFit="1" customWidth="1"/>
    <col min="10757" max="10757" width="16.7109375" style="1881" bestFit="1" customWidth="1"/>
    <col min="10758" max="10758" width="16.85546875" style="1881" bestFit="1" customWidth="1"/>
    <col min="10759" max="10759" width="21.42578125" style="1881" customWidth="1"/>
    <col min="10760" max="10760" width="9.140625" style="1881"/>
    <col min="10761" max="10761" width="16.5703125" style="1881" bestFit="1" customWidth="1"/>
    <col min="10762" max="11009" width="9.140625" style="1881"/>
    <col min="11010" max="11010" width="24.5703125" style="1881" customWidth="1"/>
    <col min="11011" max="11011" width="71.7109375" style="1881" customWidth="1"/>
    <col min="11012" max="11012" width="17.140625" style="1881" bestFit="1" customWidth="1"/>
    <col min="11013" max="11013" width="16.7109375" style="1881" bestFit="1" customWidth="1"/>
    <col min="11014" max="11014" width="16.85546875" style="1881" bestFit="1" customWidth="1"/>
    <col min="11015" max="11015" width="21.42578125" style="1881" customWidth="1"/>
    <col min="11016" max="11016" width="9.140625" style="1881"/>
    <col min="11017" max="11017" width="16.5703125" style="1881" bestFit="1" customWidth="1"/>
    <col min="11018" max="11265" width="9.140625" style="1881"/>
    <col min="11266" max="11266" width="24.5703125" style="1881" customWidth="1"/>
    <col min="11267" max="11267" width="71.7109375" style="1881" customWidth="1"/>
    <col min="11268" max="11268" width="17.140625" style="1881" bestFit="1" customWidth="1"/>
    <col min="11269" max="11269" width="16.7109375" style="1881" bestFit="1" customWidth="1"/>
    <col min="11270" max="11270" width="16.85546875" style="1881" bestFit="1" customWidth="1"/>
    <col min="11271" max="11271" width="21.42578125" style="1881" customWidth="1"/>
    <col min="11272" max="11272" width="9.140625" style="1881"/>
    <col min="11273" max="11273" width="16.5703125" style="1881" bestFit="1" customWidth="1"/>
    <col min="11274" max="11521" width="9.140625" style="1881"/>
    <col min="11522" max="11522" width="24.5703125" style="1881" customWidth="1"/>
    <col min="11523" max="11523" width="71.7109375" style="1881" customWidth="1"/>
    <col min="11524" max="11524" width="17.140625" style="1881" bestFit="1" customWidth="1"/>
    <col min="11525" max="11525" width="16.7109375" style="1881" bestFit="1" customWidth="1"/>
    <col min="11526" max="11526" width="16.85546875" style="1881" bestFit="1" customWidth="1"/>
    <col min="11527" max="11527" width="21.42578125" style="1881" customWidth="1"/>
    <col min="11528" max="11528" width="9.140625" style="1881"/>
    <col min="11529" max="11529" width="16.5703125" style="1881" bestFit="1" customWidth="1"/>
    <col min="11530" max="11777" width="9.140625" style="1881"/>
    <col min="11778" max="11778" width="24.5703125" style="1881" customWidth="1"/>
    <col min="11779" max="11779" width="71.7109375" style="1881" customWidth="1"/>
    <col min="11780" max="11780" width="17.140625" style="1881" bestFit="1" customWidth="1"/>
    <col min="11781" max="11781" width="16.7109375" style="1881" bestFit="1" customWidth="1"/>
    <col min="11782" max="11782" width="16.85546875" style="1881" bestFit="1" customWidth="1"/>
    <col min="11783" max="11783" width="21.42578125" style="1881" customWidth="1"/>
    <col min="11784" max="11784" width="9.140625" style="1881"/>
    <col min="11785" max="11785" width="16.5703125" style="1881" bestFit="1" customWidth="1"/>
    <col min="11786" max="12033" width="9.140625" style="1881"/>
    <col min="12034" max="12034" width="24.5703125" style="1881" customWidth="1"/>
    <col min="12035" max="12035" width="71.7109375" style="1881" customWidth="1"/>
    <col min="12036" max="12036" width="17.140625" style="1881" bestFit="1" customWidth="1"/>
    <col min="12037" max="12037" width="16.7109375" style="1881" bestFit="1" customWidth="1"/>
    <col min="12038" max="12038" width="16.85546875" style="1881" bestFit="1" customWidth="1"/>
    <col min="12039" max="12039" width="21.42578125" style="1881" customWidth="1"/>
    <col min="12040" max="12040" width="9.140625" style="1881"/>
    <col min="12041" max="12041" width="16.5703125" style="1881" bestFit="1" customWidth="1"/>
    <col min="12042" max="12289" width="9.140625" style="1881"/>
    <col min="12290" max="12290" width="24.5703125" style="1881" customWidth="1"/>
    <col min="12291" max="12291" width="71.7109375" style="1881" customWidth="1"/>
    <col min="12292" max="12292" width="17.140625" style="1881" bestFit="1" customWidth="1"/>
    <col min="12293" max="12293" width="16.7109375" style="1881" bestFit="1" customWidth="1"/>
    <col min="12294" max="12294" width="16.85546875" style="1881" bestFit="1" customWidth="1"/>
    <col min="12295" max="12295" width="21.42578125" style="1881" customWidth="1"/>
    <col min="12296" max="12296" width="9.140625" style="1881"/>
    <col min="12297" max="12297" width="16.5703125" style="1881" bestFit="1" customWidth="1"/>
    <col min="12298" max="12545" width="9.140625" style="1881"/>
    <col min="12546" max="12546" width="24.5703125" style="1881" customWidth="1"/>
    <col min="12547" max="12547" width="71.7109375" style="1881" customWidth="1"/>
    <col min="12548" max="12548" width="17.140625" style="1881" bestFit="1" customWidth="1"/>
    <col min="12549" max="12549" width="16.7109375" style="1881" bestFit="1" customWidth="1"/>
    <col min="12550" max="12550" width="16.85546875" style="1881" bestFit="1" customWidth="1"/>
    <col min="12551" max="12551" width="21.42578125" style="1881" customWidth="1"/>
    <col min="12552" max="12552" width="9.140625" style="1881"/>
    <col min="12553" max="12553" width="16.5703125" style="1881" bestFit="1" customWidth="1"/>
    <col min="12554" max="12801" width="9.140625" style="1881"/>
    <col min="12802" max="12802" width="24.5703125" style="1881" customWidth="1"/>
    <col min="12803" max="12803" width="71.7109375" style="1881" customWidth="1"/>
    <col min="12804" max="12804" width="17.140625" style="1881" bestFit="1" customWidth="1"/>
    <col min="12805" max="12805" width="16.7109375" style="1881" bestFit="1" customWidth="1"/>
    <col min="12806" max="12806" width="16.85546875" style="1881" bestFit="1" customWidth="1"/>
    <col min="12807" max="12807" width="21.42578125" style="1881" customWidth="1"/>
    <col min="12808" max="12808" width="9.140625" style="1881"/>
    <col min="12809" max="12809" width="16.5703125" style="1881" bestFit="1" customWidth="1"/>
    <col min="12810" max="13057" width="9.140625" style="1881"/>
    <col min="13058" max="13058" width="24.5703125" style="1881" customWidth="1"/>
    <col min="13059" max="13059" width="71.7109375" style="1881" customWidth="1"/>
    <col min="13060" max="13060" width="17.140625" style="1881" bestFit="1" customWidth="1"/>
    <col min="13061" max="13061" width="16.7109375" style="1881" bestFit="1" customWidth="1"/>
    <col min="13062" max="13062" width="16.85546875" style="1881" bestFit="1" customWidth="1"/>
    <col min="13063" max="13063" width="21.42578125" style="1881" customWidth="1"/>
    <col min="13064" max="13064" width="9.140625" style="1881"/>
    <col min="13065" max="13065" width="16.5703125" style="1881" bestFit="1" customWidth="1"/>
    <col min="13066" max="13313" width="9.140625" style="1881"/>
    <col min="13314" max="13314" width="24.5703125" style="1881" customWidth="1"/>
    <col min="13315" max="13315" width="71.7109375" style="1881" customWidth="1"/>
    <col min="13316" max="13316" width="17.140625" style="1881" bestFit="1" customWidth="1"/>
    <col min="13317" max="13317" width="16.7109375" style="1881" bestFit="1" customWidth="1"/>
    <col min="13318" max="13318" width="16.85546875" style="1881" bestFit="1" customWidth="1"/>
    <col min="13319" max="13319" width="21.42578125" style="1881" customWidth="1"/>
    <col min="13320" max="13320" width="9.140625" style="1881"/>
    <col min="13321" max="13321" width="16.5703125" style="1881" bestFit="1" customWidth="1"/>
    <col min="13322" max="13569" width="9.140625" style="1881"/>
    <col min="13570" max="13570" width="24.5703125" style="1881" customWidth="1"/>
    <col min="13571" max="13571" width="71.7109375" style="1881" customWidth="1"/>
    <col min="13572" max="13572" width="17.140625" style="1881" bestFit="1" customWidth="1"/>
    <col min="13573" max="13573" width="16.7109375" style="1881" bestFit="1" customWidth="1"/>
    <col min="13574" max="13574" width="16.85546875" style="1881" bestFit="1" customWidth="1"/>
    <col min="13575" max="13575" width="21.42578125" style="1881" customWidth="1"/>
    <col min="13576" max="13576" width="9.140625" style="1881"/>
    <col min="13577" max="13577" width="16.5703125" style="1881" bestFit="1" customWidth="1"/>
    <col min="13578" max="13825" width="9.140625" style="1881"/>
    <col min="13826" max="13826" width="24.5703125" style="1881" customWidth="1"/>
    <col min="13827" max="13827" width="71.7109375" style="1881" customWidth="1"/>
    <col min="13828" max="13828" width="17.140625" style="1881" bestFit="1" customWidth="1"/>
    <col min="13829" max="13829" width="16.7109375" style="1881" bestFit="1" customWidth="1"/>
    <col min="13830" max="13830" width="16.85546875" style="1881" bestFit="1" customWidth="1"/>
    <col min="13831" max="13831" width="21.42578125" style="1881" customWidth="1"/>
    <col min="13832" max="13832" width="9.140625" style="1881"/>
    <col min="13833" max="13833" width="16.5703125" style="1881" bestFit="1" customWidth="1"/>
    <col min="13834" max="14081" width="9.140625" style="1881"/>
    <col min="14082" max="14082" width="24.5703125" style="1881" customWidth="1"/>
    <col min="14083" max="14083" width="71.7109375" style="1881" customWidth="1"/>
    <col min="14084" max="14084" width="17.140625" style="1881" bestFit="1" customWidth="1"/>
    <col min="14085" max="14085" width="16.7109375" style="1881" bestFit="1" customWidth="1"/>
    <col min="14086" max="14086" width="16.85546875" style="1881" bestFit="1" customWidth="1"/>
    <col min="14087" max="14087" width="21.42578125" style="1881" customWidth="1"/>
    <col min="14088" max="14088" width="9.140625" style="1881"/>
    <col min="14089" max="14089" width="16.5703125" style="1881" bestFit="1" customWidth="1"/>
    <col min="14090" max="14337" width="9.140625" style="1881"/>
    <col min="14338" max="14338" width="24.5703125" style="1881" customWidth="1"/>
    <col min="14339" max="14339" width="71.7109375" style="1881" customWidth="1"/>
    <col min="14340" max="14340" width="17.140625" style="1881" bestFit="1" customWidth="1"/>
    <col min="14341" max="14341" width="16.7109375" style="1881" bestFit="1" customWidth="1"/>
    <col min="14342" max="14342" width="16.85546875" style="1881" bestFit="1" customWidth="1"/>
    <col min="14343" max="14343" width="21.42578125" style="1881" customWidth="1"/>
    <col min="14344" max="14344" width="9.140625" style="1881"/>
    <col min="14345" max="14345" width="16.5703125" style="1881" bestFit="1" customWidth="1"/>
    <col min="14346" max="14593" width="9.140625" style="1881"/>
    <col min="14594" max="14594" width="24.5703125" style="1881" customWidth="1"/>
    <col min="14595" max="14595" width="71.7109375" style="1881" customWidth="1"/>
    <col min="14596" max="14596" width="17.140625" style="1881" bestFit="1" customWidth="1"/>
    <col min="14597" max="14597" width="16.7109375" style="1881" bestFit="1" customWidth="1"/>
    <col min="14598" max="14598" width="16.85546875" style="1881" bestFit="1" customWidth="1"/>
    <col min="14599" max="14599" width="21.42578125" style="1881" customWidth="1"/>
    <col min="14600" max="14600" width="9.140625" style="1881"/>
    <col min="14601" max="14601" width="16.5703125" style="1881" bestFit="1" customWidth="1"/>
    <col min="14602" max="14849" width="9.140625" style="1881"/>
    <col min="14850" max="14850" width="24.5703125" style="1881" customWidth="1"/>
    <col min="14851" max="14851" width="71.7109375" style="1881" customWidth="1"/>
    <col min="14852" max="14852" width="17.140625" style="1881" bestFit="1" customWidth="1"/>
    <col min="14853" max="14853" width="16.7109375" style="1881" bestFit="1" customWidth="1"/>
    <col min="14854" max="14854" width="16.85546875" style="1881" bestFit="1" customWidth="1"/>
    <col min="14855" max="14855" width="21.42578125" style="1881" customWidth="1"/>
    <col min="14856" max="14856" width="9.140625" style="1881"/>
    <col min="14857" max="14857" width="16.5703125" style="1881" bestFit="1" customWidth="1"/>
    <col min="14858" max="15105" width="9.140625" style="1881"/>
    <col min="15106" max="15106" width="24.5703125" style="1881" customWidth="1"/>
    <col min="15107" max="15107" width="71.7109375" style="1881" customWidth="1"/>
    <col min="15108" max="15108" width="17.140625" style="1881" bestFit="1" customWidth="1"/>
    <col min="15109" max="15109" width="16.7109375" style="1881" bestFit="1" customWidth="1"/>
    <col min="15110" max="15110" width="16.85546875" style="1881" bestFit="1" customWidth="1"/>
    <col min="15111" max="15111" width="21.42578125" style="1881" customWidth="1"/>
    <col min="15112" max="15112" width="9.140625" style="1881"/>
    <col min="15113" max="15113" width="16.5703125" style="1881" bestFit="1" customWidth="1"/>
    <col min="15114" max="15361" width="9.140625" style="1881"/>
    <col min="15362" max="15362" width="24.5703125" style="1881" customWidth="1"/>
    <col min="15363" max="15363" width="71.7109375" style="1881" customWidth="1"/>
    <col min="15364" max="15364" width="17.140625" style="1881" bestFit="1" customWidth="1"/>
    <col min="15365" max="15365" width="16.7109375" style="1881" bestFit="1" customWidth="1"/>
    <col min="15366" max="15366" width="16.85546875" style="1881" bestFit="1" customWidth="1"/>
    <col min="15367" max="15367" width="21.42578125" style="1881" customWidth="1"/>
    <col min="15368" max="15368" width="9.140625" style="1881"/>
    <col min="15369" max="15369" width="16.5703125" style="1881" bestFit="1" customWidth="1"/>
    <col min="15370" max="15617" width="9.140625" style="1881"/>
    <col min="15618" max="15618" width="24.5703125" style="1881" customWidth="1"/>
    <col min="15619" max="15619" width="71.7109375" style="1881" customWidth="1"/>
    <col min="15620" max="15620" width="17.140625" style="1881" bestFit="1" customWidth="1"/>
    <col min="15621" max="15621" width="16.7109375" style="1881" bestFit="1" customWidth="1"/>
    <col min="15622" max="15622" width="16.85546875" style="1881" bestFit="1" customWidth="1"/>
    <col min="15623" max="15623" width="21.42578125" style="1881" customWidth="1"/>
    <col min="15624" max="15624" width="9.140625" style="1881"/>
    <col min="15625" max="15625" width="16.5703125" style="1881" bestFit="1" customWidth="1"/>
    <col min="15626" max="15873" width="9.140625" style="1881"/>
    <col min="15874" max="15874" width="24.5703125" style="1881" customWidth="1"/>
    <col min="15875" max="15875" width="71.7109375" style="1881" customWidth="1"/>
    <col min="15876" max="15876" width="17.140625" style="1881" bestFit="1" customWidth="1"/>
    <col min="15877" max="15877" width="16.7109375" style="1881" bestFit="1" customWidth="1"/>
    <col min="15878" max="15878" width="16.85546875" style="1881" bestFit="1" customWidth="1"/>
    <col min="15879" max="15879" width="21.42578125" style="1881" customWidth="1"/>
    <col min="15880" max="15880" width="9.140625" style="1881"/>
    <col min="15881" max="15881" width="16.5703125" style="1881" bestFit="1" customWidth="1"/>
    <col min="15882" max="16129" width="9.140625" style="1881"/>
    <col min="16130" max="16130" width="24.5703125" style="1881" customWidth="1"/>
    <col min="16131" max="16131" width="71.7109375" style="1881" customWidth="1"/>
    <col min="16132" max="16132" width="17.140625" style="1881" bestFit="1" customWidth="1"/>
    <col min="16133" max="16133" width="16.7109375" style="1881" bestFit="1" customWidth="1"/>
    <col min="16134" max="16134" width="16.85546875" style="1881" bestFit="1" customWidth="1"/>
    <col min="16135" max="16135" width="21.42578125" style="1881" customWidth="1"/>
    <col min="16136" max="16136" width="9.140625" style="1881"/>
    <col min="16137" max="16137" width="16.5703125" style="1881" bestFit="1" customWidth="1"/>
    <col min="16138" max="16384" width="9.140625" style="1881"/>
  </cols>
  <sheetData>
    <row r="1" spans="1:11" ht="13.5" thickBot="1"/>
    <row r="2" spans="1:11" s="1924" customFormat="1" ht="6" thickBot="1">
      <c r="B2" s="1919"/>
      <c r="C2" s="1920"/>
      <c r="D2" s="1921"/>
      <c r="E2" s="1922"/>
      <c r="F2" s="1922"/>
      <c r="G2" s="1923"/>
    </row>
    <row r="3" spans="1:11" s="1927" customFormat="1" ht="56.25" thickBot="1">
      <c r="A3" s="1918" t="s">
        <v>8915</v>
      </c>
      <c r="B3" s="1925"/>
      <c r="C3" s="1926" t="str">
        <f>[4]ORÇAMENTO!E6</f>
        <v>ASSOCIAÇÃO MATO-GROSSENSE DOS MUNICÍPIOS</v>
      </c>
      <c r="D3" s="2422" t="str">
        <f>'COMPOSIÇÃO CIVIL'!D3:E3</f>
        <v>Ref.: Tabela de Serviços
SINAPI (DEZEMBRO/2016)                                                     COM DESONERAÇÃO
e/ou composições PiniTCPO</v>
      </c>
      <c r="E3" s="2423"/>
      <c r="F3" s="2490"/>
      <c r="G3" s="2491"/>
    </row>
    <row r="4" spans="1:11" s="1927" customFormat="1" ht="39" thickBot="1">
      <c r="A4" s="1918" t="s">
        <v>9120</v>
      </c>
      <c r="B4" s="1928"/>
      <c r="C4" s="1892" t="s">
        <v>4</v>
      </c>
      <c r="D4" s="1893" t="s">
        <v>7</v>
      </c>
      <c r="E4" s="1929">
        <f>'ORÇAMENTO '!G6</f>
        <v>0.29070000000000001</v>
      </c>
      <c r="F4" s="2492"/>
      <c r="G4" s="2493"/>
    </row>
    <row r="5" spans="1:11" s="1930" customFormat="1" ht="18.75" thickBot="1">
      <c r="B5" s="2474" t="s">
        <v>9809</v>
      </c>
      <c r="C5" s="2475"/>
      <c r="D5" s="2475"/>
      <c r="E5" s="2475"/>
      <c r="F5" s="2475"/>
      <c r="G5" s="2476"/>
    </row>
    <row r="6" spans="1:11" s="1924" customFormat="1" ht="6" thickBot="1">
      <c r="B6" s="1919"/>
      <c r="C6" s="1920"/>
      <c r="D6" s="1921"/>
      <c r="E6" s="1922"/>
      <c r="F6" s="1922"/>
      <c r="G6" s="1923"/>
    </row>
    <row r="7" spans="1:11" s="1931" customFormat="1" ht="31.5" customHeight="1">
      <c r="B7" s="1941" t="str">
        <f>[4]ORÇAMENTO!C10</f>
        <v>OBRA:</v>
      </c>
      <c r="C7" s="2460" t="str">
        <f>'ORÇAMENTO '!D9</f>
        <v>CONSTRUÇÃO DA UNIDADE DESCENTRALIZADA DE REABILITAÇÃO- UDR</v>
      </c>
      <c r="D7" s="2460"/>
      <c r="E7" s="2460"/>
      <c r="F7" s="1932" t="str">
        <f>[4]ORÇAMENTO!I10</f>
        <v>DATA:</v>
      </c>
      <c r="G7" s="1942">
        <f>'ORÇAMENTO '!J9</f>
        <v>42907</v>
      </c>
    </row>
    <row r="8" spans="1:11" s="1933" customFormat="1" ht="15.75">
      <c r="B8" s="1943" t="str">
        <f>[4]ORÇAMENTO!C11</f>
        <v>LOCAL:</v>
      </c>
      <c r="C8" s="1944" t="str">
        <f>'ORÇAMENTO '!D10</f>
        <v>RODOVIA PALMIRO PAES DE BARROS - MT 040 , JARDIM ESTORIL , SANTO ANTÔNIO DO LERVERGER- MT</v>
      </c>
      <c r="D8" s="1944"/>
      <c r="E8" s="1944"/>
      <c r="F8" s="1945" t="str">
        <f>[4]ORÇAMENTO!I11</f>
        <v>LEIS SOCIAIS:</v>
      </c>
      <c r="G8" s="1946">
        <f>'[5]ORÇAMENTO '!J10</f>
        <v>0.90010000000000001</v>
      </c>
    </row>
    <row r="9" spans="1:11" s="1934" customFormat="1" ht="6" thickBot="1">
      <c r="B9" s="1947"/>
      <c r="C9" s="1935"/>
      <c r="D9" s="1936"/>
      <c r="E9" s="1937"/>
      <c r="F9" s="1937"/>
      <c r="G9" s="1948"/>
    </row>
    <row r="10" spans="1:11" s="1933" customFormat="1" ht="18.75" thickBot="1">
      <c r="B10" s="2494" t="s">
        <v>3160</v>
      </c>
      <c r="C10" s="2478"/>
      <c r="D10" s="2478"/>
      <c r="E10" s="2478"/>
      <c r="F10" s="2478"/>
      <c r="G10" s="2495"/>
    </row>
    <row r="11" spans="1:11" s="1934" customFormat="1" ht="6" thickBot="1">
      <c r="B11" s="1949"/>
      <c r="C11" s="1938"/>
      <c r="D11" s="1939"/>
      <c r="E11" s="1940"/>
      <c r="F11" s="1940"/>
      <c r="G11" s="1950"/>
    </row>
    <row r="12" spans="1:11" s="1891" customFormat="1" ht="13.5" thickBot="1">
      <c r="B12" s="1951"/>
      <c r="C12" s="1890"/>
      <c r="D12" s="1890"/>
      <c r="E12" s="1890"/>
      <c r="F12" s="1890"/>
      <c r="G12" s="1952"/>
    </row>
    <row r="13" spans="1:11" s="1909" customFormat="1" ht="15.75">
      <c r="B13" s="1901" t="s">
        <v>12517</v>
      </c>
      <c r="C13" s="2434" t="str">
        <f>CONCATENATE("FORNECIMENTO E INSTALAÇÃO DE ",C16)</f>
        <v xml:space="preserve">FORNECIMENTO E INSTALAÇÃO DE ILUMINAÇAO EMERGENCIA E SAIDA LED BIVOLT SEGURIMAX </v>
      </c>
      <c r="D13" s="2434"/>
      <c r="E13" s="2434"/>
      <c r="F13" s="2434"/>
      <c r="G13" s="1902" t="s">
        <v>30</v>
      </c>
      <c r="H13" s="1957">
        <f>G20</f>
        <v>37.549999999999997</v>
      </c>
      <c r="I13" s="1910"/>
    </row>
    <row r="14" spans="1:11" s="1909" customFormat="1" ht="31.5">
      <c r="B14" s="425" t="s">
        <v>3230</v>
      </c>
      <c r="C14" s="1903" t="s">
        <v>3089</v>
      </c>
      <c r="D14" s="1903" t="s">
        <v>30</v>
      </c>
      <c r="E14" s="1903" t="s">
        <v>3090</v>
      </c>
      <c r="F14" s="1911" t="s">
        <v>3091</v>
      </c>
      <c r="G14" s="1912" t="s">
        <v>3092</v>
      </c>
      <c r="I14" s="1910"/>
      <c r="K14" s="1879" t="s">
        <v>12511</v>
      </c>
    </row>
    <row r="15" spans="1:11" s="1909" customFormat="1" ht="15.75">
      <c r="B15" s="2402" t="s">
        <v>3093</v>
      </c>
      <c r="C15" s="2403"/>
      <c r="D15" s="2403"/>
      <c r="E15" s="2403"/>
      <c r="F15" s="2403"/>
      <c r="G15" s="2404"/>
      <c r="I15" s="1910"/>
      <c r="K15" s="1882" t="s">
        <v>12512</v>
      </c>
    </row>
    <row r="16" spans="1:11" s="1909" customFormat="1" ht="15.75">
      <c r="A16" s="1913" t="s">
        <v>8915</v>
      </c>
      <c r="B16" s="1953" t="s">
        <v>3142</v>
      </c>
      <c r="C16" s="1895" t="str">
        <f>C23</f>
        <v xml:space="preserve">ILUMINAÇAO EMERGENCIA E SAIDA LED BIVOLT SEGURIMAX </v>
      </c>
      <c r="D16" s="1884" t="str">
        <f>F23</f>
        <v>UN</v>
      </c>
      <c r="E16" s="1954">
        <v>1</v>
      </c>
      <c r="F16" s="1899">
        <f>D28</f>
        <v>21.71</v>
      </c>
      <c r="G16" s="1905">
        <f t="shared" ref="G16" si="0">TRUNC(F16*E16,2)</f>
        <v>21.71</v>
      </c>
      <c r="I16" s="1910"/>
      <c r="K16" s="1882" t="s">
        <v>12513</v>
      </c>
    </row>
    <row r="17" spans="1:11" s="1909" customFormat="1" ht="15.75">
      <c r="B17" s="2402" t="s">
        <v>3094</v>
      </c>
      <c r="C17" s="2403"/>
      <c r="D17" s="2403"/>
      <c r="E17" s="2403"/>
      <c r="F17" s="2403"/>
      <c r="G17" s="2404"/>
      <c r="I17" s="1910"/>
    </row>
    <row r="18" spans="1:11" s="1909" customFormat="1" ht="15.75">
      <c r="A18" s="1913" t="s">
        <v>9120</v>
      </c>
      <c r="B18" s="2029">
        <v>88264</v>
      </c>
      <c r="C18" s="1895" t="str">
        <f>IF($A18="INSUMO",VLOOKUP($B18,'BANCO DE DADOS DEZEMBRO INS'!$A:$D,2,FALSE),VLOOKUP($B18,'BANCO DE DADOS DEZEMBRO SERV'!$B:$E,2,FALSE))</f>
        <v>ELETRICISTA COM ENCARGOS COMPLEMENTARES</v>
      </c>
      <c r="D18" s="1894" t="str">
        <f>IF($A18="INSUMO",VLOOKUP($B18,'BANCO DE DADOS DEZEMBRO INS'!$A:$D,3,FALSE),VLOOKUP($B18,'BANCO DE DADOS DEZEMBRO SERV'!$B:$E,3,FALSE))</f>
        <v>H</v>
      </c>
      <c r="E18" s="1904">
        <v>0.5</v>
      </c>
      <c r="F18" s="1899">
        <f>IF($A18="INSUMO",VLOOKUP($B18,'BANCO DE DADOS DEZEMBRO INS'!$A:$D,4,FALSE),VLOOKUP($B18,'BANCO DE DADOS DEZEMBRO SERV'!$B:$E,4,FALSE))</f>
        <v>17.690000000000001</v>
      </c>
      <c r="G18" s="1905">
        <f t="shared" ref="G18:G19" si="1">TRUNC(F18*E18,2)</f>
        <v>8.84</v>
      </c>
      <c r="I18" s="1910"/>
    </row>
    <row r="19" spans="1:11" s="1909" customFormat="1" ht="16.5" thickBot="1">
      <c r="A19" s="1913" t="s">
        <v>9120</v>
      </c>
      <c r="B19" s="2030">
        <v>88247</v>
      </c>
      <c r="C19" s="1896" t="str">
        <f>IF($A19="INSUMO",VLOOKUP($B19,'BANCO DE DADOS DEZEMBRO INS'!$A:$D,2,FALSE),VLOOKUP($B19,'BANCO DE DADOS DEZEMBRO SERV'!$B:$E,2,FALSE))</f>
        <v>AUXILIAR DE ELETRICISTA COM ENCARGOS COMPLEMENTARES</v>
      </c>
      <c r="D19" s="1897" t="str">
        <f>IF($A19="INSUMO",VLOOKUP($B19,'BANCO DE DADOS DEZEMBRO INS'!$A:$D,3,FALSE),VLOOKUP($B19,'BANCO DE DADOS DEZEMBRO SERV'!$B:$E,3,FALSE))</f>
        <v>H</v>
      </c>
      <c r="E19" s="1906">
        <v>0.5</v>
      </c>
      <c r="F19" s="1900">
        <f>IF($A19="INSUMO",VLOOKUP($B19,'BANCO DE DADOS DEZEMBRO INS'!$A:$D,4,FALSE),VLOOKUP($B19,'BANCO DE DADOS DEZEMBRO SERV'!$B:$E,4,FALSE))</f>
        <v>14.01</v>
      </c>
      <c r="G19" s="1907">
        <f t="shared" si="1"/>
        <v>7</v>
      </c>
      <c r="I19" s="1910"/>
    </row>
    <row r="20" spans="1:11" s="1909" customFormat="1" ht="16.5" thickBot="1">
      <c r="B20" s="2034" t="s">
        <v>12516</v>
      </c>
      <c r="C20" s="1915"/>
      <c r="D20" s="1915"/>
      <c r="E20" s="1915"/>
      <c r="F20" s="1908" t="s">
        <v>3095</v>
      </c>
      <c r="G20" s="1955">
        <f>SUM(G15:G19)</f>
        <v>37.549999999999997</v>
      </c>
      <c r="I20" s="1910"/>
    </row>
    <row r="21" spans="1:11" s="1914" customFormat="1" ht="15.75">
      <c r="B21" s="1956"/>
      <c r="C21" s="1915"/>
      <c r="D21" s="1915"/>
      <c r="E21" s="1915"/>
      <c r="F21" s="1916"/>
      <c r="G21" s="1917"/>
    </row>
    <row r="22" spans="1:11" ht="13.5" thickBot="1"/>
    <row r="23" spans="1:11" ht="15.75">
      <c r="B23" s="2007"/>
      <c r="C23" s="2002" t="s">
        <v>12514</v>
      </c>
      <c r="D23" s="2008"/>
      <c r="E23" s="2009"/>
      <c r="F23" s="1999" t="s">
        <v>30</v>
      </c>
      <c r="G23" s="2006" t="s">
        <v>30</v>
      </c>
    </row>
    <row r="24" spans="1:11" ht="31.5">
      <c r="B24" s="2010" t="s">
        <v>3135</v>
      </c>
      <c r="C24" s="2011" t="s">
        <v>3136</v>
      </c>
      <c r="D24" s="2012" t="s">
        <v>3137</v>
      </c>
      <c r="E24" s="2013" t="s">
        <v>3138</v>
      </c>
      <c r="F24" s="2000" t="s">
        <v>3139</v>
      </c>
      <c r="G24" s="2014" t="s">
        <v>3140</v>
      </c>
    </row>
    <row r="25" spans="1:11" ht="15">
      <c r="B25" s="2026">
        <v>42753</v>
      </c>
      <c r="C25" s="2003" t="s">
        <v>12515</v>
      </c>
      <c r="D25" s="2004">
        <v>25.54</v>
      </c>
      <c r="E25" s="2005" t="s">
        <v>3211</v>
      </c>
      <c r="F25" s="2028" t="s">
        <v>3212</v>
      </c>
      <c r="G25" s="2027" t="s">
        <v>12353</v>
      </c>
    </row>
    <row r="26" spans="1:11" ht="15">
      <c r="B26" s="2015">
        <v>42755</v>
      </c>
      <c r="C26" s="2016" t="s">
        <v>3191</v>
      </c>
      <c r="D26" s="2017">
        <v>19.420000000000002</v>
      </c>
      <c r="E26" s="2018" t="s">
        <v>3192</v>
      </c>
      <c r="F26" s="2025" t="s">
        <v>9248</v>
      </c>
      <c r="G26" s="2019" t="s">
        <v>11734</v>
      </c>
    </row>
    <row r="27" spans="1:11" ht="15">
      <c r="B27" s="2026">
        <v>42753</v>
      </c>
      <c r="C27" s="2003" t="s">
        <v>12341</v>
      </c>
      <c r="D27" s="2004">
        <v>21.71</v>
      </c>
      <c r="E27" s="2005" t="s">
        <v>12342</v>
      </c>
      <c r="F27" s="2028" t="s">
        <v>12343</v>
      </c>
      <c r="G27" s="2027" t="s">
        <v>12344</v>
      </c>
    </row>
    <row r="28" spans="1:11" ht="16.5" thickBot="1">
      <c r="B28" s="2020"/>
      <c r="C28" s="2021" t="s">
        <v>3141</v>
      </c>
      <c r="D28" s="2022">
        <f>MEDIAN(D25:D27)</f>
        <v>21.71</v>
      </c>
      <c r="E28" s="2023"/>
      <c r="F28" s="2001"/>
      <c r="G28" s="2024"/>
    </row>
    <row r="29" spans="1:11" ht="13.5" thickBot="1"/>
    <row r="30" spans="1:11" s="2041" customFormat="1" ht="54.75" customHeight="1">
      <c r="B30" s="2035" t="s">
        <v>12518</v>
      </c>
      <c r="C30" s="2434" t="str">
        <f>CONCATENATE("FORNECIMENTO E INSTALAÇÃO DE ",C33)</f>
        <v>FORNECIMENTO E INSTALAÇÃO DE PLACA DE SINALIZACAO DE SEGURANCA CONTRA INCENDIO, FOTOLUMINESCENTE, RETANGULAR, *13 X 26* CM, EM PVC *2* MM ANTI-CHAMAS (SIMBOLOS, CORES E PICTOGRAMAS CONFORME NBR 13434)</v>
      </c>
      <c r="D30" s="2434"/>
      <c r="E30" s="2434"/>
      <c r="F30" s="2434"/>
      <c r="G30" s="2036" t="s">
        <v>30</v>
      </c>
      <c r="H30" s="2053">
        <f>G36</f>
        <v>14.67</v>
      </c>
      <c r="I30" s="2042"/>
    </row>
    <row r="31" spans="1:11" s="2041" customFormat="1" ht="31.5">
      <c r="B31" s="425" t="s">
        <v>3230</v>
      </c>
      <c r="C31" s="2037" t="s">
        <v>3089</v>
      </c>
      <c r="D31" s="2037" t="s">
        <v>30</v>
      </c>
      <c r="E31" s="2037" t="s">
        <v>3090</v>
      </c>
      <c r="F31" s="2043" t="s">
        <v>3091</v>
      </c>
      <c r="G31" s="2044" t="s">
        <v>3092</v>
      </c>
      <c r="I31" s="2042"/>
      <c r="K31" s="1879"/>
    </row>
    <row r="32" spans="1:11" s="2041" customFormat="1" ht="15.75">
      <c r="B32" s="2402" t="s">
        <v>3093</v>
      </c>
      <c r="C32" s="2403"/>
      <c r="D32" s="2403"/>
      <c r="E32" s="2403"/>
      <c r="F32" s="2403"/>
      <c r="G32" s="2404"/>
      <c r="I32" s="2042"/>
      <c r="K32" s="1882"/>
    </row>
    <row r="33" spans="1:11" s="2041" customFormat="1" ht="60">
      <c r="A33" s="2045" t="s">
        <v>8915</v>
      </c>
      <c r="B33" s="2054">
        <v>37539</v>
      </c>
      <c r="C33" s="2032" t="str">
        <f>IF($A33="INSUMO",VLOOKUP($B33,'BANCO DE DADOS DEZEMBRO INS'!$A:$D,2,FALSE),VLOOKUP($B33,'BANCO DE DADOS DEZEMBRO SERV'!$B:$E,2,FALSE))</f>
        <v>PLACA DE SINALIZACAO DE SEGURANCA CONTRA INCENDIO, FOTOLUMINESCENTE, RETANGULAR, *13 X 26* CM, EM PVC *2* MM ANTI-CHAMAS (SIMBOLOS, CORES E PICTOGRAMAS CONFORME NBR 13434)</v>
      </c>
      <c r="D33" s="2031" t="str">
        <f>IF($A33="INSUMO",VLOOKUP($B33,'BANCO DE DADOS DEZEMBRO INS'!$A:$D,3,FALSE),VLOOKUP($B33,'BANCO DE DADOS DEZEMBRO SERV'!$B:$E,3,FALSE))</f>
        <v>UN</v>
      </c>
      <c r="E33" s="2050">
        <v>1</v>
      </c>
      <c r="F33" s="2033">
        <f>IF($A33="INSUMO",VLOOKUP($B33,'BANCO DE DADOS DEZEMBRO INS'!$A:$D,4,FALSE),VLOOKUP($B33,'BANCO DE DADOS DEZEMBRO SERV'!$B:$E,4,FALSE))</f>
        <v>11.9</v>
      </c>
      <c r="G33" s="2039">
        <f t="shared" ref="G33" si="2">TRUNC(F33*E33,2)</f>
        <v>11.9</v>
      </c>
      <c r="I33" s="2042"/>
      <c r="K33" s="1882"/>
    </row>
    <row r="34" spans="1:11" s="2041" customFormat="1" ht="15.75">
      <c r="B34" s="2402" t="s">
        <v>3094</v>
      </c>
      <c r="C34" s="2403"/>
      <c r="D34" s="2403"/>
      <c r="E34" s="2403"/>
      <c r="F34" s="2403"/>
      <c r="G34" s="2404"/>
      <c r="I34" s="2042"/>
    </row>
    <row r="35" spans="1:11" s="2041" customFormat="1" ht="16.5" thickBot="1">
      <c r="A35" s="2045" t="s">
        <v>9120</v>
      </c>
      <c r="B35" s="2056">
        <v>88316</v>
      </c>
      <c r="C35" s="2032" t="str">
        <f>IF($A35="INSUMO",VLOOKUP($B35,'BANCO DE DADOS DEZEMBRO INS'!$A:$D,2,FALSE),VLOOKUP($B35,'BANCO DE DADOS DEZEMBRO SERV'!$B:$E,2,FALSE))</f>
        <v>SERVENTE COM ENCARGOS COMPLEMENTARES</v>
      </c>
      <c r="D35" s="2031" t="str">
        <f>IF($A35="INSUMO",VLOOKUP($B35,'BANCO DE DADOS DEZEMBRO INS'!$A:$D,3,FALSE),VLOOKUP($B35,'BANCO DE DADOS DEZEMBRO SERV'!$B:$E,3,FALSE))</f>
        <v>H</v>
      </c>
      <c r="E35" s="2038">
        <v>0.2</v>
      </c>
      <c r="F35" s="2033">
        <f>IF($A35="INSUMO",VLOOKUP($B35,'BANCO DE DADOS DEZEMBRO INS'!$A:$D,4,FALSE),VLOOKUP($B35,'BANCO DE DADOS DEZEMBRO SERV'!$B:$E,4,FALSE))</f>
        <v>13.89</v>
      </c>
      <c r="G35" s="2039">
        <f t="shared" ref="G35" si="3">TRUNC(F35*E35,2)</f>
        <v>2.77</v>
      </c>
      <c r="I35" s="2042"/>
    </row>
    <row r="36" spans="1:11" s="2041" customFormat="1" ht="16.5" thickBot="1">
      <c r="B36" s="2055" t="s">
        <v>12519</v>
      </c>
      <c r="C36" s="2047"/>
      <c r="D36" s="2047"/>
      <c r="E36" s="2047"/>
      <c r="F36" s="2040" t="s">
        <v>3095</v>
      </c>
      <c r="G36" s="2051">
        <f>SUM(G32:G35)</f>
        <v>14.67</v>
      </c>
      <c r="I36" s="2042"/>
    </row>
    <row r="37" spans="1:11" s="2046" customFormat="1" ht="15.75">
      <c r="B37" s="2052"/>
      <c r="C37" s="2047"/>
      <c r="D37" s="2047"/>
      <c r="E37" s="2047"/>
      <c r="F37" s="2048"/>
      <c r="G37" s="2049"/>
    </row>
    <row r="38" spans="1:11" s="2072" customFormat="1" ht="13.5" thickBot="1">
      <c r="A38" s="2071"/>
      <c r="H38" s="2071"/>
    </row>
    <row r="39" spans="1:11" s="2066" customFormat="1" ht="54.75" customHeight="1">
      <c r="B39" s="2060" t="s">
        <v>12520</v>
      </c>
      <c r="C39" s="2434" t="str">
        <f>CONCATENATE("FORNECIMENTO E INSTALAÇÃO DE ",C42)</f>
        <v>FORNECIMENTO E INSTALAÇÃO DE PLACA DE SINALIZACAO DE SEGURANCA CONTRA INCENDIO, FOTOLUMINESCENTE, QUADRADA, *20 X 20* CM, EM PVC *2* MM ANTI-CHAMAS (SIMBOLOS, CORES E PICTOGRAMAS CONFORME NBR 13434)</v>
      </c>
      <c r="D39" s="2434"/>
      <c r="E39" s="2434"/>
      <c r="F39" s="2434"/>
      <c r="G39" s="2061" t="s">
        <v>30</v>
      </c>
      <c r="H39" s="2075">
        <f>G45</f>
        <v>16.53</v>
      </c>
      <c r="I39" s="2067"/>
    </row>
    <row r="40" spans="1:11" s="2066" customFormat="1" ht="31.5">
      <c r="B40" s="425" t="s">
        <v>3230</v>
      </c>
      <c r="C40" s="2062" t="s">
        <v>3089</v>
      </c>
      <c r="D40" s="2062" t="s">
        <v>30</v>
      </c>
      <c r="E40" s="2062" t="s">
        <v>3090</v>
      </c>
      <c r="F40" s="2068" t="s">
        <v>3091</v>
      </c>
      <c r="G40" s="2069" t="s">
        <v>3092</v>
      </c>
      <c r="I40" s="2067"/>
      <c r="K40" s="1879"/>
    </row>
    <row r="41" spans="1:11" s="2066" customFormat="1" ht="15.75">
      <c r="B41" s="2402" t="s">
        <v>3093</v>
      </c>
      <c r="C41" s="2403"/>
      <c r="D41" s="2403"/>
      <c r="E41" s="2403"/>
      <c r="F41" s="2403"/>
      <c r="G41" s="2404"/>
      <c r="I41" s="2067"/>
      <c r="K41" s="1882"/>
    </row>
    <row r="42" spans="1:11" s="2066" customFormat="1" ht="60">
      <c r="A42" s="2070" t="s">
        <v>8915</v>
      </c>
      <c r="B42" s="2077">
        <v>37556</v>
      </c>
      <c r="C42" s="2058" t="str">
        <f>IF($A42="INSUMO",VLOOKUP($B42,'BANCO DE DADOS DEZEMBRO INS'!$A:$D,2,FALSE),VLOOKUP($B42,'BANCO DE DADOS DEZEMBRO SERV'!$B:$E,2,FALSE))</f>
        <v>PLACA DE SINALIZACAO DE SEGURANCA CONTRA INCENDIO, FOTOLUMINESCENTE, QUADRADA, *20 X 20* CM, EM PVC *2* MM ANTI-CHAMAS (SIMBOLOS, CORES E PICTOGRAMAS CONFORME NBR 13434)</v>
      </c>
      <c r="D42" s="2057" t="str">
        <f>IF($A42="INSUMO",VLOOKUP($B42,'BANCO DE DADOS DEZEMBRO INS'!$A:$D,3,FALSE),VLOOKUP($B42,'BANCO DE DADOS DEZEMBRO SERV'!$B:$E,3,FALSE))</f>
        <v>UN</v>
      </c>
      <c r="E42" s="2073">
        <v>1</v>
      </c>
      <c r="F42" s="2059">
        <f>IF($A42="INSUMO",VLOOKUP($B42,'BANCO DE DADOS DEZEMBRO INS'!$A:$D,4,FALSE),VLOOKUP($B42,'BANCO DE DADOS DEZEMBRO SERV'!$B:$E,4,FALSE))</f>
        <v>13.76</v>
      </c>
      <c r="G42" s="2064">
        <f t="shared" ref="G42" si="4">TRUNC(F42*E42,2)</f>
        <v>13.76</v>
      </c>
      <c r="I42" s="2067"/>
      <c r="K42" s="1882"/>
    </row>
    <row r="43" spans="1:11" s="2066" customFormat="1" ht="15.75">
      <c r="B43" s="2402" t="s">
        <v>3094</v>
      </c>
      <c r="C43" s="2403"/>
      <c r="D43" s="2403"/>
      <c r="E43" s="2403"/>
      <c r="F43" s="2403"/>
      <c r="G43" s="2404"/>
      <c r="I43" s="2067"/>
    </row>
    <row r="44" spans="1:11" s="2066" customFormat="1" ht="16.5" thickBot="1">
      <c r="A44" s="2070" t="s">
        <v>9120</v>
      </c>
      <c r="B44" s="2076">
        <v>88316</v>
      </c>
      <c r="C44" s="2058" t="str">
        <f>IF($A44="INSUMO",VLOOKUP($B44,'BANCO DE DADOS DEZEMBRO INS'!$A:$D,2,FALSE),VLOOKUP($B44,'BANCO DE DADOS DEZEMBRO SERV'!$B:$E,2,FALSE))</f>
        <v>SERVENTE COM ENCARGOS COMPLEMENTARES</v>
      </c>
      <c r="D44" s="2057" t="str">
        <f>IF($A44="INSUMO",VLOOKUP($B44,'BANCO DE DADOS DEZEMBRO INS'!$A:$D,3,FALSE),VLOOKUP($B44,'BANCO DE DADOS DEZEMBRO SERV'!$B:$E,3,FALSE))</f>
        <v>H</v>
      </c>
      <c r="E44" s="2063">
        <v>0.2</v>
      </c>
      <c r="F44" s="2059">
        <f>IF($A44="INSUMO",VLOOKUP($B44,'BANCO DE DADOS DEZEMBRO INS'!$A:$D,4,FALSE),VLOOKUP($B44,'BANCO DE DADOS DEZEMBRO SERV'!$B:$E,4,FALSE))</f>
        <v>13.89</v>
      </c>
      <c r="G44" s="2064">
        <f t="shared" ref="G44" si="5">TRUNC(F44*E44,2)</f>
        <v>2.77</v>
      </c>
      <c r="I44" s="2067"/>
    </row>
    <row r="45" spans="1:11" s="2066" customFormat="1" ht="16.5" thickBot="1">
      <c r="B45" s="2514" t="s">
        <v>12519</v>
      </c>
      <c r="C45" s="2514"/>
      <c r="D45" s="2514"/>
      <c r="E45" s="2515"/>
      <c r="F45" s="2065" t="s">
        <v>3095</v>
      </c>
      <c r="G45" s="2074">
        <f>SUM(G41:G44)</f>
        <v>16.53</v>
      </c>
      <c r="I45" s="2067"/>
    </row>
  </sheetData>
  <mergeCells count="15">
    <mergeCell ref="B43:G43"/>
    <mergeCell ref="B45:E45"/>
    <mergeCell ref="B15:G15"/>
    <mergeCell ref="B17:G17"/>
    <mergeCell ref="D3:E3"/>
    <mergeCell ref="F3:G4"/>
    <mergeCell ref="B5:G5"/>
    <mergeCell ref="C7:E7"/>
    <mergeCell ref="B10:G10"/>
    <mergeCell ref="C13:F13"/>
    <mergeCell ref="C30:F30"/>
    <mergeCell ref="B32:G32"/>
    <mergeCell ref="B34:G34"/>
    <mergeCell ref="C39:F39"/>
    <mergeCell ref="B41:G41"/>
  </mergeCells>
  <dataValidations count="1">
    <dataValidation type="list" allowBlank="1" showInputMessage="1" showErrorMessage="1" sqref="A18:A19 A16 A35 A33 A44 A42">
      <formula1>$A$3:$A$4</formula1>
    </dataValidation>
  </dataValidations>
  <printOptions horizontalCentered="1"/>
  <pageMargins left="0.78740157480314965" right="0.19685039370078741" top="0.39370078740157483" bottom="0.78740157480314965" header="0.19685039370078741" footer="0.19685039370078741"/>
  <pageSetup paperSize="9" scale="49" fitToHeight="100" orientation="portrait" r:id="rId1"/>
  <headerFooter scaleWithDoc="0" alignWithMargins="0">
    <oddHeader>&amp;RPágina &amp;P de &amp;N</oddHeader>
    <oddFooter>&amp;R&amp;G</oddFooter>
  </headerFooter>
  <drawing r:id="rId2"/>
  <legacyDrawingHF r:id="rId3"/>
</worksheet>
</file>

<file path=xl/worksheets/sheet13.xml><?xml version="1.0" encoding="utf-8"?>
<worksheet xmlns="http://schemas.openxmlformats.org/spreadsheetml/2006/main" xmlns:r="http://schemas.openxmlformats.org/officeDocument/2006/relationships">
  <sheetPr>
    <tabColor theme="5" tint="0.39997558519241921"/>
  </sheetPr>
  <dimension ref="A1:N186"/>
  <sheetViews>
    <sheetView tabSelected="1" view="pageBreakPreview" topLeftCell="A178" zoomScaleSheetLayoutView="100" workbookViewId="0">
      <selection activeCell="H58" sqref="H58:I58"/>
    </sheetView>
  </sheetViews>
  <sheetFormatPr defaultRowHeight="12.75"/>
  <cols>
    <col min="1" max="1" width="9.140625" style="108"/>
    <col min="2" max="2" width="17.140625" style="109" customWidth="1"/>
    <col min="3" max="3" width="49.140625" style="109" customWidth="1"/>
    <col min="4" max="4" width="41" style="109" customWidth="1"/>
    <col min="5" max="5" width="10.7109375" style="109" customWidth="1"/>
    <col min="6" max="6" width="14" style="109" customWidth="1"/>
    <col min="7" max="7" width="9.140625" style="108"/>
    <col min="8" max="13" width="9.140625" style="109"/>
    <col min="14" max="14" width="9.5703125" style="109" bestFit="1" customWidth="1"/>
    <col min="15" max="257" width="9.140625" style="109"/>
    <col min="258" max="258" width="9.28515625" style="109" customWidth="1"/>
    <col min="259" max="259" width="46.42578125" style="109" customWidth="1"/>
    <col min="260" max="260" width="38.42578125" style="109" customWidth="1"/>
    <col min="261" max="261" width="10.7109375" style="109" customWidth="1"/>
    <col min="262" max="262" width="14" style="109" customWidth="1"/>
    <col min="263" max="269" width="9.140625" style="109"/>
    <col min="270" max="270" width="9.5703125" style="109" bestFit="1" customWidth="1"/>
    <col min="271" max="513" width="9.140625" style="109"/>
    <col min="514" max="514" width="9.28515625" style="109" customWidth="1"/>
    <col min="515" max="515" width="46.42578125" style="109" customWidth="1"/>
    <col min="516" max="516" width="38.42578125" style="109" customWidth="1"/>
    <col min="517" max="517" width="10.7109375" style="109" customWidth="1"/>
    <col min="518" max="518" width="14" style="109" customWidth="1"/>
    <col min="519" max="525" width="9.140625" style="109"/>
    <col min="526" max="526" width="9.5703125" style="109" bestFit="1" customWidth="1"/>
    <col min="527" max="769" width="9.140625" style="109"/>
    <col min="770" max="770" width="9.28515625" style="109" customWidth="1"/>
    <col min="771" max="771" width="46.42578125" style="109" customWidth="1"/>
    <col min="772" max="772" width="38.42578125" style="109" customWidth="1"/>
    <col min="773" max="773" width="10.7109375" style="109" customWidth="1"/>
    <col min="774" max="774" width="14" style="109" customWidth="1"/>
    <col min="775" max="781" width="9.140625" style="109"/>
    <col min="782" max="782" width="9.5703125" style="109" bestFit="1" customWidth="1"/>
    <col min="783" max="1025" width="9.140625" style="109"/>
    <col min="1026" max="1026" width="9.28515625" style="109" customWidth="1"/>
    <col min="1027" max="1027" width="46.42578125" style="109" customWidth="1"/>
    <col min="1028" max="1028" width="38.42578125" style="109" customWidth="1"/>
    <col min="1029" max="1029" width="10.7109375" style="109" customWidth="1"/>
    <col min="1030" max="1030" width="14" style="109" customWidth="1"/>
    <col min="1031" max="1037" width="9.140625" style="109"/>
    <col min="1038" max="1038" width="9.5703125" style="109" bestFit="1" customWidth="1"/>
    <col min="1039" max="1281" width="9.140625" style="109"/>
    <col min="1282" max="1282" width="9.28515625" style="109" customWidth="1"/>
    <col min="1283" max="1283" width="46.42578125" style="109" customWidth="1"/>
    <col min="1284" max="1284" width="38.42578125" style="109" customWidth="1"/>
    <col min="1285" max="1285" width="10.7109375" style="109" customWidth="1"/>
    <col min="1286" max="1286" width="14" style="109" customWidth="1"/>
    <col min="1287" max="1293" width="9.140625" style="109"/>
    <col min="1294" max="1294" width="9.5703125" style="109" bestFit="1" customWidth="1"/>
    <col min="1295" max="1537" width="9.140625" style="109"/>
    <col min="1538" max="1538" width="9.28515625" style="109" customWidth="1"/>
    <col min="1539" max="1539" width="46.42578125" style="109" customWidth="1"/>
    <col min="1540" max="1540" width="38.42578125" style="109" customWidth="1"/>
    <col min="1541" max="1541" width="10.7109375" style="109" customWidth="1"/>
    <col min="1542" max="1542" width="14" style="109" customWidth="1"/>
    <col min="1543" max="1549" width="9.140625" style="109"/>
    <col min="1550" max="1550" width="9.5703125" style="109" bestFit="1" customWidth="1"/>
    <col min="1551" max="1793" width="9.140625" style="109"/>
    <col min="1794" max="1794" width="9.28515625" style="109" customWidth="1"/>
    <col min="1795" max="1795" width="46.42578125" style="109" customWidth="1"/>
    <col min="1796" max="1796" width="38.42578125" style="109" customWidth="1"/>
    <col min="1797" max="1797" width="10.7109375" style="109" customWidth="1"/>
    <col min="1798" max="1798" width="14" style="109" customWidth="1"/>
    <col min="1799" max="1805" width="9.140625" style="109"/>
    <col min="1806" max="1806" width="9.5703125" style="109" bestFit="1" customWidth="1"/>
    <col min="1807" max="2049" width="9.140625" style="109"/>
    <col min="2050" max="2050" width="9.28515625" style="109" customWidth="1"/>
    <col min="2051" max="2051" width="46.42578125" style="109" customWidth="1"/>
    <col min="2052" max="2052" width="38.42578125" style="109" customWidth="1"/>
    <col min="2053" max="2053" width="10.7109375" style="109" customWidth="1"/>
    <col min="2054" max="2054" width="14" style="109" customWidth="1"/>
    <col min="2055" max="2061" width="9.140625" style="109"/>
    <col min="2062" max="2062" width="9.5703125" style="109" bestFit="1" customWidth="1"/>
    <col min="2063" max="2305" width="9.140625" style="109"/>
    <col min="2306" max="2306" width="9.28515625" style="109" customWidth="1"/>
    <col min="2307" max="2307" width="46.42578125" style="109" customWidth="1"/>
    <col min="2308" max="2308" width="38.42578125" style="109" customWidth="1"/>
    <col min="2309" max="2309" width="10.7109375" style="109" customWidth="1"/>
    <col min="2310" max="2310" width="14" style="109" customWidth="1"/>
    <col min="2311" max="2317" width="9.140625" style="109"/>
    <col min="2318" max="2318" width="9.5703125" style="109" bestFit="1" customWidth="1"/>
    <col min="2319" max="2561" width="9.140625" style="109"/>
    <col min="2562" max="2562" width="9.28515625" style="109" customWidth="1"/>
    <col min="2563" max="2563" width="46.42578125" style="109" customWidth="1"/>
    <col min="2564" max="2564" width="38.42578125" style="109" customWidth="1"/>
    <col min="2565" max="2565" width="10.7109375" style="109" customWidth="1"/>
    <col min="2566" max="2566" width="14" style="109" customWidth="1"/>
    <col min="2567" max="2573" width="9.140625" style="109"/>
    <col min="2574" max="2574" width="9.5703125" style="109" bestFit="1" customWidth="1"/>
    <col min="2575" max="2817" width="9.140625" style="109"/>
    <col min="2818" max="2818" width="9.28515625" style="109" customWidth="1"/>
    <col min="2819" max="2819" width="46.42578125" style="109" customWidth="1"/>
    <col min="2820" max="2820" width="38.42578125" style="109" customWidth="1"/>
    <col min="2821" max="2821" width="10.7109375" style="109" customWidth="1"/>
    <col min="2822" max="2822" width="14" style="109" customWidth="1"/>
    <col min="2823" max="2829" width="9.140625" style="109"/>
    <col min="2830" max="2830" width="9.5703125" style="109" bestFit="1" customWidth="1"/>
    <col min="2831" max="3073" width="9.140625" style="109"/>
    <col min="3074" max="3074" width="9.28515625" style="109" customWidth="1"/>
    <col min="3075" max="3075" width="46.42578125" style="109" customWidth="1"/>
    <col min="3076" max="3076" width="38.42578125" style="109" customWidth="1"/>
    <col min="3077" max="3077" width="10.7109375" style="109" customWidth="1"/>
    <col min="3078" max="3078" width="14" style="109" customWidth="1"/>
    <col min="3079" max="3085" width="9.140625" style="109"/>
    <col min="3086" max="3086" width="9.5703125" style="109" bestFit="1" customWidth="1"/>
    <col min="3087" max="3329" width="9.140625" style="109"/>
    <col min="3330" max="3330" width="9.28515625" style="109" customWidth="1"/>
    <col min="3331" max="3331" width="46.42578125" style="109" customWidth="1"/>
    <col min="3332" max="3332" width="38.42578125" style="109" customWidth="1"/>
    <col min="3333" max="3333" width="10.7109375" style="109" customWidth="1"/>
    <col min="3334" max="3334" width="14" style="109" customWidth="1"/>
    <col min="3335" max="3341" width="9.140625" style="109"/>
    <col min="3342" max="3342" width="9.5703125" style="109" bestFit="1" customWidth="1"/>
    <col min="3343" max="3585" width="9.140625" style="109"/>
    <col min="3586" max="3586" width="9.28515625" style="109" customWidth="1"/>
    <col min="3587" max="3587" width="46.42578125" style="109" customWidth="1"/>
    <col min="3588" max="3588" width="38.42578125" style="109" customWidth="1"/>
    <col min="3589" max="3589" width="10.7109375" style="109" customWidth="1"/>
    <col min="3590" max="3590" width="14" style="109" customWidth="1"/>
    <col min="3591" max="3597" width="9.140625" style="109"/>
    <col min="3598" max="3598" width="9.5703125" style="109" bestFit="1" customWidth="1"/>
    <col min="3599" max="3841" width="9.140625" style="109"/>
    <col min="3842" max="3842" width="9.28515625" style="109" customWidth="1"/>
    <col min="3843" max="3843" width="46.42578125" style="109" customWidth="1"/>
    <col min="3844" max="3844" width="38.42578125" style="109" customWidth="1"/>
    <col min="3845" max="3845" width="10.7109375" style="109" customWidth="1"/>
    <col min="3846" max="3846" width="14" style="109" customWidth="1"/>
    <col min="3847" max="3853" width="9.140625" style="109"/>
    <col min="3854" max="3854" width="9.5703125" style="109" bestFit="1" customWidth="1"/>
    <col min="3855" max="4097" width="9.140625" style="109"/>
    <col min="4098" max="4098" width="9.28515625" style="109" customWidth="1"/>
    <col min="4099" max="4099" width="46.42578125" style="109" customWidth="1"/>
    <col min="4100" max="4100" width="38.42578125" style="109" customWidth="1"/>
    <col min="4101" max="4101" width="10.7109375" style="109" customWidth="1"/>
    <col min="4102" max="4102" width="14" style="109" customWidth="1"/>
    <col min="4103" max="4109" width="9.140625" style="109"/>
    <col min="4110" max="4110" width="9.5703125" style="109" bestFit="1" customWidth="1"/>
    <col min="4111" max="4353" width="9.140625" style="109"/>
    <col min="4354" max="4354" width="9.28515625" style="109" customWidth="1"/>
    <col min="4355" max="4355" width="46.42578125" style="109" customWidth="1"/>
    <col min="4356" max="4356" width="38.42578125" style="109" customWidth="1"/>
    <col min="4357" max="4357" width="10.7109375" style="109" customWidth="1"/>
    <col min="4358" max="4358" width="14" style="109" customWidth="1"/>
    <col min="4359" max="4365" width="9.140625" style="109"/>
    <col min="4366" max="4366" width="9.5703125" style="109" bestFit="1" customWidth="1"/>
    <col min="4367" max="4609" width="9.140625" style="109"/>
    <col min="4610" max="4610" width="9.28515625" style="109" customWidth="1"/>
    <col min="4611" max="4611" width="46.42578125" style="109" customWidth="1"/>
    <col min="4612" max="4612" width="38.42578125" style="109" customWidth="1"/>
    <col min="4613" max="4613" width="10.7109375" style="109" customWidth="1"/>
    <col min="4614" max="4614" width="14" style="109" customWidth="1"/>
    <col min="4615" max="4621" width="9.140625" style="109"/>
    <col min="4622" max="4622" width="9.5703125" style="109" bestFit="1" customWidth="1"/>
    <col min="4623" max="4865" width="9.140625" style="109"/>
    <col min="4866" max="4866" width="9.28515625" style="109" customWidth="1"/>
    <col min="4867" max="4867" width="46.42578125" style="109" customWidth="1"/>
    <col min="4868" max="4868" width="38.42578125" style="109" customWidth="1"/>
    <col min="4869" max="4869" width="10.7109375" style="109" customWidth="1"/>
    <col min="4870" max="4870" width="14" style="109" customWidth="1"/>
    <col min="4871" max="4877" width="9.140625" style="109"/>
    <col min="4878" max="4878" width="9.5703125" style="109" bestFit="1" customWidth="1"/>
    <col min="4879" max="5121" width="9.140625" style="109"/>
    <col min="5122" max="5122" width="9.28515625" style="109" customWidth="1"/>
    <col min="5123" max="5123" width="46.42578125" style="109" customWidth="1"/>
    <col min="5124" max="5124" width="38.42578125" style="109" customWidth="1"/>
    <col min="5125" max="5125" width="10.7109375" style="109" customWidth="1"/>
    <col min="5126" max="5126" width="14" style="109" customWidth="1"/>
    <col min="5127" max="5133" width="9.140625" style="109"/>
    <col min="5134" max="5134" width="9.5703125" style="109" bestFit="1" customWidth="1"/>
    <col min="5135" max="5377" width="9.140625" style="109"/>
    <col min="5378" max="5378" width="9.28515625" style="109" customWidth="1"/>
    <col min="5379" max="5379" width="46.42578125" style="109" customWidth="1"/>
    <col min="5380" max="5380" width="38.42578125" style="109" customWidth="1"/>
    <col min="5381" max="5381" width="10.7109375" style="109" customWidth="1"/>
    <col min="5382" max="5382" width="14" style="109" customWidth="1"/>
    <col min="5383" max="5389" width="9.140625" style="109"/>
    <col min="5390" max="5390" width="9.5703125" style="109" bestFit="1" customWidth="1"/>
    <col min="5391" max="5633" width="9.140625" style="109"/>
    <col min="5634" max="5634" width="9.28515625" style="109" customWidth="1"/>
    <col min="5635" max="5635" width="46.42578125" style="109" customWidth="1"/>
    <col min="5636" max="5636" width="38.42578125" style="109" customWidth="1"/>
    <col min="5637" max="5637" width="10.7109375" style="109" customWidth="1"/>
    <col min="5638" max="5638" width="14" style="109" customWidth="1"/>
    <col min="5639" max="5645" width="9.140625" style="109"/>
    <col min="5646" max="5646" width="9.5703125" style="109" bestFit="1" customWidth="1"/>
    <col min="5647" max="5889" width="9.140625" style="109"/>
    <col min="5890" max="5890" width="9.28515625" style="109" customWidth="1"/>
    <col min="5891" max="5891" width="46.42578125" style="109" customWidth="1"/>
    <col min="5892" max="5892" width="38.42578125" style="109" customWidth="1"/>
    <col min="5893" max="5893" width="10.7109375" style="109" customWidth="1"/>
    <col min="5894" max="5894" width="14" style="109" customWidth="1"/>
    <col min="5895" max="5901" width="9.140625" style="109"/>
    <col min="5902" max="5902" width="9.5703125" style="109" bestFit="1" customWidth="1"/>
    <col min="5903" max="6145" width="9.140625" style="109"/>
    <col min="6146" max="6146" width="9.28515625" style="109" customWidth="1"/>
    <col min="6147" max="6147" width="46.42578125" style="109" customWidth="1"/>
    <col min="6148" max="6148" width="38.42578125" style="109" customWidth="1"/>
    <col min="6149" max="6149" width="10.7109375" style="109" customWidth="1"/>
    <col min="6150" max="6150" width="14" style="109" customWidth="1"/>
    <col min="6151" max="6157" width="9.140625" style="109"/>
    <col min="6158" max="6158" width="9.5703125" style="109" bestFit="1" customWidth="1"/>
    <col min="6159" max="6401" width="9.140625" style="109"/>
    <col min="6402" max="6402" width="9.28515625" style="109" customWidth="1"/>
    <col min="6403" max="6403" width="46.42578125" style="109" customWidth="1"/>
    <col min="6404" max="6404" width="38.42578125" style="109" customWidth="1"/>
    <col min="6405" max="6405" width="10.7109375" style="109" customWidth="1"/>
    <col min="6406" max="6406" width="14" style="109" customWidth="1"/>
    <col min="6407" max="6413" width="9.140625" style="109"/>
    <col min="6414" max="6414" width="9.5703125" style="109" bestFit="1" customWidth="1"/>
    <col min="6415" max="6657" width="9.140625" style="109"/>
    <col min="6658" max="6658" width="9.28515625" style="109" customWidth="1"/>
    <col min="6659" max="6659" width="46.42578125" style="109" customWidth="1"/>
    <col min="6660" max="6660" width="38.42578125" style="109" customWidth="1"/>
    <col min="6661" max="6661" width="10.7109375" style="109" customWidth="1"/>
    <col min="6662" max="6662" width="14" style="109" customWidth="1"/>
    <col min="6663" max="6669" width="9.140625" style="109"/>
    <col min="6670" max="6670" width="9.5703125" style="109" bestFit="1" customWidth="1"/>
    <col min="6671" max="6913" width="9.140625" style="109"/>
    <col min="6914" max="6914" width="9.28515625" style="109" customWidth="1"/>
    <col min="6915" max="6915" width="46.42578125" style="109" customWidth="1"/>
    <col min="6916" max="6916" width="38.42578125" style="109" customWidth="1"/>
    <col min="6917" max="6917" width="10.7109375" style="109" customWidth="1"/>
    <col min="6918" max="6918" width="14" style="109" customWidth="1"/>
    <col min="6919" max="6925" width="9.140625" style="109"/>
    <col min="6926" max="6926" width="9.5703125" style="109" bestFit="1" customWidth="1"/>
    <col min="6927" max="7169" width="9.140625" style="109"/>
    <col min="7170" max="7170" width="9.28515625" style="109" customWidth="1"/>
    <col min="7171" max="7171" width="46.42578125" style="109" customWidth="1"/>
    <col min="7172" max="7172" width="38.42578125" style="109" customWidth="1"/>
    <col min="7173" max="7173" width="10.7109375" style="109" customWidth="1"/>
    <col min="7174" max="7174" width="14" style="109" customWidth="1"/>
    <col min="7175" max="7181" width="9.140625" style="109"/>
    <col min="7182" max="7182" width="9.5703125" style="109" bestFit="1" customWidth="1"/>
    <col min="7183" max="7425" width="9.140625" style="109"/>
    <col min="7426" max="7426" width="9.28515625" style="109" customWidth="1"/>
    <col min="7427" max="7427" width="46.42578125" style="109" customWidth="1"/>
    <col min="7428" max="7428" width="38.42578125" style="109" customWidth="1"/>
    <col min="7429" max="7429" width="10.7109375" style="109" customWidth="1"/>
    <col min="7430" max="7430" width="14" style="109" customWidth="1"/>
    <col min="7431" max="7437" width="9.140625" style="109"/>
    <col min="7438" max="7438" width="9.5703125" style="109" bestFit="1" customWidth="1"/>
    <col min="7439" max="7681" width="9.140625" style="109"/>
    <col min="7682" max="7682" width="9.28515625" style="109" customWidth="1"/>
    <col min="7683" max="7683" width="46.42578125" style="109" customWidth="1"/>
    <col min="7684" max="7684" width="38.42578125" style="109" customWidth="1"/>
    <col min="7685" max="7685" width="10.7109375" style="109" customWidth="1"/>
    <col min="7686" max="7686" width="14" style="109" customWidth="1"/>
    <col min="7687" max="7693" width="9.140625" style="109"/>
    <col min="7694" max="7694" width="9.5703125" style="109" bestFit="1" customWidth="1"/>
    <col min="7695" max="7937" width="9.140625" style="109"/>
    <col min="7938" max="7938" width="9.28515625" style="109" customWidth="1"/>
    <col min="7939" max="7939" width="46.42578125" style="109" customWidth="1"/>
    <col min="7940" max="7940" width="38.42578125" style="109" customWidth="1"/>
    <col min="7941" max="7941" width="10.7109375" style="109" customWidth="1"/>
    <col min="7942" max="7942" width="14" style="109" customWidth="1"/>
    <col min="7943" max="7949" width="9.140625" style="109"/>
    <col min="7950" max="7950" width="9.5703125" style="109" bestFit="1" customWidth="1"/>
    <col min="7951" max="8193" width="9.140625" style="109"/>
    <col min="8194" max="8194" width="9.28515625" style="109" customWidth="1"/>
    <col min="8195" max="8195" width="46.42578125" style="109" customWidth="1"/>
    <col min="8196" max="8196" width="38.42578125" style="109" customWidth="1"/>
    <col min="8197" max="8197" width="10.7109375" style="109" customWidth="1"/>
    <col min="8198" max="8198" width="14" style="109" customWidth="1"/>
    <col min="8199" max="8205" width="9.140625" style="109"/>
    <col min="8206" max="8206" width="9.5703125" style="109" bestFit="1" customWidth="1"/>
    <col min="8207" max="8449" width="9.140625" style="109"/>
    <col min="8450" max="8450" width="9.28515625" style="109" customWidth="1"/>
    <col min="8451" max="8451" width="46.42578125" style="109" customWidth="1"/>
    <col min="8452" max="8452" width="38.42578125" style="109" customWidth="1"/>
    <col min="8453" max="8453" width="10.7109375" style="109" customWidth="1"/>
    <col min="8454" max="8454" width="14" style="109" customWidth="1"/>
    <col min="8455" max="8461" width="9.140625" style="109"/>
    <col min="8462" max="8462" width="9.5703125" style="109" bestFit="1" customWidth="1"/>
    <col min="8463" max="8705" width="9.140625" style="109"/>
    <col min="8706" max="8706" width="9.28515625" style="109" customWidth="1"/>
    <col min="8707" max="8707" width="46.42578125" style="109" customWidth="1"/>
    <col min="8708" max="8708" width="38.42578125" style="109" customWidth="1"/>
    <col min="8709" max="8709" width="10.7109375" style="109" customWidth="1"/>
    <col min="8710" max="8710" width="14" style="109" customWidth="1"/>
    <col min="8711" max="8717" width="9.140625" style="109"/>
    <col min="8718" max="8718" width="9.5703125" style="109" bestFit="1" customWidth="1"/>
    <col min="8719" max="8961" width="9.140625" style="109"/>
    <col min="8962" max="8962" width="9.28515625" style="109" customWidth="1"/>
    <col min="8963" max="8963" width="46.42578125" style="109" customWidth="1"/>
    <col min="8964" max="8964" width="38.42578125" style="109" customWidth="1"/>
    <col min="8965" max="8965" width="10.7109375" style="109" customWidth="1"/>
    <col min="8966" max="8966" width="14" style="109" customWidth="1"/>
    <col min="8967" max="8973" width="9.140625" style="109"/>
    <col min="8974" max="8974" width="9.5703125" style="109" bestFit="1" customWidth="1"/>
    <col min="8975" max="9217" width="9.140625" style="109"/>
    <col min="9218" max="9218" width="9.28515625" style="109" customWidth="1"/>
    <col min="9219" max="9219" width="46.42578125" style="109" customWidth="1"/>
    <col min="9220" max="9220" width="38.42578125" style="109" customWidth="1"/>
    <col min="9221" max="9221" width="10.7109375" style="109" customWidth="1"/>
    <col min="9222" max="9222" width="14" style="109" customWidth="1"/>
    <col min="9223" max="9229" width="9.140625" style="109"/>
    <col min="9230" max="9230" width="9.5703125" style="109" bestFit="1" customWidth="1"/>
    <col min="9231" max="9473" width="9.140625" style="109"/>
    <col min="9474" max="9474" width="9.28515625" style="109" customWidth="1"/>
    <col min="9475" max="9475" width="46.42578125" style="109" customWidth="1"/>
    <col min="9476" max="9476" width="38.42578125" style="109" customWidth="1"/>
    <col min="9477" max="9477" width="10.7109375" style="109" customWidth="1"/>
    <col min="9478" max="9478" width="14" style="109" customWidth="1"/>
    <col min="9479" max="9485" width="9.140625" style="109"/>
    <col min="9486" max="9486" width="9.5703125" style="109" bestFit="1" customWidth="1"/>
    <col min="9487" max="9729" width="9.140625" style="109"/>
    <col min="9730" max="9730" width="9.28515625" style="109" customWidth="1"/>
    <col min="9731" max="9731" width="46.42578125" style="109" customWidth="1"/>
    <col min="9732" max="9732" width="38.42578125" style="109" customWidth="1"/>
    <col min="9733" max="9733" width="10.7109375" style="109" customWidth="1"/>
    <col min="9734" max="9734" width="14" style="109" customWidth="1"/>
    <col min="9735" max="9741" width="9.140625" style="109"/>
    <col min="9742" max="9742" width="9.5703125" style="109" bestFit="1" customWidth="1"/>
    <col min="9743" max="9985" width="9.140625" style="109"/>
    <col min="9986" max="9986" width="9.28515625" style="109" customWidth="1"/>
    <col min="9987" max="9987" width="46.42578125" style="109" customWidth="1"/>
    <col min="9988" max="9988" width="38.42578125" style="109" customWidth="1"/>
    <col min="9989" max="9989" width="10.7109375" style="109" customWidth="1"/>
    <col min="9990" max="9990" width="14" style="109" customWidth="1"/>
    <col min="9991" max="9997" width="9.140625" style="109"/>
    <col min="9998" max="9998" width="9.5703125" style="109" bestFit="1" customWidth="1"/>
    <col min="9999" max="10241" width="9.140625" style="109"/>
    <col min="10242" max="10242" width="9.28515625" style="109" customWidth="1"/>
    <col min="10243" max="10243" width="46.42578125" style="109" customWidth="1"/>
    <col min="10244" max="10244" width="38.42578125" style="109" customWidth="1"/>
    <col min="10245" max="10245" width="10.7109375" style="109" customWidth="1"/>
    <col min="10246" max="10246" width="14" style="109" customWidth="1"/>
    <col min="10247" max="10253" width="9.140625" style="109"/>
    <col min="10254" max="10254" width="9.5703125" style="109" bestFit="1" customWidth="1"/>
    <col min="10255" max="10497" width="9.140625" style="109"/>
    <col min="10498" max="10498" width="9.28515625" style="109" customWidth="1"/>
    <col min="10499" max="10499" width="46.42578125" style="109" customWidth="1"/>
    <col min="10500" max="10500" width="38.42578125" style="109" customWidth="1"/>
    <col min="10501" max="10501" width="10.7109375" style="109" customWidth="1"/>
    <col min="10502" max="10502" width="14" style="109" customWidth="1"/>
    <col min="10503" max="10509" width="9.140625" style="109"/>
    <col min="10510" max="10510" width="9.5703125" style="109" bestFit="1" customWidth="1"/>
    <col min="10511" max="10753" width="9.140625" style="109"/>
    <col min="10754" max="10754" width="9.28515625" style="109" customWidth="1"/>
    <col min="10755" max="10755" width="46.42578125" style="109" customWidth="1"/>
    <col min="10756" max="10756" width="38.42578125" style="109" customWidth="1"/>
    <col min="10757" max="10757" width="10.7109375" style="109" customWidth="1"/>
    <col min="10758" max="10758" width="14" style="109" customWidth="1"/>
    <col min="10759" max="10765" width="9.140625" style="109"/>
    <col min="10766" max="10766" width="9.5703125" style="109" bestFit="1" customWidth="1"/>
    <col min="10767" max="11009" width="9.140625" style="109"/>
    <col min="11010" max="11010" width="9.28515625" style="109" customWidth="1"/>
    <col min="11011" max="11011" width="46.42578125" style="109" customWidth="1"/>
    <col min="11012" max="11012" width="38.42578125" style="109" customWidth="1"/>
    <col min="11013" max="11013" width="10.7109375" style="109" customWidth="1"/>
    <col min="11014" max="11014" width="14" style="109" customWidth="1"/>
    <col min="11015" max="11021" width="9.140625" style="109"/>
    <col min="11022" max="11022" width="9.5703125" style="109" bestFit="1" customWidth="1"/>
    <col min="11023" max="11265" width="9.140625" style="109"/>
    <col min="11266" max="11266" width="9.28515625" style="109" customWidth="1"/>
    <col min="11267" max="11267" width="46.42578125" style="109" customWidth="1"/>
    <col min="11268" max="11268" width="38.42578125" style="109" customWidth="1"/>
    <col min="11269" max="11269" width="10.7109375" style="109" customWidth="1"/>
    <col min="11270" max="11270" width="14" style="109" customWidth="1"/>
    <col min="11271" max="11277" width="9.140625" style="109"/>
    <col min="11278" max="11278" width="9.5703125" style="109" bestFit="1" customWidth="1"/>
    <col min="11279" max="11521" width="9.140625" style="109"/>
    <col min="11522" max="11522" width="9.28515625" style="109" customWidth="1"/>
    <col min="11523" max="11523" width="46.42578125" style="109" customWidth="1"/>
    <col min="11524" max="11524" width="38.42578125" style="109" customWidth="1"/>
    <col min="11525" max="11525" width="10.7109375" style="109" customWidth="1"/>
    <col min="11526" max="11526" width="14" style="109" customWidth="1"/>
    <col min="11527" max="11533" width="9.140625" style="109"/>
    <col min="11534" max="11534" width="9.5703125" style="109" bestFit="1" customWidth="1"/>
    <col min="11535" max="11777" width="9.140625" style="109"/>
    <col min="11778" max="11778" width="9.28515625" style="109" customWidth="1"/>
    <col min="11779" max="11779" width="46.42578125" style="109" customWidth="1"/>
    <col min="11780" max="11780" width="38.42578125" style="109" customWidth="1"/>
    <col min="11781" max="11781" width="10.7109375" style="109" customWidth="1"/>
    <col min="11782" max="11782" width="14" style="109" customWidth="1"/>
    <col min="11783" max="11789" width="9.140625" style="109"/>
    <col min="11790" max="11790" width="9.5703125" style="109" bestFit="1" customWidth="1"/>
    <col min="11791" max="12033" width="9.140625" style="109"/>
    <col min="12034" max="12034" width="9.28515625" style="109" customWidth="1"/>
    <col min="12035" max="12035" width="46.42578125" style="109" customWidth="1"/>
    <col min="12036" max="12036" width="38.42578125" style="109" customWidth="1"/>
    <col min="12037" max="12037" width="10.7109375" style="109" customWidth="1"/>
    <col min="12038" max="12038" width="14" style="109" customWidth="1"/>
    <col min="12039" max="12045" width="9.140625" style="109"/>
    <col min="12046" max="12046" width="9.5703125" style="109" bestFit="1" customWidth="1"/>
    <col min="12047" max="12289" width="9.140625" style="109"/>
    <col min="12290" max="12290" width="9.28515625" style="109" customWidth="1"/>
    <col min="12291" max="12291" width="46.42578125" style="109" customWidth="1"/>
    <col min="12292" max="12292" width="38.42578125" style="109" customWidth="1"/>
    <col min="12293" max="12293" width="10.7109375" style="109" customWidth="1"/>
    <col min="12294" max="12294" width="14" style="109" customWidth="1"/>
    <col min="12295" max="12301" width="9.140625" style="109"/>
    <col min="12302" max="12302" width="9.5703125" style="109" bestFit="1" customWidth="1"/>
    <col min="12303" max="12545" width="9.140625" style="109"/>
    <col min="12546" max="12546" width="9.28515625" style="109" customWidth="1"/>
    <col min="12547" max="12547" width="46.42578125" style="109" customWidth="1"/>
    <col min="12548" max="12548" width="38.42578125" style="109" customWidth="1"/>
    <col min="12549" max="12549" width="10.7109375" style="109" customWidth="1"/>
    <col min="12550" max="12550" width="14" style="109" customWidth="1"/>
    <col min="12551" max="12557" width="9.140625" style="109"/>
    <col min="12558" max="12558" width="9.5703125" style="109" bestFit="1" customWidth="1"/>
    <col min="12559" max="12801" width="9.140625" style="109"/>
    <col min="12802" max="12802" width="9.28515625" style="109" customWidth="1"/>
    <col min="12803" max="12803" width="46.42578125" style="109" customWidth="1"/>
    <col min="12804" max="12804" width="38.42578125" style="109" customWidth="1"/>
    <col min="12805" max="12805" width="10.7109375" style="109" customWidth="1"/>
    <col min="12806" max="12806" width="14" style="109" customWidth="1"/>
    <col min="12807" max="12813" width="9.140625" style="109"/>
    <col min="12814" max="12814" width="9.5703125" style="109" bestFit="1" customWidth="1"/>
    <col min="12815" max="13057" width="9.140625" style="109"/>
    <col min="13058" max="13058" width="9.28515625" style="109" customWidth="1"/>
    <col min="13059" max="13059" width="46.42578125" style="109" customWidth="1"/>
    <col min="13060" max="13060" width="38.42578125" style="109" customWidth="1"/>
    <col min="13061" max="13061" width="10.7109375" style="109" customWidth="1"/>
    <col min="13062" max="13062" width="14" style="109" customWidth="1"/>
    <col min="13063" max="13069" width="9.140625" style="109"/>
    <col min="13070" max="13070" width="9.5703125" style="109" bestFit="1" customWidth="1"/>
    <col min="13071" max="13313" width="9.140625" style="109"/>
    <col min="13314" max="13314" width="9.28515625" style="109" customWidth="1"/>
    <col min="13315" max="13315" width="46.42578125" style="109" customWidth="1"/>
    <col min="13316" max="13316" width="38.42578125" style="109" customWidth="1"/>
    <col min="13317" max="13317" width="10.7109375" style="109" customWidth="1"/>
    <col min="13318" max="13318" width="14" style="109" customWidth="1"/>
    <col min="13319" max="13325" width="9.140625" style="109"/>
    <col min="13326" max="13326" width="9.5703125" style="109" bestFit="1" customWidth="1"/>
    <col min="13327" max="13569" width="9.140625" style="109"/>
    <col min="13570" max="13570" width="9.28515625" style="109" customWidth="1"/>
    <col min="13571" max="13571" width="46.42578125" style="109" customWidth="1"/>
    <col min="13572" max="13572" width="38.42578125" style="109" customWidth="1"/>
    <col min="13573" max="13573" width="10.7109375" style="109" customWidth="1"/>
    <col min="13574" max="13574" width="14" style="109" customWidth="1"/>
    <col min="13575" max="13581" width="9.140625" style="109"/>
    <col min="13582" max="13582" width="9.5703125" style="109" bestFit="1" customWidth="1"/>
    <col min="13583" max="13825" width="9.140625" style="109"/>
    <col min="13826" max="13826" width="9.28515625" style="109" customWidth="1"/>
    <col min="13827" max="13827" width="46.42578125" style="109" customWidth="1"/>
    <col min="13828" max="13828" width="38.42578125" style="109" customWidth="1"/>
    <col min="13829" max="13829" width="10.7109375" style="109" customWidth="1"/>
    <col min="13830" max="13830" width="14" style="109" customWidth="1"/>
    <col min="13831" max="13837" width="9.140625" style="109"/>
    <col min="13838" max="13838" width="9.5703125" style="109" bestFit="1" customWidth="1"/>
    <col min="13839" max="14081" width="9.140625" style="109"/>
    <col min="14082" max="14082" width="9.28515625" style="109" customWidth="1"/>
    <col min="14083" max="14083" width="46.42578125" style="109" customWidth="1"/>
    <col min="14084" max="14084" width="38.42578125" style="109" customWidth="1"/>
    <col min="14085" max="14085" width="10.7109375" style="109" customWidth="1"/>
    <col min="14086" max="14086" width="14" style="109" customWidth="1"/>
    <col min="14087" max="14093" width="9.140625" style="109"/>
    <col min="14094" max="14094" width="9.5703125" style="109" bestFit="1" customWidth="1"/>
    <col min="14095" max="14337" width="9.140625" style="109"/>
    <col min="14338" max="14338" width="9.28515625" style="109" customWidth="1"/>
    <col min="14339" max="14339" width="46.42578125" style="109" customWidth="1"/>
    <col min="14340" max="14340" width="38.42578125" style="109" customWidth="1"/>
    <col min="14341" max="14341" width="10.7109375" style="109" customWidth="1"/>
    <col min="14342" max="14342" width="14" style="109" customWidth="1"/>
    <col min="14343" max="14349" width="9.140625" style="109"/>
    <col min="14350" max="14350" width="9.5703125" style="109" bestFit="1" customWidth="1"/>
    <col min="14351" max="14593" width="9.140625" style="109"/>
    <col min="14594" max="14594" width="9.28515625" style="109" customWidth="1"/>
    <col min="14595" max="14595" width="46.42578125" style="109" customWidth="1"/>
    <col min="14596" max="14596" width="38.42578125" style="109" customWidth="1"/>
    <col min="14597" max="14597" width="10.7109375" style="109" customWidth="1"/>
    <col min="14598" max="14598" width="14" style="109" customWidth="1"/>
    <col min="14599" max="14605" width="9.140625" style="109"/>
    <col min="14606" max="14606" width="9.5703125" style="109" bestFit="1" customWidth="1"/>
    <col min="14607" max="14849" width="9.140625" style="109"/>
    <col min="14850" max="14850" width="9.28515625" style="109" customWidth="1"/>
    <col min="14851" max="14851" width="46.42578125" style="109" customWidth="1"/>
    <col min="14852" max="14852" width="38.42578125" style="109" customWidth="1"/>
    <col min="14853" max="14853" width="10.7109375" style="109" customWidth="1"/>
    <col min="14854" max="14854" width="14" style="109" customWidth="1"/>
    <col min="14855" max="14861" width="9.140625" style="109"/>
    <col min="14862" max="14862" width="9.5703125" style="109" bestFit="1" customWidth="1"/>
    <col min="14863" max="15105" width="9.140625" style="109"/>
    <col min="15106" max="15106" width="9.28515625" style="109" customWidth="1"/>
    <col min="15107" max="15107" width="46.42578125" style="109" customWidth="1"/>
    <col min="15108" max="15108" width="38.42578125" style="109" customWidth="1"/>
    <col min="15109" max="15109" width="10.7109375" style="109" customWidth="1"/>
    <col min="15110" max="15110" width="14" style="109" customWidth="1"/>
    <col min="15111" max="15117" width="9.140625" style="109"/>
    <col min="15118" max="15118" width="9.5703125" style="109" bestFit="1" customWidth="1"/>
    <col min="15119" max="15361" width="9.140625" style="109"/>
    <col min="15362" max="15362" width="9.28515625" style="109" customWidth="1"/>
    <col min="15363" max="15363" width="46.42578125" style="109" customWidth="1"/>
    <col min="15364" max="15364" width="38.42578125" style="109" customWidth="1"/>
    <col min="15365" max="15365" width="10.7109375" style="109" customWidth="1"/>
    <col min="15366" max="15366" width="14" style="109" customWidth="1"/>
    <col min="15367" max="15373" width="9.140625" style="109"/>
    <col min="15374" max="15374" width="9.5703125" style="109" bestFit="1" customWidth="1"/>
    <col min="15375" max="15617" width="9.140625" style="109"/>
    <col min="15618" max="15618" width="9.28515625" style="109" customWidth="1"/>
    <col min="15619" max="15619" width="46.42578125" style="109" customWidth="1"/>
    <col min="15620" max="15620" width="38.42578125" style="109" customWidth="1"/>
    <col min="15621" max="15621" width="10.7109375" style="109" customWidth="1"/>
    <col min="15622" max="15622" width="14" style="109" customWidth="1"/>
    <col min="15623" max="15629" width="9.140625" style="109"/>
    <col min="15630" max="15630" width="9.5703125" style="109" bestFit="1" customWidth="1"/>
    <col min="15631" max="15873" width="9.140625" style="109"/>
    <col min="15874" max="15874" width="9.28515625" style="109" customWidth="1"/>
    <col min="15875" max="15875" width="46.42578125" style="109" customWidth="1"/>
    <col min="15876" max="15876" width="38.42578125" style="109" customWidth="1"/>
    <col min="15877" max="15877" width="10.7109375" style="109" customWidth="1"/>
    <col min="15878" max="15878" width="14" style="109" customWidth="1"/>
    <col min="15879" max="15885" width="9.140625" style="109"/>
    <col min="15886" max="15886" width="9.5703125" style="109" bestFit="1" customWidth="1"/>
    <col min="15887" max="16129" width="9.140625" style="109"/>
    <col min="16130" max="16130" width="9.28515625" style="109" customWidth="1"/>
    <col min="16131" max="16131" width="46.42578125" style="109" customWidth="1"/>
    <col min="16132" max="16132" width="38.42578125" style="109" customWidth="1"/>
    <col min="16133" max="16133" width="10.7109375" style="109" customWidth="1"/>
    <col min="16134" max="16134" width="14" style="109" customWidth="1"/>
    <col min="16135" max="16141" width="9.140625" style="109"/>
    <col min="16142" max="16142" width="9.5703125" style="109" bestFit="1" customWidth="1"/>
    <col min="16143" max="16384" width="9.140625" style="109"/>
  </cols>
  <sheetData>
    <row r="1" spans="1:14" ht="26.25" thickBot="1">
      <c r="B1" s="174"/>
    </row>
    <row r="2" spans="1:14" s="146" customFormat="1" ht="6" thickBot="1">
      <c r="B2" s="141"/>
      <c r="C2" s="143"/>
      <c r="D2" s="142"/>
      <c r="E2" s="144"/>
      <c r="F2" s="145"/>
    </row>
    <row r="3" spans="1:14" ht="60" thickBot="1">
      <c r="A3" s="175"/>
      <c r="B3" s="176"/>
      <c r="C3" s="2518" t="s">
        <v>3</v>
      </c>
      <c r="D3" s="2518"/>
      <c r="E3" s="2519"/>
      <c r="F3" s="2520"/>
    </row>
    <row r="4" spans="1:14" s="177" customFormat="1" ht="6" thickBot="1">
      <c r="A4" s="95"/>
      <c r="B4" s="1163"/>
      <c r="C4" s="1188"/>
      <c r="D4" s="1196"/>
      <c r="E4" s="1156"/>
      <c r="F4" s="1210"/>
      <c r="G4" s="95"/>
    </row>
    <row r="5" spans="1:14" ht="15.75">
      <c r="B5" s="547" t="s">
        <v>8</v>
      </c>
      <c r="C5" s="2524" t="str">
        <f>'ORÇAMENTO '!D9</f>
        <v>CONSTRUÇÃO DA UNIDADE DESCENTRALIZADA DE REABILITAÇÃO- UDR</v>
      </c>
      <c r="D5" s="2524"/>
      <c r="E5" s="2524"/>
      <c r="F5" s="2525"/>
    </row>
    <row r="6" spans="1:14" ht="15.75">
      <c r="B6" s="548" t="s">
        <v>10</v>
      </c>
      <c r="C6" s="2526" t="str">
        <f>'ORÇAMENTO '!D10</f>
        <v>RODOVIA PALMIRO PAES DE BARROS - MT 040 , JARDIM ESTORIL , SANTO ANTÔNIO DO LERVERGER- MT</v>
      </c>
      <c r="D6" s="2526"/>
      <c r="E6" s="2526"/>
      <c r="F6" s="2527"/>
    </row>
    <row r="7" spans="1:14" ht="16.5" thickBot="1">
      <c r="B7" s="550" t="s">
        <v>9</v>
      </c>
      <c r="C7" s="551">
        <f>'ORÇAMENTO '!J9</f>
        <v>42907</v>
      </c>
      <c r="D7" s="552"/>
      <c r="E7" s="553"/>
      <c r="F7" s="554"/>
    </row>
    <row r="8" spans="1:14" s="163" customFormat="1" ht="6" thickBot="1">
      <c r="A8" s="178"/>
      <c r="B8" s="158"/>
      <c r="C8" s="160"/>
      <c r="D8" s="159"/>
      <c r="E8" s="161"/>
      <c r="F8" s="162"/>
      <c r="G8" s="178"/>
    </row>
    <row r="9" spans="1:14" s="157" customFormat="1" ht="28.5" thickBot="1">
      <c r="A9" s="179"/>
      <c r="B9" s="2521" t="s">
        <v>8251</v>
      </c>
      <c r="C9" s="2522"/>
      <c r="D9" s="2522"/>
      <c r="E9" s="2522"/>
      <c r="F9" s="2523"/>
      <c r="G9" s="179"/>
    </row>
    <row r="10" spans="1:14" s="163" customFormat="1" ht="6" thickBot="1">
      <c r="A10" s="178"/>
      <c r="B10" s="164"/>
      <c r="C10" s="166"/>
      <c r="D10" s="165"/>
      <c r="E10" s="167"/>
      <c r="F10" s="168"/>
      <c r="G10" s="178"/>
    </row>
    <row r="11" spans="1:14" s="163" customFormat="1" ht="6" thickBot="1">
      <c r="A11" s="178"/>
      <c r="B11" s="180"/>
      <c r="C11" s="181"/>
      <c r="D11" s="181"/>
      <c r="E11" s="181"/>
      <c r="F11" s="182"/>
      <c r="G11" s="178"/>
    </row>
    <row r="12" spans="1:14" ht="16.5" thickBot="1">
      <c r="B12" s="1165" t="s">
        <v>2</v>
      </c>
      <c r="C12" s="1187" t="str">
        <f>VLOOKUP($B12,'ORÇAMENTO '!$C$18:$J$1096,3,FALSE)</f>
        <v>A D M I N I S T R A Ç Ã O  O B R A</v>
      </c>
      <c r="D12" s="1187"/>
      <c r="E12" s="1182"/>
      <c r="F12" s="1161"/>
      <c r="H12" s="1991" t="s">
        <v>1779</v>
      </c>
    </row>
    <row r="13" spans="1:14" ht="90.75" thickBot="1">
      <c r="B13" s="1155" t="s">
        <v>3075</v>
      </c>
      <c r="C13" s="1170" t="str">
        <f>VLOOKUP($B13,'ORÇAMENTO '!$C$18:$J$1096,3,FALSE)</f>
        <v>ADMINISTRAÇÃO LOCAL</v>
      </c>
      <c r="D13" s="2221" t="s">
        <v>12584</v>
      </c>
      <c r="E13" s="1175">
        <f>VLOOKUP($B13,'ORÇAMENTO '!$C$18:$J$1096,5,FALSE)</f>
        <v>1</v>
      </c>
      <c r="F13" s="1162" t="str">
        <f>VLOOKUP($B13,'ORÇAMENTO '!$C$18:$J$1096,4,FALSE)</f>
        <v>UN</v>
      </c>
      <c r="H13" s="1991" t="s">
        <v>1796</v>
      </c>
    </row>
    <row r="14" spans="1:14" s="177" customFormat="1" ht="15.75" thickBot="1">
      <c r="A14" s="95"/>
      <c r="B14" s="301"/>
      <c r="C14" s="564"/>
      <c r="D14" s="565"/>
      <c r="E14" s="549"/>
      <c r="F14" s="566"/>
      <c r="G14" s="95"/>
      <c r="H14" s="177" t="s">
        <v>1793</v>
      </c>
      <c r="N14" s="183">
        <f>573.59*1800</f>
        <v>1032462</v>
      </c>
    </row>
    <row r="15" spans="1:14" ht="16.5" thickBot="1">
      <c r="B15" s="1165" t="s">
        <v>8249</v>
      </c>
      <c r="C15" s="1187" t="str">
        <f>VLOOKUP($B15,'ORÇAMENTO '!$C$18:$J$1096,3,FALSE)</f>
        <v>S E R V I Ç O S   I N I C I A I S</v>
      </c>
      <c r="D15" s="1187"/>
      <c r="E15" s="1182"/>
      <c r="F15" s="1161"/>
    </row>
    <row r="16" spans="1:14" ht="30">
      <c r="B16" s="1167" t="s">
        <v>8204</v>
      </c>
      <c r="C16" s="1186" t="str">
        <f>VLOOKUP($B16,'ORÇAMENTO '!$C$18:$J$1096,3,FALSE)</f>
        <v>PLACA DE OBRA EM CHAPA DE ACO GALVANIZADO</v>
      </c>
      <c r="D16" s="1264" t="s">
        <v>12283</v>
      </c>
      <c r="E16" s="1159">
        <f>VLOOKUP($B16,'ORÇAMENTO '!$C$18:$J$1096,5,FALSE)</f>
        <v>12.5</v>
      </c>
      <c r="F16" s="1107" t="str">
        <f>VLOOKUP($B16,'ORÇAMENTO '!$C$18:$J$1096,4,FALSE)</f>
        <v>M2</v>
      </c>
    </row>
    <row r="17" spans="1:14" ht="30">
      <c r="B17" s="275" t="s">
        <v>8205</v>
      </c>
      <c r="C17" s="559" t="str">
        <f>VLOOKUP($B17,'ORÇAMENTO '!$C$18:$J$1096,3,FALSE)</f>
        <v>LIMPEZA MANUAL DO TERRENO (C/ RASPAGEM SUPERFICIAL)</v>
      </c>
      <c r="D17" s="560" t="str">
        <f>D21</f>
        <v>CONFORME ÀREA  A CONSTRUIR UDR</v>
      </c>
      <c r="E17" s="546">
        <f>VLOOKUP($B17,'ORÇAMENTO '!$C$18:$J$1096,5,FALSE)</f>
        <v>223.91</v>
      </c>
      <c r="F17" s="502" t="str">
        <f>VLOOKUP($B17,'ORÇAMENTO '!$C$18:$J$1096,4,FALSE)</f>
        <v>M2</v>
      </c>
    </row>
    <row r="18" spans="1:14" ht="60">
      <c r="B18" s="275" t="s">
        <v>8206</v>
      </c>
      <c r="C18" s="559" t="str">
        <f>VLOOKUP($B18,'ORÇAMENTO '!$C$18:$J$1096,3,FALSE)</f>
        <v>LIGAÇÃO PROVISÓRIA DE ÁGUA PARA OBRA E INSTALAÇÃO SANITÁRIA PROVISÓRIA, PEQUENAS OBRAS - INSTALAÇÃO MÍNIMA</v>
      </c>
      <c r="D18" s="560" t="s">
        <v>12248</v>
      </c>
      <c r="E18" s="546">
        <f>VLOOKUP($B18,'ORÇAMENTO '!$C$18:$J$1096,5,FALSE)</f>
        <v>1</v>
      </c>
      <c r="F18" s="502" t="str">
        <f>VLOOKUP($B18,'ORÇAMENTO '!$C$18:$J$1096,4,FALSE)</f>
        <v>UM</v>
      </c>
    </row>
    <row r="19" spans="1:14" ht="45">
      <c r="B19" s="275" t="s">
        <v>12034</v>
      </c>
      <c r="C19" s="559" t="str">
        <f>VLOOKUP($B19,'ORÇAMENTO '!$C$18:$J$1096,3,FALSE)</f>
        <v>ENTRADA PROVISORIA DE ENERGIA ELETRICA AEREA TRIFASICA 40A EM POSTE MA DEIRA</v>
      </c>
      <c r="D19" s="560" t="s">
        <v>12248</v>
      </c>
      <c r="E19" s="546">
        <f>VLOOKUP($B19,'ORÇAMENTO '!$C$18:$J$1096,5,FALSE)</f>
        <v>1</v>
      </c>
      <c r="F19" s="502" t="str">
        <f>VLOOKUP($B19,'ORÇAMENTO '!$C$18:$J$1096,4,FALSE)</f>
        <v>UN</v>
      </c>
    </row>
    <row r="20" spans="1:14" ht="60">
      <c r="B20" s="275" t="s">
        <v>12035</v>
      </c>
      <c r="C20" s="559" t="str">
        <f>VLOOKUP($B20,'ORÇAMENTO '!$C$18:$J$1096,3,FALSE)</f>
        <v>EXECUÇÃO DE DEPÓSITO EM CANTEIRO DE OBRA EM CHAPA DE MADEIRA COMPENSAD A, NÃO INCLUSO MOBILIÁRIO. AF_04/2016</v>
      </c>
      <c r="D20" s="560" t="s">
        <v>12282</v>
      </c>
      <c r="E20" s="546">
        <f>VLOOKUP($B20,'ORÇAMENTO '!$C$18:$J$1096,5,FALSE)</f>
        <v>6</v>
      </c>
      <c r="F20" s="502" t="str">
        <f>VLOOKUP($B20,'ORÇAMENTO '!$C$18:$J$1096,4,FALSE)</f>
        <v>M2</v>
      </c>
    </row>
    <row r="21" spans="1:14" ht="60.75" thickBot="1">
      <c r="B21" s="276" t="s">
        <v>12036</v>
      </c>
      <c r="C21" s="561" t="str">
        <f>VLOOKUP($B21,'ORÇAMENTO '!$C$18:$J$1096,3,FALSE)</f>
        <v>LOCACAO CONVENCIONAL DE OBRA, ATRAVÉS DE GABARITO DE TABUAS CORRIDAS P ONTALETADAS, COM REAPROVEITAMENTO DE 3 VEZES.</v>
      </c>
      <c r="D21" s="562" t="s">
        <v>12281</v>
      </c>
      <c r="E21" s="563">
        <f>VLOOKUP($B21,'ORÇAMENTO '!$C$18:$J$1096,5,FALSE)</f>
        <v>223.91</v>
      </c>
      <c r="F21" s="503" t="str">
        <f>VLOOKUP($B21,'ORÇAMENTO '!$C$18:$J$1096,4,FALSE)</f>
        <v>M2</v>
      </c>
    </row>
    <row r="22" spans="1:14" s="177" customFormat="1" ht="15.75" thickBot="1">
      <c r="A22" s="95"/>
      <c r="B22" s="301"/>
      <c r="C22" s="564"/>
      <c r="D22" s="565"/>
      <c r="E22" s="549"/>
      <c r="F22" s="566"/>
      <c r="G22" s="95"/>
      <c r="N22" s="183">
        <f>573.59*1800</f>
        <v>1032462</v>
      </c>
    </row>
    <row r="23" spans="1:14" ht="16.5" thickBot="1">
      <c r="B23" s="1165" t="s">
        <v>8187</v>
      </c>
      <c r="C23" s="1187" t="str">
        <f>VLOOKUP($B23,'ORÇAMENTO '!$C$18:$J$1096,3,FALSE)</f>
        <v>M O V I M E N T O  D E   T E R R A</v>
      </c>
      <c r="D23" s="1187"/>
      <c r="E23" s="1182"/>
      <c r="F23" s="1161"/>
    </row>
    <row r="24" spans="1:14" ht="30">
      <c r="B24" s="1167" t="s">
        <v>8169</v>
      </c>
      <c r="C24" s="1186" t="str">
        <f>VLOOKUP($B24,'ORÇAMENTO '!$C$18:$J$1096,3,FALSE)</f>
        <v>ESCAVAÇÃO MANUAL DE VALAS. AF_03/2016</v>
      </c>
      <c r="D24" s="1264" t="s">
        <v>12280</v>
      </c>
      <c r="E24" s="1159">
        <f>VLOOKUP($B24,'ORÇAMENTO '!$C$18:$J$1096,5,FALSE)</f>
        <v>31.91</v>
      </c>
      <c r="F24" s="1107" t="str">
        <f>VLOOKUP($B24,'ORÇAMENTO '!$C$18:$J$1096,4,FALSE)</f>
        <v>M3</v>
      </c>
    </row>
    <row r="25" spans="1:14" ht="30">
      <c r="B25" s="275" t="s">
        <v>8170</v>
      </c>
      <c r="C25" s="559" t="str">
        <f>VLOOKUP($B25,'ORÇAMENTO '!$C$18:$J$1096,3,FALSE)</f>
        <v>REATERRO DE VALA COM COMPACTAÇÃO MANUAL</v>
      </c>
      <c r="D25" s="560" t="s">
        <v>12279</v>
      </c>
      <c r="E25" s="546">
        <f>VLOOKUP($B25,'ORÇAMENTO '!$C$18:$J$1096,5,FALSE)</f>
        <v>18.93</v>
      </c>
      <c r="F25" s="502" t="str">
        <f>VLOOKUP($B25,'ORÇAMENTO '!$C$18:$J$1096,4,FALSE)</f>
        <v>M3</v>
      </c>
    </row>
    <row r="26" spans="1:14" ht="30.75" thickBot="1">
      <c r="B26" s="276" t="s">
        <v>8171</v>
      </c>
      <c r="C26" s="561" t="str">
        <f>VLOOKUP($B26,'ORÇAMENTO '!$C$18:$J$1096,3,FALSE)</f>
        <v>REGULARIZACAO E COMPACTACAO MANUAL DE TERRENO COM SOQUETE</v>
      </c>
      <c r="D26" s="562" t="s">
        <v>12278</v>
      </c>
      <c r="E26" s="563">
        <f>VLOOKUP($B26,'ORÇAMENTO '!$C$18:$J$1096,5,FALSE)</f>
        <v>40.57</v>
      </c>
      <c r="F26" s="503" t="str">
        <f>VLOOKUP($B26,'ORÇAMENTO '!$C$18:$J$1096,4,FALSE)</f>
        <v>M2</v>
      </c>
    </row>
    <row r="27" spans="1:14" s="177" customFormat="1" ht="15.75" thickBot="1">
      <c r="A27" s="95"/>
      <c r="B27" s="301"/>
      <c r="C27" s="564"/>
      <c r="D27" s="565"/>
      <c r="E27" s="549"/>
      <c r="F27" s="566"/>
      <c r="G27" s="95"/>
      <c r="N27" s="183">
        <f>573.59*1800</f>
        <v>1032462</v>
      </c>
    </row>
    <row r="28" spans="1:14" ht="16.5" thickBot="1">
      <c r="B28" s="1165" t="s">
        <v>8188</v>
      </c>
      <c r="C28" s="1187" t="str">
        <f>VLOOKUP($B28,'ORÇAMENTO '!$C$18:$J$1096,3,FALSE)</f>
        <v>F U N D A Ç Ã O</v>
      </c>
      <c r="D28" s="1187"/>
      <c r="E28" s="1182"/>
      <c r="F28" s="1161"/>
    </row>
    <row r="29" spans="1:14" ht="15.75">
      <c r="B29" s="1167"/>
      <c r="C29" s="1212" t="s">
        <v>12123</v>
      </c>
      <c r="D29" s="1264"/>
      <c r="E29" s="1159"/>
      <c r="F29" s="1107"/>
    </row>
    <row r="30" spans="1:14" ht="60">
      <c r="B30" s="275" t="s">
        <v>8175</v>
      </c>
      <c r="C30" s="559" t="str">
        <f>VLOOKUP($B30,'ORÇAMENTO '!$C$18:$J$1096,3,FALSE)</f>
        <v>LASTRO DE CONCRETO, E = 5 CM, PREPARO MECÂNICO, INCLUSOS LANÇAMENTO E ADENSAMENTO. AF_07_2016</v>
      </c>
      <c r="D30" s="560" t="s">
        <v>12277</v>
      </c>
      <c r="E30" s="546">
        <f>VLOOKUP($B30,'ORÇAMENTO '!$C$18:$J$1096,5,FALSE)</f>
        <v>18.940000000000001</v>
      </c>
      <c r="F30" s="502" t="str">
        <f>VLOOKUP($B30,'ORÇAMENTO '!$C$18:$J$1096,4,FALSE)</f>
        <v>M2</v>
      </c>
    </row>
    <row r="31" spans="1:14" ht="60">
      <c r="B31" s="275" t="s">
        <v>8176</v>
      </c>
      <c r="C31" s="559" t="str">
        <f>VLOOKUP($B31,'ORÇAMENTO '!$C$18:$J$1096,3,FALSE)</f>
        <v>CONCRETO FCK = 25MPA, TRAÇO 1:2,3:2,7 (CIMENTO/ AREIA MÉDIA/ BRITA 1) - PREPARO MECÂNICO COM BETONEIRA 400 L. AF_07/2016</v>
      </c>
      <c r="D31" s="560" t="s">
        <v>12276</v>
      </c>
      <c r="E31" s="546">
        <f>VLOOKUP($B31,'ORÇAMENTO '!$C$18:$J$1096,5,FALSE)</f>
        <v>4.74</v>
      </c>
      <c r="F31" s="502" t="str">
        <f>VLOOKUP($B31,'ORÇAMENTO '!$C$18:$J$1096,4,FALSE)</f>
        <v>M3</v>
      </c>
    </row>
    <row r="32" spans="1:14" ht="30">
      <c r="B32" s="275" t="s">
        <v>8177</v>
      </c>
      <c r="C32" s="559" t="str">
        <f>VLOOKUP($B32,'ORÇAMENTO '!$C$18:$J$1096,3,FALSE)</f>
        <v>LANCAMENTO/APLICACAO MANUAL DE CONCRETO EM FUNDACOES</v>
      </c>
      <c r="D32" s="560" t="s">
        <v>12276</v>
      </c>
      <c r="E32" s="546">
        <f>VLOOKUP($B32,'ORÇAMENTO '!$C$18:$J$1096,5,FALSE)</f>
        <v>4.74</v>
      </c>
      <c r="F32" s="502" t="str">
        <f>VLOOKUP($B32,'ORÇAMENTO '!$C$18:$J$1096,4,FALSE)</f>
        <v>M3</v>
      </c>
    </row>
    <row r="33" spans="1:14" ht="30">
      <c r="B33" s="275" t="s">
        <v>8178</v>
      </c>
      <c r="C33" s="559" t="str">
        <f>VLOOKUP($B33,'ORÇAMENTO '!$C$18:$J$1096,3,FALSE)</f>
        <v>FORMA TABUA PARA CONCRETO EM FUNDACAO C/ REAPROVEITAMENTO 5X</v>
      </c>
      <c r="D33" s="560" t="s">
        <v>12276</v>
      </c>
      <c r="E33" s="546">
        <f>VLOOKUP($B33,'ORÇAMENTO '!$C$18:$J$1096,5,FALSE)</f>
        <v>26.15</v>
      </c>
      <c r="F33" s="502" t="str">
        <f>VLOOKUP($B33,'ORÇAMENTO '!$C$18:$J$1096,4,FALSE)</f>
        <v>M2</v>
      </c>
    </row>
    <row r="34" spans="1:14" ht="105">
      <c r="B34" s="275" t="s">
        <v>8179</v>
      </c>
      <c r="C34" s="559" t="str">
        <f>VLOOKUP($B34,'ORÇAMENTO '!$C$18:$J$1096,3,FALSE)</f>
        <v>ARMAÇÃO DE ESTRUTURAS DE CONCRETO ARMADO, EXCETO VIGAS, PILARES, LAJES E FUNDAÇÕES (DE EDIFÍCIOS DE MÚLTIPLOS PAVIMENTOS, EDIFICAÇÃO TÉRREA OU SOBRADO), UTILIZANDO AÇO CA-50 DE 6.3 MM - MONTAGEM. AF_12/2015</v>
      </c>
      <c r="D34" s="560" t="s">
        <v>12276</v>
      </c>
      <c r="E34" s="546">
        <f>VLOOKUP($B34,'ORÇAMENTO '!$C$18:$J$1096,5,FALSE)</f>
        <v>139.4</v>
      </c>
      <c r="F34" s="502" t="str">
        <f>VLOOKUP($B34,'ORÇAMENTO '!$C$18:$J$1096,4,FALSE)</f>
        <v>KG</v>
      </c>
    </row>
    <row r="35" spans="1:14" ht="15.75">
      <c r="B35" s="275"/>
      <c r="C35" s="1168" t="s">
        <v>8173</v>
      </c>
      <c r="D35" s="560"/>
      <c r="E35" s="546"/>
      <c r="F35" s="502"/>
    </row>
    <row r="36" spans="1:14" ht="60">
      <c r="B36" s="275" t="s">
        <v>8180</v>
      </c>
      <c r="C36" s="559" t="str">
        <f>VLOOKUP($B36,'ORÇAMENTO '!$C$18:$J$1096,3,FALSE)</f>
        <v>CONCRETO FCK = 25MPA, TRAÇO 1:2,3:2,7 (CIMENTO/ AREIA MÉDIA/ BRITA 1) - PREPARO MECÂNICO COM BETONEIRA 400 L. AF_07/2016</v>
      </c>
      <c r="D36" s="560" t="s">
        <v>12276</v>
      </c>
      <c r="E36" s="546">
        <f>VLOOKUP($B36,'ORÇAMENTO '!$C$18:$J$1096,5,FALSE)</f>
        <v>6.49</v>
      </c>
      <c r="F36" s="502" t="str">
        <f>VLOOKUP($B36,'ORÇAMENTO '!$C$18:$J$1096,4,FALSE)</f>
        <v>M3</v>
      </c>
    </row>
    <row r="37" spans="1:14" ht="30">
      <c r="B37" s="275" t="s">
        <v>8181</v>
      </c>
      <c r="C37" s="559" t="str">
        <f>VLOOKUP($B37,'ORÇAMENTO '!$C$18:$J$1096,3,FALSE)</f>
        <v>LANCAMENTO/APLICACAO MANUAL DE CONCRETO EM FUNDACOES</v>
      </c>
      <c r="D37" s="560" t="s">
        <v>12276</v>
      </c>
      <c r="E37" s="546">
        <f>VLOOKUP($B37,'ORÇAMENTO '!$C$18:$J$1096,5,FALSE)</f>
        <v>6.49</v>
      </c>
      <c r="F37" s="502" t="str">
        <f>VLOOKUP($B37,'ORÇAMENTO '!$C$18:$J$1096,4,FALSE)</f>
        <v>M3</v>
      </c>
    </row>
    <row r="38" spans="1:14" ht="30">
      <c r="B38" s="275" t="s">
        <v>8182</v>
      </c>
      <c r="C38" s="559" t="str">
        <f>VLOOKUP($B38,'ORÇAMENTO '!$C$18:$J$1096,3,FALSE)</f>
        <v>FORMA TABUA PARA CONCRETO EM FUNDACAO C/ REAPROVEITAMENTO 5X</v>
      </c>
      <c r="D38" s="560" t="s">
        <v>12276</v>
      </c>
      <c r="E38" s="546">
        <f>VLOOKUP($B38,'ORÇAMENTO '!$C$18:$J$1096,5,FALSE)</f>
        <v>86.52</v>
      </c>
      <c r="F38" s="502" t="str">
        <f>VLOOKUP($B38,'ORÇAMENTO '!$C$18:$J$1096,4,FALSE)</f>
        <v>M2</v>
      </c>
    </row>
    <row r="39" spans="1:14" ht="90">
      <c r="B39" s="275" t="s">
        <v>8183</v>
      </c>
      <c r="C39" s="559" t="str">
        <f>VLOOKUP($B39,'ORÇAMENTO '!$C$18:$J$1096,3,FALSE)</f>
        <v>ARMAÇÃO DE PILAR OU VIGA DE UMA ESTRUTURA CONVENCIONAL DE CONCRETO ARM ADO EM UMA EDIFÍCAÇÃO TÉRREA OU SOBRADO UTILIZANDO AÇO CA-50 DE 8.0 MM - MONTAGEM. AF_12/2015</v>
      </c>
      <c r="D39" s="560" t="s">
        <v>12276</v>
      </c>
      <c r="E39" s="546">
        <f>VLOOKUP($B39,'ORÇAMENTO '!$C$18:$J$1096,5,FALSE)</f>
        <v>259.2</v>
      </c>
      <c r="F39" s="502" t="str">
        <f>VLOOKUP($B39,'ORÇAMENTO '!$C$18:$J$1096,4,FALSE)</f>
        <v>KG</v>
      </c>
    </row>
    <row r="40" spans="1:14" ht="90">
      <c r="B40" s="275" t="s">
        <v>8185</v>
      </c>
      <c r="C40" s="559" t="str">
        <f>VLOOKUP($B40,'ORÇAMENTO '!$C$18:$J$1096,3,FALSE)</f>
        <v>ARMAÇÃO DE PILAR OU VIGA DE UMA ESTRUTURA CONVENCIONAL DE CONCRETO ARM ADO EM UMA EDIFÍCAÇÃO TÉRREA OU SOBRADO UTILIZANDO AÇO CA-50 DE 10.0 M M - MONTAGEM. AF_12/2015</v>
      </c>
      <c r="D40" s="560" t="s">
        <v>12276</v>
      </c>
      <c r="E40" s="546">
        <f>VLOOKUP($B40,'ORÇAMENTO '!$C$18:$J$1096,5,FALSE)</f>
        <v>16.100000000000001</v>
      </c>
      <c r="F40" s="502" t="str">
        <f>VLOOKUP($B40,'ORÇAMENTO '!$C$18:$J$1096,4,FALSE)</f>
        <v>KG</v>
      </c>
    </row>
    <row r="41" spans="1:14" ht="90.75" thickBot="1">
      <c r="B41" s="276" t="s">
        <v>8186</v>
      </c>
      <c r="C41" s="561" t="str">
        <f>VLOOKUP($B41,'ORÇAMENTO '!$C$18:$J$1096,3,FALSE)</f>
        <v>ARMAÇÃO DE PILAR OU VIGA DE UMA ESTRUTURA CONVENCIONAL DE CONCRETO ARM ADO EM UMA EDIFÍCAÇÃO TÉRREA OU SOBRADO UTILIZANDO AÇO CA-60 DE 5.0 MM - MONTAGEM. AF_12/2015</v>
      </c>
      <c r="D41" s="562" t="s">
        <v>12276</v>
      </c>
      <c r="E41" s="563">
        <f>VLOOKUP($B41,'ORÇAMENTO '!$C$18:$J$1096,5,FALSE)</f>
        <v>117.5</v>
      </c>
      <c r="F41" s="503" t="str">
        <f>VLOOKUP($B41,'ORÇAMENTO '!$C$18:$J$1096,4,FALSE)</f>
        <v>KG</v>
      </c>
    </row>
    <row r="42" spans="1:14" s="177" customFormat="1" ht="15.75" thickBot="1">
      <c r="A42" s="95"/>
      <c r="B42" s="301"/>
      <c r="C42" s="564"/>
      <c r="D42" s="565"/>
      <c r="E42" s="549"/>
      <c r="F42" s="566"/>
      <c r="G42" s="95"/>
      <c r="N42" s="183">
        <f>573.59*1800</f>
        <v>1032462</v>
      </c>
    </row>
    <row r="43" spans="1:14" ht="16.5" thickBot="1">
      <c r="B43" s="1165" t="s">
        <v>8189</v>
      </c>
      <c r="C43" s="1187" t="str">
        <f>VLOOKUP($B43,'ORÇAMENTO '!$C$18:$J$1096,3,FALSE)</f>
        <v>E S T R U T U R A</v>
      </c>
      <c r="D43" s="1187"/>
      <c r="E43" s="1182"/>
      <c r="F43" s="1161"/>
    </row>
    <row r="44" spans="1:14" ht="15.75">
      <c r="B44" s="1167"/>
      <c r="C44" s="1212" t="s">
        <v>8174</v>
      </c>
      <c r="D44" s="1264"/>
      <c r="E44" s="1159"/>
      <c r="F44" s="1107"/>
    </row>
    <row r="45" spans="1:14" ht="60">
      <c r="B45" s="275" t="s">
        <v>8191</v>
      </c>
      <c r="C45" s="559" t="str">
        <f>VLOOKUP($B45,'ORÇAMENTO '!$C$18:$J$1096,3,FALSE)</f>
        <v>CONCRETO FCK = 25MPA, TRAÇO 1:2,3:2,7 (CIMENTO/ AREIA MÉDIA/ BRITA 1) - PREPARO MECÂNICO COM BETONEIRA 400 L. AF_07/2016</v>
      </c>
      <c r="D45" s="560" t="s">
        <v>12276</v>
      </c>
      <c r="E45" s="546">
        <f>VLOOKUP($B45,'ORÇAMENTO '!$C$18:$J$1096,5,FALSE)</f>
        <v>10.199999999999999</v>
      </c>
      <c r="F45" s="502" t="str">
        <f>VLOOKUP($B45,'ORÇAMENTO '!$C$18:$J$1096,4,FALSE)</f>
        <v>M3</v>
      </c>
    </row>
    <row r="46" spans="1:14" ht="45">
      <c r="B46" s="275" t="s">
        <v>8193</v>
      </c>
      <c r="C46" s="559" t="str">
        <f>VLOOKUP($B46,'ORÇAMENTO '!$C$18:$J$1096,3,FALSE)</f>
        <v>LANÇAMENTO COM USO DE BALDES, ADENSAMENTO E ACABAMENTO DE CONCRETO EM ESTRUTURAS. AF_12/2015</v>
      </c>
      <c r="D46" s="560" t="s">
        <v>12276</v>
      </c>
      <c r="E46" s="546">
        <f>VLOOKUP($B46,'ORÇAMENTO '!$C$18:$J$1096,5,FALSE)</f>
        <v>10.199999999999999</v>
      </c>
      <c r="F46" s="502" t="str">
        <f>VLOOKUP($B46,'ORÇAMENTO '!$C$18:$J$1096,4,FALSE)</f>
        <v>M3</v>
      </c>
    </row>
    <row r="47" spans="1:14" ht="75">
      <c r="B47" s="275" t="s">
        <v>12037</v>
      </c>
      <c r="C47" s="559" t="str">
        <f>VLOOKUP($B47,'ORÇAMENTO '!$C$18:$J$1096,3,FALSE)</f>
        <v>MONTAGEM E DESMONTAGEM DE FÔRMA DE VIGA, ESCORAMENTO COM PONTALETE DE MADEIRA, PÉ-DIREITO SIMPLES, EM MADEIRA SERRADA, 2 UTILIZAÇÕES. AF_12/ 2015</v>
      </c>
      <c r="D47" s="560" t="s">
        <v>12276</v>
      </c>
      <c r="E47" s="546">
        <f>VLOOKUP($B47,'ORÇAMENTO '!$C$18:$J$1096,5,FALSE)</f>
        <v>176.47</v>
      </c>
      <c r="F47" s="502" t="str">
        <f>VLOOKUP($B47,'ORÇAMENTO '!$C$18:$J$1096,4,FALSE)</f>
        <v>M2</v>
      </c>
    </row>
    <row r="48" spans="1:14" ht="90">
      <c r="B48" s="275" t="s">
        <v>12038</v>
      </c>
      <c r="C48" s="559" t="str">
        <f>VLOOKUP($B48,'ORÇAMENTO '!$C$18:$J$1096,3,FALSE)</f>
        <v>ARMAÇÃO DE PILAR OU VIGA DE UMA ESTRUTURA CONVENCIONAL DE CONCRETO ARM ADO EM UMA EDIFÍCAÇÃO TÉRREA OU SOBRADO UTILIZANDO AÇO CA-50 DE 8.0 MM - MONTAGEM. AF_12/2015</v>
      </c>
      <c r="D48" s="560" t="s">
        <v>12276</v>
      </c>
      <c r="E48" s="546">
        <f>VLOOKUP($B48,'ORÇAMENTO '!$C$18:$J$1096,5,FALSE)</f>
        <v>428.8</v>
      </c>
      <c r="F48" s="502" t="str">
        <f>VLOOKUP($B48,'ORÇAMENTO '!$C$18:$J$1096,4,FALSE)</f>
        <v>KG</v>
      </c>
    </row>
    <row r="49" spans="1:14" ht="90">
      <c r="B49" s="275" t="s">
        <v>12039</v>
      </c>
      <c r="C49" s="559" t="str">
        <f>VLOOKUP($B49,'ORÇAMENTO '!$C$18:$J$1096,3,FALSE)</f>
        <v>ARMAÇÃO DE PILAR OU VIGA DE UMA ESTRUTURA CONVENCIONAL DE CONCRETO ARM ADO EM UMA EDIFÍCAÇÃO TÉRREA OU SOBRADO UTILIZANDO AÇO CA-50 DE 10.0 M M - MONTAGEM. AF_12/2015</v>
      </c>
      <c r="D49" s="560" t="s">
        <v>12276</v>
      </c>
      <c r="E49" s="546">
        <f>VLOOKUP($B49,'ORÇAMENTO '!$C$18:$J$1096,5,FALSE)</f>
        <v>9.3000000000000007</v>
      </c>
      <c r="F49" s="502" t="str">
        <f>VLOOKUP($B49,'ORÇAMENTO '!$C$18:$J$1096,4,FALSE)</f>
        <v>KG</v>
      </c>
    </row>
    <row r="50" spans="1:14" ht="90">
      <c r="B50" s="275" t="s">
        <v>12040</v>
      </c>
      <c r="C50" s="559" t="str">
        <f>VLOOKUP($B50,'ORÇAMENTO '!$C$18:$J$1096,3,FALSE)</f>
        <v>ARMAÇÃO DE PILAR OU VIGA DE UMA ESTRUTURA CONVENCIONAL DE CONCRETO ARM ADO EM UMA EDIFÍCAÇÃO TÉRREA OU SOBRADO UTILIZANDO AÇO CA-60 DE 5.0 MM - MONTAGEM. AF_12/2015</v>
      </c>
      <c r="D50" s="560" t="s">
        <v>12276</v>
      </c>
      <c r="E50" s="546">
        <f>VLOOKUP($B50,'ORÇAMENTO '!$C$18:$J$1096,5,FALSE)</f>
        <v>187.6</v>
      </c>
      <c r="F50" s="502" t="str">
        <f>VLOOKUP($B50,'ORÇAMENTO '!$C$18:$J$1096,4,FALSE)</f>
        <v>KG</v>
      </c>
    </row>
    <row r="51" spans="1:14" ht="15.75">
      <c r="B51" s="275"/>
      <c r="C51" s="1168" t="s">
        <v>8184</v>
      </c>
      <c r="D51" s="560"/>
      <c r="E51" s="546"/>
      <c r="F51" s="502"/>
    </row>
    <row r="52" spans="1:14" ht="90">
      <c r="B52" s="275" t="s">
        <v>12041</v>
      </c>
      <c r="C52" s="559" t="str">
        <f>VLOOKUP($B52,'ORÇAMENTO '!$C$18:$J$1096,3,FALSE)</f>
        <v>CONCRETAGEM DE PILARES, FCK = 25 MPA,  COM USO DE BALDES EM EDIFICAÇÃO COM SEÇÃO MÉDIA DE PILARES MENOR OU IGUAL A 0,25 M² - LANÇAMENTO, ADE NSAMENTO E ACABAMENTO. AF_12/2015</v>
      </c>
      <c r="D52" s="560" t="s">
        <v>12276</v>
      </c>
      <c r="E52" s="546">
        <f>VLOOKUP($B52,'ORÇAMENTO '!$C$18:$J$1096,5,FALSE)</f>
        <v>8.51</v>
      </c>
      <c r="F52" s="502" t="str">
        <f>VLOOKUP($B52,'ORÇAMENTO '!$C$18:$J$1096,4,FALSE)</f>
        <v>M3</v>
      </c>
    </row>
    <row r="53" spans="1:14" ht="105">
      <c r="B53" s="275" t="s">
        <v>12042</v>
      </c>
      <c r="C53" s="559" t="str">
        <f>VLOOKUP($B53,'ORÇAMENTO '!$C$18:$J$1096,3,FALSE)</f>
        <v>MONTAGEM E DESMONTAGEM DE FÔRMA DE PILARES RETANGULARES E ESTRUTURAS S IMILARES COM ÁREA MÉDIA DAS SEÇÕES MENOR OU IGUAL A 0,25 M², PÉ-DIREIT O SIMPLES, EM MADEIRA SERRADA, 2 UTILIZAÇÕES. AF_12/2015</v>
      </c>
      <c r="D53" s="560" t="s">
        <v>12276</v>
      </c>
      <c r="E53" s="546">
        <f>VLOOKUP($B53,'ORÇAMENTO '!$C$18:$J$1096,5,FALSE)</f>
        <v>138.13</v>
      </c>
      <c r="F53" s="502" t="str">
        <f>VLOOKUP($B53,'ORÇAMENTO '!$C$18:$J$1096,4,FALSE)</f>
        <v>M2</v>
      </c>
    </row>
    <row r="54" spans="1:14" ht="90">
      <c r="B54" s="275" t="s">
        <v>12043</v>
      </c>
      <c r="C54" s="559" t="str">
        <f>VLOOKUP($B54,'ORÇAMENTO '!$C$18:$J$1096,3,FALSE)</f>
        <v>ARMAÇÃO DE PILAR OU VIGA DE UMA ESTRUTURA CONVENCIONAL DE CONCRETO ARM ADO EM UMA EDIFÍCAÇÃO TÉRREA OU SOBRADO UTILIZANDO AÇO CA-50 DE 10.0 M M - MONTAGEM. AF_12/2015</v>
      </c>
      <c r="D54" s="560" t="s">
        <v>12276</v>
      </c>
      <c r="E54" s="546">
        <f>VLOOKUP($B54,'ORÇAMENTO '!$C$18:$J$1096,5,FALSE)</f>
        <v>542.29999999999995</v>
      </c>
      <c r="F54" s="502" t="str">
        <f>VLOOKUP($B54,'ORÇAMENTO '!$C$18:$J$1096,4,FALSE)</f>
        <v>KG</v>
      </c>
    </row>
    <row r="55" spans="1:14" ht="90.75" thickBot="1">
      <c r="B55" s="276" t="s">
        <v>12044</v>
      </c>
      <c r="C55" s="561" t="str">
        <f>VLOOKUP($B55,'ORÇAMENTO '!$C$18:$J$1096,3,FALSE)</f>
        <v>ARMAÇÃO DE PILAR OU VIGA DE UMA ESTRUTURA CONVENCIONAL DE CONCRETO ARM ADO EM UMA EDIFÍCAÇÃO TÉRREA OU SOBRADO UTILIZANDO AÇO CA-60 DE 5.0 MM - MONTAGEM. AF_12/2015</v>
      </c>
      <c r="D55" s="562" t="s">
        <v>12276</v>
      </c>
      <c r="E55" s="563">
        <f>VLOOKUP($B55,'ORÇAMENTO '!$C$18:$J$1096,5,FALSE)</f>
        <v>194.8</v>
      </c>
      <c r="F55" s="503" t="str">
        <f>VLOOKUP($B55,'ORÇAMENTO '!$C$18:$J$1096,4,FALSE)</f>
        <v>KG</v>
      </c>
    </row>
    <row r="56" spans="1:14" ht="15.75">
      <c r="B56" s="2316"/>
      <c r="C56" s="2317" t="s">
        <v>12132</v>
      </c>
      <c r="D56" s="2297"/>
      <c r="E56" s="2298"/>
      <c r="F56" s="2299"/>
    </row>
    <row r="57" spans="1:14" ht="60">
      <c r="B57" s="275" t="s">
        <v>12045</v>
      </c>
      <c r="C57" s="559" t="str">
        <f>VLOOKUP($B57,'ORÇAMENTO '!$C$18:$J$1096,3,FALSE)</f>
        <v>CONCRETO FCK = 25MPA, TRAÇO 1:2,3:2,7 (CIMENTO/ AREIA MÉDIA/ BRITA 1) - PREPARO MECÂNICO COM BETONEIRA 400 L. AF_07/2016</v>
      </c>
      <c r="D57" s="560" t="s">
        <v>12276</v>
      </c>
      <c r="E57" s="546">
        <f>VLOOKUP($B57,'ORÇAMENTO '!$C$18:$J$1096,5,FALSE)</f>
        <v>9.5500000000000007</v>
      </c>
      <c r="F57" s="502" t="str">
        <f>VLOOKUP($B57,'ORÇAMENTO '!$C$18:$J$1096,4,FALSE)</f>
        <v>M3</v>
      </c>
    </row>
    <row r="58" spans="1:14" ht="45">
      <c r="B58" s="275" t="s">
        <v>12046</v>
      </c>
      <c r="C58" s="559" t="str">
        <f>VLOOKUP($B58,'ORÇAMENTO '!$C$18:$J$1096,3,FALSE)</f>
        <v>LANÇAMENTO COM USO DE BALDES, ADENSAMENTO E ACABAMENTO DE CONCRETO EM ESTRUTURAS. AF_12/2015</v>
      </c>
      <c r="D58" s="560" t="s">
        <v>12276</v>
      </c>
      <c r="E58" s="546">
        <f>VLOOKUP($B58,'ORÇAMENTO '!$C$18:$J$1096,5,FALSE)</f>
        <v>9.5500000000000007</v>
      </c>
      <c r="F58" s="502" t="str">
        <f>VLOOKUP($B58,'ORÇAMENTO '!$C$18:$J$1096,4,FALSE)</f>
        <v>M3</v>
      </c>
    </row>
    <row r="59" spans="1:14" ht="90">
      <c r="B59" s="275" t="s">
        <v>12047</v>
      </c>
      <c r="C59" s="559" t="str">
        <f>VLOOKUP($B59,'ORÇAMENTO '!$C$18:$J$1096,3,FALSE)</f>
        <v>MONTAGEM E DESMONTAGEM DE FÔRMA DE LAJE MACIÇA COM ÁREA MÉDIA MENOR OU IGUAL A 20 M², PÉ-DIREITO SIMPLES, EM CHAPA DE MADEIRA COMPENSADA RES INADA, 2 UTILIZAÇÕES. AF_12/2015</v>
      </c>
      <c r="D59" s="560" t="s">
        <v>12276</v>
      </c>
      <c r="E59" s="546">
        <f>VLOOKUP($B59,'ORÇAMENTO '!$C$18:$J$1096,5,FALSE)</f>
        <v>64.290000000000006</v>
      </c>
      <c r="F59" s="502" t="str">
        <f>VLOOKUP($B59,'ORÇAMENTO '!$C$18:$J$1096,4,FALSE)</f>
        <v>M2</v>
      </c>
    </row>
    <row r="60" spans="1:14" ht="75">
      <c r="B60" s="275" t="s">
        <v>12048</v>
      </c>
      <c r="C60" s="559" t="str">
        <f>VLOOKUP($B60,'ORÇAMENTO '!$C$18:$J$1096,3,FALSE)</f>
        <v>ARMAÇÃO DE LAJE DE UMA ESTRUTURA CONVENCIONAL DE CONCRETO ARMADO EM UM A EDIFÍCAÇÃO TÉRREA OU SOBRADO UTILIZANDO AÇO CA-50 DE 6.3 MM - MONTAG EM. AF_12/2015_P</v>
      </c>
      <c r="D60" s="560" t="s">
        <v>12276</v>
      </c>
      <c r="E60" s="546">
        <f>VLOOKUP($B60,'ORÇAMENTO '!$C$18:$J$1096,5,FALSE)</f>
        <v>273.2</v>
      </c>
      <c r="F60" s="502" t="str">
        <f>VLOOKUP($B60,'ORÇAMENTO '!$C$18:$J$1096,4,FALSE)</f>
        <v>KG</v>
      </c>
    </row>
    <row r="61" spans="1:14" ht="75">
      <c r="B61" s="275" t="s">
        <v>12049</v>
      </c>
      <c r="C61" s="559" t="str">
        <f>VLOOKUP($B61,'ORÇAMENTO '!$C$18:$J$1096,3,FALSE)</f>
        <v>ARMAÇÃO DE LAJE DE UMA ESTRUTURA CONVENCIONAL DE CONCRETO ARMADO EM UM A EDIFÍCAÇÃO TÉRREA OU SOBRADO UTILIZANDO AÇO CA-50 DE 8.0 MM - MONTAG EM. AF_12/2015_P</v>
      </c>
      <c r="D61" s="560" t="s">
        <v>12276</v>
      </c>
      <c r="E61" s="546">
        <f>VLOOKUP($B61,'ORÇAMENTO '!$C$18:$J$1096,5,FALSE)</f>
        <v>59.3</v>
      </c>
      <c r="F61" s="502" t="str">
        <f>VLOOKUP($B61,'ORÇAMENTO '!$C$18:$J$1096,4,FALSE)</f>
        <v>KG</v>
      </c>
    </row>
    <row r="62" spans="1:14" ht="75.75" thickBot="1">
      <c r="B62" s="276" t="s">
        <v>12124</v>
      </c>
      <c r="C62" s="561" t="str">
        <f>VLOOKUP($B62,'ORÇAMENTO '!$C$18:$J$1096,3,FALSE)</f>
        <v>ARMAÇÃO DE LAJE DE UMA ESTRUTURA CONVENCIONAL DE CONCRETO ARMADO EM UM A EDIFÍCAÇÃO TÉRREA OU SOBRADO UTILIZANDO AÇO CA-60 DE 5.0 MM - MONTAG EM. AF_12/2015_P</v>
      </c>
      <c r="D62" s="562" t="s">
        <v>12276</v>
      </c>
      <c r="E62" s="563">
        <f>VLOOKUP($B62,'ORÇAMENTO '!$C$18:$J$1096,5,FALSE)</f>
        <v>55.6</v>
      </c>
      <c r="F62" s="503" t="str">
        <f>VLOOKUP($B62,'ORÇAMENTO '!$C$18:$J$1096,4,FALSE)</f>
        <v>KG</v>
      </c>
    </row>
    <row r="63" spans="1:14" s="177" customFormat="1" ht="15">
      <c r="A63" s="95"/>
      <c r="B63" s="301"/>
      <c r="C63" s="564"/>
      <c r="D63" s="565"/>
      <c r="E63" s="549"/>
      <c r="F63" s="566"/>
      <c r="G63" s="95"/>
      <c r="N63" s="183">
        <f>573.59*1800</f>
        <v>1032462</v>
      </c>
    </row>
    <row r="64" spans="1:14" s="177" customFormat="1" ht="15.75" thickBot="1">
      <c r="A64" s="95"/>
      <c r="B64" s="567"/>
      <c r="C64" s="568"/>
      <c r="D64" s="568"/>
      <c r="E64" s="569"/>
      <c r="F64" s="570"/>
      <c r="G64" s="95"/>
    </row>
    <row r="65" spans="1:14" ht="16.5" thickBot="1">
      <c r="B65" s="1165" t="s">
        <v>8194</v>
      </c>
      <c r="C65" s="1187" t="str">
        <f>VLOOKUP($B65,'ORÇAMENTO '!$C$18:$J$1096,3,FALSE)</f>
        <v xml:space="preserve">I M P E R M E A B I L I Z A Ç Ã O </v>
      </c>
      <c r="D65" s="1187"/>
      <c r="E65" s="1182"/>
      <c r="F65" s="1161"/>
    </row>
    <row r="66" spans="1:14" ht="45">
      <c r="B66" s="1167" t="s">
        <v>8195</v>
      </c>
      <c r="C66" s="1186" t="str">
        <f>VLOOKUP($B66,'ORÇAMENTO '!$C$18:$J$1096,3,FALSE)</f>
        <v>IMPERMEABILIZACAO DE ESTRUTURAS ENTERRADAS, COM TINTA ASFALTICA, DUAS DEMAOS.</v>
      </c>
      <c r="D66" s="1264" t="s">
        <v>12275</v>
      </c>
      <c r="E66" s="1159">
        <f>VLOOKUP($B66,'ORÇAMENTO '!$C$18:$J$1096,5,FALSE)</f>
        <v>108.15</v>
      </c>
      <c r="F66" s="1107" t="str">
        <f>VLOOKUP($B66,'ORÇAMENTO '!$C$18:$J$1096,4,FALSE)</f>
        <v>M2</v>
      </c>
    </row>
    <row r="67" spans="1:14" ht="15.75">
      <c r="B67" s="275"/>
      <c r="C67" s="1168" t="s">
        <v>8192</v>
      </c>
      <c r="D67" s="560"/>
      <c r="E67" s="546"/>
      <c r="F67" s="502"/>
    </row>
    <row r="68" spans="1:14" ht="60.75" thickBot="1">
      <c r="B68" s="276" t="s">
        <v>8196</v>
      </c>
      <c r="C68" s="561" t="str">
        <f>VLOOKUP($B68,'ORÇAMENTO '!$C$18:$J$1096,3,FALSE)</f>
        <v>IMPERMEABILIZACAO DE SUPERFICIE COM EMULSAO ASFALTICA COM ELASTOMERO, INCLUSOS PRIMER E VEU DE POLIESTER</v>
      </c>
      <c r="D68" s="562" t="s">
        <v>12276</v>
      </c>
      <c r="E68" s="563">
        <f>VLOOKUP($B68,'ORÇAMENTO '!$C$18:$J$1096,5,FALSE)</f>
        <v>63.45</v>
      </c>
      <c r="F68" s="503" t="str">
        <f>VLOOKUP($B68,'ORÇAMENTO '!$C$18:$J$1096,4,FALSE)</f>
        <v>M2</v>
      </c>
    </row>
    <row r="69" spans="1:14" s="177" customFormat="1" ht="15.75" thickBot="1">
      <c r="A69" s="95"/>
      <c r="B69" s="301"/>
      <c r="C69" s="564"/>
      <c r="D69" s="565"/>
      <c r="E69" s="549"/>
      <c r="F69" s="566"/>
      <c r="G69" s="95"/>
      <c r="N69" s="183">
        <f>573.59*1800</f>
        <v>1032462</v>
      </c>
    </row>
    <row r="70" spans="1:14" ht="16.5" thickBot="1">
      <c r="B70" s="1165" t="s">
        <v>8197</v>
      </c>
      <c r="C70" s="1187" t="str">
        <f>VLOOKUP($B70,'ORÇAMENTO '!$C$18:$J$1096,3,FALSE)</f>
        <v>A L V E N A R I A S ,   F E C H A M E N T O S   E   D I V I S Ó R I A S</v>
      </c>
      <c r="D70" s="1187"/>
      <c r="E70" s="1182"/>
      <c r="F70" s="1161"/>
    </row>
    <row r="71" spans="1:14" ht="15.75">
      <c r="B71" s="1167"/>
      <c r="C71" s="1212" t="s">
        <v>9182</v>
      </c>
      <c r="D71" s="1264"/>
      <c r="E71" s="1159"/>
      <c r="F71" s="1107"/>
    </row>
    <row r="72" spans="1:14" ht="135">
      <c r="B72" s="275" t="s">
        <v>8198</v>
      </c>
      <c r="C72" s="559" t="str">
        <f>VLOOKUP($B72,'ORÇAMENTO '!$C$18:$J$1096,3,FALSE)</f>
        <v>(COMPOSIÇÃO REPRESENTATIVA) DO SERVIÇO DE ALVENARIA DE VEDAÇÃO DE BLOC OS VAZADOS DE CERÂMICA DE 9X19X19CM (ESPESSURA 9CM), PARA EDIFICAÇÃO H ABITACIONAL UNIFAMILIAR (CASA) E EDIFICAÇÃO PÚBLICA PADRÃO. AF_11/2014</v>
      </c>
      <c r="D72" s="560" t="s">
        <v>12270</v>
      </c>
      <c r="E72" s="546">
        <f>VLOOKUP($B72,'ORÇAMENTO '!$C$18:$J$1096,5,FALSE)</f>
        <v>493.79</v>
      </c>
      <c r="F72" s="502" t="str">
        <f>VLOOKUP($B72,'ORÇAMENTO '!$C$18:$J$1096,4,FALSE)</f>
        <v>M2</v>
      </c>
    </row>
    <row r="73" spans="1:14" ht="15.75">
      <c r="B73" s="275"/>
      <c r="C73" s="1168" t="s">
        <v>9183</v>
      </c>
      <c r="D73" s="560"/>
      <c r="E73" s="546"/>
      <c r="F73" s="502"/>
    </row>
    <row r="74" spans="1:14" ht="30">
      <c r="B74" s="275" t="s">
        <v>9196</v>
      </c>
      <c r="C74" s="559" t="str">
        <f>VLOOKUP($B74,'ORÇAMENTO '!$C$18:$J$1096,3,FALSE)</f>
        <v>VERGA PRÉ-MOLDADA PARA JANELAS COM ATÉ 1,5 M DE VÃO. AF_03/2016</v>
      </c>
      <c r="D74" s="560" t="s">
        <v>12271</v>
      </c>
      <c r="E74" s="546">
        <f>VLOOKUP($B74,'ORÇAMENTO '!$C$18:$J$1096,5,FALSE)</f>
        <v>27.6</v>
      </c>
      <c r="F74" s="502" t="str">
        <f>VLOOKUP($B74,'ORÇAMENTO '!$C$18:$J$1096,4,FALSE)</f>
        <v>M</v>
      </c>
    </row>
    <row r="75" spans="1:14" ht="45">
      <c r="B75" s="275" t="s">
        <v>9197</v>
      </c>
      <c r="C75" s="559" t="str">
        <f>VLOOKUP($B75,'ORÇAMENTO '!$C$18:$J$1096,3,FALSE)</f>
        <v>CONTRAVERGA PRÉ-MOLDADA PARA VÃOS DE ATÉ 1,5 M DE COMPRIMENTO. AF_03/2 016</v>
      </c>
      <c r="D75" s="560" t="s">
        <v>12271</v>
      </c>
      <c r="E75" s="546">
        <f>VLOOKUP($B75,'ORÇAMENTO '!$C$18:$J$1096,5,FALSE)</f>
        <v>27.6</v>
      </c>
      <c r="F75" s="502" t="str">
        <f>VLOOKUP($B75,'ORÇAMENTO '!$C$18:$J$1096,4,FALSE)</f>
        <v>M</v>
      </c>
    </row>
    <row r="76" spans="1:14" ht="30">
      <c r="B76" s="275" t="s">
        <v>9198</v>
      </c>
      <c r="C76" s="559" t="str">
        <f>VLOOKUP($B76,'ORÇAMENTO '!$C$18:$J$1096,3,FALSE)</f>
        <v>VERGA PRÉ-MOLDADA PARA JANELAS COM MAIS DE 1,5 M DE VÃO. AF_03/2016</v>
      </c>
      <c r="D76" s="560" t="s">
        <v>12272</v>
      </c>
      <c r="E76" s="546">
        <f>VLOOKUP($B76,'ORÇAMENTO '!$C$18:$J$1096,5,FALSE)</f>
        <v>7.5</v>
      </c>
      <c r="F76" s="502" t="str">
        <f>VLOOKUP($B76,'ORÇAMENTO '!$C$18:$J$1096,4,FALSE)</f>
        <v>M</v>
      </c>
    </row>
    <row r="77" spans="1:14" ht="45">
      <c r="B77" s="275" t="s">
        <v>12050</v>
      </c>
      <c r="C77" s="559" t="str">
        <f>VLOOKUP($B77,'ORÇAMENTO '!$C$18:$J$1096,3,FALSE)</f>
        <v>CONTRAVERGA PRÉ-MOLDADA PARA VÃOS DE MAIS DE 1,5 M DE COMPRIMENTO. AF_ 03/2016</v>
      </c>
      <c r="D77" s="560" t="s">
        <v>12272</v>
      </c>
      <c r="E77" s="546">
        <f>VLOOKUP($B77,'ORÇAMENTO '!$C$18:$J$1096,5,FALSE)</f>
        <v>7.5</v>
      </c>
      <c r="F77" s="502" t="str">
        <f>VLOOKUP($B77,'ORÇAMENTO '!$C$18:$J$1096,4,FALSE)</f>
        <v>M</v>
      </c>
    </row>
    <row r="78" spans="1:14" ht="30">
      <c r="B78" s="275" t="s">
        <v>9199</v>
      </c>
      <c r="C78" s="559" t="str">
        <f>VLOOKUP($B78,'ORÇAMENTO '!$C$18:$J$1096,3,FALSE)</f>
        <v>VERGA PRÉ-MOLDADA PARA PORTAS COM ATÉ 1,5 M DE VÃO. AF_03/2016</v>
      </c>
      <c r="D78" s="560" t="s">
        <v>12273</v>
      </c>
      <c r="E78" s="546">
        <f>VLOOKUP($B78,'ORÇAMENTO '!$C$18:$J$1096,5,FALSE)</f>
        <v>18.899999999999999</v>
      </c>
      <c r="F78" s="502" t="str">
        <f>VLOOKUP($B78,'ORÇAMENTO '!$C$18:$J$1096,4,FALSE)</f>
        <v>M</v>
      </c>
    </row>
    <row r="79" spans="1:14" ht="30">
      <c r="B79" s="275" t="s">
        <v>9200</v>
      </c>
      <c r="C79" s="559" t="str">
        <f>VLOOKUP($B79,'ORÇAMENTO '!$C$18:$J$1096,3,FALSE)</f>
        <v>VERGA PRÉ-MOLDADA PARA PORTAS COM MAIS DE 1,5 M DE VÃO. AF_03/2016</v>
      </c>
      <c r="D79" s="560" t="s">
        <v>12274</v>
      </c>
      <c r="E79" s="546">
        <f>VLOOKUP($B79,'ORÇAMENTO '!$C$18:$J$1096,5,FALSE)</f>
        <v>2.1</v>
      </c>
      <c r="F79" s="502" t="str">
        <f>VLOOKUP($B79,'ORÇAMENTO '!$C$18:$J$1096,4,FALSE)</f>
        <v>M</v>
      </c>
    </row>
    <row r="80" spans="1:14" ht="15.75">
      <c r="B80" s="275"/>
      <c r="C80" s="1168" t="s">
        <v>9184</v>
      </c>
      <c r="D80" s="560"/>
      <c r="E80" s="546"/>
      <c r="F80" s="502"/>
    </row>
    <row r="81" spans="1:14" ht="36.75" customHeight="1" thickBot="1">
      <c r="B81" s="276" t="s">
        <v>9201</v>
      </c>
      <c r="C81" s="561" t="str">
        <f>VLOOKUP($B81,'ORÇAMENTO '!$C$18:$J$1096,3,FALSE)</f>
        <v>DIVISÓRIA EM COMPENSADO NAVAL FIXADA SOBRE ESTRUTURA METÁLICA</v>
      </c>
      <c r="D81" s="562" t="s">
        <v>12578</v>
      </c>
      <c r="E81" s="563">
        <f>VLOOKUP($B81,'ORÇAMENTO '!$C$18:$J$1096,5,FALSE)</f>
        <v>28.79</v>
      </c>
      <c r="F81" s="503" t="str">
        <f>VLOOKUP($B81,'ORÇAMENTO '!$C$18:$J$1096,4,FALSE)</f>
        <v>M2</v>
      </c>
    </row>
    <row r="82" spans="1:14" s="177" customFormat="1" ht="15.75" thickBot="1">
      <c r="A82" s="95"/>
      <c r="B82" s="301"/>
      <c r="C82" s="564"/>
      <c r="D82" s="565"/>
      <c r="E82" s="549"/>
      <c r="F82" s="566"/>
      <c r="G82" s="95"/>
      <c r="N82" s="183">
        <f>573.59*1800</f>
        <v>1032462</v>
      </c>
    </row>
    <row r="83" spans="1:14" ht="16.5" thickBot="1">
      <c r="B83" s="1165" t="s">
        <v>9202</v>
      </c>
      <c r="C83" s="1187" t="str">
        <f>VLOOKUP($B83,'ORÇAMENTO '!$C$18:$J$1096,3,FALSE)</f>
        <v>E S Q U A D R I A S</v>
      </c>
      <c r="D83" s="1187"/>
      <c r="E83" s="1182"/>
      <c r="F83" s="1161"/>
    </row>
    <row r="84" spans="1:14" ht="15.75">
      <c r="B84" s="1167"/>
      <c r="C84" s="1212" t="s">
        <v>9188</v>
      </c>
      <c r="D84" s="1264"/>
      <c r="E84" s="1159"/>
      <c r="F84" s="1107"/>
    </row>
    <row r="85" spans="1:14" ht="60">
      <c r="B85" s="275" t="s">
        <v>8207</v>
      </c>
      <c r="C85" s="559" t="str">
        <f>VLOOKUP($B85,'ORÇAMENTO '!$C$18:$J$1096,3,FALSE)</f>
        <v>JANELA DE ALUMÍNIO MAXIM-AR, FIXAÇÃO COM PARAFUSO SOBRE CONTRAMARCO (E XCLUSIVE CONTRAMARCO), COM VIDROS, PADRONIZADA. AF_07/2016</v>
      </c>
      <c r="D85" s="560" t="s">
        <v>12268</v>
      </c>
      <c r="E85" s="546">
        <f>VLOOKUP($B85,'ORÇAMENTO '!$C$18:$J$1096,5,FALSE)</f>
        <v>15.66</v>
      </c>
      <c r="F85" s="502" t="str">
        <f>VLOOKUP($B85,'ORÇAMENTO '!$C$18:$J$1096,4,FALSE)</f>
        <v>M2</v>
      </c>
    </row>
    <row r="86" spans="1:14" ht="15.75">
      <c r="B86" s="275"/>
      <c r="C86" s="1168" t="s">
        <v>9189</v>
      </c>
      <c r="D86" s="560"/>
      <c r="E86" s="546"/>
      <c r="F86" s="502"/>
    </row>
    <row r="87" spans="1:14" ht="120">
      <c r="B87" s="275" t="s">
        <v>8208</v>
      </c>
      <c r="C87" s="559" t="str">
        <f>VLOOKUP($B87,'ORÇAMENTO '!$C$18:$J$1096,3,FALSE)</f>
        <v>KIT DE PORTA DE MADEIRA PARA PINTURA, SEMI-OCA (LEVE OU MÉDIA), PADRÃO POPULAR, 80X210CM, ESPESSURA DE 3,5CM, ITENS INCLUSOS: DOBRADIÇAS, MO NTAGEM E INSTALAÇÃO DO BATENTE, FECHADURA COM EXECUÇÃO DO FURO - FORNE CIMENTO E INSTALAÇÃO. AF_08/2015</v>
      </c>
      <c r="D87" s="560" t="s">
        <v>12251</v>
      </c>
      <c r="E87" s="546">
        <f>VLOOKUP($B87,'ORÇAMENTO '!$C$18:$J$1096,5,FALSE)</f>
        <v>3</v>
      </c>
      <c r="F87" s="502" t="str">
        <f>VLOOKUP($B87,'ORÇAMENTO '!$C$18:$J$1096,4,FALSE)</f>
        <v>UN</v>
      </c>
    </row>
    <row r="88" spans="1:14" ht="120">
      <c r="B88" s="275" t="s">
        <v>8209</v>
      </c>
      <c r="C88" s="559" t="str">
        <f>VLOOKUP($B88,'ORÇAMENTO '!$C$18:$J$1096,3,FALSE)</f>
        <v>KIT DE PORTA DE MADEIRA PARA PINTURA, SEMI-OCA (LEVE OU MÉDIA), PADRÃO POPULAR, 90X210CM, ESPESSURA DE 3,5CM, ITENS INCLUSOS: DOBRADIÇAS, MO NTAGEM E INSTALAÇÃO DO BATENTE, FECHADURA COM EXECUÇÃO DO FURO - FORNE CIMENTO E INSTALAÇÃO. AF_08/2015</v>
      </c>
      <c r="D88" s="560" t="str">
        <f>D87</f>
        <v>CONFORME PROJETO ARQUITETÔNICO</v>
      </c>
      <c r="E88" s="546">
        <f>VLOOKUP($B88,'ORÇAMENTO '!$C$18:$J$1096,5,FALSE)</f>
        <v>8</v>
      </c>
      <c r="F88" s="502" t="str">
        <f>VLOOKUP($B88,'ORÇAMENTO '!$C$18:$J$1096,4,FALSE)</f>
        <v>UN</v>
      </c>
    </row>
    <row r="89" spans="1:14" ht="15.75">
      <c r="B89" s="275"/>
      <c r="C89" s="1168" t="str">
        <f>'ORÇAMENTO '!E94</f>
        <v>PORTA NAVAL</v>
      </c>
      <c r="D89" s="560"/>
      <c r="E89" s="546"/>
      <c r="F89" s="502"/>
    </row>
    <row r="90" spans="1:14" ht="30">
      <c r="B90" s="275" t="s">
        <v>8210</v>
      </c>
      <c r="C90" s="559" t="str">
        <f>VLOOKUP($B90,'ORÇAMENTO '!$C$18:$J$1096,3,FALSE)</f>
        <v xml:space="preserve"> PORTA PARA DIVISÓRIA NAVAL MEDINDO 0,8 X 2,1 M</v>
      </c>
      <c r="D90" s="560" t="s">
        <v>12251</v>
      </c>
      <c r="E90" s="546">
        <f>VLOOKUP($B90,'ORÇAMENTO '!$C$18:$J$1096,5,FALSE)</f>
        <v>3</v>
      </c>
      <c r="F90" s="502" t="str">
        <f>VLOOKUP($B90,'ORÇAMENTO '!$C$18:$J$1096,4,FALSE)</f>
        <v>UN</v>
      </c>
    </row>
    <row r="91" spans="1:14" ht="15.75">
      <c r="B91" s="275"/>
      <c r="C91" s="1168" t="s">
        <v>9191</v>
      </c>
      <c r="D91" s="560"/>
      <c r="E91" s="546"/>
      <c r="F91" s="502"/>
    </row>
    <row r="92" spans="1:14" ht="75">
      <c r="B92" s="275" t="s">
        <v>9203</v>
      </c>
      <c r="C92" s="559" t="str">
        <f>VLOOKUP($B92,'ORÇAMENTO '!$C$18:$J$1096,3,FALSE)</f>
        <v>GUARDA-CORPO EM TUBO DE AÇO INOX Ø=1 1/2", DUPLO, MONTANTES E FECHAMENTO EM TUBO 1 1/2", H= 96CM, C/ACABAMENTO POLIDO, P/FIXAÇÃO EM PISO</v>
      </c>
      <c r="D92" s="560" t="s">
        <v>12577</v>
      </c>
      <c r="E92" s="546">
        <f>VLOOKUP($B92,'ORÇAMENTO '!$C$18:$J$1096,5,FALSE)</f>
        <v>4.2</v>
      </c>
      <c r="F92" s="502" t="str">
        <f>VLOOKUP($B92,'ORÇAMENTO '!$C$18:$J$1096,4,FALSE)</f>
        <v>M</v>
      </c>
    </row>
    <row r="93" spans="1:14" ht="15.75">
      <c r="B93" s="275"/>
      <c r="C93" s="1168" t="s">
        <v>9190</v>
      </c>
      <c r="D93" s="560"/>
      <c r="E93" s="546"/>
      <c r="F93" s="502"/>
    </row>
    <row r="94" spans="1:14" ht="60.75" thickBot="1">
      <c r="B94" s="276" t="s">
        <v>12566</v>
      </c>
      <c r="C94" s="561" t="str">
        <f>VLOOKUP($B94,'ORÇAMENTO '!$C$18:$J$1096,3,FALSE)</f>
        <v>PORTA DE ALUMÍNIO DE ABRIR COM LAMBRI, COMM GUARNIÇÃO, FIXAÇÃO COM PAR AFUSOS - FORNECIMENTO E INSTALAÇÃO. AF_08/2015</v>
      </c>
      <c r="D94" s="562" t="s">
        <v>12269</v>
      </c>
      <c r="E94" s="563">
        <f>VLOOKUP($B94,'ORÇAMENTO '!$C$18:$J$1096,5,FALSE)</f>
        <v>9.24</v>
      </c>
      <c r="F94" s="503" t="str">
        <f>VLOOKUP($B94,'ORÇAMENTO '!$C$18:$J$1096,4,FALSE)</f>
        <v>M2</v>
      </c>
    </row>
    <row r="95" spans="1:14" s="177" customFormat="1" ht="15.75" thickBot="1">
      <c r="A95" s="95"/>
      <c r="B95" s="301"/>
      <c r="C95" s="564"/>
      <c r="D95" s="565"/>
      <c r="E95" s="549"/>
      <c r="F95" s="566"/>
      <c r="G95" s="95"/>
      <c r="N95" s="183">
        <f>573.59*1800</f>
        <v>1032462</v>
      </c>
    </row>
    <row r="96" spans="1:14" ht="16.5" thickBot="1">
      <c r="B96" s="1165" t="s">
        <v>9204</v>
      </c>
      <c r="C96" s="1187" t="str">
        <f>VLOOKUP($B96,'ORÇAMENTO '!$C$18:$J$1096,3,FALSE)</f>
        <v>C O B E R T U R A S</v>
      </c>
      <c r="D96" s="1187"/>
      <c r="E96" s="1182"/>
      <c r="F96" s="1161"/>
    </row>
    <row r="97" spans="1:7" ht="15.75">
      <c r="B97" s="1167"/>
      <c r="C97" s="1212" t="s">
        <v>9186</v>
      </c>
      <c r="D97" s="1264"/>
      <c r="E97" s="1159"/>
      <c r="F97" s="1107"/>
    </row>
    <row r="98" spans="1:7" ht="90">
      <c r="B98" s="275" t="s">
        <v>8211</v>
      </c>
      <c r="C98" s="559" t="str">
        <f>VLOOKUP($B98,'ORÇAMENTO '!$C$18:$J$1096,3,FALSE)</f>
        <v>TRAMA DE MADEIRA COMPOSTA POR TERÇAS PARA TELHADOS DE ATÉ 2 ÁGUAS PARA TELHA ONDULADA DE FIBROCIMENTO, METÁLICA, PLÁSTICA OU TERMOACÚSTICA, INCLUSO TRANSPORTE VERTICAL. AF_12/2015</v>
      </c>
      <c r="D98" s="560" t="s">
        <v>12251</v>
      </c>
      <c r="E98" s="546">
        <f>VLOOKUP($B98,'ORÇAMENTO '!$C$18:$J$1096,5,FALSE)</f>
        <v>174.48</v>
      </c>
      <c r="F98" s="502" t="str">
        <f>VLOOKUP($B98,'ORÇAMENTO '!$C$18:$J$1096,4,FALSE)</f>
        <v>M2</v>
      </c>
    </row>
    <row r="99" spans="1:7" ht="75">
      <c r="B99" s="275" t="s">
        <v>8212</v>
      </c>
      <c r="C99" s="559" t="str">
        <f>VLOOKUP($B99,'ORÇAMENTO '!$C$18:$J$1096,3,FALSE)</f>
        <v>FABRICAÇÃO E INSTALAÇÃO DE TESOURA INTEIRA EM MADEIRA NÃO APARELHADA, VÃO DE 4 M, PARA TELHA CERÂMICA OU DE CONCRETO, INCLUSO IÇAMENTO. AF_1 2/2015</v>
      </c>
      <c r="D99" s="560" t="str">
        <f>D98</f>
        <v>CONFORME PROJETO ARQUITETÔNICO</v>
      </c>
      <c r="E99" s="546">
        <f>VLOOKUP($B99,'ORÇAMENTO '!$C$18:$J$1096,5,FALSE)</f>
        <v>1</v>
      </c>
      <c r="F99" s="502" t="str">
        <f>VLOOKUP($B99,'ORÇAMENTO '!$C$18:$J$1096,4,FALSE)</f>
        <v>UN</v>
      </c>
    </row>
    <row r="100" spans="1:7" ht="75">
      <c r="B100" s="275" t="s">
        <v>12051</v>
      </c>
      <c r="C100" s="559" t="str">
        <f>VLOOKUP($B100,'ORÇAMENTO '!$C$18:$J$1096,3,FALSE)</f>
        <v>FABRICAÇÃO E INSTALAÇÃO DE TESOURA INTEIRA EM MADEIRA NÃO APARELHADA, VÃO DE 6 M, PARA TELHA CERÂMICA OU DE CONCRETO, INCLUSO IÇAMENTO. AF_1 2/2015</v>
      </c>
      <c r="D100" s="560" t="str">
        <f>D99</f>
        <v>CONFORME PROJETO ARQUITETÔNICO</v>
      </c>
      <c r="E100" s="546">
        <f>VLOOKUP($B100,'ORÇAMENTO '!$C$18:$J$1096,5,FALSE)</f>
        <v>1</v>
      </c>
      <c r="F100" s="502" t="str">
        <f>VLOOKUP($B100,'ORÇAMENTO '!$C$18:$J$1096,4,FALSE)</f>
        <v>UN</v>
      </c>
    </row>
    <row r="101" spans="1:7" ht="75">
      <c r="B101" s="275" t="s">
        <v>12052</v>
      </c>
      <c r="C101" s="559" t="str">
        <f>VLOOKUP($B101,'ORÇAMENTO '!$C$18:$J$1096,3,FALSE)</f>
        <v>FABRICAÇÃO E INSTALAÇÃO DE TESOURA INTEIRA EM MADEIRA NÃO APARELHADA, VÃO DE 9 M, PARA TELHA CERÂMICA OU DE CONCRETO, INCLUSO IÇAMENTO. AF_1 2/2015</v>
      </c>
      <c r="D101" s="560" t="str">
        <f>D100</f>
        <v>CONFORME PROJETO ARQUITETÔNICO</v>
      </c>
      <c r="E101" s="546">
        <f>VLOOKUP($B101,'ORÇAMENTO '!$C$18:$J$1096,5,FALSE)</f>
        <v>3</v>
      </c>
      <c r="F101" s="502" t="str">
        <f>VLOOKUP($B101,'ORÇAMENTO '!$C$18:$J$1096,4,FALSE)</f>
        <v>UN</v>
      </c>
    </row>
    <row r="102" spans="1:7" ht="75">
      <c r="B102" s="275" t="s">
        <v>12053</v>
      </c>
      <c r="C102" s="559" t="str">
        <f>VLOOKUP($B102,'ORÇAMENTO '!$C$18:$J$1096,3,FALSE)</f>
        <v>FABRICAÇÃO E INSTALAÇÃO DE TESOURA INTEIRA EM MADEIRA NÃO APARELHADA, VÃO DE 11 M, PARA TELHA CERÂMICA OU DE CONCRETO, INCLUSO IÇAMENTO. AF_ 12/2015</v>
      </c>
      <c r="D102" s="560" t="str">
        <f>D101</f>
        <v>CONFORME PROJETO ARQUITETÔNICO</v>
      </c>
      <c r="E102" s="546">
        <f>VLOOKUP($B102,'ORÇAMENTO '!$C$18:$J$1096,5,FALSE)</f>
        <v>1</v>
      </c>
      <c r="F102" s="502" t="str">
        <f>VLOOKUP($B102,'ORÇAMENTO '!$C$18:$J$1096,4,FALSE)</f>
        <v>UN</v>
      </c>
    </row>
    <row r="103" spans="1:7" ht="31.5">
      <c r="B103" s="275"/>
      <c r="C103" s="1168" t="s">
        <v>9187</v>
      </c>
      <c r="D103" s="560"/>
      <c r="E103" s="546"/>
      <c r="F103" s="502"/>
    </row>
    <row r="104" spans="1:7" ht="90.75" thickBot="1">
      <c r="B104" s="276" t="s">
        <v>12054</v>
      </c>
      <c r="C104" s="561" t="str">
        <f>VLOOKUP($B104,'ORÇAMENTO '!$C$18:$J$1096,3,FALSE)</f>
        <v>TELHAMENTO COM TELHA ONDULADA DE FIBROCIMENTO E = 6 MM, COM RECOBRIMEN TO LATERAL DE 1/4 DE ONDA PARA TELHADO COM INCLINAÇÃO MAIOR QUE 10°, C OM ATÉ 2 ÁGUAS, INCLUSO IÇAMENTO. AF_06/2016</v>
      </c>
      <c r="D104" s="562" t="str">
        <f>D102</f>
        <v>CONFORME PROJETO ARQUITETÔNICO</v>
      </c>
      <c r="E104" s="563">
        <f>VLOOKUP($B104,'ORÇAMENTO '!$C$18:$J$1096,5,FALSE)</f>
        <v>174.48</v>
      </c>
      <c r="F104" s="503" t="str">
        <f>VLOOKUP($B104,'ORÇAMENTO '!$C$18:$J$1096,4,FALSE)</f>
        <v>M2</v>
      </c>
    </row>
    <row r="105" spans="1:7" s="177" customFormat="1" ht="15.75" thickBot="1">
      <c r="A105" s="95"/>
      <c r="B105" s="567"/>
      <c r="C105" s="568"/>
      <c r="D105" s="568"/>
      <c r="E105" s="569"/>
      <c r="F105" s="570"/>
      <c r="G105" s="95"/>
    </row>
    <row r="106" spans="1:7" ht="16.5" thickBot="1">
      <c r="B106" s="1165" t="s">
        <v>9205</v>
      </c>
      <c r="C106" s="1187" t="str">
        <f>VLOOKUP($B106,'ORÇAMENTO '!$C$18:$J$1096,3,FALSE)</f>
        <v>R E V E S T I M E N T O</v>
      </c>
      <c r="D106" s="1187"/>
      <c r="E106" s="1182"/>
      <c r="F106" s="1161"/>
    </row>
    <row r="107" spans="1:7" ht="15.75">
      <c r="B107" s="1167"/>
      <c r="C107" s="1212" t="s">
        <v>11048</v>
      </c>
      <c r="D107" s="1264"/>
      <c r="E107" s="1159"/>
      <c r="F107" s="1107"/>
    </row>
    <row r="108" spans="1:7" ht="75">
      <c r="B108" s="275" t="s">
        <v>8213</v>
      </c>
      <c r="C108" s="559" t="str">
        <f>VLOOKUP($B108,'ORÇAMENTO '!$C$18:$J$1096,3,FALSE)</f>
        <v>CHAPISCO APLICADO EM ALVENARIAS E ESTRUTURAS DE CONCRETO INTERNAS, COM COLHER DE PEDREIRO.  ARGAMASSA TRAÇO 1:3 COM PREPARO EM BETONEIRA 400 L. AF_06/2014</v>
      </c>
      <c r="D108" s="560" t="s">
        <v>12580</v>
      </c>
      <c r="E108" s="546">
        <f>VLOOKUP($B108,'ORÇAMENTO '!$C$18:$J$1096,5,FALSE)</f>
        <v>675.89</v>
      </c>
      <c r="F108" s="502" t="str">
        <f>VLOOKUP($B108,'ORÇAMENTO '!$C$18:$J$1096,4,FALSE)</f>
        <v>M2</v>
      </c>
    </row>
    <row r="109" spans="1:7" ht="105">
      <c r="B109" s="275" t="s">
        <v>8214</v>
      </c>
      <c r="C109" s="559" t="str">
        <f>VLOOKUP($B109,'ORÇAMENTO '!$C$18:$J$1096,3,FALSE)</f>
        <v>CHAPISCO APLICADO EM ALVENARIA (COM PRESENÇA DE VÃOS) E ESTRUTURAS DE CONCRETO DE FACHADA, COM COLHER DE PEDREIRO.  ARGAMASSA TRAÇO 1:3 COM PREPARO EM BETONEIRA 400L. AF_06/2014</v>
      </c>
      <c r="D109" s="560" t="s">
        <v>12579</v>
      </c>
      <c r="E109" s="546">
        <f>VLOOKUP($B109,'ORÇAMENTO '!$C$18:$J$1096,5,FALSE)</f>
        <v>311.69</v>
      </c>
      <c r="F109" s="502" t="str">
        <f>VLOOKUP($B109,'ORÇAMENTO '!$C$18:$J$1096,4,FALSE)</f>
        <v>M2</v>
      </c>
    </row>
    <row r="110" spans="1:7" ht="120">
      <c r="B110" s="275" t="s">
        <v>8215</v>
      </c>
      <c r="C110" s="559" t="str">
        <f>VLOOKUP($B110,'ORÇAMENTO '!$C$18:$J$1096,3,FALSE)</f>
        <v>EMBOÇO, PARA RECEBIMENTO DE CERÂMICA, EM ARGAMASSA TRAÇO 1:2:8, PREPAR O MECÂNICO COM BETONEIRA 400L, APLICADO MANUALMENTE EM FACES INTERNAS DE PAREDES, PARA AMBIENTE COM ÁREA ENTRE 5M2 E 10M2, ESPESSURA DE 20MM , COM EXECUÇÃO DE TALISCAS. AF_06/2014</v>
      </c>
      <c r="D110" s="560" t="s">
        <v>12581</v>
      </c>
      <c r="E110" s="546">
        <f>VLOOKUP($B110,'ORÇAMENTO '!$C$18:$J$1096,5,FALSE)</f>
        <v>84.7</v>
      </c>
      <c r="F110" s="502" t="str">
        <f>VLOOKUP($B110,'ORÇAMENTO '!$C$18:$J$1096,4,FALSE)</f>
        <v>M2</v>
      </c>
    </row>
    <row r="111" spans="1:7" ht="90">
      <c r="B111" s="275" t="s">
        <v>8216</v>
      </c>
      <c r="C111" s="559" t="str">
        <f>VLOOKUP($B111,'ORÇAMENTO '!$C$18:$J$1096,3,FALSE)</f>
        <v>MASSA ÚNICA, PARA RECEBIMENTO DE PINTURA, EM ARGAMASSA TRAÇO 1:2:8, PR EPARO MANUAL, APLICADA MANUALMENTE EM FACES INTERNAS DE PAREDES, ESPES SURA DE 20MM, COM EXECUÇÃO DE TALISCAS. AF_06/2014</v>
      </c>
      <c r="D111" s="560" t="s">
        <v>12582</v>
      </c>
      <c r="E111" s="546">
        <f>VLOOKUP($B111,'ORÇAMENTO '!$C$18:$J$1096,5,FALSE)</f>
        <v>591.18999999999994</v>
      </c>
      <c r="F111" s="502" t="str">
        <f>VLOOKUP($B111,'ORÇAMENTO '!$C$18:$J$1096,4,FALSE)</f>
        <v>M2</v>
      </c>
    </row>
    <row r="112" spans="1:7" ht="105">
      <c r="B112" s="275" t="s">
        <v>9206</v>
      </c>
      <c r="C112" s="559" t="str">
        <f>VLOOKUP($B112,'ORÇAMENTO '!$C$18:$J$1096,3,FALSE)</f>
        <v>EMBOÇO OU MASSA ÚNICA EM ARGAMASSA TRAÇO 1:2:8, PREPARO MECÂNICO COM B ETONEIRA 400 L, APLICADA MANUALMENTE EM PANOS DE FACHADA COM PRESENÇA DE VÃOS, ESPESSURA DE 25 MM. AF_06/2014</v>
      </c>
      <c r="D112" s="560" t="s">
        <v>12265</v>
      </c>
      <c r="E112" s="546">
        <f>VLOOKUP($B112,'ORÇAMENTO '!$C$18:$J$1096,5,FALSE)</f>
        <v>311.69</v>
      </c>
      <c r="F112" s="502" t="str">
        <f>VLOOKUP($B112,'ORÇAMENTO '!$C$18:$J$1096,4,FALSE)</f>
        <v>M2</v>
      </c>
    </row>
    <row r="113" spans="1:14" ht="120">
      <c r="B113" s="275" t="s">
        <v>9207</v>
      </c>
      <c r="C113" s="559" t="str">
        <f>VLOOKUP($B113,'ORÇAMENTO '!$C$18:$J$1096,3,FALSE)</f>
        <v>(COMPOSIÇÃO REPRESENTATIVA) DO SERVIÇO DE REVESTIMENTO CERÂMICO PARA P AREDES INTERNAS, MEIA PAREDE, OU PAREDE INTEIRA, PLACAS GRÊS OU SEMI-G RÊS DE 20X20 CM, PARA EDIFICAÇÕES HABITACIONAIS UNIFAMILIAR (CASAS) E EDIFICAÇÕES PÚBLICAS PADRÃO. AF_11/2014</v>
      </c>
      <c r="D113" s="560" t="s">
        <v>12266</v>
      </c>
      <c r="E113" s="546">
        <f>VLOOKUP($B113,'ORÇAMENTO '!$C$18:$J$1096,5,FALSE)</f>
        <v>84.7</v>
      </c>
      <c r="F113" s="502" t="str">
        <f>VLOOKUP($B113,'ORÇAMENTO '!$C$18:$J$1096,4,FALSE)</f>
        <v>M2</v>
      </c>
    </row>
    <row r="114" spans="1:14" ht="15.75">
      <c r="B114" s="275"/>
      <c r="C114" s="1168" t="s">
        <v>11049</v>
      </c>
      <c r="D114" s="560"/>
      <c r="E114" s="546"/>
      <c r="F114" s="502"/>
    </row>
    <row r="115" spans="1:14" ht="60">
      <c r="B115" s="275" t="s">
        <v>9208</v>
      </c>
      <c r="C115" s="559" t="str">
        <f>VLOOKUP($B115,'ORÇAMENTO '!$C$18:$J$1096,3,FALSE)</f>
        <v>CHAPISCO APLICADO NO TETO, COM ROLO PARA TEXTURA ACRÍLICA. ARGAMASSA I NDUSTRIALIZADA COM PREPARO MANUAL. AF_06/2014</v>
      </c>
      <c r="D115" s="560" t="s">
        <v>12267</v>
      </c>
      <c r="E115" s="546">
        <f>VLOOKUP($B115,'ORÇAMENTO '!$C$18:$J$1096,5,FALSE)</f>
        <v>63.45</v>
      </c>
      <c r="F115" s="502" t="str">
        <f>VLOOKUP($B115,'ORÇAMENTO '!$C$18:$J$1096,4,FALSE)</f>
        <v>M2</v>
      </c>
    </row>
    <row r="116" spans="1:14" ht="90.75" thickBot="1">
      <c r="B116" s="276" t="s">
        <v>9209</v>
      </c>
      <c r="C116" s="561" t="str">
        <f>VLOOKUP($B116,'ORÇAMENTO '!$C$18:$J$1096,3,FALSE)</f>
        <v>MASSA ÚNICA, PARA RECEBIMENTO DE PINTURA, EM ARGAMASSA TRAÇO 1:2:8, PR EPARO MECÂNICO COM BETONEIRA 400L, APLICADA MANUALMENTE EM TETO, ESPES SURA DE 10MM, COM EXECUÇÃO DE TALISCAS. AF_03/2015</v>
      </c>
      <c r="D116" s="562" t="s">
        <v>12267</v>
      </c>
      <c r="E116" s="563">
        <f>VLOOKUP($B116,'ORÇAMENTO '!$C$18:$J$1096,5,FALSE)</f>
        <v>63.45</v>
      </c>
      <c r="F116" s="503" t="str">
        <f>VLOOKUP($B116,'ORÇAMENTO '!$C$18:$J$1096,4,FALSE)</f>
        <v>M2</v>
      </c>
    </row>
    <row r="117" spans="1:14" s="177" customFormat="1" ht="15.75" thickBot="1">
      <c r="A117" s="95"/>
      <c r="B117" s="301"/>
      <c r="C117" s="564"/>
      <c r="D117" s="565"/>
      <c r="E117" s="549"/>
      <c r="F117" s="566"/>
      <c r="G117" s="95"/>
      <c r="N117" s="183">
        <f>573.59*1800</f>
        <v>1032462</v>
      </c>
    </row>
    <row r="118" spans="1:14" ht="16.5" thickBot="1">
      <c r="B118" s="1165" t="s">
        <v>9210</v>
      </c>
      <c r="C118" s="1187" t="str">
        <f>VLOOKUP($B118,'ORÇAMENTO '!$C$18:$J$1096,3,FALSE)</f>
        <v>P I S O S</v>
      </c>
      <c r="D118" s="1187"/>
      <c r="E118" s="1182"/>
      <c r="F118" s="1161"/>
    </row>
    <row r="119" spans="1:14" ht="60">
      <c r="B119" s="1167" t="s">
        <v>8217</v>
      </c>
      <c r="C119" s="1186" t="str">
        <f>VLOOKUP($B119,'ORÇAMENTO '!$C$18:$J$1096,3,FALSE)</f>
        <v>REGULARIZACAO E COMPACTACAO MANUAL DE TERRENO COM SOQUETE</v>
      </c>
      <c r="D119" s="1264" t="s">
        <v>12261</v>
      </c>
      <c r="E119" s="1159">
        <f>VLOOKUP($B119,'ORÇAMENTO '!$C$18:$J$1096,5,FALSE)</f>
        <v>203.43</v>
      </c>
      <c r="F119" s="1107" t="str">
        <f>VLOOKUP($B119,'ORÇAMENTO '!$C$18:$J$1096,4,FALSE)</f>
        <v>M2</v>
      </c>
    </row>
    <row r="120" spans="1:14" ht="60">
      <c r="B120" s="275" t="s">
        <v>9211</v>
      </c>
      <c r="C120" s="559" t="str">
        <f>VLOOKUP($B120,'ORÇAMENTO '!$C$18:$J$1096,3,FALSE)</f>
        <v>LASTRO DE CONCRETO, E = 3 CM, PREPARO MECÂNICO, INCLUSOS LANÇAMENTO E ADENSAMENTO. AF_07_2016</v>
      </c>
      <c r="D120" s="560" t="s">
        <v>12261</v>
      </c>
      <c r="E120" s="546">
        <f>VLOOKUP($B120,'ORÇAMENTO '!$C$18:$J$1096,5,FALSE)</f>
        <v>203.43</v>
      </c>
      <c r="F120" s="502" t="str">
        <f>VLOOKUP($B120,'ORÇAMENTO '!$C$18:$J$1096,4,FALSE)</f>
        <v>M2</v>
      </c>
    </row>
    <row r="121" spans="1:14" ht="105">
      <c r="B121" s="275" t="s">
        <v>9212</v>
      </c>
      <c r="C121" s="559" t="str">
        <f>VLOOKUP($B121,'ORÇAMENTO '!$C$18:$J$1096,3,FALSE)</f>
        <v>(COMPOSIÇÃO REPRESENTATIVA) DO SERVIÇO DE REVESTIMENTO CERÂMICO PARA P ISO COM PLACAS TIPO GRÉS DE DIMENSÕES 35X35 CM, PARA EDIFICAÇÃO HABITA CIONAL UNIFAMILIAR (CASA) E EDIFICAÇÃO PÚBLICA PADRÃO. AF_11/2014</v>
      </c>
      <c r="D121" s="560" t="s">
        <v>12262</v>
      </c>
      <c r="E121" s="546">
        <f>VLOOKUP($B121,'ORÇAMENTO '!$C$18:$J$1096,5,FALSE)</f>
        <v>162.80000000000001</v>
      </c>
      <c r="F121" s="502" t="str">
        <f>VLOOKUP($B121,'ORÇAMENTO '!$C$18:$J$1096,4,FALSE)</f>
        <v>M2</v>
      </c>
    </row>
    <row r="122" spans="1:14" ht="30">
      <c r="B122" s="275" t="s">
        <v>9233</v>
      </c>
      <c r="C122" s="559" t="str">
        <f>VLOOKUP($B122,'ORÇAMENTO '!$C$18:$J$1096,3,FALSE)</f>
        <v xml:space="preserve">FORNECIMENTO E INSTALAÇÃO DE PISO ANTIDERRAPANTE 45X45 CM </v>
      </c>
      <c r="D122" s="560" t="s">
        <v>12263</v>
      </c>
      <c r="E122" s="546">
        <f>VLOOKUP($B122,'ORÇAMENTO '!$C$18:$J$1096,5,FALSE)</f>
        <v>40.630000000000003</v>
      </c>
      <c r="F122" s="502" t="str">
        <f>VLOOKUP($B122,'ORÇAMENTO '!$C$18:$J$1096,4,FALSE)</f>
        <v>M2</v>
      </c>
    </row>
    <row r="123" spans="1:14" ht="135.75" thickBot="1">
      <c r="B123" s="276" t="s">
        <v>12055</v>
      </c>
      <c r="C123" s="561" t="str">
        <f>VLOOKUP($B123,'ORÇAMENTO '!$C$18:$J$1096,3,FALSE)</f>
        <v>RODAPÉ CERÂMICO DE 7CM DE ALTURA COM PLACAS TIPO GRÊS DE DIMENSÕES 35X 35CM. AF_06/2014</v>
      </c>
      <c r="D123" s="562" t="s">
        <v>12264</v>
      </c>
      <c r="E123" s="563">
        <f>VLOOKUP($B123,'ORÇAMENTO '!$C$18:$J$1096,5,FALSE)</f>
        <v>152.44999999999999</v>
      </c>
      <c r="F123" s="503" t="str">
        <f>VLOOKUP($B123,'ORÇAMENTO '!$C$18:$J$1096,4,FALSE)</f>
        <v>M</v>
      </c>
    </row>
    <row r="124" spans="1:14" s="177" customFormat="1" ht="15">
      <c r="A124" s="95"/>
      <c r="B124" s="301"/>
      <c r="C124" s="564"/>
      <c r="D124" s="565"/>
      <c r="E124" s="549"/>
      <c r="F124" s="566"/>
      <c r="G124" s="95"/>
      <c r="N124" s="183">
        <f>573.59*1800</f>
        <v>1032462</v>
      </c>
    </row>
    <row r="125" spans="1:14" s="177" customFormat="1" ht="15.75" thickBot="1">
      <c r="A125" s="95"/>
      <c r="B125" s="567"/>
      <c r="C125" s="568"/>
      <c r="D125" s="568"/>
      <c r="E125" s="569"/>
      <c r="F125" s="570"/>
      <c r="G125" s="95"/>
    </row>
    <row r="126" spans="1:14" ht="16.5" thickBot="1">
      <c r="B126" s="1165" t="s">
        <v>9213</v>
      </c>
      <c r="C126" s="1187" t="str">
        <f>VLOOKUP($B126,'ORÇAMENTO '!$C$18:$J$1096,3,FALSE)</f>
        <v>F O R R O</v>
      </c>
      <c r="D126" s="1187"/>
      <c r="E126" s="1182"/>
      <c r="F126" s="1161"/>
    </row>
    <row r="127" spans="1:14" ht="45.75" thickBot="1">
      <c r="B127" s="1155" t="s">
        <v>12056</v>
      </c>
      <c r="C127" s="1170" t="str">
        <f>VLOOKUP($B127,'ORÇAMENTO '!$C$18:$J$1096,3,FALSE)</f>
        <v>FORRO DE GESSO EM PLACAS 60X60CM, ESPESSURA 1,2CM, INCLUSIVE FIXACAO C OM ARAME</v>
      </c>
      <c r="D127" s="1152" t="s">
        <v>12260</v>
      </c>
      <c r="E127" s="1175">
        <f>VLOOKUP($B127,'ORÇAMENTO '!$C$18:$J$1096,5,FALSE)</f>
        <v>139.97999999999999</v>
      </c>
      <c r="F127" s="1162" t="str">
        <f>VLOOKUP($B127,'ORÇAMENTO '!$C$18:$J$1096,4,FALSE)</f>
        <v>M2</v>
      </c>
    </row>
    <row r="128" spans="1:14" s="177" customFormat="1" ht="15.75" thickBot="1">
      <c r="A128" s="95"/>
      <c r="B128" s="567"/>
      <c r="C128" s="568"/>
      <c r="D128" s="568"/>
      <c r="E128" s="569"/>
      <c r="F128" s="570"/>
      <c r="G128" s="95"/>
    </row>
    <row r="129" spans="1:14" ht="15.75">
      <c r="B129" s="555" t="s">
        <v>9214</v>
      </c>
      <c r="C129" s="556" t="str">
        <f>VLOOKUP($B129,'ORÇAMENTO '!$C$18:$J$1096,3,FALSE)</f>
        <v xml:space="preserve">I N S T A L A Ç Õ E S   H I D R O S S A N I T Á R I A S </v>
      </c>
      <c r="D129" s="556"/>
      <c r="E129" s="557"/>
      <c r="F129" s="558"/>
    </row>
    <row r="130" spans="1:14" ht="16.5" thickBot="1">
      <c r="B130" s="571"/>
      <c r="C130" s="2516" t="s">
        <v>12246</v>
      </c>
      <c r="D130" s="2516"/>
      <c r="E130" s="2517"/>
      <c r="F130" s="572"/>
    </row>
    <row r="131" spans="1:14" s="177" customFormat="1" ht="15.75" thickBot="1">
      <c r="A131" s="95"/>
      <c r="B131" s="301"/>
      <c r="C131" s="564"/>
      <c r="D131" s="565"/>
      <c r="E131" s="549"/>
      <c r="F131" s="566"/>
      <c r="G131" s="95"/>
      <c r="N131" s="183">
        <f>573.59*1800</f>
        <v>1032462</v>
      </c>
    </row>
    <row r="132" spans="1:14" ht="15.75">
      <c r="B132" s="555" t="s">
        <v>9215</v>
      </c>
      <c r="C132" s="556" t="str">
        <f>VLOOKUP($B132,'ORÇAMENTO '!$C$18:$J$1096,3,FALSE)</f>
        <v xml:space="preserve">I N S T A L A Ç Õ E S   E L É T R I C A S </v>
      </c>
      <c r="D132" s="556"/>
      <c r="E132" s="557"/>
      <c r="F132" s="558"/>
    </row>
    <row r="133" spans="1:14" ht="16.5" thickBot="1">
      <c r="B133" s="571"/>
      <c r="C133" s="2516" t="s">
        <v>8252</v>
      </c>
      <c r="D133" s="2516"/>
      <c r="E133" s="2517"/>
      <c r="F133" s="572"/>
    </row>
    <row r="134" spans="1:14" s="177" customFormat="1" ht="15.75" thickBot="1">
      <c r="A134" s="95"/>
      <c r="B134" s="301"/>
      <c r="C134" s="564"/>
      <c r="D134" s="565"/>
      <c r="E134" s="549"/>
      <c r="F134" s="566"/>
      <c r="G134" s="95"/>
      <c r="N134" s="183">
        <f>573.59*1800</f>
        <v>1032462</v>
      </c>
    </row>
    <row r="135" spans="1:14" ht="15.75">
      <c r="B135" s="555" t="s">
        <v>9221</v>
      </c>
      <c r="C135" s="556" t="str">
        <f>VLOOKUP($B135,'ORÇAMENTO '!$C$18:$J$1096,3,FALSE)</f>
        <v>S P D A</v>
      </c>
      <c r="D135" s="556"/>
      <c r="E135" s="557"/>
      <c r="F135" s="558"/>
    </row>
    <row r="136" spans="1:14" ht="16.5" thickBot="1">
      <c r="B136" s="571"/>
      <c r="C136" s="2516" t="s">
        <v>12247</v>
      </c>
      <c r="D136" s="2516"/>
      <c r="E136" s="2517"/>
      <c r="F136" s="572"/>
    </row>
    <row r="137" spans="1:14" s="177" customFormat="1" ht="15.75" thickBot="1">
      <c r="A137" s="95"/>
      <c r="B137" s="1342"/>
      <c r="C137" s="564"/>
      <c r="D137" s="565"/>
      <c r="E137" s="549"/>
      <c r="F137" s="566"/>
      <c r="G137" s="95"/>
      <c r="N137" s="183">
        <f>573.59*1800</f>
        <v>1032462</v>
      </c>
    </row>
    <row r="138" spans="1:14" ht="15.75">
      <c r="B138" s="555" t="s">
        <v>9222</v>
      </c>
      <c r="C138" s="556" t="str">
        <f>VLOOKUP($B138,'ORÇAMENTO '!$C$18:$J$1096,3,FALSE)</f>
        <v>L Ó G I C A</v>
      </c>
      <c r="D138" s="556"/>
      <c r="E138" s="557"/>
      <c r="F138" s="558"/>
    </row>
    <row r="139" spans="1:14" ht="16.5" thickBot="1">
      <c r="B139" s="571"/>
      <c r="C139" s="2516" t="s">
        <v>12528</v>
      </c>
      <c r="D139" s="2516"/>
      <c r="E139" s="2517"/>
      <c r="F139" s="572"/>
    </row>
    <row r="140" spans="1:14" s="177" customFormat="1" ht="15.75" thickBot="1">
      <c r="A140" s="95"/>
      <c r="B140" s="1342"/>
      <c r="C140" s="564"/>
      <c r="D140" s="565"/>
      <c r="E140" s="549"/>
      <c r="F140" s="566"/>
      <c r="G140" s="95"/>
      <c r="N140" s="183">
        <f>573.59*1800</f>
        <v>1032462</v>
      </c>
    </row>
    <row r="141" spans="1:14" ht="15.75">
      <c r="B141" s="555" t="s">
        <v>9223</v>
      </c>
      <c r="C141" s="556" t="str">
        <f>VLOOKUP($B141,'ORÇAMENTO '!$C$18:$J$1096,3,FALSE)</f>
        <v>P R E V E N Ç Ã O  E  C O M B A T E   I N C Ê N D I O</v>
      </c>
      <c r="D141" s="556"/>
      <c r="E141" s="557"/>
      <c r="F141" s="558"/>
    </row>
    <row r="142" spans="1:14" ht="16.5" thickBot="1">
      <c r="B142" s="571"/>
      <c r="C142" s="2516" t="s">
        <v>12529</v>
      </c>
      <c r="D142" s="2516"/>
      <c r="E142" s="2517"/>
      <c r="F142" s="572"/>
    </row>
    <row r="143" spans="1:14" s="177" customFormat="1" ht="15.75" thickBot="1">
      <c r="A143" s="95"/>
      <c r="B143" s="301"/>
      <c r="C143" s="564"/>
      <c r="D143" s="565"/>
      <c r="E143" s="549"/>
      <c r="F143" s="566"/>
      <c r="G143" s="95"/>
      <c r="N143" s="183">
        <f>573.59*1800</f>
        <v>1032462</v>
      </c>
    </row>
    <row r="144" spans="1:14" ht="16.5" thickBot="1">
      <c r="B144" s="1165" t="s">
        <v>9224</v>
      </c>
      <c r="C144" s="1187" t="str">
        <f>VLOOKUP($B144,'ORÇAMENTO '!$C$18:$J$1096,3,FALSE)</f>
        <v>P I N T U R A S</v>
      </c>
      <c r="D144" s="1187"/>
      <c r="E144" s="1182"/>
      <c r="F144" s="1161"/>
    </row>
    <row r="145" spans="1:14" ht="15.75">
      <c r="B145" s="1167"/>
      <c r="C145" s="1212" t="s">
        <v>9193</v>
      </c>
      <c r="D145" s="1264"/>
      <c r="E145" s="1159"/>
      <c r="F145" s="1107"/>
    </row>
    <row r="146" spans="1:14" ht="30">
      <c r="B146" s="275" t="s">
        <v>11082</v>
      </c>
      <c r="C146" s="559" t="str">
        <f>VLOOKUP($B146,'ORÇAMENTO '!$C$18:$J$1096,3,FALSE)</f>
        <v>VERNIZ SINTETICO EM MADEIRA, DUAS DEMAOS</v>
      </c>
      <c r="D146" s="560" t="s">
        <v>12259</v>
      </c>
      <c r="E146" s="546">
        <f>VLOOKUP($B146,'ORÇAMENTO '!$C$18:$J$1096,5,FALSE)</f>
        <v>20.16</v>
      </c>
      <c r="F146" s="502" t="str">
        <f>VLOOKUP($B146,'ORÇAMENTO '!$C$18:$J$1096,4,FALSE)</f>
        <v>M2</v>
      </c>
    </row>
    <row r="147" spans="1:14" ht="15.75">
      <c r="B147" s="275"/>
      <c r="C147" s="1168" t="s">
        <v>9194</v>
      </c>
      <c r="D147" s="560"/>
      <c r="E147" s="546"/>
      <c r="F147" s="502"/>
    </row>
    <row r="148" spans="1:14" ht="45">
      <c r="B148" s="275" t="s">
        <v>8235</v>
      </c>
      <c r="C148" s="559" t="str">
        <f>VLOOKUP($B148,'ORÇAMENTO '!$C$18:$J$1096,3,FALSE)</f>
        <v>APLICAÇÃO E LIXAMENTO DE MASSA LÁTEX EM PAREDES, UMA DEMÃO. AF_06/2014</v>
      </c>
      <c r="D148" s="2326" t="s">
        <v>12583</v>
      </c>
      <c r="E148" s="546">
        <f>VLOOKUP($B148,'ORÇAMENTO '!$C$18:$J$1096,5,FALSE)</f>
        <v>902.88</v>
      </c>
      <c r="F148" s="502" t="str">
        <f>VLOOKUP($B148,'ORÇAMENTO '!$C$18:$J$1096,4,FALSE)</f>
        <v>M2</v>
      </c>
    </row>
    <row r="149" spans="1:14" ht="45">
      <c r="B149" s="275" t="s">
        <v>9234</v>
      </c>
      <c r="C149" s="559" t="str">
        <f>VLOOKUP($B149,'ORÇAMENTO '!$C$18:$J$1096,3,FALSE)</f>
        <v>APLICAÇÃO E LIXAMENTO DE MASSA ACRÍLICA EM PAREDES, UMA DEMÃO. AF_06/2014</v>
      </c>
      <c r="D149" s="560" t="str">
        <f>D148</f>
        <v>591,19+311,69</v>
      </c>
      <c r="E149" s="546">
        <f>VLOOKUP($B149,'ORÇAMENTO '!$C$18:$J$1096,5,FALSE)</f>
        <v>902.88</v>
      </c>
      <c r="F149" s="502" t="str">
        <f>VLOOKUP($B149,'ORÇAMENTO '!$C$18:$J$1096,4,FALSE)</f>
        <v>M2</v>
      </c>
    </row>
    <row r="150" spans="1:14" ht="45">
      <c r="B150" s="275" t="s">
        <v>9242</v>
      </c>
      <c r="C150" s="559" t="str">
        <f>VLOOKUP($B150,'ORÇAMENTO '!$C$18:$J$1096,3,FALSE)</f>
        <v>APLICAÇÃO MANUAL DE PINTURA COM TINTA LÁTEX ACRÍLICA EM PAREDES, DUAS DEMÃOS. AF_06/2014</v>
      </c>
      <c r="D150" s="560" t="str">
        <f>D148</f>
        <v>591,19+311,69</v>
      </c>
      <c r="E150" s="546">
        <f>VLOOKUP($B150,'ORÇAMENTO '!$C$18:$J$1096,5,FALSE)</f>
        <v>902.88</v>
      </c>
      <c r="F150" s="502" t="str">
        <f>VLOOKUP($B150,'ORÇAMENTO '!$C$18:$J$1096,4,FALSE)</f>
        <v>M2</v>
      </c>
    </row>
    <row r="151" spans="1:14" ht="45">
      <c r="B151" s="275" t="s">
        <v>9243</v>
      </c>
      <c r="C151" s="559" t="str">
        <f>VLOOKUP($B151,'ORÇAMENTO '!$C$18:$J$1096,3,FALSE)</f>
        <v>APLICAÇÃO DE FUNDO SELADOR ACRÍLICO EM TETO, UMA DEMÃO. AF_06/2014</v>
      </c>
      <c r="D151" s="560" t="s">
        <v>12251</v>
      </c>
      <c r="E151" s="546">
        <f>VLOOKUP($B151,'ORÇAMENTO '!$C$18:$J$1096,5,FALSE)</f>
        <v>63.45</v>
      </c>
      <c r="F151" s="502" t="str">
        <f>VLOOKUP($B151,'ORÇAMENTO '!$C$18:$J$1096,4,FALSE)</f>
        <v>M2</v>
      </c>
    </row>
    <row r="152" spans="1:14" ht="45">
      <c r="B152" s="275" t="s">
        <v>12088</v>
      </c>
      <c r="C152" s="559" t="str">
        <f>VLOOKUP($B152,'ORÇAMENTO '!$C$18:$J$1096,3,FALSE)</f>
        <v>APLICAÇÃO E LIXAMENTO DE MASSA ACRÍLICA EM TETO, UMA DEMÃO. AF_06/2014</v>
      </c>
      <c r="D152" s="560" t="str">
        <f>D151</f>
        <v>CONFORME PROJETO ARQUITETÔNICO</v>
      </c>
      <c r="E152" s="546">
        <f>VLOOKUP($B152,'ORÇAMENTO '!$C$18:$J$1096,5,FALSE)</f>
        <v>63.45</v>
      </c>
      <c r="F152" s="502" t="str">
        <f>VLOOKUP($B152,'ORÇAMENTO '!$C$18:$J$1096,4,FALSE)</f>
        <v>M2</v>
      </c>
    </row>
    <row r="153" spans="1:14" ht="45.75" thickBot="1">
      <c r="B153" s="275" t="s">
        <v>12089</v>
      </c>
      <c r="C153" s="561" t="str">
        <f>VLOOKUP($B153,'ORÇAMENTO '!$C$18:$J$1096,3,FALSE)</f>
        <v>APLICAÇÃO MANUAL DE PINTURA COM TINTA LÁTEX ACRÍLICA EM TETO, DUAS DEM ÃOS. AF_06/2014</v>
      </c>
      <c r="D153" s="562" t="str">
        <f>D152</f>
        <v>CONFORME PROJETO ARQUITETÔNICO</v>
      </c>
      <c r="E153" s="563">
        <f>VLOOKUP($B153,'ORÇAMENTO '!$C$18:$J$1096,5,FALSE)</f>
        <v>63.45</v>
      </c>
      <c r="F153" s="503" t="str">
        <f>VLOOKUP($B153,'ORÇAMENTO '!$C$18:$J$1096,4,FALSE)</f>
        <v>M2</v>
      </c>
    </row>
    <row r="154" spans="1:14" s="177" customFormat="1" ht="15.75" thickBot="1">
      <c r="A154" s="95"/>
      <c r="B154" s="301"/>
      <c r="C154" s="564"/>
      <c r="D154" s="565"/>
      <c r="E154" s="549"/>
      <c r="F154" s="566"/>
      <c r="G154" s="95"/>
      <c r="N154" s="183">
        <f>573.59*1800</f>
        <v>1032462</v>
      </c>
    </row>
    <row r="155" spans="1:14" ht="15.75">
      <c r="B155" s="1875" t="s">
        <v>9225</v>
      </c>
      <c r="C155" s="1876" t="str">
        <f>VLOOKUP($B155,'ORÇAMENTO '!$C$18:$J$1096,3,FALSE)</f>
        <v>A C E S S I B I L I D A D E</v>
      </c>
      <c r="D155" s="1876"/>
      <c r="E155" s="1877"/>
      <c r="F155" s="1992"/>
    </row>
    <row r="156" spans="1:14" ht="45">
      <c r="B156" s="275" t="s">
        <v>9226</v>
      </c>
      <c r="C156" s="559" t="str">
        <f>VLOOKUP($B156,'ORÇAMENTO '!$C$18:$J$1096,3,FALSE)</f>
        <v>BARRA DE APOIO PARA PORTADORES DE NECESSIDADES ESPECIAIS - LARGURA 80CM</v>
      </c>
      <c r="D156" s="560" t="s">
        <v>12251</v>
      </c>
      <c r="E156" s="546">
        <f>VLOOKUP($B156,'ORÇAMENTO '!$C$18:$J$1096,5,FALSE)</f>
        <v>4</v>
      </c>
      <c r="F156" s="502" t="str">
        <f>VLOOKUP($B156,'ORÇAMENTO '!$C$18:$J$1096,4,FALSE)</f>
        <v>UN</v>
      </c>
    </row>
    <row r="157" spans="1:14" ht="30">
      <c r="B157" s="275" t="s">
        <v>11083</v>
      </c>
      <c r="C157" s="559" t="str">
        <f>VLOOKUP($B157,'ORÇAMENTO '!$C$18:$J$1096,3,FALSE)</f>
        <v>PISO TÁTIL ALERTA DE BORRACHA 25 X25 CM, ASSENTADO COM COLA</v>
      </c>
      <c r="D157" s="560" t="s">
        <v>12257</v>
      </c>
      <c r="E157" s="546">
        <f>VLOOKUP($B157,'ORÇAMENTO '!$C$18:$J$1096,5,FALSE)</f>
        <v>1.75</v>
      </c>
      <c r="F157" s="502" t="str">
        <f>VLOOKUP($B157,'ORÇAMENTO '!$C$18:$J$1096,4,FALSE)</f>
        <v>M2</v>
      </c>
    </row>
    <row r="158" spans="1:14" ht="30">
      <c r="B158" s="275" t="s">
        <v>11084</v>
      </c>
      <c r="C158" s="559" t="str">
        <f>VLOOKUP($B158,'ORÇAMENTO '!$C$18:$J$1096,3,FALSE)</f>
        <v>PISO TÁTIL DIRECIONAL DE BORRACHA 25X25 CM, ASSENTADO COM COLA</v>
      </c>
      <c r="D158" s="560" t="s">
        <v>12258</v>
      </c>
      <c r="E158" s="546">
        <f>VLOOKUP($B158,'ORÇAMENTO '!$C$18:$J$1096,5,FALSE)</f>
        <v>2.1800000000000002</v>
      </c>
      <c r="F158" s="502" t="str">
        <f>VLOOKUP($B158,'ORÇAMENTO '!$C$18:$J$1096,4,FALSE)</f>
        <v>M2</v>
      </c>
    </row>
    <row r="159" spans="1:14" ht="60">
      <c r="B159" s="275" t="s">
        <v>12313</v>
      </c>
      <c r="C159" s="559" t="str">
        <f>VLOOKUP($B159,'ORÇAMENTO '!$C$18:$J$1096,3,FALSE)</f>
        <v>FORNECIMENTO E INSTALAÇÃO DE BARRA DE APOIO LAVATÓRIO DE CANTO, EM ACO INOX POLIDO, DIAMETRO MINIMO 3 CM</v>
      </c>
      <c r="D159" s="560" t="s">
        <v>12251</v>
      </c>
      <c r="E159" s="546">
        <f>VLOOKUP($B159,'ORÇAMENTO '!$C$18:$J$1096,5,FALSE)</f>
        <v>2</v>
      </c>
      <c r="F159" s="502" t="str">
        <f>VLOOKUP($B159,'ORÇAMENTO '!$C$18:$J$1096,4,FALSE)</f>
        <v>UN</v>
      </c>
    </row>
    <row r="160" spans="1:14" ht="75">
      <c r="B160" s="275" t="s">
        <v>12560</v>
      </c>
      <c r="C160" s="2296" t="str">
        <f>VLOOKUP($B160,'ORÇAMENTO '!$C$18:$J$1096,3,FALSE)</f>
        <v>PISO ALERTA EM PLACA CIMENTÍCIA DE ALTA RESISTÊNCIA, PODOTÁTIL, 25X25 CM, ESP=3,5, ASSENTADO COM ARGAMASSA DE CIMENTO E AREIA PENEIRADA TRAÇO 1:3</v>
      </c>
      <c r="D160" s="2297" t="s">
        <v>12559</v>
      </c>
      <c r="E160" s="2298">
        <f>VLOOKUP($B160,'ORÇAMENTO '!$C$18:$J$1096,5,FALSE)</f>
        <v>1.37</v>
      </c>
      <c r="F160" s="2299" t="str">
        <f>VLOOKUP($B160,'ORÇAMENTO '!$C$18:$J$1096,4,FALSE)</f>
        <v>M2</v>
      </c>
    </row>
    <row r="161" spans="1:7" ht="75.75" thickBot="1">
      <c r="B161" s="275" t="s">
        <v>12561</v>
      </c>
      <c r="C161" s="561" t="str">
        <f>VLOOKUP($B161,'ORÇAMENTO '!$C$18:$J$1096,3,FALSE)</f>
        <v>PISO DIRECIONAL PLACA EM CIMENTÍCIA DE ALTA RESISTÊNCIA, PODOTÁTIL, 25X25 CM, ESP=3,5, ASSENTADO COM ARGAMASSA DE CIMENTO E AREIA PENEIRADA TRAÇO 1:3</v>
      </c>
      <c r="D161" s="562" t="s">
        <v>12558</v>
      </c>
      <c r="E161" s="563">
        <f>VLOOKUP($B161,'ORÇAMENTO '!$C$18:$J$1096,5,FALSE)</f>
        <v>11.87</v>
      </c>
      <c r="F161" s="503" t="str">
        <f>VLOOKUP($B161,'ORÇAMENTO '!$C$18:$J$1096,4,FALSE)</f>
        <v>M2</v>
      </c>
    </row>
    <row r="162" spans="1:7" s="177" customFormat="1" ht="15.75" thickBot="1">
      <c r="A162" s="95"/>
      <c r="B162" s="567"/>
      <c r="C162" s="568"/>
      <c r="D162" s="568"/>
      <c r="E162" s="569"/>
      <c r="F162" s="570"/>
      <c r="G162" s="95"/>
    </row>
    <row r="163" spans="1:7" ht="16.5" thickBot="1">
      <c r="A163" s="109"/>
      <c r="B163" s="1165" t="s">
        <v>11085</v>
      </c>
      <c r="C163" s="1187" t="str">
        <f>VLOOKUP($B163,'ORÇAMENTO '!$C$18:$J$1096,3,FALSE)</f>
        <v>G L P</v>
      </c>
      <c r="D163" s="1187"/>
      <c r="E163" s="1182"/>
      <c r="F163" s="1161"/>
      <c r="G163" s="109"/>
    </row>
    <row r="164" spans="1:7" ht="15.75">
      <c r="A164" s="109"/>
      <c r="B164" s="1167"/>
      <c r="C164" s="1212" t="s">
        <v>9182</v>
      </c>
      <c r="D164" s="1264"/>
      <c r="E164" s="1159"/>
      <c r="F164" s="1107"/>
      <c r="G164" s="109"/>
    </row>
    <row r="165" spans="1:7" ht="105">
      <c r="A165" s="109"/>
      <c r="B165" s="275" t="s">
        <v>11086</v>
      </c>
      <c r="C165" s="559" t="str">
        <f>VLOOKUP($B165,'ORÇAMENTO '!$C$18:$J$1096,3,FALSE)</f>
        <v>(COMPOSIÇÃO REPRESENTATIVA) DO SERVIÇO DE ALVENARIA DE VEDAÇÃO DE BLOC OS VAZADOS DE CERÂMICA DE 9X19X19CM (ESPESSURA 9CM), PARA EDIFICAÇÃO H ABITACIONAL UNIFAMILIAR (CASA) E EDIFICAÇÃO PÚBLICA PADRÃO. AF_11/2014</v>
      </c>
      <c r="D165" s="560" t="s">
        <v>12252</v>
      </c>
      <c r="E165" s="546">
        <f>VLOOKUP($B165,'ORÇAMENTO '!$C$18:$J$1096,5,FALSE)</f>
        <v>2.06</v>
      </c>
      <c r="F165" s="502" t="str">
        <f>VLOOKUP($B165,'ORÇAMENTO '!$C$18:$J$1096,4,FALSE)</f>
        <v>M2</v>
      </c>
      <c r="G165" s="109"/>
    </row>
    <row r="166" spans="1:7" ht="15.75">
      <c r="A166" s="109"/>
      <c r="B166" s="275"/>
      <c r="C166" s="1168" t="s">
        <v>9193</v>
      </c>
      <c r="D166" s="560"/>
      <c r="E166" s="546"/>
      <c r="F166" s="502"/>
      <c r="G166" s="109"/>
    </row>
    <row r="167" spans="1:7" ht="60">
      <c r="A167" s="109"/>
      <c r="B167" s="275" t="s">
        <v>12090</v>
      </c>
      <c r="C167" s="559" t="str">
        <f>VLOOKUP($B167,'ORÇAMENTO '!$C$18:$J$1096,3,FALSE)</f>
        <v>PORTA EM ALUMÍNIO DE ABRIR TIPO VENEZIANA COM GUARNIÇÃO, FIXAÇÃO COM P ARAFUSOS - FORNECIMENTO E INSTALAÇÃO. AF_08/2015</v>
      </c>
      <c r="D167" s="560" t="s">
        <v>12253</v>
      </c>
      <c r="E167" s="546">
        <f>VLOOKUP($B167,'ORÇAMENTO '!$C$18:$J$1096,5,FALSE)</f>
        <v>1.44</v>
      </c>
      <c r="F167" s="502" t="str">
        <f>VLOOKUP($B167,'ORÇAMENTO '!$C$18:$J$1096,4,FALSE)</f>
        <v>M2</v>
      </c>
      <c r="G167" s="109"/>
    </row>
    <row r="168" spans="1:7" ht="15.75">
      <c r="A168" s="109"/>
      <c r="B168" s="275"/>
      <c r="C168" s="1168" t="s">
        <v>12131</v>
      </c>
      <c r="D168" s="560"/>
      <c r="E168" s="546"/>
      <c r="F168" s="502"/>
      <c r="G168" s="109"/>
    </row>
    <row r="169" spans="1:7" ht="75">
      <c r="A169" s="109"/>
      <c r="B169" s="275" t="s">
        <v>12314</v>
      </c>
      <c r="C169" s="559" t="str">
        <f>VLOOKUP($B169,'ORÇAMENTO '!$C$18:$J$1096,3,FALSE)</f>
        <v>LAJE PRE-MOLD BETA 11 P/1KN/M2 VAOS 4,40M/INCL VIGOTAS TIJOLOS ARMADUR A NEGATIVA CAPEAMENTO 3CM CONCRETO 20MPA ESCORAMENTO MATERIAL E MAO  D E OBRA.</v>
      </c>
      <c r="D169" s="560" t="s">
        <v>12251</v>
      </c>
      <c r="E169" s="546">
        <f>VLOOKUP($B169,'ORÇAMENTO '!$C$18:$J$1096,5,FALSE)</f>
        <v>1.1200000000000001</v>
      </c>
      <c r="F169" s="502" t="str">
        <f>VLOOKUP($B169,'ORÇAMENTO '!$C$18:$J$1096,4,FALSE)</f>
        <v>M2</v>
      </c>
      <c r="G169" s="109"/>
    </row>
    <row r="170" spans="1:7" ht="15.75">
      <c r="A170" s="109"/>
      <c r="B170" s="275"/>
      <c r="C170" s="1168" t="s">
        <v>10445</v>
      </c>
      <c r="D170" s="560"/>
      <c r="E170" s="546"/>
      <c r="F170" s="502"/>
      <c r="G170" s="109"/>
    </row>
    <row r="171" spans="1:7" ht="75">
      <c r="A171" s="109"/>
      <c r="B171" s="275" t="s">
        <v>12315</v>
      </c>
      <c r="C171" s="559" t="str">
        <f>VLOOKUP($B171,'ORÇAMENTO '!$C$18:$J$1096,3,FALSE)</f>
        <v>CHAPISCO APLICADO EM ALVENARIAS E ESTRUTURAS DE CONCRETO INTERNAS, COM COLHER DE PEDREIRO.  ARGAMASSA TRAÇO 1:3 COM PREPARO EM BETONEIRA 400 L. AF_06/2014</v>
      </c>
      <c r="D171" s="560" t="s">
        <v>12254</v>
      </c>
      <c r="E171" s="546">
        <f>VLOOKUP($B171,'ORÇAMENTO '!$C$18:$J$1096,5,FALSE)</f>
        <v>1.92</v>
      </c>
      <c r="F171" s="502" t="str">
        <f>VLOOKUP($B171,'ORÇAMENTO '!$C$18:$J$1096,4,FALSE)</f>
        <v>M2</v>
      </c>
      <c r="G171" s="109"/>
    </row>
    <row r="172" spans="1:7" ht="90">
      <c r="A172" s="109"/>
      <c r="B172" s="275" t="s">
        <v>12316</v>
      </c>
      <c r="C172" s="559" t="str">
        <f>VLOOKUP($B172,'ORÇAMENTO '!$C$18:$J$1096,3,FALSE)</f>
        <v>CHAPISCO APLICADO EM ALVENARIA (SEM PRESENÇA DE VÃOS) E ESTRUTURAS DE CONCRETO DE FACHADA, COM COLHER DE PEDREIRO.  ARGAMASSA TRAÇO 1:3 COM PREPARO MANUAL. AF_06/2014</v>
      </c>
      <c r="D172" s="560" t="s">
        <v>12255</v>
      </c>
      <c r="E172" s="546">
        <f>VLOOKUP($B172,'ORÇAMENTO '!$C$18:$J$1096,5,FALSE)</f>
        <v>0.96</v>
      </c>
      <c r="F172" s="502" t="str">
        <f>VLOOKUP($B172,'ORÇAMENTO '!$C$18:$J$1096,4,FALSE)</f>
        <v>M2</v>
      </c>
      <c r="G172" s="109"/>
    </row>
    <row r="173" spans="1:7" ht="90">
      <c r="A173" s="109"/>
      <c r="B173" s="275" t="s">
        <v>12317</v>
      </c>
      <c r="C173" s="559" t="str">
        <f>VLOOKUP($B173,'ORÇAMENTO '!$C$18:$J$1096,3,FALSE)</f>
        <v>MASSA ÚNICA, PARA RECEBIMENTO DE PINTURA, EM ARGAMASSA TRAÇO 1:2:8, PR EPARO MANUAL, APLICADA MANUALMENTE EM FACES INTERNAS DE PAREDES, ESPES SURA DE 20MM, COM EXECUÇÃO DE TALISCAS. AF_06/2014</v>
      </c>
      <c r="D173" s="560" t="s">
        <v>12254</v>
      </c>
      <c r="E173" s="546">
        <f>VLOOKUP($B173,'ORÇAMENTO '!$C$18:$J$1096,5,FALSE)</f>
        <v>1.92</v>
      </c>
      <c r="F173" s="502" t="str">
        <f>VLOOKUP($B173,'ORÇAMENTO '!$C$18:$J$1096,4,FALSE)</f>
        <v>M2</v>
      </c>
      <c r="G173" s="109"/>
    </row>
    <row r="174" spans="1:7" ht="15.75">
      <c r="A174" s="109"/>
      <c r="B174" s="275"/>
      <c r="C174" s="1168" t="s">
        <v>12133</v>
      </c>
      <c r="D174" s="560"/>
      <c r="E174" s="546"/>
      <c r="F174" s="502"/>
      <c r="G174" s="109"/>
    </row>
    <row r="175" spans="1:7" ht="90">
      <c r="A175" s="109"/>
      <c r="B175" s="275" t="s">
        <v>12318</v>
      </c>
      <c r="C175" s="559" t="str">
        <f>VLOOKUP($B175,'ORÇAMENTO '!$C$18:$J$1096,3,FALSE)</f>
        <v>EMBOÇO OU MASSA ÚNICA EM ARGAMASSA TRAÇO 1:2:8, PREPARO MECÂNICO COM B ETONEIRA 400 L, APLICADA MANUALMENTE EM PANOS DE FACHADA COM PRESENÇA DE VÃOS, ESPESSURA DE 25 MM. AF_06/2014</v>
      </c>
      <c r="D175" s="560" t="s">
        <v>12255</v>
      </c>
      <c r="E175" s="546">
        <f>VLOOKUP($B175,'ORÇAMENTO '!$C$18:$J$1096,5,FALSE)</f>
        <v>0.96</v>
      </c>
      <c r="F175" s="502" t="str">
        <f>VLOOKUP($B175,'ORÇAMENTO '!$C$18:$J$1096,4,FALSE)</f>
        <v>M2</v>
      </c>
      <c r="G175" s="109"/>
    </row>
    <row r="176" spans="1:7" ht="45">
      <c r="A176" s="109"/>
      <c r="B176" s="275" t="s">
        <v>12319</v>
      </c>
      <c r="C176" s="559" t="str">
        <f>VLOOKUP($B176,'ORÇAMENTO '!$C$18:$J$1096,3,FALSE)</f>
        <v>APLICAÇÃO E LIXAMENTO DE MASSA ACRÍLICA EM PAREDES, UMA DEMÃO. AF_06/2014</v>
      </c>
      <c r="D176" s="560" t="s">
        <v>12256</v>
      </c>
      <c r="E176" s="546">
        <f>VLOOKUP($B176,'ORÇAMENTO '!$C$18:$J$1096,5,FALSE)</f>
        <v>2.88</v>
      </c>
      <c r="F176" s="502" t="str">
        <f>VLOOKUP($B176,'ORÇAMENTO '!$C$18:$J$1096,4,FALSE)</f>
        <v>M2</v>
      </c>
      <c r="G176" s="109"/>
    </row>
    <row r="177" spans="1:14" ht="45">
      <c r="A177" s="109"/>
      <c r="B177" s="275" t="s">
        <v>12320</v>
      </c>
      <c r="C177" s="559" t="str">
        <f>VLOOKUP($B177,'ORÇAMENTO '!$C$18:$J$1096,3,FALSE)</f>
        <v>APLICAÇÃO DE FUNDO SELADOR ACRÍLICO EM PAREDES, UMA DEMÃO. AF_06/2014</v>
      </c>
      <c r="D177" s="560" t="s">
        <v>12256</v>
      </c>
      <c r="E177" s="546">
        <f>VLOOKUP($B177,'ORÇAMENTO '!$C$18:$J$1096,5,FALSE)</f>
        <v>2.88</v>
      </c>
      <c r="F177" s="502" t="str">
        <f>VLOOKUP($B177,'ORÇAMENTO '!$C$18:$J$1096,4,FALSE)</f>
        <v>M2</v>
      </c>
      <c r="G177" s="109"/>
    </row>
    <row r="178" spans="1:14" ht="45.75" thickBot="1">
      <c r="A178" s="109"/>
      <c r="B178" s="276" t="s">
        <v>12321</v>
      </c>
      <c r="C178" s="561" t="str">
        <f>VLOOKUP($B178,'ORÇAMENTO '!$C$18:$J$1096,3,FALSE)</f>
        <v>APLICAÇÃO MANUAL DE PINTURA COM TINTA LÁTEX ACRÍLICA EM PAREDES, DUAS DEMÃOS. AF_06/2014</v>
      </c>
      <c r="D178" s="562" t="s">
        <v>12256</v>
      </c>
      <c r="E178" s="563">
        <f>VLOOKUP($B178,'ORÇAMENTO '!$C$18:$J$1096,5,FALSE)</f>
        <v>2.88</v>
      </c>
      <c r="F178" s="503" t="str">
        <f>VLOOKUP($B178,'ORÇAMENTO '!$C$18:$J$1096,4,FALSE)</f>
        <v>M2</v>
      </c>
      <c r="G178" s="109"/>
    </row>
    <row r="179" spans="1:14" s="177" customFormat="1" ht="15.75" thickBot="1">
      <c r="A179" s="95"/>
      <c r="B179" s="567"/>
      <c r="C179" s="568"/>
      <c r="D179" s="568"/>
      <c r="E179" s="569"/>
      <c r="F179" s="570"/>
      <c r="G179" s="95"/>
    </row>
    <row r="180" spans="1:14" ht="15.75">
      <c r="B180" s="555" t="s">
        <v>12311</v>
      </c>
      <c r="C180" s="556" t="str">
        <f>VLOOKUP($B180,'ORÇAMENTO '!$C$18:$J$1096,3,FALSE)</f>
        <v>I M P L A N T A Ç Ã O</v>
      </c>
      <c r="D180" s="556"/>
      <c r="E180" s="557"/>
      <c r="F180" s="558"/>
    </row>
    <row r="181" spans="1:14" ht="75">
      <c r="B181" s="275" t="s">
        <v>12322</v>
      </c>
      <c r="C181" s="559" t="str">
        <f>VLOOKUP($B181,'ORÇAMENTO '!$C$18:$J$1096,3,FALSE)</f>
        <v>EXECUÇÃO DE PASSEIO (CALÇADA) OU PISO DE CONCRETO COM CONCRETO MOLDADO IN LOCO, FEITO EM OBRA, ACABAMENTO CONVENCIONAL, NÃO ARMADO. AF_07/20 16</v>
      </c>
      <c r="D181" s="560" t="s">
        <v>12571</v>
      </c>
      <c r="E181" s="546">
        <f>VLOOKUP($B181,'ORÇAMENTO '!$C$18:$J$1096,5,FALSE)</f>
        <v>3.83</v>
      </c>
      <c r="F181" s="502" t="str">
        <f>VLOOKUP($B181,'ORÇAMENTO '!$C$18:$J$1096,4,FALSE)</f>
        <v>M3</v>
      </c>
    </row>
    <row r="182" spans="1:14" ht="60">
      <c r="B182" s="275" t="s">
        <v>12323</v>
      </c>
      <c r="C182" s="559" t="str">
        <f>VLOOKUP($B182,'ORÇAMENTO '!$C$18:$J$1096,3,FALSE)</f>
        <v>EXECUÇÃO DE PAVIMENTO EM PISO INTERTRAVADO, COM BLOCO SEXTAVADO DE 25 X 25 CM, ESPESSURA 8 CM. AF_12/2015</v>
      </c>
      <c r="D182" s="560" t="s">
        <v>12251</v>
      </c>
      <c r="E182" s="546">
        <f>VLOOKUP($B182,'ORÇAMENTO '!$C$18:$J$1096,5,FALSE)</f>
        <v>20.71</v>
      </c>
      <c r="F182" s="502" t="str">
        <f>VLOOKUP($B182,'ORÇAMENTO '!$C$18:$J$1096,4,FALSE)</f>
        <v>M2</v>
      </c>
    </row>
    <row r="183" spans="1:14" ht="30.75" thickBot="1">
      <c r="B183" s="276" t="s">
        <v>12324</v>
      </c>
      <c r="C183" s="561" t="str">
        <f>VLOOKUP($B183,'ORÇAMENTO '!$C$18:$J$1096,3,FALSE)</f>
        <v>PLANTIO DE GRAMA ESMERALDA EM ROLO</v>
      </c>
      <c r="D183" s="562" t="s">
        <v>12250</v>
      </c>
      <c r="E183" s="563">
        <f>VLOOKUP($B183,'ORÇAMENTO '!$C$18:$J$1096,5,FALSE)</f>
        <v>22.83</v>
      </c>
      <c r="F183" s="503" t="str">
        <f>VLOOKUP($B183,'ORÇAMENTO '!$C$18:$J$1096,4,FALSE)</f>
        <v>M2</v>
      </c>
    </row>
    <row r="184" spans="1:14" s="177" customFormat="1" ht="15.75" thickBot="1">
      <c r="A184" s="95"/>
      <c r="B184" s="301"/>
      <c r="C184" s="564"/>
      <c r="D184" s="565"/>
      <c r="E184" s="549"/>
      <c r="F184" s="566"/>
      <c r="G184" s="95"/>
      <c r="N184" s="183">
        <f>573.59*1800</f>
        <v>1032462</v>
      </c>
    </row>
    <row r="185" spans="1:14" ht="15.75">
      <c r="B185" s="555" t="s">
        <v>12312</v>
      </c>
      <c r="C185" s="556" t="str">
        <f>VLOOKUP($B185,'ORÇAMENTO '!$C$18:$J$1096,3,FALSE)</f>
        <v xml:space="preserve">S E R V I Ç O S   C O M P L E M E N T A R E S </v>
      </c>
      <c r="D185" s="556"/>
      <c r="E185" s="557"/>
      <c r="F185" s="558"/>
    </row>
    <row r="186" spans="1:14" ht="15">
      <c r="B186" s="275" t="s">
        <v>12325</v>
      </c>
      <c r="C186" s="559" t="str">
        <f>VLOOKUP($B186,'ORÇAMENTO '!$C$18:$J$1096,3,FALSE)</f>
        <v>LIMPEZA FINAL DA OBRA</v>
      </c>
      <c r="D186" s="560" t="s">
        <v>12249</v>
      </c>
      <c r="E186" s="546">
        <f>VLOOKUP($B186,'ORÇAMENTO '!$C$18:$J$1096,5,FALSE)</f>
        <v>223.91</v>
      </c>
      <c r="F186" s="502" t="str">
        <f>VLOOKUP($B186,'ORÇAMENTO '!$C$18:$J$1096,4,FALSE)</f>
        <v>M2</v>
      </c>
    </row>
  </sheetData>
  <mergeCells count="10">
    <mergeCell ref="C3:D3"/>
    <mergeCell ref="E3:F3"/>
    <mergeCell ref="B9:F9"/>
    <mergeCell ref="C5:F5"/>
    <mergeCell ref="C6:F6"/>
    <mergeCell ref="C139:E139"/>
    <mergeCell ref="C142:E142"/>
    <mergeCell ref="C133:E133"/>
    <mergeCell ref="C136:E136"/>
    <mergeCell ref="C130:E130"/>
  </mergeCells>
  <printOptions horizontalCentered="1"/>
  <pageMargins left="0.78740157480314965" right="0.19685039370078741" top="0.39370078740157483" bottom="0.78740157480314965" header="0.19685039370078741" footer="0.19685039370078741"/>
  <pageSetup paperSize="9" scale="70" fitToHeight="100" orientation="portrait" r:id="rId1"/>
  <headerFooter scaleWithDoc="0" alignWithMargins="0">
    <oddHeader>&amp;RPágina &amp;P de &amp;N</oddHeader>
    <oddFooter>&amp;R&amp;G</oddFooter>
  </headerFooter>
  <rowBreaks count="11" manualBreakCount="11">
    <brk id="21" min="1" max="5" man="1"/>
    <brk id="41" min="1" max="5" man="1"/>
    <brk id="55" min="1" max="5" man="1"/>
    <brk id="68" min="1" max="5" man="1"/>
    <brk id="81" min="1" max="5" man="1"/>
    <brk id="94" min="1" max="5" man="1"/>
    <brk id="104" min="1" max="5" man="1"/>
    <brk id="116" min="1" max="5" man="1"/>
    <brk id="142" min="1" max="5" man="1"/>
    <brk id="153" min="1" max="5" man="1"/>
    <brk id="173" min="1" max="5" man="1"/>
  </rowBreaks>
  <drawing r:id="rId2"/>
</worksheet>
</file>

<file path=xl/worksheets/sheet14.xml><?xml version="1.0" encoding="utf-8"?>
<worksheet xmlns="http://schemas.openxmlformats.org/spreadsheetml/2006/main" xmlns:r="http://schemas.openxmlformats.org/officeDocument/2006/relationships">
  <sheetPr>
    <tabColor theme="5" tint="0.39997558519241921"/>
    <pageSetUpPr fitToPage="1"/>
  </sheetPr>
  <dimension ref="A1:IL64"/>
  <sheetViews>
    <sheetView tabSelected="1" view="pageBreakPreview" topLeftCell="A10" zoomScale="85" zoomScaleSheetLayoutView="85" workbookViewId="0">
      <selection activeCell="H58" sqref="H58:I58"/>
    </sheetView>
  </sheetViews>
  <sheetFormatPr defaultRowHeight="12.75"/>
  <cols>
    <col min="1" max="1" width="9.140625" style="184"/>
    <col min="2" max="2" width="4" style="184" customWidth="1"/>
    <col min="3" max="3" width="37.85546875" style="184" customWidth="1"/>
    <col min="4" max="4" width="14" style="184" customWidth="1"/>
    <col min="5" max="5" width="10.5703125" style="184" customWidth="1"/>
    <col min="6" max="6" width="15.28515625" style="184" customWidth="1"/>
    <col min="7" max="7" width="10.5703125" style="184" customWidth="1"/>
    <col min="8" max="8" width="15.140625" style="184" customWidth="1"/>
    <col min="9" max="9" width="10.85546875" style="184" customWidth="1"/>
    <col min="10" max="10" width="15.42578125" style="184" customWidth="1"/>
    <col min="11" max="11" width="11.42578125" style="184" customWidth="1"/>
    <col min="12" max="12" width="15" style="184" customWidth="1"/>
    <col min="13" max="13" width="10.85546875" style="184" bestFit="1" customWidth="1"/>
    <col min="14" max="14" width="15" style="184" customWidth="1"/>
    <col min="15" max="15" width="10.5703125" style="184" bestFit="1" customWidth="1"/>
    <col min="16" max="16" width="15.42578125" style="184" hidden="1" customWidth="1"/>
    <col min="17" max="17" width="10.5703125" style="184" hidden="1" customWidth="1"/>
    <col min="18" max="18" width="15" style="184" customWidth="1"/>
    <col min="19" max="19" width="15.85546875" style="184" customWidth="1"/>
    <col min="20" max="27" width="10.5703125" style="184" customWidth="1"/>
    <col min="28" max="247" width="9.140625" style="184"/>
    <col min="248" max="248" width="4" style="184" customWidth="1"/>
    <col min="249" max="249" width="34.5703125" style="184" customWidth="1"/>
    <col min="250" max="250" width="11.85546875" style="184" bestFit="1" customWidth="1"/>
    <col min="251" max="251" width="8.140625" style="184" customWidth="1"/>
    <col min="252" max="252" width="13.85546875" style="184" bestFit="1" customWidth="1"/>
    <col min="253" max="253" width="8.140625" style="184" customWidth="1"/>
    <col min="254" max="254" width="13.85546875" style="184" bestFit="1" customWidth="1"/>
    <col min="255" max="255" width="8.7109375" style="184" customWidth="1"/>
    <col min="256" max="256" width="13.5703125" style="184" bestFit="1" customWidth="1"/>
    <col min="257" max="257" width="9" style="184" customWidth="1"/>
    <col min="258" max="258" width="13.5703125" style="184" bestFit="1" customWidth="1"/>
    <col min="259" max="259" width="9" style="184" bestFit="1" customWidth="1"/>
    <col min="260" max="260" width="13.5703125" style="184" bestFit="1" customWidth="1"/>
    <col min="261" max="261" width="9" style="184" bestFit="1" customWidth="1"/>
    <col min="262" max="262" width="13.85546875" style="184" bestFit="1" customWidth="1"/>
    <col min="263" max="263" width="8.7109375" style="184" bestFit="1" customWidth="1"/>
    <col min="264" max="264" width="13.85546875" style="184" bestFit="1" customWidth="1"/>
    <col min="265" max="265" width="8.7109375" style="184" bestFit="1" customWidth="1"/>
    <col min="266" max="266" width="13.85546875" style="184" bestFit="1" customWidth="1"/>
    <col min="267" max="267" width="8.7109375" style="184" bestFit="1" customWidth="1"/>
    <col min="268" max="268" width="13.85546875" style="184" bestFit="1" customWidth="1"/>
    <col min="269" max="269" width="8.7109375" style="184" bestFit="1" customWidth="1"/>
    <col min="270" max="270" width="13.85546875" style="184" bestFit="1" customWidth="1"/>
    <col min="271" max="271" width="8.7109375" style="184" bestFit="1" customWidth="1"/>
    <col min="272" max="272" width="13.85546875" style="184" bestFit="1" customWidth="1"/>
    <col min="273" max="273" width="8.7109375" style="184" bestFit="1" customWidth="1"/>
    <col min="274" max="274" width="17.85546875" style="184" bestFit="1" customWidth="1"/>
    <col min="275" max="276" width="9.140625" style="184"/>
    <col min="277" max="277" width="10" style="184" bestFit="1" customWidth="1"/>
    <col min="278" max="503" width="9.140625" style="184"/>
    <col min="504" max="504" width="4" style="184" customWidth="1"/>
    <col min="505" max="505" width="34.5703125" style="184" customWidth="1"/>
    <col min="506" max="506" width="11.85546875" style="184" bestFit="1" customWidth="1"/>
    <col min="507" max="507" width="8.140625" style="184" customWidth="1"/>
    <col min="508" max="508" width="13.85546875" style="184" bestFit="1" customWidth="1"/>
    <col min="509" max="509" width="8.140625" style="184" customWidth="1"/>
    <col min="510" max="510" width="13.85546875" style="184" bestFit="1" customWidth="1"/>
    <col min="511" max="511" width="8.7109375" style="184" customWidth="1"/>
    <col min="512" max="512" width="13.5703125" style="184" bestFit="1" customWidth="1"/>
    <col min="513" max="513" width="9" style="184" customWidth="1"/>
    <col min="514" max="514" width="13.5703125" style="184" bestFit="1" customWidth="1"/>
    <col min="515" max="515" width="9" style="184" bestFit="1" customWidth="1"/>
    <col min="516" max="516" width="13.5703125" style="184" bestFit="1" customWidth="1"/>
    <col min="517" max="517" width="9" style="184" bestFit="1" customWidth="1"/>
    <col min="518" max="518" width="13.85546875" style="184" bestFit="1" customWidth="1"/>
    <col min="519" max="519" width="8.7109375" style="184" bestFit="1" customWidth="1"/>
    <col min="520" max="520" width="13.85546875" style="184" bestFit="1" customWidth="1"/>
    <col min="521" max="521" width="8.7109375" style="184" bestFit="1" customWidth="1"/>
    <col min="522" max="522" width="13.85546875" style="184" bestFit="1" customWidth="1"/>
    <col min="523" max="523" width="8.7109375" style="184" bestFit="1" customWidth="1"/>
    <col min="524" max="524" width="13.85546875" style="184" bestFit="1" customWidth="1"/>
    <col min="525" max="525" width="8.7109375" style="184" bestFit="1" customWidth="1"/>
    <col min="526" max="526" width="13.85546875" style="184" bestFit="1" customWidth="1"/>
    <col min="527" max="527" width="8.7109375" style="184" bestFit="1" customWidth="1"/>
    <col min="528" max="528" width="13.85546875" style="184" bestFit="1" customWidth="1"/>
    <col min="529" max="529" width="8.7109375" style="184" bestFit="1" customWidth="1"/>
    <col min="530" max="530" width="17.85546875" style="184" bestFit="1" customWidth="1"/>
    <col min="531" max="532" width="9.140625" style="184"/>
    <col min="533" max="533" width="10" style="184" bestFit="1" customWidth="1"/>
    <col min="534" max="759" width="9.140625" style="184"/>
    <col min="760" max="760" width="4" style="184" customWidth="1"/>
    <col min="761" max="761" width="34.5703125" style="184" customWidth="1"/>
    <col min="762" max="762" width="11.85546875" style="184" bestFit="1" customWidth="1"/>
    <col min="763" max="763" width="8.140625" style="184" customWidth="1"/>
    <col min="764" max="764" width="13.85546875" style="184" bestFit="1" customWidth="1"/>
    <col min="765" max="765" width="8.140625" style="184" customWidth="1"/>
    <col min="766" max="766" width="13.85546875" style="184" bestFit="1" customWidth="1"/>
    <col min="767" max="767" width="8.7109375" style="184" customWidth="1"/>
    <col min="768" max="768" width="13.5703125" style="184" bestFit="1" customWidth="1"/>
    <col min="769" max="769" width="9" style="184" customWidth="1"/>
    <col min="770" max="770" width="13.5703125" style="184" bestFit="1" customWidth="1"/>
    <col min="771" max="771" width="9" style="184" bestFit="1" customWidth="1"/>
    <col min="772" max="772" width="13.5703125" style="184" bestFit="1" customWidth="1"/>
    <col min="773" max="773" width="9" style="184" bestFit="1" customWidth="1"/>
    <col min="774" max="774" width="13.85546875" style="184" bestFit="1" customWidth="1"/>
    <col min="775" max="775" width="8.7109375" style="184" bestFit="1" customWidth="1"/>
    <col min="776" max="776" width="13.85546875" style="184" bestFit="1" customWidth="1"/>
    <col min="777" max="777" width="8.7109375" style="184" bestFit="1" customWidth="1"/>
    <col min="778" max="778" width="13.85546875" style="184" bestFit="1" customWidth="1"/>
    <col min="779" max="779" width="8.7109375" style="184" bestFit="1" customWidth="1"/>
    <col min="780" max="780" width="13.85546875" style="184" bestFit="1" customWidth="1"/>
    <col min="781" max="781" width="8.7109375" style="184" bestFit="1" customWidth="1"/>
    <col min="782" max="782" width="13.85546875" style="184" bestFit="1" customWidth="1"/>
    <col min="783" max="783" width="8.7109375" style="184" bestFit="1" customWidth="1"/>
    <col min="784" max="784" width="13.85546875" style="184" bestFit="1" customWidth="1"/>
    <col min="785" max="785" width="8.7109375" style="184" bestFit="1" customWidth="1"/>
    <col min="786" max="786" width="17.85546875" style="184" bestFit="1" customWidth="1"/>
    <col min="787" max="788" width="9.140625" style="184"/>
    <col min="789" max="789" width="10" style="184" bestFit="1" customWidth="1"/>
    <col min="790" max="1015" width="9.140625" style="184"/>
    <col min="1016" max="1016" width="4" style="184" customWidth="1"/>
    <col min="1017" max="1017" width="34.5703125" style="184" customWidth="1"/>
    <col min="1018" max="1018" width="11.85546875" style="184" bestFit="1" customWidth="1"/>
    <col min="1019" max="1019" width="8.140625" style="184" customWidth="1"/>
    <col min="1020" max="1020" width="13.85546875" style="184" bestFit="1" customWidth="1"/>
    <col min="1021" max="1021" width="8.140625" style="184" customWidth="1"/>
    <col min="1022" max="1022" width="13.85546875" style="184" bestFit="1" customWidth="1"/>
    <col min="1023" max="1023" width="8.7109375" style="184" customWidth="1"/>
    <col min="1024" max="1024" width="13.5703125" style="184" bestFit="1" customWidth="1"/>
    <col min="1025" max="1025" width="9" style="184" customWidth="1"/>
    <col min="1026" max="1026" width="13.5703125" style="184" bestFit="1" customWidth="1"/>
    <col min="1027" max="1027" width="9" style="184" bestFit="1" customWidth="1"/>
    <col min="1028" max="1028" width="13.5703125" style="184" bestFit="1" customWidth="1"/>
    <col min="1029" max="1029" width="9" style="184" bestFit="1" customWidth="1"/>
    <col min="1030" max="1030" width="13.85546875" style="184" bestFit="1" customWidth="1"/>
    <col min="1031" max="1031" width="8.7109375" style="184" bestFit="1" customWidth="1"/>
    <col min="1032" max="1032" width="13.85546875" style="184" bestFit="1" customWidth="1"/>
    <col min="1033" max="1033" width="8.7109375" style="184" bestFit="1" customWidth="1"/>
    <col min="1034" max="1034" width="13.85546875" style="184" bestFit="1" customWidth="1"/>
    <col min="1035" max="1035" width="8.7109375" style="184" bestFit="1" customWidth="1"/>
    <col min="1036" max="1036" width="13.85546875" style="184" bestFit="1" customWidth="1"/>
    <col min="1037" max="1037" width="8.7109375" style="184" bestFit="1" customWidth="1"/>
    <col min="1038" max="1038" width="13.85546875" style="184" bestFit="1" customWidth="1"/>
    <col min="1039" max="1039" width="8.7109375" style="184" bestFit="1" customWidth="1"/>
    <col min="1040" max="1040" width="13.85546875" style="184" bestFit="1" customWidth="1"/>
    <col min="1041" max="1041" width="8.7109375" style="184" bestFit="1" customWidth="1"/>
    <col min="1042" max="1042" width="17.85546875" style="184" bestFit="1" customWidth="1"/>
    <col min="1043" max="1044" width="9.140625" style="184"/>
    <col min="1045" max="1045" width="10" style="184" bestFit="1" customWidth="1"/>
    <col min="1046" max="1271" width="9.140625" style="184"/>
    <col min="1272" max="1272" width="4" style="184" customWidth="1"/>
    <col min="1273" max="1273" width="34.5703125" style="184" customWidth="1"/>
    <col min="1274" max="1274" width="11.85546875" style="184" bestFit="1" customWidth="1"/>
    <col min="1275" max="1275" width="8.140625" style="184" customWidth="1"/>
    <col min="1276" max="1276" width="13.85546875" style="184" bestFit="1" customWidth="1"/>
    <col min="1277" max="1277" width="8.140625" style="184" customWidth="1"/>
    <col min="1278" max="1278" width="13.85546875" style="184" bestFit="1" customWidth="1"/>
    <col min="1279" max="1279" width="8.7109375" style="184" customWidth="1"/>
    <col min="1280" max="1280" width="13.5703125" style="184" bestFit="1" customWidth="1"/>
    <col min="1281" max="1281" width="9" style="184" customWidth="1"/>
    <col min="1282" max="1282" width="13.5703125" style="184" bestFit="1" customWidth="1"/>
    <col min="1283" max="1283" width="9" style="184" bestFit="1" customWidth="1"/>
    <col min="1284" max="1284" width="13.5703125" style="184" bestFit="1" customWidth="1"/>
    <col min="1285" max="1285" width="9" style="184" bestFit="1" customWidth="1"/>
    <col min="1286" max="1286" width="13.85546875" style="184" bestFit="1" customWidth="1"/>
    <col min="1287" max="1287" width="8.7109375" style="184" bestFit="1" customWidth="1"/>
    <col min="1288" max="1288" width="13.85546875" style="184" bestFit="1" customWidth="1"/>
    <col min="1289" max="1289" width="8.7109375" style="184" bestFit="1" customWidth="1"/>
    <col min="1290" max="1290" width="13.85546875" style="184" bestFit="1" customWidth="1"/>
    <col min="1291" max="1291" width="8.7109375" style="184" bestFit="1" customWidth="1"/>
    <col min="1292" max="1292" width="13.85546875" style="184" bestFit="1" customWidth="1"/>
    <col min="1293" max="1293" width="8.7109375" style="184" bestFit="1" customWidth="1"/>
    <col min="1294" max="1294" width="13.85546875" style="184" bestFit="1" customWidth="1"/>
    <col min="1295" max="1295" width="8.7109375" style="184" bestFit="1" customWidth="1"/>
    <col min="1296" max="1296" width="13.85546875" style="184" bestFit="1" customWidth="1"/>
    <col min="1297" max="1297" width="8.7109375" style="184" bestFit="1" customWidth="1"/>
    <col min="1298" max="1298" width="17.85546875" style="184" bestFit="1" customWidth="1"/>
    <col min="1299" max="1300" width="9.140625" style="184"/>
    <col min="1301" max="1301" width="10" style="184" bestFit="1" customWidth="1"/>
    <col min="1302" max="1527" width="9.140625" style="184"/>
    <col min="1528" max="1528" width="4" style="184" customWidth="1"/>
    <col min="1529" max="1529" width="34.5703125" style="184" customWidth="1"/>
    <col min="1530" max="1530" width="11.85546875" style="184" bestFit="1" customWidth="1"/>
    <col min="1531" max="1531" width="8.140625" style="184" customWidth="1"/>
    <col min="1532" max="1532" width="13.85546875" style="184" bestFit="1" customWidth="1"/>
    <col min="1533" max="1533" width="8.140625" style="184" customWidth="1"/>
    <col min="1534" max="1534" width="13.85546875" style="184" bestFit="1" customWidth="1"/>
    <col min="1535" max="1535" width="8.7109375" style="184" customWidth="1"/>
    <col min="1536" max="1536" width="13.5703125" style="184" bestFit="1" customWidth="1"/>
    <col min="1537" max="1537" width="9" style="184" customWidth="1"/>
    <col min="1538" max="1538" width="13.5703125" style="184" bestFit="1" customWidth="1"/>
    <col min="1539" max="1539" width="9" style="184" bestFit="1" customWidth="1"/>
    <col min="1540" max="1540" width="13.5703125" style="184" bestFit="1" customWidth="1"/>
    <col min="1541" max="1541" width="9" style="184" bestFit="1" customWidth="1"/>
    <col min="1542" max="1542" width="13.85546875" style="184" bestFit="1" customWidth="1"/>
    <col min="1543" max="1543" width="8.7109375" style="184" bestFit="1" customWidth="1"/>
    <col min="1544" max="1544" width="13.85546875" style="184" bestFit="1" customWidth="1"/>
    <col min="1545" max="1545" width="8.7109375" style="184" bestFit="1" customWidth="1"/>
    <col min="1546" max="1546" width="13.85546875" style="184" bestFit="1" customWidth="1"/>
    <col min="1547" max="1547" width="8.7109375" style="184" bestFit="1" customWidth="1"/>
    <col min="1548" max="1548" width="13.85546875" style="184" bestFit="1" customWidth="1"/>
    <col min="1549" max="1549" width="8.7109375" style="184" bestFit="1" customWidth="1"/>
    <col min="1550" max="1550" width="13.85546875" style="184" bestFit="1" customWidth="1"/>
    <col min="1551" max="1551" width="8.7109375" style="184" bestFit="1" customWidth="1"/>
    <col min="1552" max="1552" width="13.85546875" style="184" bestFit="1" customWidth="1"/>
    <col min="1553" max="1553" width="8.7109375" style="184" bestFit="1" customWidth="1"/>
    <col min="1554" max="1554" width="17.85546875" style="184" bestFit="1" customWidth="1"/>
    <col min="1555" max="1556" width="9.140625" style="184"/>
    <col min="1557" max="1557" width="10" style="184" bestFit="1" customWidth="1"/>
    <col min="1558" max="1783" width="9.140625" style="184"/>
    <col min="1784" max="1784" width="4" style="184" customWidth="1"/>
    <col min="1785" max="1785" width="34.5703125" style="184" customWidth="1"/>
    <col min="1786" max="1786" width="11.85546875" style="184" bestFit="1" customWidth="1"/>
    <col min="1787" max="1787" width="8.140625" style="184" customWidth="1"/>
    <col min="1788" max="1788" width="13.85546875" style="184" bestFit="1" customWidth="1"/>
    <col min="1789" max="1789" width="8.140625" style="184" customWidth="1"/>
    <col min="1790" max="1790" width="13.85546875" style="184" bestFit="1" customWidth="1"/>
    <col min="1791" max="1791" width="8.7109375" style="184" customWidth="1"/>
    <col min="1792" max="1792" width="13.5703125" style="184" bestFit="1" customWidth="1"/>
    <col min="1793" max="1793" width="9" style="184" customWidth="1"/>
    <col min="1794" max="1794" width="13.5703125" style="184" bestFit="1" customWidth="1"/>
    <col min="1795" max="1795" width="9" style="184" bestFit="1" customWidth="1"/>
    <col min="1796" max="1796" width="13.5703125" style="184" bestFit="1" customWidth="1"/>
    <col min="1797" max="1797" width="9" style="184" bestFit="1" customWidth="1"/>
    <col min="1798" max="1798" width="13.85546875" style="184" bestFit="1" customWidth="1"/>
    <col min="1799" max="1799" width="8.7109375" style="184" bestFit="1" customWidth="1"/>
    <col min="1800" max="1800" width="13.85546875" style="184" bestFit="1" customWidth="1"/>
    <col min="1801" max="1801" width="8.7109375" style="184" bestFit="1" customWidth="1"/>
    <col min="1802" max="1802" width="13.85546875" style="184" bestFit="1" customWidth="1"/>
    <col min="1803" max="1803" width="8.7109375" style="184" bestFit="1" customWidth="1"/>
    <col min="1804" max="1804" width="13.85546875" style="184" bestFit="1" customWidth="1"/>
    <col min="1805" max="1805" width="8.7109375" style="184" bestFit="1" customWidth="1"/>
    <col min="1806" max="1806" width="13.85546875" style="184" bestFit="1" customWidth="1"/>
    <col min="1807" max="1807" width="8.7109375" style="184" bestFit="1" customWidth="1"/>
    <col min="1808" max="1808" width="13.85546875" style="184" bestFit="1" customWidth="1"/>
    <col min="1809" max="1809" width="8.7109375" style="184" bestFit="1" customWidth="1"/>
    <col min="1810" max="1810" width="17.85546875" style="184" bestFit="1" customWidth="1"/>
    <col min="1811" max="1812" width="9.140625" style="184"/>
    <col min="1813" max="1813" width="10" style="184" bestFit="1" customWidth="1"/>
    <col min="1814" max="2039" width="9.140625" style="184"/>
    <col min="2040" max="2040" width="4" style="184" customWidth="1"/>
    <col min="2041" max="2041" width="34.5703125" style="184" customWidth="1"/>
    <col min="2042" max="2042" width="11.85546875" style="184" bestFit="1" customWidth="1"/>
    <col min="2043" max="2043" width="8.140625" style="184" customWidth="1"/>
    <col min="2044" max="2044" width="13.85546875" style="184" bestFit="1" customWidth="1"/>
    <col min="2045" max="2045" width="8.140625" style="184" customWidth="1"/>
    <col min="2046" max="2046" width="13.85546875" style="184" bestFit="1" customWidth="1"/>
    <col min="2047" max="2047" width="8.7109375" style="184" customWidth="1"/>
    <col min="2048" max="2048" width="13.5703125" style="184" bestFit="1" customWidth="1"/>
    <col min="2049" max="2049" width="9" style="184" customWidth="1"/>
    <col min="2050" max="2050" width="13.5703125" style="184" bestFit="1" customWidth="1"/>
    <col min="2051" max="2051" width="9" style="184" bestFit="1" customWidth="1"/>
    <col min="2052" max="2052" width="13.5703125" style="184" bestFit="1" customWidth="1"/>
    <col min="2053" max="2053" width="9" style="184" bestFit="1" customWidth="1"/>
    <col min="2054" max="2054" width="13.85546875" style="184" bestFit="1" customWidth="1"/>
    <col min="2055" max="2055" width="8.7109375" style="184" bestFit="1" customWidth="1"/>
    <col min="2056" max="2056" width="13.85546875" style="184" bestFit="1" customWidth="1"/>
    <col min="2057" max="2057" width="8.7109375" style="184" bestFit="1" customWidth="1"/>
    <col min="2058" max="2058" width="13.85546875" style="184" bestFit="1" customWidth="1"/>
    <col min="2059" max="2059" width="8.7109375" style="184" bestFit="1" customWidth="1"/>
    <col min="2060" max="2060" width="13.85546875" style="184" bestFit="1" customWidth="1"/>
    <col min="2061" max="2061" width="8.7109375" style="184" bestFit="1" customWidth="1"/>
    <col min="2062" max="2062" width="13.85546875" style="184" bestFit="1" customWidth="1"/>
    <col min="2063" max="2063" width="8.7109375" style="184" bestFit="1" customWidth="1"/>
    <col min="2064" max="2064" width="13.85546875" style="184" bestFit="1" customWidth="1"/>
    <col min="2065" max="2065" width="8.7109375" style="184" bestFit="1" customWidth="1"/>
    <col min="2066" max="2066" width="17.85546875" style="184" bestFit="1" customWidth="1"/>
    <col min="2067" max="2068" width="9.140625" style="184"/>
    <col min="2069" max="2069" width="10" style="184" bestFit="1" customWidth="1"/>
    <col min="2070" max="2295" width="9.140625" style="184"/>
    <col min="2296" max="2296" width="4" style="184" customWidth="1"/>
    <col min="2297" max="2297" width="34.5703125" style="184" customWidth="1"/>
    <col min="2298" max="2298" width="11.85546875" style="184" bestFit="1" customWidth="1"/>
    <col min="2299" max="2299" width="8.140625" style="184" customWidth="1"/>
    <col min="2300" max="2300" width="13.85546875" style="184" bestFit="1" customWidth="1"/>
    <col min="2301" max="2301" width="8.140625" style="184" customWidth="1"/>
    <col min="2302" max="2302" width="13.85546875" style="184" bestFit="1" customWidth="1"/>
    <col min="2303" max="2303" width="8.7109375" style="184" customWidth="1"/>
    <col min="2304" max="2304" width="13.5703125" style="184" bestFit="1" customWidth="1"/>
    <col min="2305" max="2305" width="9" style="184" customWidth="1"/>
    <col min="2306" max="2306" width="13.5703125" style="184" bestFit="1" customWidth="1"/>
    <col min="2307" max="2307" width="9" style="184" bestFit="1" customWidth="1"/>
    <col min="2308" max="2308" width="13.5703125" style="184" bestFit="1" customWidth="1"/>
    <col min="2309" max="2309" width="9" style="184" bestFit="1" customWidth="1"/>
    <col min="2310" max="2310" width="13.85546875" style="184" bestFit="1" customWidth="1"/>
    <col min="2311" max="2311" width="8.7109375" style="184" bestFit="1" customWidth="1"/>
    <col min="2312" max="2312" width="13.85546875" style="184" bestFit="1" customWidth="1"/>
    <col min="2313" max="2313" width="8.7109375" style="184" bestFit="1" customWidth="1"/>
    <col min="2314" max="2314" width="13.85546875" style="184" bestFit="1" customWidth="1"/>
    <col min="2315" max="2315" width="8.7109375" style="184" bestFit="1" customWidth="1"/>
    <col min="2316" max="2316" width="13.85546875" style="184" bestFit="1" customWidth="1"/>
    <col min="2317" max="2317" width="8.7109375" style="184" bestFit="1" customWidth="1"/>
    <col min="2318" max="2318" width="13.85546875" style="184" bestFit="1" customWidth="1"/>
    <col min="2319" max="2319" width="8.7109375" style="184" bestFit="1" customWidth="1"/>
    <col min="2320" max="2320" width="13.85546875" style="184" bestFit="1" customWidth="1"/>
    <col min="2321" max="2321" width="8.7109375" style="184" bestFit="1" customWidth="1"/>
    <col min="2322" max="2322" width="17.85546875" style="184" bestFit="1" customWidth="1"/>
    <col min="2323" max="2324" width="9.140625" style="184"/>
    <col min="2325" max="2325" width="10" style="184" bestFit="1" customWidth="1"/>
    <col min="2326" max="2551" width="9.140625" style="184"/>
    <col min="2552" max="2552" width="4" style="184" customWidth="1"/>
    <col min="2553" max="2553" width="34.5703125" style="184" customWidth="1"/>
    <col min="2554" max="2554" width="11.85546875" style="184" bestFit="1" customWidth="1"/>
    <col min="2555" max="2555" width="8.140625" style="184" customWidth="1"/>
    <col min="2556" max="2556" width="13.85546875" style="184" bestFit="1" customWidth="1"/>
    <col min="2557" max="2557" width="8.140625" style="184" customWidth="1"/>
    <col min="2558" max="2558" width="13.85546875" style="184" bestFit="1" customWidth="1"/>
    <col min="2559" max="2559" width="8.7109375" style="184" customWidth="1"/>
    <col min="2560" max="2560" width="13.5703125" style="184" bestFit="1" customWidth="1"/>
    <col min="2561" max="2561" width="9" style="184" customWidth="1"/>
    <col min="2562" max="2562" width="13.5703125" style="184" bestFit="1" customWidth="1"/>
    <col min="2563" max="2563" width="9" style="184" bestFit="1" customWidth="1"/>
    <col min="2564" max="2564" width="13.5703125" style="184" bestFit="1" customWidth="1"/>
    <col min="2565" max="2565" width="9" style="184" bestFit="1" customWidth="1"/>
    <col min="2566" max="2566" width="13.85546875" style="184" bestFit="1" customWidth="1"/>
    <col min="2567" max="2567" width="8.7109375" style="184" bestFit="1" customWidth="1"/>
    <col min="2568" max="2568" width="13.85546875" style="184" bestFit="1" customWidth="1"/>
    <col min="2569" max="2569" width="8.7109375" style="184" bestFit="1" customWidth="1"/>
    <col min="2570" max="2570" width="13.85546875" style="184" bestFit="1" customWidth="1"/>
    <col min="2571" max="2571" width="8.7109375" style="184" bestFit="1" customWidth="1"/>
    <col min="2572" max="2572" width="13.85546875" style="184" bestFit="1" customWidth="1"/>
    <col min="2573" max="2573" width="8.7109375" style="184" bestFit="1" customWidth="1"/>
    <col min="2574" max="2574" width="13.85546875" style="184" bestFit="1" customWidth="1"/>
    <col min="2575" max="2575" width="8.7109375" style="184" bestFit="1" customWidth="1"/>
    <col min="2576" max="2576" width="13.85546875" style="184" bestFit="1" customWidth="1"/>
    <col min="2577" max="2577" width="8.7109375" style="184" bestFit="1" customWidth="1"/>
    <col min="2578" max="2578" width="17.85546875" style="184" bestFit="1" customWidth="1"/>
    <col min="2579" max="2580" width="9.140625" style="184"/>
    <col min="2581" max="2581" width="10" style="184" bestFit="1" customWidth="1"/>
    <col min="2582" max="2807" width="9.140625" style="184"/>
    <col min="2808" max="2808" width="4" style="184" customWidth="1"/>
    <col min="2809" max="2809" width="34.5703125" style="184" customWidth="1"/>
    <col min="2810" max="2810" width="11.85546875" style="184" bestFit="1" customWidth="1"/>
    <col min="2811" max="2811" width="8.140625" style="184" customWidth="1"/>
    <col min="2812" max="2812" width="13.85546875" style="184" bestFit="1" customWidth="1"/>
    <col min="2813" max="2813" width="8.140625" style="184" customWidth="1"/>
    <col min="2814" max="2814" width="13.85546875" style="184" bestFit="1" customWidth="1"/>
    <col min="2815" max="2815" width="8.7109375" style="184" customWidth="1"/>
    <col min="2816" max="2816" width="13.5703125" style="184" bestFit="1" customWidth="1"/>
    <col min="2817" max="2817" width="9" style="184" customWidth="1"/>
    <col min="2818" max="2818" width="13.5703125" style="184" bestFit="1" customWidth="1"/>
    <col min="2819" max="2819" width="9" style="184" bestFit="1" customWidth="1"/>
    <col min="2820" max="2820" width="13.5703125" style="184" bestFit="1" customWidth="1"/>
    <col min="2821" max="2821" width="9" style="184" bestFit="1" customWidth="1"/>
    <col min="2822" max="2822" width="13.85546875" style="184" bestFit="1" customWidth="1"/>
    <col min="2823" max="2823" width="8.7109375" style="184" bestFit="1" customWidth="1"/>
    <col min="2824" max="2824" width="13.85546875" style="184" bestFit="1" customWidth="1"/>
    <col min="2825" max="2825" width="8.7109375" style="184" bestFit="1" customWidth="1"/>
    <col min="2826" max="2826" width="13.85546875" style="184" bestFit="1" customWidth="1"/>
    <col min="2827" max="2827" width="8.7109375" style="184" bestFit="1" customWidth="1"/>
    <col min="2828" max="2828" width="13.85546875" style="184" bestFit="1" customWidth="1"/>
    <col min="2829" max="2829" width="8.7109375" style="184" bestFit="1" customWidth="1"/>
    <col min="2830" max="2830" width="13.85546875" style="184" bestFit="1" customWidth="1"/>
    <col min="2831" max="2831" width="8.7109375" style="184" bestFit="1" customWidth="1"/>
    <col min="2832" max="2832" width="13.85546875" style="184" bestFit="1" customWidth="1"/>
    <col min="2833" max="2833" width="8.7109375" style="184" bestFit="1" customWidth="1"/>
    <col min="2834" max="2834" width="17.85546875" style="184" bestFit="1" customWidth="1"/>
    <col min="2835" max="2836" width="9.140625" style="184"/>
    <col min="2837" max="2837" width="10" style="184" bestFit="1" customWidth="1"/>
    <col min="2838" max="3063" width="9.140625" style="184"/>
    <col min="3064" max="3064" width="4" style="184" customWidth="1"/>
    <col min="3065" max="3065" width="34.5703125" style="184" customWidth="1"/>
    <col min="3066" max="3066" width="11.85546875" style="184" bestFit="1" customWidth="1"/>
    <col min="3067" max="3067" width="8.140625" style="184" customWidth="1"/>
    <col min="3068" max="3068" width="13.85546875" style="184" bestFit="1" customWidth="1"/>
    <col min="3069" max="3069" width="8.140625" style="184" customWidth="1"/>
    <col min="3070" max="3070" width="13.85546875" style="184" bestFit="1" customWidth="1"/>
    <col min="3071" max="3071" width="8.7109375" style="184" customWidth="1"/>
    <col min="3072" max="3072" width="13.5703125" style="184" bestFit="1" customWidth="1"/>
    <col min="3073" max="3073" width="9" style="184" customWidth="1"/>
    <col min="3074" max="3074" width="13.5703125" style="184" bestFit="1" customWidth="1"/>
    <col min="3075" max="3075" width="9" style="184" bestFit="1" customWidth="1"/>
    <col min="3076" max="3076" width="13.5703125" style="184" bestFit="1" customWidth="1"/>
    <col min="3077" max="3077" width="9" style="184" bestFit="1" customWidth="1"/>
    <col min="3078" max="3078" width="13.85546875" style="184" bestFit="1" customWidth="1"/>
    <col min="3079" max="3079" width="8.7109375" style="184" bestFit="1" customWidth="1"/>
    <col min="3080" max="3080" width="13.85546875" style="184" bestFit="1" customWidth="1"/>
    <col min="3081" max="3081" width="8.7109375" style="184" bestFit="1" customWidth="1"/>
    <col min="3082" max="3082" width="13.85546875" style="184" bestFit="1" customWidth="1"/>
    <col min="3083" max="3083" width="8.7109375" style="184" bestFit="1" customWidth="1"/>
    <col min="3084" max="3084" width="13.85546875" style="184" bestFit="1" customWidth="1"/>
    <col min="3085" max="3085" width="8.7109375" style="184" bestFit="1" customWidth="1"/>
    <col min="3086" max="3086" width="13.85546875" style="184" bestFit="1" customWidth="1"/>
    <col min="3087" max="3087" width="8.7109375" style="184" bestFit="1" customWidth="1"/>
    <col min="3088" max="3088" width="13.85546875" style="184" bestFit="1" customWidth="1"/>
    <col min="3089" max="3089" width="8.7109375" style="184" bestFit="1" customWidth="1"/>
    <col min="3090" max="3090" width="17.85546875" style="184" bestFit="1" customWidth="1"/>
    <col min="3091" max="3092" width="9.140625" style="184"/>
    <col min="3093" max="3093" width="10" style="184" bestFit="1" customWidth="1"/>
    <col min="3094" max="3319" width="9.140625" style="184"/>
    <col min="3320" max="3320" width="4" style="184" customWidth="1"/>
    <col min="3321" max="3321" width="34.5703125" style="184" customWidth="1"/>
    <col min="3322" max="3322" width="11.85546875" style="184" bestFit="1" customWidth="1"/>
    <col min="3323" max="3323" width="8.140625" style="184" customWidth="1"/>
    <col min="3324" max="3324" width="13.85546875" style="184" bestFit="1" customWidth="1"/>
    <col min="3325" max="3325" width="8.140625" style="184" customWidth="1"/>
    <col min="3326" max="3326" width="13.85546875" style="184" bestFit="1" customWidth="1"/>
    <col min="3327" max="3327" width="8.7109375" style="184" customWidth="1"/>
    <col min="3328" max="3328" width="13.5703125" style="184" bestFit="1" customWidth="1"/>
    <col min="3329" max="3329" width="9" style="184" customWidth="1"/>
    <col min="3330" max="3330" width="13.5703125" style="184" bestFit="1" customWidth="1"/>
    <col min="3331" max="3331" width="9" style="184" bestFit="1" customWidth="1"/>
    <col min="3332" max="3332" width="13.5703125" style="184" bestFit="1" customWidth="1"/>
    <col min="3333" max="3333" width="9" style="184" bestFit="1" customWidth="1"/>
    <col min="3334" max="3334" width="13.85546875" style="184" bestFit="1" customWidth="1"/>
    <col min="3335" max="3335" width="8.7109375" style="184" bestFit="1" customWidth="1"/>
    <col min="3336" max="3336" width="13.85546875" style="184" bestFit="1" customWidth="1"/>
    <col min="3337" max="3337" width="8.7109375" style="184" bestFit="1" customWidth="1"/>
    <col min="3338" max="3338" width="13.85546875" style="184" bestFit="1" customWidth="1"/>
    <col min="3339" max="3339" width="8.7109375" style="184" bestFit="1" customWidth="1"/>
    <col min="3340" max="3340" width="13.85546875" style="184" bestFit="1" customWidth="1"/>
    <col min="3341" max="3341" width="8.7109375" style="184" bestFit="1" customWidth="1"/>
    <col min="3342" max="3342" width="13.85546875" style="184" bestFit="1" customWidth="1"/>
    <col min="3343" max="3343" width="8.7109375" style="184" bestFit="1" customWidth="1"/>
    <col min="3344" max="3344" width="13.85546875" style="184" bestFit="1" customWidth="1"/>
    <col min="3345" max="3345" width="8.7109375" style="184" bestFit="1" customWidth="1"/>
    <col min="3346" max="3346" width="17.85546875" style="184" bestFit="1" customWidth="1"/>
    <col min="3347" max="3348" width="9.140625" style="184"/>
    <col min="3349" max="3349" width="10" style="184" bestFit="1" customWidth="1"/>
    <col min="3350" max="3575" width="9.140625" style="184"/>
    <col min="3576" max="3576" width="4" style="184" customWidth="1"/>
    <col min="3577" max="3577" width="34.5703125" style="184" customWidth="1"/>
    <col min="3578" max="3578" width="11.85546875" style="184" bestFit="1" customWidth="1"/>
    <col min="3579" max="3579" width="8.140625" style="184" customWidth="1"/>
    <col min="3580" max="3580" width="13.85546875" style="184" bestFit="1" customWidth="1"/>
    <col min="3581" max="3581" width="8.140625" style="184" customWidth="1"/>
    <col min="3582" max="3582" width="13.85546875" style="184" bestFit="1" customWidth="1"/>
    <col min="3583" max="3583" width="8.7109375" style="184" customWidth="1"/>
    <col min="3584" max="3584" width="13.5703125" style="184" bestFit="1" customWidth="1"/>
    <col min="3585" max="3585" width="9" style="184" customWidth="1"/>
    <col min="3586" max="3586" width="13.5703125" style="184" bestFit="1" customWidth="1"/>
    <col min="3587" max="3587" width="9" style="184" bestFit="1" customWidth="1"/>
    <col min="3588" max="3588" width="13.5703125" style="184" bestFit="1" customWidth="1"/>
    <col min="3589" max="3589" width="9" style="184" bestFit="1" customWidth="1"/>
    <col min="3590" max="3590" width="13.85546875" style="184" bestFit="1" customWidth="1"/>
    <col min="3591" max="3591" width="8.7109375" style="184" bestFit="1" customWidth="1"/>
    <col min="3592" max="3592" width="13.85546875" style="184" bestFit="1" customWidth="1"/>
    <col min="3593" max="3593" width="8.7109375" style="184" bestFit="1" customWidth="1"/>
    <col min="3594" max="3594" width="13.85546875" style="184" bestFit="1" customWidth="1"/>
    <col min="3595" max="3595" width="8.7109375" style="184" bestFit="1" customWidth="1"/>
    <col min="3596" max="3596" width="13.85546875" style="184" bestFit="1" customWidth="1"/>
    <col min="3597" max="3597" width="8.7109375" style="184" bestFit="1" customWidth="1"/>
    <col min="3598" max="3598" width="13.85546875" style="184" bestFit="1" customWidth="1"/>
    <col min="3599" max="3599" width="8.7109375" style="184" bestFit="1" customWidth="1"/>
    <col min="3600" max="3600" width="13.85546875" style="184" bestFit="1" customWidth="1"/>
    <col min="3601" max="3601" width="8.7109375" style="184" bestFit="1" customWidth="1"/>
    <col min="3602" max="3602" width="17.85546875" style="184" bestFit="1" customWidth="1"/>
    <col min="3603" max="3604" width="9.140625" style="184"/>
    <col min="3605" max="3605" width="10" style="184" bestFit="1" customWidth="1"/>
    <col min="3606" max="3831" width="9.140625" style="184"/>
    <col min="3832" max="3832" width="4" style="184" customWidth="1"/>
    <col min="3833" max="3833" width="34.5703125" style="184" customWidth="1"/>
    <col min="3834" max="3834" width="11.85546875" style="184" bestFit="1" customWidth="1"/>
    <col min="3835" max="3835" width="8.140625" style="184" customWidth="1"/>
    <col min="3836" max="3836" width="13.85546875" style="184" bestFit="1" customWidth="1"/>
    <col min="3837" max="3837" width="8.140625" style="184" customWidth="1"/>
    <col min="3838" max="3838" width="13.85546875" style="184" bestFit="1" customWidth="1"/>
    <col min="3839" max="3839" width="8.7109375" style="184" customWidth="1"/>
    <col min="3840" max="3840" width="13.5703125" style="184" bestFit="1" customWidth="1"/>
    <col min="3841" max="3841" width="9" style="184" customWidth="1"/>
    <col min="3842" max="3842" width="13.5703125" style="184" bestFit="1" customWidth="1"/>
    <col min="3843" max="3843" width="9" style="184" bestFit="1" customWidth="1"/>
    <col min="3844" max="3844" width="13.5703125" style="184" bestFit="1" customWidth="1"/>
    <col min="3845" max="3845" width="9" style="184" bestFit="1" customWidth="1"/>
    <col min="3846" max="3846" width="13.85546875" style="184" bestFit="1" customWidth="1"/>
    <col min="3847" max="3847" width="8.7109375" style="184" bestFit="1" customWidth="1"/>
    <col min="3848" max="3848" width="13.85546875" style="184" bestFit="1" customWidth="1"/>
    <col min="3849" max="3849" width="8.7109375" style="184" bestFit="1" customWidth="1"/>
    <col min="3850" max="3850" width="13.85546875" style="184" bestFit="1" customWidth="1"/>
    <col min="3851" max="3851" width="8.7109375" style="184" bestFit="1" customWidth="1"/>
    <col min="3852" max="3852" width="13.85546875" style="184" bestFit="1" customWidth="1"/>
    <col min="3853" max="3853" width="8.7109375" style="184" bestFit="1" customWidth="1"/>
    <col min="3854" max="3854" width="13.85546875" style="184" bestFit="1" customWidth="1"/>
    <col min="3855" max="3855" width="8.7109375" style="184" bestFit="1" customWidth="1"/>
    <col min="3856" max="3856" width="13.85546875" style="184" bestFit="1" customWidth="1"/>
    <col min="3857" max="3857" width="8.7109375" style="184" bestFit="1" customWidth="1"/>
    <col min="3858" max="3858" width="17.85546875" style="184" bestFit="1" customWidth="1"/>
    <col min="3859" max="3860" width="9.140625" style="184"/>
    <col min="3861" max="3861" width="10" style="184" bestFit="1" customWidth="1"/>
    <col min="3862" max="4087" width="9.140625" style="184"/>
    <col min="4088" max="4088" width="4" style="184" customWidth="1"/>
    <col min="4089" max="4089" width="34.5703125" style="184" customWidth="1"/>
    <col min="4090" max="4090" width="11.85546875" style="184" bestFit="1" customWidth="1"/>
    <col min="4091" max="4091" width="8.140625" style="184" customWidth="1"/>
    <col min="4092" max="4092" width="13.85546875" style="184" bestFit="1" customWidth="1"/>
    <col min="4093" max="4093" width="8.140625" style="184" customWidth="1"/>
    <col min="4094" max="4094" width="13.85546875" style="184" bestFit="1" customWidth="1"/>
    <col min="4095" max="4095" width="8.7109375" style="184" customWidth="1"/>
    <col min="4096" max="4096" width="13.5703125" style="184" bestFit="1" customWidth="1"/>
    <col min="4097" max="4097" width="9" style="184" customWidth="1"/>
    <col min="4098" max="4098" width="13.5703125" style="184" bestFit="1" customWidth="1"/>
    <col min="4099" max="4099" width="9" style="184" bestFit="1" customWidth="1"/>
    <col min="4100" max="4100" width="13.5703125" style="184" bestFit="1" customWidth="1"/>
    <col min="4101" max="4101" width="9" style="184" bestFit="1" customWidth="1"/>
    <col min="4102" max="4102" width="13.85546875" style="184" bestFit="1" customWidth="1"/>
    <col min="4103" max="4103" width="8.7109375" style="184" bestFit="1" customWidth="1"/>
    <col min="4104" max="4104" width="13.85546875" style="184" bestFit="1" customWidth="1"/>
    <col min="4105" max="4105" width="8.7109375" style="184" bestFit="1" customWidth="1"/>
    <col min="4106" max="4106" width="13.85546875" style="184" bestFit="1" customWidth="1"/>
    <col min="4107" max="4107" width="8.7109375" style="184" bestFit="1" customWidth="1"/>
    <col min="4108" max="4108" width="13.85546875" style="184" bestFit="1" customWidth="1"/>
    <col min="4109" max="4109" width="8.7109375" style="184" bestFit="1" customWidth="1"/>
    <col min="4110" max="4110" width="13.85546875" style="184" bestFit="1" customWidth="1"/>
    <col min="4111" max="4111" width="8.7109375" style="184" bestFit="1" customWidth="1"/>
    <col min="4112" max="4112" width="13.85546875" style="184" bestFit="1" customWidth="1"/>
    <col min="4113" max="4113" width="8.7109375" style="184" bestFit="1" customWidth="1"/>
    <col min="4114" max="4114" width="17.85546875" style="184" bestFit="1" customWidth="1"/>
    <col min="4115" max="4116" width="9.140625" style="184"/>
    <col min="4117" max="4117" width="10" style="184" bestFit="1" customWidth="1"/>
    <col min="4118" max="4343" width="9.140625" style="184"/>
    <col min="4344" max="4344" width="4" style="184" customWidth="1"/>
    <col min="4345" max="4345" width="34.5703125" style="184" customWidth="1"/>
    <col min="4346" max="4346" width="11.85546875" style="184" bestFit="1" customWidth="1"/>
    <col min="4347" max="4347" width="8.140625" style="184" customWidth="1"/>
    <col min="4348" max="4348" width="13.85546875" style="184" bestFit="1" customWidth="1"/>
    <col min="4349" max="4349" width="8.140625" style="184" customWidth="1"/>
    <col min="4350" max="4350" width="13.85546875" style="184" bestFit="1" customWidth="1"/>
    <col min="4351" max="4351" width="8.7109375" style="184" customWidth="1"/>
    <col min="4352" max="4352" width="13.5703125" style="184" bestFit="1" customWidth="1"/>
    <col min="4353" max="4353" width="9" style="184" customWidth="1"/>
    <col min="4354" max="4354" width="13.5703125" style="184" bestFit="1" customWidth="1"/>
    <col min="4355" max="4355" width="9" style="184" bestFit="1" customWidth="1"/>
    <col min="4356" max="4356" width="13.5703125" style="184" bestFit="1" customWidth="1"/>
    <col min="4357" max="4357" width="9" style="184" bestFit="1" customWidth="1"/>
    <col min="4358" max="4358" width="13.85546875" style="184" bestFit="1" customWidth="1"/>
    <col min="4359" max="4359" width="8.7109375" style="184" bestFit="1" customWidth="1"/>
    <col min="4360" max="4360" width="13.85546875" style="184" bestFit="1" customWidth="1"/>
    <col min="4361" max="4361" width="8.7109375" style="184" bestFit="1" customWidth="1"/>
    <col min="4362" max="4362" width="13.85546875" style="184" bestFit="1" customWidth="1"/>
    <col min="4363" max="4363" width="8.7109375" style="184" bestFit="1" customWidth="1"/>
    <col min="4364" max="4364" width="13.85546875" style="184" bestFit="1" customWidth="1"/>
    <col min="4365" max="4365" width="8.7109375" style="184" bestFit="1" customWidth="1"/>
    <col min="4366" max="4366" width="13.85546875" style="184" bestFit="1" customWidth="1"/>
    <col min="4367" max="4367" width="8.7109375" style="184" bestFit="1" customWidth="1"/>
    <col min="4368" max="4368" width="13.85546875" style="184" bestFit="1" customWidth="1"/>
    <col min="4369" max="4369" width="8.7109375" style="184" bestFit="1" customWidth="1"/>
    <col min="4370" max="4370" width="17.85546875" style="184" bestFit="1" customWidth="1"/>
    <col min="4371" max="4372" width="9.140625" style="184"/>
    <col min="4373" max="4373" width="10" style="184" bestFit="1" customWidth="1"/>
    <col min="4374" max="4599" width="9.140625" style="184"/>
    <col min="4600" max="4600" width="4" style="184" customWidth="1"/>
    <col min="4601" max="4601" width="34.5703125" style="184" customWidth="1"/>
    <col min="4602" max="4602" width="11.85546875" style="184" bestFit="1" customWidth="1"/>
    <col min="4603" max="4603" width="8.140625" style="184" customWidth="1"/>
    <col min="4604" max="4604" width="13.85546875" style="184" bestFit="1" customWidth="1"/>
    <col min="4605" max="4605" width="8.140625" style="184" customWidth="1"/>
    <col min="4606" max="4606" width="13.85546875" style="184" bestFit="1" customWidth="1"/>
    <col min="4607" max="4607" width="8.7109375" style="184" customWidth="1"/>
    <col min="4608" max="4608" width="13.5703125" style="184" bestFit="1" customWidth="1"/>
    <col min="4609" max="4609" width="9" style="184" customWidth="1"/>
    <col min="4610" max="4610" width="13.5703125" style="184" bestFit="1" customWidth="1"/>
    <col min="4611" max="4611" width="9" style="184" bestFit="1" customWidth="1"/>
    <col min="4612" max="4612" width="13.5703125" style="184" bestFit="1" customWidth="1"/>
    <col min="4613" max="4613" width="9" style="184" bestFit="1" customWidth="1"/>
    <col min="4614" max="4614" width="13.85546875" style="184" bestFit="1" customWidth="1"/>
    <col min="4615" max="4615" width="8.7109375" style="184" bestFit="1" customWidth="1"/>
    <col min="4616" max="4616" width="13.85546875" style="184" bestFit="1" customWidth="1"/>
    <col min="4617" max="4617" width="8.7109375" style="184" bestFit="1" customWidth="1"/>
    <col min="4618" max="4618" width="13.85546875" style="184" bestFit="1" customWidth="1"/>
    <col min="4619" max="4619" width="8.7109375" style="184" bestFit="1" customWidth="1"/>
    <col min="4620" max="4620" width="13.85546875" style="184" bestFit="1" customWidth="1"/>
    <col min="4621" max="4621" width="8.7109375" style="184" bestFit="1" customWidth="1"/>
    <col min="4622" max="4622" width="13.85546875" style="184" bestFit="1" customWidth="1"/>
    <col min="4623" max="4623" width="8.7109375" style="184" bestFit="1" customWidth="1"/>
    <col min="4624" max="4624" width="13.85546875" style="184" bestFit="1" customWidth="1"/>
    <col min="4625" max="4625" width="8.7109375" style="184" bestFit="1" customWidth="1"/>
    <col min="4626" max="4626" width="17.85546875" style="184" bestFit="1" customWidth="1"/>
    <col min="4627" max="4628" width="9.140625" style="184"/>
    <col min="4629" max="4629" width="10" style="184" bestFit="1" customWidth="1"/>
    <col min="4630" max="4855" width="9.140625" style="184"/>
    <col min="4856" max="4856" width="4" style="184" customWidth="1"/>
    <col min="4857" max="4857" width="34.5703125" style="184" customWidth="1"/>
    <col min="4858" max="4858" width="11.85546875" style="184" bestFit="1" customWidth="1"/>
    <col min="4859" max="4859" width="8.140625" style="184" customWidth="1"/>
    <col min="4860" max="4860" width="13.85546875" style="184" bestFit="1" customWidth="1"/>
    <col min="4861" max="4861" width="8.140625" style="184" customWidth="1"/>
    <col min="4862" max="4862" width="13.85546875" style="184" bestFit="1" customWidth="1"/>
    <col min="4863" max="4863" width="8.7109375" style="184" customWidth="1"/>
    <col min="4864" max="4864" width="13.5703125" style="184" bestFit="1" customWidth="1"/>
    <col min="4865" max="4865" width="9" style="184" customWidth="1"/>
    <col min="4866" max="4866" width="13.5703125" style="184" bestFit="1" customWidth="1"/>
    <col min="4867" max="4867" width="9" style="184" bestFit="1" customWidth="1"/>
    <col min="4868" max="4868" width="13.5703125" style="184" bestFit="1" customWidth="1"/>
    <col min="4869" max="4869" width="9" style="184" bestFit="1" customWidth="1"/>
    <col min="4870" max="4870" width="13.85546875" style="184" bestFit="1" customWidth="1"/>
    <col min="4871" max="4871" width="8.7109375" style="184" bestFit="1" customWidth="1"/>
    <col min="4872" max="4872" width="13.85546875" style="184" bestFit="1" customWidth="1"/>
    <col min="4873" max="4873" width="8.7109375" style="184" bestFit="1" customWidth="1"/>
    <col min="4874" max="4874" width="13.85546875" style="184" bestFit="1" customWidth="1"/>
    <col min="4875" max="4875" width="8.7109375" style="184" bestFit="1" customWidth="1"/>
    <col min="4876" max="4876" width="13.85546875" style="184" bestFit="1" customWidth="1"/>
    <col min="4877" max="4877" width="8.7109375" style="184" bestFit="1" customWidth="1"/>
    <col min="4878" max="4878" width="13.85546875" style="184" bestFit="1" customWidth="1"/>
    <col min="4879" max="4879" width="8.7109375" style="184" bestFit="1" customWidth="1"/>
    <col min="4880" max="4880" width="13.85546875" style="184" bestFit="1" customWidth="1"/>
    <col min="4881" max="4881" width="8.7109375" style="184" bestFit="1" customWidth="1"/>
    <col min="4882" max="4882" width="17.85546875" style="184" bestFit="1" customWidth="1"/>
    <col min="4883" max="4884" width="9.140625" style="184"/>
    <col min="4885" max="4885" width="10" style="184" bestFit="1" customWidth="1"/>
    <col min="4886" max="5111" width="9.140625" style="184"/>
    <col min="5112" max="5112" width="4" style="184" customWidth="1"/>
    <col min="5113" max="5113" width="34.5703125" style="184" customWidth="1"/>
    <col min="5114" max="5114" width="11.85546875" style="184" bestFit="1" customWidth="1"/>
    <col min="5115" max="5115" width="8.140625" style="184" customWidth="1"/>
    <col min="5116" max="5116" width="13.85546875" style="184" bestFit="1" customWidth="1"/>
    <col min="5117" max="5117" width="8.140625" style="184" customWidth="1"/>
    <col min="5118" max="5118" width="13.85546875" style="184" bestFit="1" customWidth="1"/>
    <col min="5119" max="5119" width="8.7109375" style="184" customWidth="1"/>
    <col min="5120" max="5120" width="13.5703125" style="184" bestFit="1" customWidth="1"/>
    <col min="5121" max="5121" width="9" style="184" customWidth="1"/>
    <col min="5122" max="5122" width="13.5703125" style="184" bestFit="1" customWidth="1"/>
    <col min="5123" max="5123" width="9" style="184" bestFit="1" customWidth="1"/>
    <col min="5124" max="5124" width="13.5703125" style="184" bestFit="1" customWidth="1"/>
    <col min="5125" max="5125" width="9" style="184" bestFit="1" customWidth="1"/>
    <col min="5126" max="5126" width="13.85546875" style="184" bestFit="1" customWidth="1"/>
    <col min="5127" max="5127" width="8.7109375" style="184" bestFit="1" customWidth="1"/>
    <col min="5128" max="5128" width="13.85546875" style="184" bestFit="1" customWidth="1"/>
    <col min="5129" max="5129" width="8.7109375" style="184" bestFit="1" customWidth="1"/>
    <col min="5130" max="5130" width="13.85546875" style="184" bestFit="1" customWidth="1"/>
    <col min="5131" max="5131" width="8.7109375" style="184" bestFit="1" customWidth="1"/>
    <col min="5132" max="5132" width="13.85546875" style="184" bestFit="1" customWidth="1"/>
    <col min="5133" max="5133" width="8.7109375" style="184" bestFit="1" customWidth="1"/>
    <col min="5134" max="5134" width="13.85546875" style="184" bestFit="1" customWidth="1"/>
    <col min="5135" max="5135" width="8.7109375" style="184" bestFit="1" customWidth="1"/>
    <col min="5136" max="5136" width="13.85546875" style="184" bestFit="1" customWidth="1"/>
    <col min="5137" max="5137" width="8.7109375" style="184" bestFit="1" customWidth="1"/>
    <col min="5138" max="5138" width="17.85546875" style="184" bestFit="1" customWidth="1"/>
    <col min="5139" max="5140" width="9.140625" style="184"/>
    <col min="5141" max="5141" width="10" style="184" bestFit="1" customWidth="1"/>
    <col min="5142" max="5367" width="9.140625" style="184"/>
    <col min="5368" max="5368" width="4" style="184" customWidth="1"/>
    <col min="5369" max="5369" width="34.5703125" style="184" customWidth="1"/>
    <col min="5370" max="5370" width="11.85546875" style="184" bestFit="1" customWidth="1"/>
    <col min="5371" max="5371" width="8.140625" style="184" customWidth="1"/>
    <col min="5372" max="5372" width="13.85546875" style="184" bestFit="1" customWidth="1"/>
    <col min="5373" max="5373" width="8.140625" style="184" customWidth="1"/>
    <col min="5374" max="5374" width="13.85546875" style="184" bestFit="1" customWidth="1"/>
    <col min="5375" max="5375" width="8.7109375" style="184" customWidth="1"/>
    <col min="5376" max="5376" width="13.5703125" style="184" bestFit="1" customWidth="1"/>
    <col min="5377" max="5377" width="9" style="184" customWidth="1"/>
    <col min="5378" max="5378" width="13.5703125" style="184" bestFit="1" customWidth="1"/>
    <col min="5379" max="5379" width="9" style="184" bestFit="1" customWidth="1"/>
    <col min="5380" max="5380" width="13.5703125" style="184" bestFit="1" customWidth="1"/>
    <col min="5381" max="5381" width="9" style="184" bestFit="1" customWidth="1"/>
    <col min="5382" max="5382" width="13.85546875" style="184" bestFit="1" customWidth="1"/>
    <col min="5383" max="5383" width="8.7109375" style="184" bestFit="1" customWidth="1"/>
    <col min="5384" max="5384" width="13.85546875" style="184" bestFit="1" customWidth="1"/>
    <col min="5385" max="5385" width="8.7109375" style="184" bestFit="1" customWidth="1"/>
    <col min="5386" max="5386" width="13.85546875" style="184" bestFit="1" customWidth="1"/>
    <col min="5387" max="5387" width="8.7109375" style="184" bestFit="1" customWidth="1"/>
    <col min="5388" max="5388" width="13.85546875" style="184" bestFit="1" customWidth="1"/>
    <col min="5389" max="5389" width="8.7109375" style="184" bestFit="1" customWidth="1"/>
    <col min="5390" max="5390" width="13.85546875" style="184" bestFit="1" customWidth="1"/>
    <col min="5391" max="5391" width="8.7109375" style="184" bestFit="1" customWidth="1"/>
    <col min="5392" max="5392" width="13.85546875" style="184" bestFit="1" customWidth="1"/>
    <col min="5393" max="5393" width="8.7109375" style="184" bestFit="1" customWidth="1"/>
    <col min="5394" max="5394" width="17.85546875" style="184" bestFit="1" customWidth="1"/>
    <col min="5395" max="5396" width="9.140625" style="184"/>
    <col min="5397" max="5397" width="10" style="184" bestFit="1" customWidth="1"/>
    <col min="5398" max="5623" width="9.140625" style="184"/>
    <col min="5624" max="5624" width="4" style="184" customWidth="1"/>
    <col min="5625" max="5625" width="34.5703125" style="184" customWidth="1"/>
    <col min="5626" max="5626" width="11.85546875" style="184" bestFit="1" customWidth="1"/>
    <col min="5627" max="5627" width="8.140625" style="184" customWidth="1"/>
    <col min="5628" max="5628" width="13.85546875" style="184" bestFit="1" customWidth="1"/>
    <col min="5629" max="5629" width="8.140625" style="184" customWidth="1"/>
    <col min="5630" max="5630" width="13.85546875" style="184" bestFit="1" customWidth="1"/>
    <col min="5631" max="5631" width="8.7109375" style="184" customWidth="1"/>
    <col min="5632" max="5632" width="13.5703125" style="184" bestFit="1" customWidth="1"/>
    <col min="5633" max="5633" width="9" style="184" customWidth="1"/>
    <col min="5634" max="5634" width="13.5703125" style="184" bestFit="1" customWidth="1"/>
    <col min="5635" max="5635" width="9" style="184" bestFit="1" customWidth="1"/>
    <col min="5636" max="5636" width="13.5703125" style="184" bestFit="1" customWidth="1"/>
    <col min="5637" max="5637" width="9" style="184" bestFit="1" customWidth="1"/>
    <col min="5638" max="5638" width="13.85546875" style="184" bestFit="1" customWidth="1"/>
    <col min="5639" max="5639" width="8.7109375" style="184" bestFit="1" customWidth="1"/>
    <col min="5640" max="5640" width="13.85546875" style="184" bestFit="1" customWidth="1"/>
    <col min="5641" max="5641" width="8.7109375" style="184" bestFit="1" customWidth="1"/>
    <col min="5642" max="5642" width="13.85546875" style="184" bestFit="1" customWidth="1"/>
    <col min="5643" max="5643" width="8.7109375" style="184" bestFit="1" customWidth="1"/>
    <col min="5644" max="5644" width="13.85546875" style="184" bestFit="1" customWidth="1"/>
    <col min="5645" max="5645" width="8.7109375" style="184" bestFit="1" customWidth="1"/>
    <col min="5646" max="5646" width="13.85546875" style="184" bestFit="1" customWidth="1"/>
    <col min="5647" max="5647" width="8.7109375" style="184" bestFit="1" customWidth="1"/>
    <col min="5648" max="5648" width="13.85546875" style="184" bestFit="1" customWidth="1"/>
    <col min="5649" max="5649" width="8.7109375" style="184" bestFit="1" customWidth="1"/>
    <col min="5650" max="5650" width="17.85546875" style="184" bestFit="1" customWidth="1"/>
    <col min="5651" max="5652" width="9.140625" style="184"/>
    <col min="5653" max="5653" width="10" style="184" bestFit="1" customWidth="1"/>
    <col min="5654" max="5879" width="9.140625" style="184"/>
    <col min="5880" max="5880" width="4" style="184" customWidth="1"/>
    <col min="5881" max="5881" width="34.5703125" style="184" customWidth="1"/>
    <col min="5882" max="5882" width="11.85546875" style="184" bestFit="1" customWidth="1"/>
    <col min="5883" max="5883" width="8.140625" style="184" customWidth="1"/>
    <col min="5884" max="5884" width="13.85546875" style="184" bestFit="1" customWidth="1"/>
    <col min="5885" max="5885" width="8.140625" style="184" customWidth="1"/>
    <col min="5886" max="5886" width="13.85546875" style="184" bestFit="1" customWidth="1"/>
    <col min="5887" max="5887" width="8.7109375" style="184" customWidth="1"/>
    <col min="5888" max="5888" width="13.5703125" style="184" bestFit="1" customWidth="1"/>
    <col min="5889" max="5889" width="9" style="184" customWidth="1"/>
    <col min="5890" max="5890" width="13.5703125" style="184" bestFit="1" customWidth="1"/>
    <col min="5891" max="5891" width="9" style="184" bestFit="1" customWidth="1"/>
    <col min="5892" max="5892" width="13.5703125" style="184" bestFit="1" customWidth="1"/>
    <col min="5893" max="5893" width="9" style="184" bestFit="1" customWidth="1"/>
    <col min="5894" max="5894" width="13.85546875" style="184" bestFit="1" customWidth="1"/>
    <col min="5895" max="5895" width="8.7109375" style="184" bestFit="1" customWidth="1"/>
    <col min="5896" max="5896" width="13.85546875" style="184" bestFit="1" customWidth="1"/>
    <col min="5897" max="5897" width="8.7109375" style="184" bestFit="1" customWidth="1"/>
    <col min="5898" max="5898" width="13.85546875" style="184" bestFit="1" customWidth="1"/>
    <col min="5899" max="5899" width="8.7109375" style="184" bestFit="1" customWidth="1"/>
    <col min="5900" max="5900" width="13.85546875" style="184" bestFit="1" customWidth="1"/>
    <col min="5901" max="5901" width="8.7109375" style="184" bestFit="1" customWidth="1"/>
    <col min="5902" max="5902" width="13.85546875" style="184" bestFit="1" customWidth="1"/>
    <col min="5903" max="5903" width="8.7109375" style="184" bestFit="1" customWidth="1"/>
    <col min="5904" max="5904" width="13.85546875" style="184" bestFit="1" customWidth="1"/>
    <col min="5905" max="5905" width="8.7109375" style="184" bestFit="1" customWidth="1"/>
    <col min="5906" max="5906" width="17.85546875" style="184" bestFit="1" customWidth="1"/>
    <col min="5907" max="5908" width="9.140625" style="184"/>
    <col min="5909" max="5909" width="10" style="184" bestFit="1" customWidth="1"/>
    <col min="5910" max="6135" width="9.140625" style="184"/>
    <col min="6136" max="6136" width="4" style="184" customWidth="1"/>
    <col min="6137" max="6137" width="34.5703125" style="184" customWidth="1"/>
    <col min="6138" max="6138" width="11.85546875" style="184" bestFit="1" customWidth="1"/>
    <col min="6139" max="6139" width="8.140625" style="184" customWidth="1"/>
    <col min="6140" max="6140" width="13.85546875" style="184" bestFit="1" customWidth="1"/>
    <col min="6141" max="6141" width="8.140625" style="184" customWidth="1"/>
    <col min="6142" max="6142" width="13.85546875" style="184" bestFit="1" customWidth="1"/>
    <col min="6143" max="6143" width="8.7109375" style="184" customWidth="1"/>
    <col min="6144" max="6144" width="13.5703125" style="184" bestFit="1" customWidth="1"/>
    <col min="6145" max="6145" width="9" style="184" customWidth="1"/>
    <col min="6146" max="6146" width="13.5703125" style="184" bestFit="1" customWidth="1"/>
    <col min="6147" max="6147" width="9" style="184" bestFit="1" customWidth="1"/>
    <col min="6148" max="6148" width="13.5703125" style="184" bestFit="1" customWidth="1"/>
    <col min="6149" max="6149" width="9" style="184" bestFit="1" customWidth="1"/>
    <col min="6150" max="6150" width="13.85546875" style="184" bestFit="1" customWidth="1"/>
    <col min="6151" max="6151" width="8.7109375" style="184" bestFit="1" customWidth="1"/>
    <col min="6152" max="6152" width="13.85546875" style="184" bestFit="1" customWidth="1"/>
    <col min="6153" max="6153" width="8.7109375" style="184" bestFit="1" customWidth="1"/>
    <col min="6154" max="6154" width="13.85546875" style="184" bestFit="1" customWidth="1"/>
    <col min="6155" max="6155" width="8.7109375" style="184" bestFit="1" customWidth="1"/>
    <col min="6156" max="6156" width="13.85546875" style="184" bestFit="1" customWidth="1"/>
    <col min="6157" max="6157" width="8.7109375" style="184" bestFit="1" customWidth="1"/>
    <col min="6158" max="6158" width="13.85546875" style="184" bestFit="1" customWidth="1"/>
    <col min="6159" max="6159" width="8.7109375" style="184" bestFit="1" customWidth="1"/>
    <col min="6160" max="6160" width="13.85546875" style="184" bestFit="1" customWidth="1"/>
    <col min="6161" max="6161" width="8.7109375" style="184" bestFit="1" customWidth="1"/>
    <col min="6162" max="6162" width="17.85546875" style="184" bestFit="1" customWidth="1"/>
    <col min="6163" max="6164" width="9.140625" style="184"/>
    <col min="6165" max="6165" width="10" style="184" bestFit="1" customWidth="1"/>
    <col min="6166" max="6391" width="9.140625" style="184"/>
    <col min="6392" max="6392" width="4" style="184" customWidth="1"/>
    <col min="6393" max="6393" width="34.5703125" style="184" customWidth="1"/>
    <col min="6394" max="6394" width="11.85546875" style="184" bestFit="1" customWidth="1"/>
    <col min="6395" max="6395" width="8.140625" style="184" customWidth="1"/>
    <col min="6396" max="6396" width="13.85546875" style="184" bestFit="1" customWidth="1"/>
    <col min="6397" max="6397" width="8.140625" style="184" customWidth="1"/>
    <col min="6398" max="6398" width="13.85546875" style="184" bestFit="1" customWidth="1"/>
    <col min="6399" max="6399" width="8.7109375" style="184" customWidth="1"/>
    <col min="6400" max="6400" width="13.5703125" style="184" bestFit="1" customWidth="1"/>
    <col min="6401" max="6401" width="9" style="184" customWidth="1"/>
    <col min="6402" max="6402" width="13.5703125" style="184" bestFit="1" customWidth="1"/>
    <col min="6403" max="6403" width="9" style="184" bestFit="1" customWidth="1"/>
    <col min="6404" max="6404" width="13.5703125" style="184" bestFit="1" customWidth="1"/>
    <col min="6405" max="6405" width="9" style="184" bestFit="1" customWidth="1"/>
    <col min="6406" max="6406" width="13.85546875" style="184" bestFit="1" customWidth="1"/>
    <col min="6407" max="6407" width="8.7109375" style="184" bestFit="1" customWidth="1"/>
    <col min="6408" max="6408" width="13.85546875" style="184" bestFit="1" customWidth="1"/>
    <col min="6409" max="6409" width="8.7109375" style="184" bestFit="1" customWidth="1"/>
    <col min="6410" max="6410" width="13.85546875" style="184" bestFit="1" customWidth="1"/>
    <col min="6411" max="6411" width="8.7109375" style="184" bestFit="1" customWidth="1"/>
    <col min="6412" max="6412" width="13.85546875" style="184" bestFit="1" customWidth="1"/>
    <col min="6413" max="6413" width="8.7109375" style="184" bestFit="1" customWidth="1"/>
    <col min="6414" max="6414" width="13.85546875" style="184" bestFit="1" customWidth="1"/>
    <col min="6415" max="6415" width="8.7109375" style="184" bestFit="1" customWidth="1"/>
    <col min="6416" max="6416" width="13.85546875" style="184" bestFit="1" customWidth="1"/>
    <col min="6417" max="6417" width="8.7109375" style="184" bestFit="1" customWidth="1"/>
    <col min="6418" max="6418" width="17.85546875" style="184" bestFit="1" customWidth="1"/>
    <col min="6419" max="6420" width="9.140625" style="184"/>
    <col min="6421" max="6421" width="10" style="184" bestFit="1" customWidth="1"/>
    <col min="6422" max="6647" width="9.140625" style="184"/>
    <col min="6648" max="6648" width="4" style="184" customWidth="1"/>
    <col min="6649" max="6649" width="34.5703125" style="184" customWidth="1"/>
    <col min="6650" max="6650" width="11.85546875" style="184" bestFit="1" customWidth="1"/>
    <col min="6651" max="6651" width="8.140625" style="184" customWidth="1"/>
    <col min="6652" max="6652" width="13.85546875" style="184" bestFit="1" customWidth="1"/>
    <col min="6653" max="6653" width="8.140625" style="184" customWidth="1"/>
    <col min="6654" max="6654" width="13.85546875" style="184" bestFit="1" customWidth="1"/>
    <col min="6655" max="6655" width="8.7109375" style="184" customWidth="1"/>
    <col min="6656" max="6656" width="13.5703125" style="184" bestFit="1" customWidth="1"/>
    <col min="6657" max="6657" width="9" style="184" customWidth="1"/>
    <col min="6658" max="6658" width="13.5703125" style="184" bestFit="1" customWidth="1"/>
    <col min="6659" max="6659" width="9" style="184" bestFit="1" customWidth="1"/>
    <col min="6660" max="6660" width="13.5703125" style="184" bestFit="1" customWidth="1"/>
    <col min="6661" max="6661" width="9" style="184" bestFit="1" customWidth="1"/>
    <col min="6662" max="6662" width="13.85546875" style="184" bestFit="1" customWidth="1"/>
    <col min="6663" max="6663" width="8.7109375" style="184" bestFit="1" customWidth="1"/>
    <col min="6664" max="6664" width="13.85546875" style="184" bestFit="1" customWidth="1"/>
    <col min="6665" max="6665" width="8.7109375" style="184" bestFit="1" customWidth="1"/>
    <col min="6666" max="6666" width="13.85546875" style="184" bestFit="1" customWidth="1"/>
    <col min="6667" max="6667" width="8.7109375" style="184" bestFit="1" customWidth="1"/>
    <col min="6668" max="6668" width="13.85546875" style="184" bestFit="1" customWidth="1"/>
    <col min="6669" max="6669" width="8.7109375" style="184" bestFit="1" customWidth="1"/>
    <col min="6670" max="6670" width="13.85546875" style="184" bestFit="1" customWidth="1"/>
    <col min="6671" max="6671" width="8.7109375" style="184" bestFit="1" customWidth="1"/>
    <col min="6672" max="6672" width="13.85546875" style="184" bestFit="1" customWidth="1"/>
    <col min="6673" max="6673" width="8.7109375" style="184" bestFit="1" customWidth="1"/>
    <col min="6674" max="6674" width="17.85546875" style="184" bestFit="1" customWidth="1"/>
    <col min="6675" max="6676" width="9.140625" style="184"/>
    <col min="6677" max="6677" width="10" style="184" bestFit="1" customWidth="1"/>
    <col min="6678" max="6903" width="9.140625" style="184"/>
    <col min="6904" max="6904" width="4" style="184" customWidth="1"/>
    <col min="6905" max="6905" width="34.5703125" style="184" customWidth="1"/>
    <col min="6906" max="6906" width="11.85546875" style="184" bestFit="1" customWidth="1"/>
    <col min="6907" max="6907" width="8.140625" style="184" customWidth="1"/>
    <col min="6908" max="6908" width="13.85546875" style="184" bestFit="1" customWidth="1"/>
    <col min="6909" max="6909" width="8.140625" style="184" customWidth="1"/>
    <col min="6910" max="6910" width="13.85546875" style="184" bestFit="1" customWidth="1"/>
    <col min="6911" max="6911" width="8.7109375" style="184" customWidth="1"/>
    <col min="6912" max="6912" width="13.5703125" style="184" bestFit="1" customWidth="1"/>
    <col min="6913" max="6913" width="9" style="184" customWidth="1"/>
    <col min="6914" max="6914" width="13.5703125" style="184" bestFit="1" customWidth="1"/>
    <col min="6915" max="6915" width="9" style="184" bestFit="1" customWidth="1"/>
    <col min="6916" max="6916" width="13.5703125" style="184" bestFit="1" customWidth="1"/>
    <col min="6917" max="6917" width="9" style="184" bestFit="1" customWidth="1"/>
    <col min="6918" max="6918" width="13.85546875" style="184" bestFit="1" customWidth="1"/>
    <col min="6919" max="6919" width="8.7109375" style="184" bestFit="1" customWidth="1"/>
    <col min="6920" max="6920" width="13.85546875" style="184" bestFit="1" customWidth="1"/>
    <col min="6921" max="6921" width="8.7109375" style="184" bestFit="1" customWidth="1"/>
    <col min="6922" max="6922" width="13.85546875" style="184" bestFit="1" customWidth="1"/>
    <col min="6923" max="6923" width="8.7109375" style="184" bestFit="1" customWidth="1"/>
    <col min="6924" max="6924" width="13.85546875" style="184" bestFit="1" customWidth="1"/>
    <col min="6925" max="6925" width="8.7109375" style="184" bestFit="1" customWidth="1"/>
    <col min="6926" max="6926" width="13.85546875" style="184" bestFit="1" customWidth="1"/>
    <col min="6927" max="6927" width="8.7109375" style="184" bestFit="1" customWidth="1"/>
    <col min="6928" max="6928" width="13.85546875" style="184" bestFit="1" customWidth="1"/>
    <col min="6929" max="6929" width="8.7109375" style="184" bestFit="1" customWidth="1"/>
    <col min="6930" max="6930" width="17.85546875" style="184" bestFit="1" customWidth="1"/>
    <col min="6931" max="6932" width="9.140625" style="184"/>
    <col min="6933" max="6933" width="10" style="184" bestFit="1" customWidth="1"/>
    <col min="6934" max="7159" width="9.140625" style="184"/>
    <col min="7160" max="7160" width="4" style="184" customWidth="1"/>
    <col min="7161" max="7161" width="34.5703125" style="184" customWidth="1"/>
    <col min="7162" max="7162" width="11.85546875" style="184" bestFit="1" customWidth="1"/>
    <col min="7163" max="7163" width="8.140625" style="184" customWidth="1"/>
    <col min="7164" max="7164" width="13.85546875" style="184" bestFit="1" customWidth="1"/>
    <col min="7165" max="7165" width="8.140625" style="184" customWidth="1"/>
    <col min="7166" max="7166" width="13.85546875" style="184" bestFit="1" customWidth="1"/>
    <col min="7167" max="7167" width="8.7109375" style="184" customWidth="1"/>
    <col min="7168" max="7168" width="13.5703125" style="184" bestFit="1" customWidth="1"/>
    <col min="7169" max="7169" width="9" style="184" customWidth="1"/>
    <col min="7170" max="7170" width="13.5703125" style="184" bestFit="1" customWidth="1"/>
    <col min="7171" max="7171" width="9" style="184" bestFit="1" customWidth="1"/>
    <col min="7172" max="7172" width="13.5703125" style="184" bestFit="1" customWidth="1"/>
    <col min="7173" max="7173" width="9" style="184" bestFit="1" customWidth="1"/>
    <col min="7174" max="7174" width="13.85546875" style="184" bestFit="1" customWidth="1"/>
    <col min="7175" max="7175" width="8.7109375" style="184" bestFit="1" customWidth="1"/>
    <col min="7176" max="7176" width="13.85546875" style="184" bestFit="1" customWidth="1"/>
    <col min="7177" max="7177" width="8.7109375" style="184" bestFit="1" customWidth="1"/>
    <col min="7178" max="7178" width="13.85546875" style="184" bestFit="1" customWidth="1"/>
    <col min="7179" max="7179" width="8.7109375" style="184" bestFit="1" customWidth="1"/>
    <col min="7180" max="7180" width="13.85546875" style="184" bestFit="1" customWidth="1"/>
    <col min="7181" max="7181" width="8.7109375" style="184" bestFit="1" customWidth="1"/>
    <col min="7182" max="7182" width="13.85546875" style="184" bestFit="1" customWidth="1"/>
    <col min="7183" max="7183" width="8.7109375" style="184" bestFit="1" customWidth="1"/>
    <col min="7184" max="7184" width="13.85546875" style="184" bestFit="1" customWidth="1"/>
    <col min="7185" max="7185" width="8.7109375" style="184" bestFit="1" customWidth="1"/>
    <col min="7186" max="7186" width="17.85546875" style="184" bestFit="1" customWidth="1"/>
    <col min="7187" max="7188" width="9.140625" style="184"/>
    <col min="7189" max="7189" width="10" style="184" bestFit="1" customWidth="1"/>
    <col min="7190" max="7415" width="9.140625" style="184"/>
    <col min="7416" max="7416" width="4" style="184" customWidth="1"/>
    <col min="7417" max="7417" width="34.5703125" style="184" customWidth="1"/>
    <col min="7418" max="7418" width="11.85546875" style="184" bestFit="1" customWidth="1"/>
    <col min="7419" max="7419" width="8.140625" style="184" customWidth="1"/>
    <col min="7420" max="7420" width="13.85546875" style="184" bestFit="1" customWidth="1"/>
    <col min="7421" max="7421" width="8.140625" style="184" customWidth="1"/>
    <col min="7422" max="7422" width="13.85546875" style="184" bestFit="1" customWidth="1"/>
    <col min="7423" max="7423" width="8.7109375" style="184" customWidth="1"/>
    <col min="7424" max="7424" width="13.5703125" style="184" bestFit="1" customWidth="1"/>
    <col min="7425" max="7425" width="9" style="184" customWidth="1"/>
    <col min="7426" max="7426" width="13.5703125" style="184" bestFit="1" customWidth="1"/>
    <col min="7427" max="7427" width="9" style="184" bestFit="1" customWidth="1"/>
    <col min="7428" max="7428" width="13.5703125" style="184" bestFit="1" customWidth="1"/>
    <col min="7429" max="7429" width="9" style="184" bestFit="1" customWidth="1"/>
    <col min="7430" max="7430" width="13.85546875" style="184" bestFit="1" customWidth="1"/>
    <col min="7431" max="7431" width="8.7109375" style="184" bestFit="1" customWidth="1"/>
    <col min="7432" max="7432" width="13.85546875" style="184" bestFit="1" customWidth="1"/>
    <col min="7433" max="7433" width="8.7109375" style="184" bestFit="1" customWidth="1"/>
    <col min="7434" max="7434" width="13.85546875" style="184" bestFit="1" customWidth="1"/>
    <col min="7435" max="7435" width="8.7109375" style="184" bestFit="1" customWidth="1"/>
    <col min="7436" max="7436" width="13.85546875" style="184" bestFit="1" customWidth="1"/>
    <col min="7437" max="7437" width="8.7109375" style="184" bestFit="1" customWidth="1"/>
    <col min="7438" max="7438" width="13.85546875" style="184" bestFit="1" customWidth="1"/>
    <col min="7439" max="7439" width="8.7109375" style="184" bestFit="1" customWidth="1"/>
    <col min="7440" max="7440" width="13.85546875" style="184" bestFit="1" customWidth="1"/>
    <col min="7441" max="7441" width="8.7109375" style="184" bestFit="1" customWidth="1"/>
    <col min="7442" max="7442" width="17.85546875" style="184" bestFit="1" customWidth="1"/>
    <col min="7443" max="7444" width="9.140625" style="184"/>
    <col min="7445" max="7445" width="10" style="184" bestFit="1" customWidth="1"/>
    <col min="7446" max="7671" width="9.140625" style="184"/>
    <col min="7672" max="7672" width="4" style="184" customWidth="1"/>
    <col min="7673" max="7673" width="34.5703125" style="184" customWidth="1"/>
    <col min="7674" max="7674" width="11.85546875" style="184" bestFit="1" customWidth="1"/>
    <col min="7675" max="7675" width="8.140625" style="184" customWidth="1"/>
    <col min="7676" max="7676" width="13.85546875" style="184" bestFit="1" customWidth="1"/>
    <col min="7677" max="7677" width="8.140625" style="184" customWidth="1"/>
    <col min="7678" max="7678" width="13.85546875" style="184" bestFit="1" customWidth="1"/>
    <col min="7679" max="7679" width="8.7109375" style="184" customWidth="1"/>
    <col min="7680" max="7680" width="13.5703125" style="184" bestFit="1" customWidth="1"/>
    <col min="7681" max="7681" width="9" style="184" customWidth="1"/>
    <col min="7682" max="7682" width="13.5703125" style="184" bestFit="1" customWidth="1"/>
    <col min="7683" max="7683" width="9" style="184" bestFit="1" customWidth="1"/>
    <col min="7684" max="7684" width="13.5703125" style="184" bestFit="1" customWidth="1"/>
    <col min="7685" max="7685" width="9" style="184" bestFit="1" customWidth="1"/>
    <col min="7686" max="7686" width="13.85546875" style="184" bestFit="1" customWidth="1"/>
    <col min="7687" max="7687" width="8.7109375" style="184" bestFit="1" customWidth="1"/>
    <col min="7688" max="7688" width="13.85546875" style="184" bestFit="1" customWidth="1"/>
    <col min="7689" max="7689" width="8.7109375" style="184" bestFit="1" customWidth="1"/>
    <col min="7690" max="7690" width="13.85546875" style="184" bestFit="1" customWidth="1"/>
    <col min="7691" max="7691" width="8.7109375" style="184" bestFit="1" customWidth="1"/>
    <col min="7692" max="7692" width="13.85546875" style="184" bestFit="1" customWidth="1"/>
    <col min="7693" max="7693" width="8.7109375" style="184" bestFit="1" customWidth="1"/>
    <col min="7694" max="7694" width="13.85546875" style="184" bestFit="1" customWidth="1"/>
    <col min="7695" max="7695" width="8.7109375" style="184" bestFit="1" customWidth="1"/>
    <col min="7696" max="7696" width="13.85546875" style="184" bestFit="1" customWidth="1"/>
    <col min="7697" max="7697" width="8.7109375" style="184" bestFit="1" customWidth="1"/>
    <col min="7698" max="7698" width="17.85546875" style="184" bestFit="1" customWidth="1"/>
    <col min="7699" max="7700" width="9.140625" style="184"/>
    <col min="7701" max="7701" width="10" style="184" bestFit="1" customWidth="1"/>
    <col min="7702" max="7927" width="9.140625" style="184"/>
    <col min="7928" max="7928" width="4" style="184" customWidth="1"/>
    <col min="7929" max="7929" width="34.5703125" style="184" customWidth="1"/>
    <col min="7930" max="7930" width="11.85546875" style="184" bestFit="1" customWidth="1"/>
    <col min="7931" max="7931" width="8.140625" style="184" customWidth="1"/>
    <col min="7932" max="7932" width="13.85546875" style="184" bestFit="1" customWidth="1"/>
    <col min="7933" max="7933" width="8.140625" style="184" customWidth="1"/>
    <col min="7934" max="7934" width="13.85546875" style="184" bestFit="1" customWidth="1"/>
    <col min="7935" max="7935" width="8.7109375" style="184" customWidth="1"/>
    <col min="7936" max="7936" width="13.5703125" style="184" bestFit="1" customWidth="1"/>
    <col min="7937" max="7937" width="9" style="184" customWidth="1"/>
    <col min="7938" max="7938" width="13.5703125" style="184" bestFit="1" customWidth="1"/>
    <col min="7939" max="7939" width="9" style="184" bestFit="1" customWidth="1"/>
    <col min="7940" max="7940" width="13.5703125" style="184" bestFit="1" customWidth="1"/>
    <col min="7941" max="7941" width="9" style="184" bestFit="1" customWidth="1"/>
    <col min="7942" max="7942" width="13.85546875" style="184" bestFit="1" customWidth="1"/>
    <col min="7943" max="7943" width="8.7109375" style="184" bestFit="1" customWidth="1"/>
    <col min="7944" max="7944" width="13.85546875" style="184" bestFit="1" customWidth="1"/>
    <col min="7945" max="7945" width="8.7109375" style="184" bestFit="1" customWidth="1"/>
    <col min="7946" max="7946" width="13.85546875" style="184" bestFit="1" customWidth="1"/>
    <col min="7947" max="7947" width="8.7109375" style="184" bestFit="1" customWidth="1"/>
    <col min="7948" max="7948" width="13.85546875" style="184" bestFit="1" customWidth="1"/>
    <col min="7949" max="7949" width="8.7109375" style="184" bestFit="1" customWidth="1"/>
    <col min="7950" max="7950" width="13.85546875" style="184" bestFit="1" customWidth="1"/>
    <col min="7951" max="7951" width="8.7109375" style="184" bestFit="1" customWidth="1"/>
    <col min="7952" max="7952" width="13.85546875" style="184" bestFit="1" customWidth="1"/>
    <col min="7953" max="7953" width="8.7109375" style="184" bestFit="1" customWidth="1"/>
    <col min="7954" max="7954" width="17.85546875" style="184" bestFit="1" customWidth="1"/>
    <col min="7955" max="7956" width="9.140625" style="184"/>
    <col min="7957" max="7957" width="10" style="184" bestFit="1" customWidth="1"/>
    <col min="7958" max="8183" width="9.140625" style="184"/>
    <col min="8184" max="8184" width="4" style="184" customWidth="1"/>
    <col min="8185" max="8185" width="34.5703125" style="184" customWidth="1"/>
    <col min="8186" max="8186" width="11.85546875" style="184" bestFit="1" customWidth="1"/>
    <col min="8187" max="8187" width="8.140625" style="184" customWidth="1"/>
    <col min="8188" max="8188" width="13.85546875" style="184" bestFit="1" customWidth="1"/>
    <col min="8189" max="8189" width="8.140625" style="184" customWidth="1"/>
    <col min="8190" max="8190" width="13.85546875" style="184" bestFit="1" customWidth="1"/>
    <col min="8191" max="8191" width="8.7109375" style="184" customWidth="1"/>
    <col min="8192" max="8192" width="13.5703125" style="184" bestFit="1" customWidth="1"/>
    <col min="8193" max="8193" width="9" style="184" customWidth="1"/>
    <col min="8194" max="8194" width="13.5703125" style="184" bestFit="1" customWidth="1"/>
    <col min="8195" max="8195" width="9" style="184" bestFit="1" customWidth="1"/>
    <col min="8196" max="8196" width="13.5703125" style="184" bestFit="1" customWidth="1"/>
    <col min="8197" max="8197" width="9" style="184" bestFit="1" customWidth="1"/>
    <col min="8198" max="8198" width="13.85546875" style="184" bestFit="1" customWidth="1"/>
    <col min="8199" max="8199" width="8.7109375" style="184" bestFit="1" customWidth="1"/>
    <col min="8200" max="8200" width="13.85546875" style="184" bestFit="1" customWidth="1"/>
    <col min="8201" max="8201" width="8.7109375" style="184" bestFit="1" customWidth="1"/>
    <col min="8202" max="8202" width="13.85546875" style="184" bestFit="1" customWidth="1"/>
    <col min="8203" max="8203" width="8.7109375" style="184" bestFit="1" customWidth="1"/>
    <col min="8204" max="8204" width="13.85546875" style="184" bestFit="1" customWidth="1"/>
    <col min="8205" max="8205" width="8.7109375" style="184" bestFit="1" customWidth="1"/>
    <col min="8206" max="8206" width="13.85546875" style="184" bestFit="1" customWidth="1"/>
    <col min="8207" max="8207" width="8.7109375" style="184" bestFit="1" customWidth="1"/>
    <col min="8208" max="8208" width="13.85546875" style="184" bestFit="1" customWidth="1"/>
    <col min="8209" max="8209" width="8.7109375" style="184" bestFit="1" customWidth="1"/>
    <col min="8210" max="8210" width="17.85546875" style="184" bestFit="1" customWidth="1"/>
    <col min="8211" max="8212" width="9.140625" style="184"/>
    <col min="8213" max="8213" width="10" style="184" bestFit="1" customWidth="1"/>
    <col min="8214" max="8439" width="9.140625" style="184"/>
    <col min="8440" max="8440" width="4" style="184" customWidth="1"/>
    <col min="8441" max="8441" width="34.5703125" style="184" customWidth="1"/>
    <col min="8442" max="8442" width="11.85546875" style="184" bestFit="1" customWidth="1"/>
    <col min="8443" max="8443" width="8.140625" style="184" customWidth="1"/>
    <col min="8444" max="8444" width="13.85546875" style="184" bestFit="1" customWidth="1"/>
    <col min="8445" max="8445" width="8.140625" style="184" customWidth="1"/>
    <col min="8446" max="8446" width="13.85546875" style="184" bestFit="1" customWidth="1"/>
    <col min="8447" max="8447" width="8.7109375" style="184" customWidth="1"/>
    <col min="8448" max="8448" width="13.5703125" style="184" bestFit="1" customWidth="1"/>
    <col min="8449" max="8449" width="9" style="184" customWidth="1"/>
    <col min="8450" max="8450" width="13.5703125" style="184" bestFit="1" customWidth="1"/>
    <col min="8451" max="8451" width="9" style="184" bestFit="1" customWidth="1"/>
    <col min="8452" max="8452" width="13.5703125" style="184" bestFit="1" customWidth="1"/>
    <col min="8453" max="8453" width="9" style="184" bestFit="1" customWidth="1"/>
    <col min="8454" max="8454" width="13.85546875" style="184" bestFit="1" customWidth="1"/>
    <col min="8455" max="8455" width="8.7109375" style="184" bestFit="1" customWidth="1"/>
    <col min="8456" max="8456" width="13.85546875" style="184" bestFit="1" customWidth="1"/>
    <col min="8457" max="8457" width="8.7109375" style="184" bestFit="1" customWidth="1"/>
    <col min="8458" max="8458" width="13.85546875" style="184" bestFit="1" customWidth="1"/>
    <col min="8459" max="8459" width="8.7109375" style="184" bestFit="1" customWidth="1"/>
    <col min="8460" max="8460" width="13.85546875" style="184" bestFit="1" customWidth="1"/>
    <col min="8461" max="8461" width="8.7109375" style="184" bestFit="1" customWidth="1"/>
    <col min="8462" max="8462" width="13.85546875" style="184" bestFit="1" customWidth="1"/>
    <col min="8463" max="8463" width="8.7109375" style="184" bestFit="1" customWidth="1"/>
    <col min="8464" max="8464" width="13.85546875" style="184" bestFit="1" customWidth="1"/>
    <col min="8465" max="8465" width="8.7109375" style="184" bestFit="1" customWidth="1"/>
    <col min="8466" max="8466" width="17.85546875" style="184" bestFit="1" customWidth="1"/>
    <col min="8467" max="8468" width="9.140625" style="184"/>
    <col min="8469" max="8469" width="10" style="184" bestFit="1" customWidth="1"/>
    <col min="8470" max="8695" width="9.140625" style="184"/>
    <col min="8696" max="8696" width="4" style="184" customWidth="1"/>
    <col min="8697" max="8697" width="34.5703125" style="184" customWidth="1"/>
    <col min="8698" max="8698" width="11.85546875" style="184" bestFit="1" customWidth="1"/>
    <col min="8699" max="8699" width="8.140625" style="184" customWidth="1"/>
    <col min="8700" max="8700" width="13.85546875" style="184" bestFit="1" customWidth="1"/>
    <col min="8701" max="8701" width="8.140625" style="184" customWidth="1"/>
    <col min="8702" max="8702" width="13.85546875" style="184" bestFit="1" customWidth="1"/>
    <col min="8703" max="8703" width="8.7109375" style="184" customWidth="1"/>
    <col min="8704" max="8704" width="13.5703125" style="184" bestFit="1" customWidth="1"/>
    <col min="8705" max="8705" width="9" style="184" customWidth="1"/>
    <col min="8706" max="8706" width="13.5703125" style="184" bestFit="1" customWidth="1"/>
    <col min="8707" max="8707" width="9" style="184" bestFit="1" customWidth="1"/>
    <col min="8708" max="8708" width="13.5703125" style="184" bestFit="1" customWidth="1"/>
    <col min="8709" max="8709" width="9" style="184" bestFit="1" customWidth="1"/>
    <col min="8710" max="8710" width="13.85546875" style="184" bestFit="1" customWidth="1"/>
    <col min="8711" max="8711" width="8.7109375" style="184" bestFit="1" customWidth="1"/>
    <col min="8712" max="8712" width="13.85546875" style="184" bestFit="1" customWidth="1"/>
    <col min="8713" max="8713" width="8.7109375" style="184" bestFit="1" customWidth="1"/>
    <col min="8714" max="8714" width="13.85546875" style="184" bestFit="1" customWidth="1"/>
    <col min="8715" max="8715" width="8.7109375" style="184" bestFit="1" customWidth="1"/>
    <col min="8716" max="8716" width="13.85546875" style="184" bestFit="1" customWidth="1"/>
    <col min="8717" max="8717" width="8.7109375" style="184" bestFit="1" customWidth="1"/>
    <col min="8718" max="8718" width="13.85546875" style="184" bestFit="1" customWidth="1"/>
    <col min="8719" max="8719" width="8.7109375" style="184" bestFit="1" customWidth="1"/>
    <col min="8720" max="8720" width="13.85546875" style="184" bestFit="1" customWidth="1"/>
    <col min="8721" max="8721" width="8.7109375" style="184" bestFit="1" customWidth="1"/>
    <col min="8722" max="8722" width="17.85546875" style="184" bestFit="1" customWidth="1"/>
    <col min="8723" max="8724" width="9.140625" style="184"/>
    <col min="8725" max="8725" width="10" style="184" bestFit="1" customWidth="1"/>
    <col min="8726" max="8951" width="9.140625" style="184"/>
    <col min="8952" max="8952" width="4" style="184" customWidth="1"/>
    <col min="8953" max="8953" width="34.5703125" style="184" customWidth="1"/>
    <col min="8954" max="8954" width="11.85546875" style="184" bestFit="1" customWidth="1"/>
    <col min="8955" max="8955" width="8.140625" style="184" customWidth="1"/>
    <col min="8956" max="8956" width="13.85546875" style="184" bestFit="1" customWidth="1"/>
    <col min="8957" max="8957" width="8.140625" style="184" customWidth="1"/>
    <col min="8958" max="8958" width="13.85546875" style="184" bestFit="1" customWidth="1"/>
    <col min="8959" max="8959" width="8.7109375" style="184" customWidth="1"/>
    <col min="8960" max="8960" width="13.5703125" style="184" bestFit="1" customWidth="1"/>
    <col min="8961" max="8961" width="9" style="184" customWidth="1"/>
    <col min="8962" max="8962" width="13.5703125" style="184" bestFit="1" customWidth="1"/>
    <col min="8963" max="8963" width="9" style="184" bestFit="1" customWidth="1"/>
    <col min="8964" max="8964" width="13.5703125" style="184" bestFit="1" customWidth="1"/>
    <col min="8965" max="8965" width="9" style="184" bestFit="1" customWidth="1"/>
    <col min="8966" max="8966" width="13.85546875" style="184" bestFit="1" customWidth="1"/>
    <col min="8967" max="8967" width="8.7109375" style="184" bestFit="1" customWidth="1"/>
    <col min="8968" max="8968" width="13.85546875" style="184" bestFit="1" customWidth="1"/>
    <col min="8969" max="8969" width="8.7109375" style="184" bestFit="1" customWidth="1"/>
    <col min="8970" max="8970" width="13.85546875" style="184" bestFit="1" customWidth="1"/>
    <col min="8971" max="8971" width="8.7109375" style="184" bestFit="1" customWidth="1"/>
    <col min="8972" max="8972" width="13.85546875" style="184" bestFit="1" customWidth="1"/>
    <col min="8973" max="8973" width="8.7109375" style="184" bestFit="1" customWidth="1"/>
    <col min="8974" max="8974" width="13.85546875" style="184" bestFit="1" customWidth="1"/>
    <col min="8975" max="8975" width="8.7109375" style="184" bestFit="1" customWidth="1"/>
    <col min="8976" max="8976" width="13.85546875" style="184" bestFit="1" customWidth="1"/>
    <col min="8977" max="8977" width="8.7109375" style="184" bestFit="1" customWidth="1"/>
    <col min="8978" max="8978" width="17.85546875" style="184" bestFit="1" customWidth="1"/>
    <col min="8979" max="8980" width="9.140625" style="184"/>
    <col min="8981" max="8981" width="10" style="184" bestFit="1" customWidth="1"/>
    <col min="8982" max="9207" width="9.140625" style="184"/>
    <col min="9208" max="9208" width="4" style="184" customWidth="1"/>
    <col min="9209" max="9209" width="34.5703125" style="184" customWidth="1"/>
    <col min="9210" max="9210" width="11.85546875" style="184" bestFit="1" customWidth="1"/>
    <col min="9211" max="9211" width="8.140625" style="184" customWidth="1"/>
    <col min="9212" max="9212" width="13.85546875" style="184" bestFit="1" customWidth="1"/>
    <col min="9213" max="9213" width="8.140625" style="184" customWidth="1"/>
    <col min="9214" max="9214" width="13.85546875" style="184" bestFit="1" customWidth="1"/>
    <col min="9215" max="9215" width="8.7109375" style="184" customWidth="1"/>
    <col min="9216" max="9216" width="13.5703125" style="184" bestFit="1" customWidth="1"/>
    <col min="9217" max="9217" width="9" style="184" customWidth="1"/>
    <col min="9218" max="9218" width="13.5703125" style="184" bestFit="1" customWidth="1"/>
    <col min="9219" max="9219" width="9" style="184" bestFit="1" customWidth="1"/>
    <col min="9220" max="9220" width="13.5703125" style="184" bestFit="1" customWidth="1"/>
    <col min="9221" max="9221" width="9" style="184" bestFit="1" customWidth="1"/>
    <col min="9222" max="9222" width="13.85546875" style="184" bestFit="1" customWidth="1"/>
    <col min="9223" max="9223" width="8.7109375" style="184" bestFit="1" customWidth="1"/>
    <col min="9224" max="9224" width="13.85546875" style="184" bestFit="1" customWidth="1"/>
    <col min="9225" max="9225" width="8.7109375" style="184" bestFit="1" customWidth="1"/>
    <col min="9226" max="9226" width="13.85546875" style="184" bestFit="1" customWidth="1"/>
    <col min="9227" max="9227" width="8.7109375" style="184" bestFit="1" customWidth="1"/>
    <col min="9228" max="9228" width="13.85546875" style="184" bestFit="1" customWidth="1"/>
    <col min="9229" max="9229" width="8.7109375" style="184" bestFit="1" customWidth="1"/>
    <col min="9230" max="9230" width="13.85546875" style="184" bestFit="1" customWidth="1"/>
    <col min="9231" max="9231" width="8.7109375" style="184" bestFit="1" customWidth="1"/>
    <col min="9232" max="9232" width="13.85546875" style="184" bestFit="1" customWidth="1"/>
    <col min="9233" max="9233" width="8.7109375" style="184" bestFit="1" customWidth="1"/>
    <col min="9234" max="9234" width="17.85546875" style="184" bestFit="1" customWidth="1"/>
    <col min="9235" max="9236" width="9.140625" style="184"/>
    <col min="9237" max="9237" width="10" style="184" bestFit="1" customWidth="1"/>
    <col min="9238" max="9463" width="9.140625" style="184"/>
    <col min="9464" max="9464" width="4" style="184" customWidth="1"/>
    <col min="9465" max="9465" width="34.5703125" style="184" customWidth="1"/>
    <col min="9466" max="9466" width="11.85546875" style="184" bestFit="1" customWidth="1"/>
    <col min="9467" max="9467" width="8.140625" style="184" customWidth="1"/>
    <col min="9468" max="9468" width="13.85546875" style="184" bestFit="1" customWidth="1"/>
    <col min="9469" max="9469" width="8.140625" style="184" customWidth="1"/>
    <col min="9470" max="9470" width="13.85546875" style="184" bestFit="1" customWidth="1"/>
    <col min="9471" max="9471" width="8.7109375" style="184" customWidth="1"/>
    <col min="9472" max="9472" width="13.5703125" style="184" bestFit="1" customWidth="1"/>
    <col min="9473" max="9473" width="9" style="184" customWidth="1"/>
    <col min="9474" max="9474" width="13.5703125" style="184" bestFit="1" customWidth="1"/>
    <col min="9475" max="9475" width="9" style="184" bestFit="1" customWidth="1"/>
    <col min="9476" max="9476" width="13.5703125" style="184" bestFit="1" customWidth="1"/>
    <col min="9477" max="9477" width="9" style="184" bestFit="1" customWidth="1"/>
    <col min="9478" max="9478" width="13.85546875" style="184" bestFit="1" customWidth="1"/>
    <col min="9479" max="9479" width="8.7109375" style="184" bestFit="1" customWidth="1"/>
    <col min="9480" max="9480" width="13.85546875" style="184" bestFit="1" customWidth="1"/>
    <col min="9481" max="9481" width="8.7109375" style="184" bestFit="1" customWidth="1"/>
    <col min="9482" max="9482" width="13.85546875" style="184" bestFit="1" customWidth="1"/>
    <col min="9483" max="9483" width="8.7109375" style="184" bestFit="1" customWidth="1"/>
    <col min="9484" max="9484" width="13.85546875" style="184" bestFit="1" customWidth="1"/>
    <col min="9485" max="9485" width="8.7109375" style="184" bestFit="1" customWidth="1"/>
    <col min="9486" max="9486" width="13.85546875" style="184" bestFit="1" customWidth="1"/>
    <col min="9487" max="9487" width="8.7109375" style="184" bestFit="1" customWidth="1"/>
    <col min="9488" max="9488" width="13.85546875" style="184" bestFit="1" customWidth="1"/>
    <col min="9489" max="9489" width="8.7109375" style="184" bestFit="1" customWidth="1"/>
    <col min="9490" max="9490" width="17.85546875" style="184" bestFit="1" customWidth="1"/>
    <col min="9491" max="9492" width="9.140625" style="184"/>
    <col min="9493" max="9493" width="10" style="184" bestFit="1" customWidth="1"/>
    <col min="9494" max="9719" width="9.140625" style="184"/>
    <col min="9720" max="9720" width="4" style="184" customWidth="1"/>
    <col min="9721" max="9721" width="34.5703125" style="184" customWidth="1"/>
    <col min="9722" max="9722" width="11.85546875" style="184" bestFit="1" customWidth="1"/>
    <col min="9723" max="9723" width="8.140625" style="184" customWidth="1"/>
    <col min="9724" max="9724" width="13.85546875" style="184" bestFit="1" customWidth="1"/>
    <col min="9725" max="9725" width="8.140625" style="184" customWidth="1"/>
    <col min="9726" max="9726" width="13.85546875" style="184" bestFit="1" customWidth="1"/>
    <col min="9727" max="9727" width="8.7109375" style="184" customWidth="1"/>
    <col min="9728" max="9728" width="13.5703125" style="184" bestFit="1" customWidth="1"/>
    <col min="9729" max="9729" width="9" style="184" customWidth="1"/>
    <col min="9730" max="9730" width="13.5703125" style="184" bestFit="1" customWidth="1"/>
    <col min="9731" max="9731" width="9" style="184" bestFit="1" customWidth="1"/>
    <col min="9732" max="9732" width="13.5703125" style="184" bestFit="1" customWidth="1"/>
    <col min="9733" max="9733" width="9" style="184" bestFit="1" customWidth="1"/>
    <col min="9734" max="9734" width="13.85546875" style="184" bestFit="1" customWidth="1"/>
    <col min="9735" max="9735" width="8.7109375" style="184" bestFit="1" customWidth="1"/>
    <col min="9736" max="9736" width="13.85546875" style="184" bestFit="1" customWidth="1"/>
    <col min="9737" max="9737" width="8.7109375" style="184" bestFit="1" customWidth="1"/>
    <col min="9738" max="9738" width="13.85546875" style="184" bestFit="1" customWidth="1"/>
    <col min="9739" max="9739" width="8.7109375" style="184" bestFit="1" customWidth="1"/>
    <col min="9740" max="9740" width="13.85546875" style="184" bestFit="1" customWidth="1"/>
    <col min="9741" max="9741" width="8.7109375" style="184" bestFit="1" customWidth="1"/>
    <col min="9742" max="9742" width="13.85546875" style="184" bestFit="1" customWidth="1"/>
    <col min="9743" max="9743" width="8.7109375" style="184" bestFit="1" customWidth="1"/>
    <col min="9744" max="9744" width="13.85546875" style="184" bestFit="1" customWidth="1"/>
    <col min="9745" max="9745" width="8.7109375" style="184" bestFit="1" customWidth="1"/>
    <col min="9746" max="9746" width="17.85546875" style="184" bestFit="1" customWidth="1"/>
    <col min="9747" max="9748" width="9.140625" style="184"/>
    <col min="9749" max="9749" width="10" style="184" bestFit="1" customWidth="1"/>
    <col min="9750" max="9975" width="9.140625" style="184"/>
    <col min="9976" max="9976" width="4" style="184" customWidth="1"/>
    <col min="9977" max="9977" width="34.5703125" style="184" customWidth="1"/>
    <col min="9978" max="9978" width="11.85546875" style="184" bestFit="1" customWidth="1"/>
    <col min="9979" max="9979" width="8.140625" style="184" customWidth="1"/>
    <col min="9980" max="9980" width="13.85546875" style="184" bestFit="1" customWidth="1"/>
    <col min="9981" max="9981" width="8.140625" style="184" customWidth="1"/>
    <col min="9982" max="9982" width="13.85546875" style="184" bestFit="1" customWidth="1"/>
    <col min="9983" max="9983" width="8.7109375" style="184" customWidth="1"/>
    <col min="9984" max="9984" width="13.5703125" style="184" bestFit="1" customWidth="1"/>
    <col min="9985" max="9985" width="9" style="184" customWidth="1"/>
    <col min="9986" max="9986" width="13.5703125" style="184" bestFit="1" customWidth="1"/>
    <col min="9987" max="9987" width="9" style="184" bestFit="1" customWidth="1"/>
    <col min="9988" max="9988" width="13.5703125" style="184" bestFit="1" customWidth="1"/>
    <col min="9989" max="9989" width="9" style="184" bestFit="1" customWidth="1"/>
    <col min="9990" max="9990" width="13.85546875" style="184" bestFit="1" customWidth="1"/>
    <col min="9991" max="9991" width="8.7109375" style="184" bestFit="1" customWidth="1"/>
    <col min="9992" max="9992" width="13.85546875" style="184" bestFit="1" customWidth="1"/>
    <col min="9993" max="9993" width="8.7109375" style="184" bestFit="1" customWidth="1"/>
    <col min="9994" max="9994" width="13.85546875" style="184" bestFit="1" customWidth="1"/>
    <col min="9995" max="9995" width="8.7109375" style="184" bestFit="1" customWidth="1"/>
    <col min="9996" max="9996" width="13.85546875" style="184" bestFit="1" customWidth="1"/>
    <col min="9997" max="9997" width="8.7109375" style="184" bestFit="1" customWidth="1"/>
    <col min="9998" max="9998" width="13.85546875" style="184" bestFit="1" customWidth="1"/>
    <col min="9999" max="9999" width="8.7109375" style="184" bestFit="1" customWidth="1"/>
    <col min="10000" max="10000" width="13.85546875" style="184" bestFit="1" customWidth="1"/>
    <col min="10001" max="10001" width="8.7109375" style="184" bestFit="1" customWidth="1"/>
    <col min="10002" max="10002" width="17.85546875" style="184" bestFit="1" customWidth="1"/>
    <col min="10003" max="10004" width="9.140625" style="184"/>
    <col min="10005" max="10005" width="10" style="184" bestFit="1" customWidth="1"/>
    <col min="10006" max="10231" width="9.140625" style="184"/>
    <col min="10232" max="10232" width="4" style="184" customWidth="1"/>
    <col min="10233" max="10233" width="34.5703125" style="184" customWidth="1"/>
    <col min="10234" max="10234" width="11.85546875" style="184" bestFit="1" customWidth="1"/>
    <col min="10235" max="10235" width="8.140625" style="184" customWidth="1"/>
    <col min="10236" max="10236" width="13.85546875" style="184" bestFit="1" customWidth="1"/>
    <col min="10237" max="10237" width="8.140625" style="184" customWidth="1"/>
    <col min="10238" max="10238" width="13.85546875" style="184" bestFit="1" customWidth="1"/>
    <col min="10239" max="10239" width="8.7109375" style="184" customWidth="1"/>
    <col min="10240" max="10240" width="13.5703125" style="184" bestFit="1" customWidth="1"/>
    <col min="10241" max="10241" width="9" style="184" customWidth="1"/>
    <col min="10242" max="10242" width="13.5703125" style="184" bestFit="1" customWidth="1"/>
    <col min="10243" max="10243" width="9" style="184" bestFit="1" customWidth="1"/>
    <col min="10244" max="10244" width="13.5703125" style="184" bestFit="1" customWidth="1"/>
    <col min="10245" max="10245" width="9" style="184" bestFit="1" customWidth="1"/>
    <col min="10246" max="10246" width="13.85546875" style="184" bestFit="1" customWidth="1"/>
    <col min="10247" max="10247" width="8.7109375" style="184" bestFit="1" customWidth="1"/>
    <col min="10248" max="10248" width="13.85546875" style="184" bestFit="1" customWidth="1"/>
    <col min="10249" max="10249" width="8.7109375" style="184" bestFit="1" customWidth="1"/>
    <col min="10250" max="10250" width="13.85546875" style="184" bestFit="1" customWidth="1"/>
    <col min="10251" max="10251" width="8.7109375" style="184" bestFit="1" customWidth="1"/>
    <col min="10252" max="10252" width="13.85546875" style="184" bestFit="1" customWidth="1"/>
    <col min="10253" max="10253" width="8.7109375" style="184" bestFit="1" customWidth="1"/>
    <col min="10254" max="10254" width="13.85546875" style="184" bestFit="1" customWidth="1"/>
    <col min="10255" max="10255" width="8.7109375" style="184" bestFit="1" customWidth="1"/>
    <col min="10256" max="10256" width="13.85546875" style="184" bestFit="1" customWidth="1"/>
    <col min="10257" max="10257" width="8.7109375" style="184" bestFit="1" customWidth="1"/>
    <col min="10258" max="10258" width="17.85546875" style="184" bestFit="1" customWidth="1"/>
    <col min="10259" max="10260" width="9.140625" style="184"/>
    <col min="10261" max="10261" width="10" style="184" bestFit="1" customWidth="1"/>
    <col min="10262" max="10487" width="9.140625" style="184"/>
    <col min="10488" max="10488" width="4" style="184" customWidth="1"/>
    <col min="10489" max="10489" width="34.5703125" style="184" customWidth="1"/>
    <col min="10490" max="10490" width="11.85546875" style="184" bestFit="1" customWidth="1"/>
    <col min="10491" max="10491" width="8.140625" style="184" customWidth="1"/>
    <col min="10492" max="10492" width="13.85546875" style="184" bestFit="1" customWidth="1"/>
    <col min="10493" max="10493" width="8.140625" style="184" customWidth="1"/>
    <col min="10494" max="10494" width="13.85546875" style="184" bestFit="1" customWidth="1"/>
    <col min="10495" max="10495" width="8.7109375" style="184" customWidth="1"/>
    <col min="10496" max="10496" width="13.5703125" style="184" bestFit="1" customWidth="1"/>
    <col min="10497" max="10497" width="9" style="184" customWidth="1"/>
    <col min="10498" max="10498" width="13.5703125" style="184" bestFit="1" customWidth="1"/>
    <col min="10499" max="10499" width="9" style="184" bestFit="1" customWidth="1"/>
    <col min="10500" max="10500" width="13.5703125" style="184" bestFit="1" customWidth="1"/>
    <col min="10501" max="10501" width="9" style="184" bestFit="1" customWidth="1"/>
    <col min="10502" max="10502" width="13.85546875" style="184" bestFit="1" customWidth="1"/>
    <col min="10503" max="10503" width="8.7109375" style="184" bestFit="1" customWidth="1"/>
    <col min="10504" max="10504" width="13.85546875" style="184" bestFit="1" customWidth="1"/>
    <col min="10505" max="10505" width="8.7109375" style="184" bestFit="1" customWidth="1"/>
    <col min="10506" max="10506" width="13.85546875" style="184" bestFit="1" customWidth="1"/>
    <col min="10507" max="10507" width="8.7109375" style="184" bestFit="1" customWidth="1"/>
    <col min="10508" max="10508" width="13.85546875" style="184" bestFit="1" customWidth="1"/>
    <col min="10509" max="10509" width="8.7109375" style="184" bestFit="1" customWidth="1"/>
    <col min="10510" max="10510" width="13.85546875" style="184" bestFit="1" customWidth="1"/>
    <col min="10511" max="10511" width="8.7109375" style="184" bestFit="1" customWidth="1"/>
    <col min="10512" max="10512" width="13.85546875" style="184" bestFit="1" customWidth="1"/>
    <col min="10513" max="10513" width="8.7109375" style="184" bestFit="1" customWidth="1"/>
    <col min="10514" max="10514" width="17.85546875" style="184" bestFit="1" customWidth="1"/>
    <col min="10515" max="10516" width="9.140625" style="184"/>
    <col min="10517" max="10517" width="10" style="184" bestFit="1" customWidth="1"/>
    <col min="10518" max="10743" width="9.140625" style="184"/>
    <col min="10744" max="10744" width="4" style="184" customWidth="1"/>
    <col min="10745" max="10745" width="34.5703125" style="184" customWidth="1"/>
    <col min="10746" max="10746" width="11.85546875" style="184" bestFit="1" customWidth="1"/>
    <col min="10747" max="10747" width="8.140625" style="184" customWidth="1"/>
    <col min="10748" max="10748" width="13.85546875" style="184" bestFit="1" customWidth="1"/>
    <col min="10749" max="10749" width="8.140625" style="184" customWidth="1"/>
    <col min="10750" max="10750" width="13.85546875" style="184" bestFit="1" customWidth="1"/>
    <col min="10751" max="10751" width="8.7109375" style="184" customWidth="1"/>
    <col min="10752" max="10752" width="13.5703125" style="184" bestFit="1" customWidth="1"/>
    <col min="10753" max="10753" width="9" style="184" customWidth="1"/>
    <col min="10754" max="10754" width="13.5703125" style="184" bestFit="1" customWidth="1"/>
    <col min="10755" max="10755" width="9" style="184" bestFit="1" customWidth="1"/>
    <col min="10756" max="10756" width="13.5703125" style="184" bestFit="1" customWidth="1"/>
    <col min="10757" max="10757" width="9" style="184" bestFit="1" customWidth="1"/>
    <col min="10758" max="10758" width="13.85546875" style="184" bestFit="1" customWidth="1"/>
    <col min="10759" max="10759" width="8.7109375" style="184" bestFit="1" customWidth="1"/>
    <col min="10760" max="10760" width="13.85546875" style="184" bestFit="1" customWidth="1"/>
    <col min="10761" max="10761" width="8.7109375" style="184" bestFit="1" customWidth="1"/>
    <col min="10762" max="10762" width="13.85546875" style="184" bestFit="1" customWidth="1"/>
    <col min="10763" max="10763" width="8.7109375" style="184" bestFit="1" customWidth="1"/>
    <col min="10764" max="10764" width="13.85546875" style="184" bestFit="1" customWidth="1"/>
    <col min="10765" max="10765" width="8.7109375" style="184" bestFit="1" customWidth="1"/>
    <col min="10766" max="10766" width="13.85546875" style="184" bestFit="1" customWidth="1"/>
    <col min="10767" max="10767" width="8.7109375" style="184" bestFit="1" customWidth="1"/>
    <col min="10768" max="10768" width="13.85546875" style="184" bestFit="1" customWidth="1"/>
    <col min="10769" max="10769" width="8.7109375" style="184" bestFit="1" customWidth="1"/>
    <col min="10770" max="10770" width="17.85546875" style="184" bestFit="1" customWidth="1"/>
    <col min="10771" max="10772" width="9.140625" style="184"/>
    <col min="10773" max="10773" width="10" style="184" bestFit="1" customWidth="1"/>
    <col min="10774" max="10999" width="9.140625" style="184"/>
    <col min="11000" max="11000" width="4" style="184" customWidth="1"/>
    <col min="11001" max="11001" width="34.5703125" style="184" customWidth="1"/>
    <col min="11002" max="11002" width="11.85546875" style="184" bestFit="1" customWidth="1"/>
    <col min="11003" max="11003" width="8.140625" style="184" customWidth="1"/>
    <col min="11004" max="11004" width="13.85546875" style="184" bestFit="1" customWidth="1"/>
    <col min="11005" max="11005" width="8.140625" style="184" customWidth="1"/>
    <col min="11006" max="11006" width="13.85546875" style="184" bestFit="1" customWidth="1"/>
    <col min="11007" max="11007" width="8.7109375" style="184" customWidth="1"/>
    <col min="11008" max="11008" width="13.5703125" style="184" bestFit="1" customWidth="1"/>
    <col min="11009" max="11009" width="9" style="184" customWidth="1"/>
    <col min="11010" max="11010" width="13.5703125" style="184" bestFit="1" customWidth="1"/>
    <col min="11011" max="11011" width="9" style="184" bestFit="1" customWidth="1"/>
    <col min="11012" max="11012" width="13.5703125" style="184" bestFit="1" customWidth="1"/>
    <col min="11013" max="11013" width="9" style="184" bestFit="1" customWidth="1"/>
    <col min="11014" max="11014" width="13.85546875" style="184" bestFit="1" customWidth="1"/>
    <col min="11015" max="11015" width="8.7109375" style="184" bestFit="1" customWidth="1"/>
    <col min="11016" max="11016" width="13.85546875" style="184" bestFit="1" customWidth="1"/>
    <col min="11017" max="11017" width="8.7109375" style="184" bestFit="1" customWidth="1"/>
    <col min="11018" max="11018" width="13.85546875" style="184" bestFit="1" customWidth="1"/>
    <col min="11019" max="11019" width="8.7109375" style="184" bestFit="1" customWidth="1"/>
    <col min="11020" max="11020" width="13.85546875" style="184" bestFit="1" customWidth="1"/>
    <col min="11021" max="11021" width="8.7109375" style="184" bestFit="1" customWidth="1"/>
    <col min="11022" max="11022" width="13.85546875" style="184" bestFit="1" customWidth="1"/>
    <col min="11023" max="11023" width="8.7109375" style="184" bestFit="1" customWidth="1"/>
    <col min="11024" max="11024" width="13.85546875" style="184" bestFit="1" customWidth="1"/>
    <col min="11025" max="11025" width="8.7109375" style="184" bestFit="1" customWidth="1"/>
    <col min="11026" max="11026" width="17.85546875" style="184" bestFit="1" customWidth="1"/>
    <col min="11027" max="11028" width="9.140625" style="184"/>
    <col min="11029" max="11029" width="10" style="184" bestFit="1" customWidth="1"/>
    <col min="11030" max="11255" width="9.140625" style="184"/>
    <col min="11256" max="11256" width="4" style="184" customWidth="1"/>
    <col min="11257" max="11257" width="34.5703125" style="184" customWidth="1"/>
    <col min="11258" max="11258" width="11.85546875" style="184" bestFit="1" customWidth="1"/>
    <col min="11259" max="11259" width="8.140625" style="184" customWidth="1"/>
    <col min="11260" max="11260" width="13.85546875" style="184" bestFit="1" customWidth="1"/>
    <col min="11261" max="11261" width="8.140625" style="184" customWidth="1"/>
    <col min="11262" max="11262" width="13.85546875" style="184" bestFit="1" customWidth="1"/>
    <col min="11263" max="11263" width="8.7109375" style="184" customWidth="1"/>
    <col min="11264" max="11264" width="13.5703125" style="184" bestFit="1" customWidth="1"/>
    <col min="11265" max="11265" width="9" style="184" customWidth="1"/>
    <col min="11266" max="11266" width="13.5703125" style="184" bestFit="1" customWidth="1"/>
    <col min="11267" max="11267" width="9" style="184" bestFit="1" customWidth="1"/>
    <col min="11268" max="11268" width="13.5703125" style="184" bestFit="1" customWidth="1"/>
    <col min="11269" max="11269" width="9" style="184" bestFit="1" customWidth="1"/>
    <col min="11270" max="11270" width="13.85546875" style="184" bestFit="1" customWidth="1"/>
    <col min="11271" max="11271" width="8.7109375" style="184" bestFit="1" customWidth="1"/>
    <col min="11272" max="11272" width="13.85546875" style="184" bestFit="1" customWidth="1"/>
    <col min="11273" max="11273" width="8.7109375" style="184" bestFit="1" customWidth="1"/>
    <col min="11274" max="11274" width="13.85546875" style="184" bestFit="1" customWidth="1"/>
    <col min="11275" max="11275" width="8.7109375" style="184" bestFit="1" customWidth="1"/>
    <col min="11276" max="11276" width="13.85546875" style="184" bestFit="1" customWidth="1"/>
    <col min="11277" max="11277" width="8.7109375" style="184" bestFit="1" customWidth="1"/>
    <col min="11278" max="11278" width="13.85546875" style="184" bestFit="1" customWidth="1"/>
    <col min="11279" max="11279" width="8.7109375" style="184" bestFit="1" customWidth="1"/>
    <col min="11280" max="11280" width="13.85546875" style="184" bestFit="1" customWidth="1"/>
    <col min="11281" max="11281" width="8.7109375" style="184" bestFit="1" customWidth="1"/>
    <col min="11282" max="11282" width="17.85546875" style="184" bestFit="1" customWidth="1"/>
    <col min="11283" max="11284" width="9.140625" style="184"/>
    <col min="11285" max="11285" width="10" style="184" bestFit="1" customWidth="1"/>
    <col min="11286" max="11511" width="9.140625" style="184"/>
    <col min="11512" max="11512" width="4" style="184" customWidth="1"/>
    <col min="11513" max="11513" width="34.5703125" style="184" customWidth="1"/>
    <col min="11514" max="11514" width="11.85546875" style="184" bestFit="1" customWidth="1"/>
    <col min="11515" max="11515" width="8.140625" style="184" customWidth="1"/>
    <col min="11516" max="11516" width="13.85546875" style="184" bestFit="1" customWidth="1"/>
    <col min="11517" max="11517" width="8.140625" style="184" customWidth="1"/>
    <col min="11518" max="11518" width="13.85546875" style="184" bestFit="1" customWidth="1"/>
    <col min="11519" max="11519" width="8.7109375" style="184" customWidth="1"/>
    <col min="11520" max="11520" width="13.5703125" style="184" bestFit="1" customWidth="1"/>
    <col min="11521" max="11521" width="9" style="184" customWidth="1"/>
    <col min="11522" max="11522" width="13.5703125" style="184" bestFit="1" customWidth="1"/>
    <col min="11523" max="11523" width="9" style="184" bestFit="1" customWidth="1"/>
    <col min="11524" max="11524" width="13.5703125" style="184" bestFit="1" customWidth="1"/>
    <col min="11525" max="11525" width="9" style="184" bestFit="1" customWidth="1"/>
    <col min="11526" max="11526" width="13.85546875" style="184" bestFit="1" customWidth="1"/>
    <col min="11527" max="11527" width="8.7109375" style="184" bestFit="1" customWidth="1"/>
    <col min="11528" max="11528" width="13.85546875" style="184" bestFit="1" customWidth="1"/>
    <col min="11529" max="11529" width="8.7109375" style="184" bestFit="1" customWidth="1"/>
    <col min="11530" max="11530" width="13.85546875" style="184" bestFit="1" customWidth="1"/>
    <col min="11531" max="11531" width="8.7109375" style="184" bestFit="1" customWidth="1"/>
    <col min="11532" max="11532" width="13.85546875" style="184" bestFit="1" customWidth="1"/>
    <col min="11533" max="11533" width="8.7109375" style="184" bestFit="1" customWidth="1"/>
    <col min="11534" max="11534" width="13.85546875" style="184" bestFit="1" customWidth="1"/>
    <col min="11535" max="11535" width="8.7109375" style="184" bestFit="1" customWidth="1"/>
    <col min="11536" max="11536" width="13.85546875" style="184" bestFit="1" customWidth="1"/>
    <col min="11537" max="11537" width="8.7109375" style="184" bestFit="1" customWidth="1"/>
    <col min="11538" max="11538" width="17.85546875" style="184" bestFit="1" customWidth="1"/>
    <col min="11539" max="11540" width="9.140625" style="184"/>
    <col min="11541" max="11541" width="10" style="184" bestFit="1" customWidth="1"/>
    <col min="11542" max="11767" width="9.140625" style="184"/>
    <col min="11768" max="11768" width="4" style="184" customWidth="1"/>
    <col min="11769" max="11769" width="34.5703125" style="184" customWidth="1"/>
    <col min="11770" max="11770" width="11.85546875" style="184" bestFit="1" customWidth="1"/>
    <col min="11771" max="11771" width="8.140625" style="184" customWidth="1"/>
    <col min="11772" max="11772" width="13.85546875" style="184" bestFit="1" customWidth="1"/>
    <col min="11773" max="11773" width="8.140625" style="184" customWidth="1"/>
    <col min="11774" max="11774" width="13.85546875" style="184" bestFit="1" customWidth="1"/>
    <col min="11775" max="11775" width="8.7109375" style="184" customWidth="1"/>
    <col min="11776" max="11776" width="13.5703125" style="184" bestFit="1" customWidth="1"/>
    <col min="11777" max="11777" width="9" style="184" customWidth="1"/>
    <col min="11778" max="11778" width="13.5703125" style="184" bestFit="1" customWidth="1"/>
    <col min="11779" max="11779" width="9" style="184" bestFit="1" customWidth="1"/>
    <col min="11780" max="11780" width="13.5703125" style="184" bestFit="1" customWidth="1"/>
    <col min="11781" max="11781" width="9" style="184" bestFit="1" customWidth="1"/>
    <col min="11782" max="11782" width="13.85546875" style="184" bestFit="1" customWidth="1"/>
    <col min="11783" max="11783" width="8.7109375" style="184" bestFit="1" customWidth="1"/>
    <col min="11784" max="11784" width="13.85546875" style="184" bestFit="1" customWidth="1"/>
    <col min="11785" max="11785" width="8.7109375" style="184" bestFit="1" customWidth="1"/>
    <col min="11786" max="11786" width="13.85546875" style="184" bestFit="1" customWidth="1"/>
    <col min="11787" max="11787" width="8.7109375" style="184" bestFit="1" customWidth="1"/>
    <col min="11788" max="11788" width="13.85546875" style="184" bestFit="1" customWidth="1"/>
    <col min="11789" max="11789" width="8.7109375" style="184" bestFit="1" customWidth="1"/>
    <col min="11790" max="11790" width="13.85546875" style="184" bestFit="1" customWidth="1"/>
    <col min="11791" max="11791" width="8.7109375" style="184" bestFit="1" customWidth="1"/>
    <col min="11792" max="11792" width="13.85546875" style="184" bestFit="1" customWidth="1"/>
    <col min="11793" max="11793" width="8.7109375" style="184" bestFit="1" customWidth="1"/>
    <col min="11794" max="11794" width="17.85546875" style="184" bestFit="1" customWidth="1"/>
    <col min="11795" max="11796" width="9.140625" style="184"/>
    <col min="11797" max="11797" width="10" style="184" bestFit="1" customWidth="1"/>
    <col min="11798" max="12023" width="9.140625" style="184"/>
    <col min="12024" max="12024" width="4" style="184" customWidth="1"/>
    <col min="12025" max="12025" width="34.5703125" style="184" customWidth="1"/>
    <col min="12026" max="12026" width="11.85546875" style="184" bestFit="1" customWidth="1"/>
    <col min="12027" max="12027" width="8.140625" style="184" customWidth="1"/>
    <col min="12028" max="12028" width="13.85546875" style="184" bestFit="1" customWidth="1"/>
    <col min="12029" max="12029" width="8.140625" style="184" customWidth="1"/>
    <col min="12030" max="12030" width="13.85546875" style="184" bestFit="1" customWidth="1"/>
    <col min="12031" max="12031" width="8.7109375" style="184" customWidth="1"/>
    <col min="12032" max="12032" width="13.5703125" style="184" bestFit="1" customWidth="1"/>
    <col min="12033" max="12033" width="9" style="184" customWidth="1"/>
    <col min="12034" max="12034" width="13.5703125" style="184" bestFit="1" customWidth="1"/>
    <col min="12035" max="12035" width="9" style="184" bestFit="1" customWidth="1"/>
    <col min="12036" max="12036" width="13.5703125" style="184" bestFit="1" customWidth="1"/>
    <col min="12037" max="12037" width="9" style="184" bestFit="1" customWidth="1"/>
    <col min="12038" max="12038" width="13.85546875" style="184" bestFit="1" customWidth="1"/>
    <col min="12039" max="12039" width="8.7109375" style="184" bestFit="1" customWidth="1"/>
    <col min="12040" max="12040" width="13.85546875" style="184" bestFit="1" customWidth="1"/>
    <col min="12041" max="12041" width="8.7109375" style="184" bestFit="1" customWidth="1"/>
    <col min="12042" max="12042" width="13.85546875" style="184" bestFit="1" customWidth="1"/>
    <col min="12043" max="12043" width="8.7109375" style="184" bestFit="1" customWidth="1"/>
    <col min="12044" max="12044" width="13.85546875" style="184" bestFit="1" customWidth="1"/>
    <col min="12045" max="12045" width="8.7109375" style="184" bestFit="1" customWidth="1"/>
    <col min="12046" max="12046" width="13.85546875" style="184" bestFit="1" customWidth="1"/>
    <col min="12047" max="12047" width="8.7109375" style="184" bestFit="1" customWidth="1"/>
    <col min="12048" max="12048" width="13.85546875" style="184" bestFit="1" customWidth="1"/>
    <col min="12049" max="12049" width="8.7109375" style="184" bestFit="1" customWidth="1"/>
    <col min="12050" max="12050" width="17.85546875" style="184" bestFit="1" customWidth="1"/>
    <col min="12051" max="12052" width="9.140625" style="184"/>
    <col min="12053" max="12053" width="10" style="184" bestFit="1" customWidth="1"/>
    <col min="12054" max="12279" width="9.140625" style="184"/>
    <col min="12280" max="12280" width="4" style="184" customWidth="1"/>
    <col min="12281" max="12281" width="34.5703125" style="184" customWidth="1"/>
    <col min="12282" max="12282" width="11.85546875" style="184" bestFit="1" customWidth="1"/>
    <col min="12283" max="12283" width="8.140625" style="184" customWidth="1"/>
    <col min="12284" max="12284" width="13.85546875" style="184" bestFit="1" customWidth="1"/>
    <col min="12285" max="12285" width="8.140625" style="184" customWidth="1"/>
    <col min="12286" max="12286" width="13.85546875" style="184" bestFit="1" customWidth="1"/>
    <col min="12287" max="12287" width="8.7109375" style="184" customWidth="1"/>
    <col min="12288" max="12288" width="13.5703125" style="184" bestFit="1" customWidth="1"/>
    <col min="12289" max="12289" width="9" style="184" customWidth="1"/>
    <col min="12290" max="12290" width="13.5703125" style="184" bestFit="1" customWidth="1"/>
    <col min="12291" max="12291" width="9" style="184" bestFit="1" customWidth="1"/>
    <col min="12292" max="12292" width="13.5703125" style="184" bestFit="1" customWidth="1"/>
    <col min="12293" max="12293" width="9" style="184" bestFit="1" customWidth="1"/>
    <col min="12294" max="12294" width="13.85546875" style="184" bestFit="1" customWidth="1"/>
    <col min="12295" max="12295" width="8.7109375" style="184" bestFit="1" customWidth="1"/>
    <col min="12296" max="12296" width="13.85546875" style="184" bestFit="1" customWidth="1"/>
    <col min="12297" max="12297" width="8.7109375" style="184" bestFit="1" customWidth="1"/>
    <col min="12298" max="12298" width="13.85546875" style="184" bestFit="1" customWidth="1"/>
    <col min="12299" max="12299" width="8.7109375" style="184" bestFit="1" customWidth="1"/>
    <col min="12300" max="12300" width="13.85546875" style="184" bestFit="1" customWidth="1"/>
    <col min="12301" max="12301" width="8.7109375" style="184" bestFit="1" customWidth="1"/>
    <col min="12302" max="12302" width="13.85546875" style="184" bestFit="1" customWidth="1"/>
    <col min="12303" max="12303" width="8.7109375" style="184" bestFit="1" customWidth="1"/>
    <col min="12304" max="12304" width="13.85546875" style="184" bestFit="1" customWidth="1"/>
    <col min="12305" max="12305" width="8.7109375" style="184" bestFit="1" customWidth="1"/>
    <col min="12306" max="12306" width="17.85546875" style="184" bestFit="1" customWidth="1"/>
    <col min="12307" max="12308" width="9.140625" style="184"/>
    <col min="12309" max="12309" width="10" style="184" bestFit="1" customWidth="1"/>
    <col min="12310" max="12535" width="9.140625" style="184"/>
    <col min="12536" max="12536" width="4" style="184" customWidth="1"/>
    <col min="12537" max="12537" width="34.5703125" style="184" customWidth="1"/>
    <col min="12538" max="12538" width="11.85546875" style="184" bestFit="1" customWidth="1"/>
    <col min="12539" max="12539" width="8.140625" style="184" customWidth="1"/>
    <col min="12540" max="12540" width="13.85546875" style="184" bestFit="1" customWidth="1"/>
    <col min="12541" max="12541" width="8.140625" style="184" customWidth="1"/>
    <col min="12542" max="12542" width="13.85546875" style="184" bestFit="1" customWidth="1"/>
    <col min="12543" max="12543" width="8.7109375" style="184" customWidth="1"/>
    <col min="12544" max="12544" width="13.5703125" style="184" bestFit="1" customWidth="1"/>
    <col min="12545" max="12545" width="9" style="184" customWidth="1"/>
    <col min="12546" max="12546" width="13.5703125" style="184" bestFit="1" customWidth="1"/>
    <col min="12547" max="12547" width="9" style="184" bestFit="1" customWidth="1"/>
    <col min="12548" max="12548" width="13.5703125" style="184" bestFit="1" customWidth="1"/>
    <col min="12549" max="12549" width="9" style="184" bestFit="1" customWidth="1"/>
    <col min="12550" max="12550" width="13.85546875" style="184" bestFit="1" customWidth="1"/>
    <col min="12551" max="12551" width="8.7109375" style="184" bestFit="1" customWidth="1"/>
    <col min="12552" max="12552" width="13.85546875" style="184" bestFit="1" customWidth="1"/>
    <col min="12553" max="12553" width="8.7109375" style="184" bestFit="1" customWidth="1"/>
    <col min="12554" max="12554" width="13.85546875" style="184" bestFit="1" customWidth="1"/>
    <col min="12555" max="12555" width="8.7109375" style="184" bestFit="1" customWidth="1"/>
    <col min="12556" max="12556" width="13.85546875" style="184" bestFit="1" customWidth="1"/>
    <col min="12557" max="12557" width="8.7109375" style="184" bestFit="1" customWidth="1"/>
    <col min="12558" max="12558" width="13.85546875" style="184" bestFit="1" customWidth="1"/>
    <col min="12559" max="12559" width="8.7109375" style="184" bestFit="1" customWidth="1"/>
    <col min="12560" max="12560" width="13.85546875" style="184" bestFit="1" customWidth="1"/>
    <col min="12561" max="12561" width="8.7109375" style="184" bestFit="1" customWidth="1"/>
    <col min="12562" max="12562" width="17.85546875" style="184" bestFit="1" customWidth="1"/>
    <col min="12563" max="12564" width="9.140625" style="184"/>
    <col min="12565" max="12565" width="10" style="184" bestFit="1" customWidth="1"/>
    <col min="12566" max="12791" width="9.140625" style="184"/>
    <col min="12792" max="12792" width="4" style="184" customWidth="1"/>
    <col min="12793" max="12793" width="34.5703125" style="184" customWidth="1"/>
    <col min="12794" max="12794" width="11.85546875" style="184" bestFit="1" customWidth="1"/>
    <col min="12795" max="12795" width="8.140625" style="184" customWidth="1"/>
    <col min="12796" max="12796" width="13.85546875" style="184" bestFit="1" customWidth="1"/>
    <col min="12797" max="12797" width="8.140625" style="184" customWidth="1"/>
    <col min="12798" max="12798" width="13.85546875" style="184" bestFit="1" customWidth="1"/>
    <col min="12799" max="12799" width="8.7109375" style="184" customWidth="1"/>
    <col min="12800" max="12800" width="13.5703125" style="184" bestFit="1" customWidth="1"/>
    <col min="12801" max="12801" width="9" style="184" customWidth="1"/>
    <col min="12802" max="12802" width="13.5703125" style="184" bestFit="1" customWidth="1"/>
    <col min="12803" max="12803" width="9" style="184" bestFit="1" customWidth="1"/>
    <col min="12804" max="12804" width="13.5703125" style="184" bestFit="1" customWidth="1"/>
    <col min="12805" max="12805" width="9" style="184" bestFit="1" customWidth="1"/>
    <col min="12806" max="12806" width="13.85546875" style="184" bestFit="1" customWidth="1"/>
    <col min="12807" max="12807" width="8.7109375" style="184" bestFit="1" customWidth="1"/>
    <col min="12808" max="12808" width="13.85546875" style="184" bestFit="1" customWidth="1"/>
    <col min="12809" max="12809" width="8.7109375" style="184" bestFit="1" customWidth="1"/>
    <col min="12810" max="12810" width="13.85546875" style="184" bestFit="1" customWidth="1"/>
    <col min="12811" max="12811" width="8.7109375" style="184" bestFit="1" customWidth="1"/>
    <col min="12812" max="12812" width="13.85546875" style="184" bestFit="1" customWidth="1"/>
    <col min="12813" max="12813" width="8.7109375" style="184" bestFit="1" customWidth="1"/>
    <col min="12814" max="12814" width="13.85546875" style="184" bestFit="1" customWidth="1"/>
    <col min="12815" max="12815" width="8.7109375" style="184" bestFit="1" customWidth="1"/>
    <col min="12816" max="12816" width="13.85546875" style="184" bestFit="1" customWidth="1"/>
    <col min="12817" max="12817" width="8.7109375" style="184" bestFit="1" customWidth="1"/>
    <col min="12818" max="12818" width="17.85546875" style="184" bestFit="1" customWidth="1"/>
    <col min="12819" max="12820" width="9.140625" style="184"/>
    <col min="12821" max="12821" width="10" style="184" bestFit="1" customWidth="1"/>
    <col min="12822" max="13047" width="9.140625" style="184"/>
    <col min="13048" max="13048" width="4" style="184" customWidth="1"/>
    <col min="13049" max="13049" width="34.5703125" style="184" customWidth="1"/>
    <col min="13050" max="13050" width="11.85546875" style="184" bestFit="1" customWidth="1"/>
    <col min="13051" max="13051" width="8.140625" style="184" customWidth="1"/>
    <col min="13052" max="13052" width="13.85546875" style="184" bestFit="1" customWidth="1"/>
    <col min="13053" max="13053" width="8.140625" style="184" customWidth="1"/>
    <col min="13054" max="13054" width="13.85546875" style="184" bestFit="1" customWidth="1"/>
    <col min="13055" max="13055" width="8.7109375" style="184" customWidth="1"/>
    <col min="13056" max="13056" width="13.5703125" style="184" bestFit="1" customWidth="1"/>
    <col min="13057" max="13057" width="9" style="184" customWidth="1"/>
    <col min="13058" max="13058" width="13.5703125" style="184" bestFit="1" customWidth="1"/>
    <col min="13059" max="13059" width="9" style="184" bestFit="1" customWidth="1"/>
    <col min="13060" max="13060" width="13.5703125" style="184" bestFit="1" customWidth="1"/>
    <col min="13061" max="13061" width="9" style="184" bestFit="1" customWidth="1"/>
    <col min="13062" max="13062" width="13.85546875" style="184" bestFit="1" customWidth="1"/>
    <col min="13063" max="13063" width="8.7109375" style="184" bestFit="1" customWidth="1"/>
    <col min="13064" max="13064" width="13.85546875" style="184" bestFit="1" customWidth="1"/>
    <col min="13065" max="13065" width="8.7109375" style="184" bestFit="1" customWidth="1"/>
    <col min="13066" max="13066" width="13.85546875" style="184" bestFit="1" customWidth="1"/>
    <col min="13067" max="13067" width="8.7109375" style="184" bestFit="1" customWidth="1"/>
    <col min="13068" max="13068" width="13.85546875" style="184" bestFit="1" customWidth="1"/>
    <col min="13069" max="13069" width="8.7109375" style="184" bestFit="1" customWidth="1"/>
    <col min="13070" max="13070" width="13.85546875" style="184" bestFit="1" customWidth="1"/>
    <col min="13071" max="13071" width="8.7109375" style="184" bestFit="1" customWidth="1"/>
    <col min="13072" max="13072" width="13.85546875" style="184" bestFit="1" customWidth="1"/>
    <col min="13073" max="13073" width="8.7109375" style="184" bestFit="1" customWidth="1"/>
    <col min="13074" max="13074" width="17.85546875" style="184" bestFit="1" customWidth="1"/>
    <col min="13075" max="13076" width="9.140625" style="184"/>
    <col min="13077" max="13077" width="10" style="184" bestFit="1" customWidth="1"/>
    <col min="13078" max="13303" width="9.140625" style="184"/>
    <col min="13304" max="13304" width="4" style="184" customWidth="1"/>
    <col min="13305" max="13305" width="34.5703125" style="184" customWidth="1"/>
    <col min="13306" max="13306" width="11.85546875" style="184" bestFit="1" customWidth="1"/>
    <col min="13307" max="13307" width="8.140625" style="184" customWidth="1"/>
    <col min="13308" max="13308" width="13.85546875" style="184" bestFit="1" customWidth="1"/>
    <col min="13309" max="13309" width="8.140625" style="184" customWidth="1"/>
    <col min="13310" max="13310" width="13.85546875" style="184" bestFit="1" customWidth="1"/>
    <col min="13311" max="13311" width="8.7109375" style="184" customWidth="1"/>
    <col min="13312" max="13312" width="13.5703125" style="184" bestFit="1" customWidth="1"/>
    <col min="13313" max="13313" width="9" style="184" customWidth="1"/>
    <col min="13314" max="13314" width="13.5703125" style="184" bestFit="1" customWidth="1"/>
    <col min="13315" max="13315" width="9" style="184" bestFit="1" customWidth="1"/>
    <col min="13316" max="13316" width="13.5703125" style="184" bestFit="1" customWidth="1"/>
    <col min="13317" max="13317" width="9" style="184" bestFit="1" customWidth="1"/>
    <col min="13318" max="13318" width="13.85546875" style="184" bestFit="1" customWidth="1"/>
    <col min="13319" max="13319" width="8.7109375" style="184" bestFit="1" customWidth="1"/>
    <col min="13320" max="13320" width="13.85546875" style="184" bestFit="1" customWidth="1"/>
    <col min="13321" max="13321" width="8.7109375" style="184" bestFit="1" customWidth="1"/>
    <col min="13322" max="13322" width="13.85546875" style="184" bestFit="1" customWidth="1"/>
    <col min="13323" max="13323" width="8.7109375" style="184" bestFit="1" customWidth="1"/>
    <col min="13324" max="13324" width="13.85546875" style="184" bestFit="1" customWidth="1"/>
    <col min="13325" max="13325" width="8.7109375" style="184" bestFit="1" customWidth="1"/>
    <col min="13326" max="13326" width="13.85546875" style="184" bestFit="1" customWidth="1"/>
    <col min="13327" max="13327" width="8.7109375" style="184" bestFit="1" customWidth="1"/>
    <col min="13328" max="13328" width="13.85546875" style="184" bestFit="1" customWidth="1"/>
    <col min="13329" max="13329" width="8.7109375" style="184" bestFit="1" customWidth="1"/>
    <col min="13330" max="13330" width="17.85546875" style="184" bestFit="1" customWidth="1"/>
    <col min="13331" max="13332" width="9.140625" style="184"/>
    <col min="13333" max="13333" width="10" style="184" bestFit="1" customWidth="1"/>
    <col min="13334" max="13559" width="9.140625" style="184"/>
    <col min="13560" max="13560" width="4" style="184" customWidth="1"/>
    <col min="13561" max="13561" width="34.5703125" style="184" customWidth="1"/>
    <col min="13562" max="13562" width="11.85546875" style="184" bestFit="1" customWidth="1"/>
    <col min="13563" max="13563" width="8.140625" style="184" customWidth="1"/>
    <col min="13564" max="13564" width="13.85546875" style="184" bestFit="1" customWidth="1"/>
    <col min="13565" max="13565" width="8.140625" style="184" customWidth="1"/>
    <col min="13566" max="13566" width="13.85546875" style="184" bestFit="1" customWidth="1"/>
    <col min="13567" max="13567" width="8.7109375" style="184" customWidth="1"/>
    <col min="13568" max="13568" width="13.5703125" style="184" bestFit="1" customWidth="1"/>
    <col min="13569" max="13569" width="9" style="184" customWidth="1"/>
    <col min="13570" max="13570" width="13.5703125" style="184" bestFit="1" customWidth="1"/>
    <col min="13571" max="13571" width="9" style="184" bestFit="1" customWidth="1"/>
    <col min="13572" max="13572" width="13.5703125" style="184" bestFit="1" customWidth="1"/>
    <col min="13573" max="13573" width="9" style="184" bestFit="1" customWidth="1"/>
    <col min="13574" max="13574" width="13.85546875" style="184" bestFit="1" customWidth="1"/>
    <col min="13575" max="13575" width="8.7109375" style="184" bestFit="1" customWidth="1"/>
    <col min="13576" max="13576" width="13.85546875" style="184" bestFit="1" customWidth="1"/>
    <col min="13577" max="13577" width="8.7109375" style="184" bestFit="1" customWidth="1"/>
    <col min="13578" max="13578" width="13.85546875" style="184" bestFit="1" customWidth="1"/>
    <col min="13579" max="13579" width="8.7109375" style="184" bestFit="1" customWidth="1"/>
    <col min="13580" max="13580" width="13.85546875" style="184" bestFit="1" customWidth="1"/>
    <col min="13581" max="13581" width="8.7109375" style="184" bestFit="1" customWidth="1"/>
    <col min="13582" max="13582" width="13.85546875" style="184" bestFit="1" customWidth="1"/>
    <col min="13583" max="13583" width="8.7109375" style="184" bestFit="1" customWidth="1"/>
    <col min="13584" max="13584" width="13.85546875" style="184" bestFit="1" customWidth="1"/>
    <col min="13585" max="13585" width="8.7109375" style="184" bestFit="1" customWidth="1"/>
    <col min="13586" max="13586" width="17.85546875" style="184" bestFit="1" customWidth="1"/>
    <col min="13587" max="13588" width="9.140625" style="184"/>
    <col min="13589" max="13589" width="10" style="184" bestFit="1" customWidth="1"/>
    <col min="13590" max="13815" width="9.140625" style="184"/>
    <col min="13816" max="13816" width="4" style="184" customWidth="1"/>
    <col min="13817" max="13817" width="34.5703125" style="184" customWidth="1"/>
    <col min="13818" max="13818" width="11.85546875" style="184" bestFit="1" customWidth="1"/>
    <col min="13819" max="13819" width="8.140625" style="184" customWidth="1"/>
    <col min="13820" max="13820" width="13.85546875" style="184" bestFit="1" customWidth="1"/>
    <col min="13821" max="13821" width="8.140625" style="184" customWidth="1"/>
    <col min="13822" max="13822" width="13.85546875" style="184" bestFit="1" customWidth="1"/>
    <col min="13823" max="13823" width="8.7109375" style="184" customWidth="1"/>
    <col min="13824" max="13824" width="13.5703125" style="184" bestFit="1" customWidth="1"/>
    <col min="13825" max="13825" width="9" style="184" customWidth="1"/>
    <col min="13826" max="13826" width="13.5703125" style="184" bestFit="1" customWidth="1"/>
    <col min="13827" max="13827" width="9" style="184" bestFit="1" customWidth="1"/>
    <col min="13828" max="13828" width="13.5703125" style="184" bestFit="1" customWidth="1"/>
    <col min="13829" max="13829" width="9" style="184" bestFit="1" customWidth="1"/>
    <col min="13830" max="13830" width="13.85546875" style="184" bestFit="1" customWidth="1"/>
    <col min="13831" max="13831" width="8.7109375" style="184" bestFit="1" customWidth="1"/>
    <col min="13832" max="13832" width="13.85546875" style="184" bestFit="1" customWidth="1"/>
    <col min="13833" max="13833" width="8.7109375" style="184" bestFit="1" customWidth="1"/>
    <col min="13834" max="13834" width="13.85546875" style="184" bestFit="1" customWidth="1"/>
    <col min="13835" max="13835" width="8.7109375" style="184" bestFit="1" customWidth="1"/>
    <col min="13836" max="13836" width="13.85546875" style="184" bestFit="1" customWidth="1"/>
    <col min="13837" max="13837" width="8.7109375" style="184" bestFit="1" customWidth="1"/>
    <col min="13838" max="13838" width="13.85546875" style="184" bestFit="1" customWidth="1"/>
    <col min="13839" max="13839" width="8.7109375" style="184" bestFit="1" customWidth="1"/>
    <col min="13840" max="13840" width="13.85546875" style="184" bestFit="1" customWidth="1"/>
    <col min="13841" max="13841" width="8.7109375" style="184" bestFit="1" customWidth="1"/>
    <col min="13842" max="13842" width="17.85546875" style="184" bestFit="1" customWidth="1"/>
    <col min="13843" max="13844" width="9.140625" style="184"/>
    <col min="13845" max="13845" width="10" style="184" bestFit="1" customWidth="1"/>
    <col min="13846" max="14071" width="9.140625" style="184"/>
    <col min="14072" max="14072" width="4" style="184" customWidth="1"/>
    <col min="14073" max="14073" width="34.5703125" style="184" customWidth="1"/>
    <col min="14074" max="14074" width="11.85546875" style="184" bestFit="1" customWidth="1"/>
    <col min="14075" max="14075" width="8.140625" style="184" customWidth="1"/>
    <col min="14076" max="14076" width="13.85546875" style="184" bestFit="1" customWidth="1"/>
    <col min="14077" max="14077" width="8.140625" style="184" customWidth="1"/>
    <col min="14078" max="14078" width="13.85546875" style="184" bestFit="1" customWidth="1"/>
    <col min="14079" max="14079" width="8.7109375" style="184" customWidth="1"/>
    <col min="14080" max="14080" width="13.5703125" style="184" bestFit="1" customWidth="1"/>
    <col min="14081" max="14081" width="9" style="184" customWidth="1"/>
    <col min="14082" max="14082" width="13.5703125" style="184" bestFit="1" customWidth="1"/>
    <col min="14083" max="14083" width="9" style="184" bestFit="1" customWidth="1"/>
    <col min="14084" max="14084" width="13.5703125" style="184" bestFit="1" customWidth="1"/>
    <col min="14085" max="14085" width="9" style="184" bestFit="1" customWidth="1"/>
    <col min="14086" max="14086" width="13.85546875" style="184" bestFit="1" customWidth="1"/>
    <col min="14087" max="14087" width="8.7109375" style="184" bestFit="1" customWidth="1"/>
    <col min="14088" max="14088" width="13.85546875" style="184" bestFit="1" customWidth="1"/>
    <col min="14089" max="14089" width="8.7109375" style="184" bestFit="1" customWidth="1"/>
    <col min="14090" max="14090" width="13.85546875" style="184" bestFit="1" customWidth="1"/>
    <col min="14091" max="14091" width="8.7109375" style="184" bestFit="1" customWidth="1"/>
    <col min="14092" max="14092" width="13.85546875" style="184" bestFit="1" customWidth="1"/>
    <col min="14093" max="14093" width="8.7109375" style="184" bestFit="1" customWidth="1"/>
    <col min="14094" max="14094" width="13.85546875" style="184" bestFit="1" customWidth="1"/>
    <col min="14095" max="14095" width="8.7109375" style="184" bestFit="1" customWidth="1"/>
    <col min="14096" max="14096" width="13.85546875" style="184" bestFit="1" customWidth="1"/>
    <col min="14097" max="14097" width="8.7109375" style="184" bestFit="1" customWidth="1"/>
    <col min="14098" max="14098" width="17.85546875" style="184" bestFit="1" customWidth="1"/>
    <col min="14099" max="14100" width="9.140625" style="184"/>
    <col min="14101" max="14101" width="10" style="184" bestFit="1" customWidth="1"/>
    <col min="14102" max="14327" width="9.140625" style="184"/>
    <col min="14328" max="14328" width="4" style="184" customWidth="1"/>
    <col min="14329" max="14329" width="34.5703125" style="184" customWidth="1"/>
    <col min="14330" max="14330" width="11.85546875" style="184" bestFit="1" customWidth="1"/>
    <col min="14331" max="14331" width="8.140625" style="184" customWidth="1"/>
    <col min="14332" max="14332" width="13.85546875" style="184" bestFit="1" customWidth="1"/>
    <col min="14333" max="14333" width="8.140625" style="184" customWidth="1"/>
    <col min="14334" max="14334" width="13.85546875" style="184" bestFit="1" customWidth="1"/>
    <col min="14335" max="14335" width="8.7109375" style="184" customWidth="1"/>
    <col min="14336" max="14336" width="13.5703125" style="184" bestFit="1" customWidth="1"/>
    <col min="14337" max="14337" width="9" style="184" customWidth="1"/>
    <col min="14338" max="14338" width="13.5703125" style="184" bestFit="1" customWidth="1"/>
    <col min="14339" max="14339" width="9" style="184" bestFit="1" customWidth="1"/>
    <col min="14340" max="14340" width="13.5703125" style="184" bestFit="1" customWidth="1"/>
    <col min="14341" max="14341" width="9" style="184" bestFit="1" customWidth="1"/>
    <col min="14342" max="14342" width="13.85546875" style="184" bestFit="1" customWidth="1"/>
    <col min="14343" max="14343" width="8.7109375" style="184" bestFit="1" customWidth="1"/>
    <col min="14344" max="14344" width="13.85546875" style="184" bestFit="1" customWidth="1"/>
    <col min="14345" max="14345" width="8.7109375" style="184" bestFit="1" customWidth="1"/>
    <col min="14346" max="14346" width="13.85546875" style="184" bestFit="1" customWidth="1"/>
    <col min="14347" max="14347" width="8.7109375" style="184" bestFit="1" customWidth="1"/>
    <col min="14348" max="14348" width="13.85546875" style="184" bestFit="1" customWidth="1"/>
    <col min="14349" max="14349" width="8.7109375" style="184" bestFit="1" customWidth="1"/>
    <col min="14350" max="14350" width="13.85546875" style="184" bestFit="1" customWidth="1"/>
    <col min="14351" max="14351" width="8.7109375" style="184" bestFit="1" customWidth="1"/>
    <col min="14352" max="14352" width="13.85546875" style="184" bestFit="1" customWidth="1"/>
    <col min="14353" max="14353" width="8.7109375" style="184" bestFit="1" customWidth="1"/>
    <col min="14354" max="14354" width="17.85546875" style="184" bestFit="1" customWidth="1"/>
    <col min="14355" max="14356" width="9.140625" style="184"/>
    <col min="14357" max="14357" width="10" style="184" bestFit="1" customWidth="1"/>
    <col min="14358" max="14583" width="9.140625" style="184"/>
    <col min="14584" max="14584" width="4" style="184" customWidth="1"/>
    <col min="14585" max="14585" width="34.5703125" style="184" customWidth="1"/>
    <col min="14586" max="14586" width="11.85546875" style="184" bestFit="1" customWidth="1"/>
    <col min="14587" max="14587" width="8.140625" style="184" customWidth="1"/>
    <col min="14588" max="14588" width="13.85546875" style="184" bestFit="1" customWidth="1"/>
    <col min="14589" max="14589" width="8.140625" style="184" customWidth="1"/>
    <col min="14590" max="14590" width="13.85546875" style="184" bestFit="1" customWidth="1"/>
    <col min="14591" max="14591" width="8.7109375" style="184" customWidth="1"/>
    <col min="14592" max="14592" width="13.5703125" style="184" bestFit="1" customWidth="1"/>
    <col min="14593" max="14593" width="9" style="184" customWidth="1"/>
    <col min="14594" max="14594" width="13.5703125" style="184" bestFit="1" customWidth="1"/>
    <col min="14595" max="14595" width="9" style="184" bestFit="1" customWidth="1"/>
    <col min="14596" max="14596" width="13.5703125" style="184" bestFit="1" customWidth="1"/>
    <col min="14597" max="14597" width="9" style="184" bestFit="1" customWidth="1"/>
    <col min="14598" max="14598" width="13.85546875" style="184" bestFit="1" customWidth="1"/>
    <col min="14599" max="14599" width="8.7109375" style="184" bestFit="1" customWidth="1"/>
    <col min="14600" max="14600" width="13.85546875" style="184" bestFit="1" customWidth="1"/>
    <col min="14601" max="14601" width="8.7109375" style="184" bestFit="1" customWidth="1"/>
    <col min="14602" max="14602" width="13.85546875" style="184" bestFit="1" customWidth="1"/>
    <col min="14603" max="14603" width="8.7109375" style="184" bestFit="1" customWidth="1"/>
    <col min="14604" max="14604" width="13.85546875" style="184" bestFit="1" customWidth="1"/>
    <col min="14605" max="14605" width="8.7109375" style="184" bestFit="1" customWidth="1"/>
    <col min="14606" max="14606" width="13.85546875" style="184" bestFit="1" customWidth="1"/>
    <col min="14607" max="14607" width="8.7109375" style="184" bestFit="1" customWidth="1"/>
    <col min="14608" max="14608" width="13.85546875" style="184" bestFit="1" customWidth="1"/>
    <col min="14609" max="14609" width="8.7109375" style="184" bestFit="1" customWidth="1"/>
    <col min="14610" max="14610" width="17.85546875" style="184" bestFit="1" customWidth="1"/>
    <col min="14611" max="14612" width="9.140625" style="184"/>
    <col min="14613" max="14613" width="10" style="184" bestFit="1" customWidth="1"/>
    <col min="14614" max="14839" width="9.140625" style="184"/>
    <col min="14840" max="14840" width="4" style="184" customWidth="1"/>
    <col min="14841" max="14841" width="34.5703125" style="184" customWidth="1"/>
    <col min="14842" max="14842" width="11.85546875" style="184" bestFit="1" customWidth="1"/>
    <col min="14843" max="14843" width="8.140625" style="184" customWidth="1"/>
    <col min="14844" max="14844" width="13.85546875" style="184" bestFit="1" customWidth="1"/>
    <col min="14845" max="14845" width="8.140625" style="184" customWidth="1"/>
    <col min="14846" max="14846" width="13.85546875" style="184" bestFit="1" customWidth="1"/>
    <col min="14847" max="14847" width="8.7109375" style="184" customWidth="1"/>
    <col min="14848" max="14848" width="13.5703125" style="184" bestFit="1" customWidth="1"/>
    <col min="14849" max="14849" width="9" style="184" customWidth="1"/>
    <col min="14850" max="14850" width="13.5703125" style="184" bestFit="1" customWidth="1"/>
    <col min="14851" max="14851" width="9" style="184" bestFit="1" customWidth="1"/>
    <col min="14852" max="14852" width="13.5703125" style="184" bestFit="1" customWidth="1"/>
    <col min="14853" max="14853" width="9" style="184" bestFit="1" customWidth="1"/>
    <col min="14854" max="14854" width="13.85546875" style="184" bestFit="1" customWidth="1"/>
    <col min="14855" max="14855" width="8.7109375" style="184" bestFit="1" customWidth="1"/>
    <col min="14856" max="14856" width="13.85546875" style="184" bestFit="1" customWidth="1"/>
    <col min="14857" max="14857" width="8.7109375" style="184" bestFit="1" customWidth="1"/>
    <col min="14858" max="14858" width="13.85546875" style="184" bestFit="1" customWidth="1"/>
    <col min="14859" max="14859" width="8.7109375" style="184" bestFit="1" customWidth="1"/>
    <col min="14860" max="14860" width="13.85546875" style="184" bestFit="1" customWidth="1"/>
    <col min="14861" max="14861" width="8.7109375" style="184" bestFit="1" customWidth="1"/>
    <col min="14862" max="14862" width="13.85546875" style="184" bestFit="1" customWidth="1"/>
    <col min="14863" max="14863" width="8.7109375" style="184" bestFit="1" customWidth="1"/>
    <col min="14864" max="14864" width="13.85546875" style="184" bestFit="1" customWidth="1"/>
    <col min="14865" max="14865" width="8.7109375" style="184" bestFit="1" customWidth="1"/>
    <col min="14866" max="14866" width="17.85546875" style="184" bestFit="1" customWidth="1"/>
    <col min="14867" max="14868" width="9.140625" style="184"/>
    <col min="14869" max="14869" width="10" style="184" bestFit="1" customWidth="1"/>
    <col min="14870" max="15095" width="9.140625" style="184"/>
    <col min="15096" max="15096" width="4" style="184" customWidth="1"/>
    <col min="15097" max="15097" width="34.5703125" style="184" customWidth="1"/>
    <col min="15098" max="15098" width="11.85546875" style="184" bestFit="1" customWidth="1"/>
    <col min="15099" max="15099" width="8.140625" style="184" customWidth="1"/>
    <col min="15100" max="15100" width="13.85546875" style="184" bestFit="1" customWidth="1"/>
    <col min="15101" max="15101" width="8.140625" style="184" customWidth="1"/>
    <col min="15102" max="15102" width="13.85546875" style="184" bestFit="1" customWidth="1"/>
    <col min="15103" max="15103" width="8.7109375" style="184" customWidth="1"/>
    <col min="15104" max="15104" width="13.5703125" style="184" bestFit="1" customWidth="1"/>
    <col min="15105" max="15105" width="9" style="184" customWidth="1"/>
    <col min="15106" max="15106" width="13.5703125" style="184" bestFit="1" customWidth="1"/>
    <col min="15107" max="15107" width="9" style="184" bestFit="1" customWidth="1"/>
    <col min="15108" max="15108" width="13.5703125" style="184" bestFit="1" customWidth="1"/>
    <col min="15109" max="15109" width="9" style="184" bestFit="1" customWidth="1"/>
    <col min="15110" max="15110" width="13.85546875" style="184" bestFit="1" customWidth="1"/>
    <col min="15111" max="15111" width="8.7109375" style="184" bestFit="1" customWidth="1"/>
    <col min="15112" max="15112" width="13.85546875" style="184" bestFit="1" customWidth="1"/>
    <col min="15113" max="15113" width="8.7109375" style="184" bestFit="1" customWidth="1"/>
    <col min="15114" max="15114" width="13.85546875" style="184" bestFit="1" customWidth="1"/>
    <col min="15115" max="15115" width="8.7109375" style="184" bestFit="1" customWidth="1"/>
    <col min="15116" max="15116" width="13.85546875" style="184" bestFit="1" customWidth="1"/>
    <col min="15117" max="15117" width="8.7109375" style="184" bestFit="1" customWidth="1"/>
    <col min="15118" max="15118" width="13.85546875" style="184" bestFit="1" customWidth="1"/>
    <col min="15119" max="15119" width="8.7109375" style="184" bestFit="1" customWidth="1"/>
    <col min="15120" max="15120" width="13.85546875" style="184" bestFit="1" customWidth="1"/>
    <col min="15121" max="15121" width="8.7109375" style="184" bestFit="1" customWidth="1"/>
    <col min="15122" max="15122" width="17.85546875" style="184" bestFit="1" customWidth="1"/>
    <col min="15123" max="15124" width="9.140625" style="184"/>
    <col min="15125" max="15125" width="10" style="184" bestFit="1" customWidth="1"/>
    <col min="15126" max="15351" width="9.140625" style="184"/>
    <col min="15352" max="15352" width="4" style="184" customWidth="1"/>
    <col min="15353" max="15353" width="34.5703125" style="184" customWidth="1"/>
    <col min="15354" max="15354" width="11.85546875" style="184" bestFit="1" customWidth="1"/>
    <col min="15355" max="15355" width="8.140625" style="184" customWidth="1"/>
    <col min="15356" max="15356" width="13.85546875" style="184" bestFit="1" customWidth="1"/>
    <col min="15357" max="15357" width="8.140625" style="184" customWidth="1"/>
    <col min="15358" max="15358" width="13.85546875" style="184" bestFit="1" customWidth="1"/>
    <col min="15359" max="15359" width="8.7109375" style="184" customWidth="1"/>
    <col min="15360" max="15360" width="13.5703125" style="184" bestFit="1" customWidth="1"/>
    <col min="15361" max="15361" width="9" style="184" customWidth="1"/>
    <col min="15362" max="15362" width="13.5703125" style="184" bestFit="1" customWidth="1"/>
    <col min="15363" max="15363" width="9" style="184" bestFit="1" customWidth="1"/>
    <col min="15364" max="15364" width="13.5703125" style="184" bestFit="1" customWidth="1"/>
    <col min="15365" max="15365" width="9" style="184" bestFit="1" customWidth="1"/>
    <col min="15366" max="15366" width="13.85546875" style="184" bestFit="1" customWidth="1"/>
    <col min="15367" max="15367" width="8.7109375" style="184" bestFit="1" customWidth="1"/>
    <col min="15368" max="15368" width="13.85546875" style="184" bestFit="1" customWidth="1"/>
    <col min="15369" max="15369" width="8.7109375" style="184" bestFit="1" customWidth="1"/>
    <col min="15370" max="15370" width="13.85546875" style="184" bestFit="1" customWidth="1"/>
    <col min="15371" max="15371" width="8.7109375" style="184" bestFit="1" customWidth="1"/>
    <col min="15372" max="15372" width="13.85546875" style="184" bestFit="1" customWidth="1"/>
    <col min="15373" max="15373" width="8.7109375" style="184" bestFit="1" customWidth="1"/>
    <col min="15374" max="15374" width="13.85546875" style="184" bestFit="1" customWidth="1"/>
    <col min="15375" max="15375" width="8.7109375" style="184" bestFit="1" customWidth="1"/>
    <col min="15376" max="15376" width="13.85546875" style="184" bestFit="1" customWidth="1"/>
    <col min="15377" max="15377" width="8.7109375" style="184" bestFit="1" customWidth="1"/>
    <col min="15378" max="15378" width="17.85546875" style="184" bestFit="1" customWidth="1"/>
    <col min="15379" max="15380" width="9.140625" style="184"/>
    <col min="15381" max="15381" width="10" style="184" bestFit="1" customWidth="1"/>
    <col min="15382" max="15607" width="9.140625" style="184"/>
    <col min="15608" max="15608" width="4" style="184" customWidth="1"/>
    <col min="15609" max="15609" width="34.5703125" style="184" customWidth="1"/>
    <col min="15610" max="15610" width="11.85546875" style="184" bestFit="1" customWidth="1"/>
    <col min="15611" max="15611" width="8.140625" style="184" customWidth="1"/>
    <col min="15612" max="15612" width="13.85546875" style="184" bestFit="1" customWidth="1"/>
    <col min="15613" max="15613" width="8.140625" style="184" customWidth="1"/>
    <col min="15614" max="15614" width="13.85546875" style="184" bestFit="1" customWidth="1"/>
    <col min="15615" max="15615" width="8.7109375" style="184" customWidth="1"/>
    <col min="15616" max="15616" width="13.5703125" style="184" bestFit="1" customWidth="1"/>
    <col min="15617" max="15617" width="9" style="184" customWidth="1"/>
    <col min="15618" max="15618" width="13.5703125" style="184" bestFit="1" customWidth="1"/>
    <col min="15619" max="15619" width="9" style="184" bestFit="1" customWidth="1"/>
    <col min="15620" max="15620" width="13.5703125" style="184" bestFit="1" customWidth="1"/>
    <col min="15621" max="15621" width="9" style="184" bestFit="1" customWidth="1"/>
    <col min="15622" max="15622" width="13.85546875" style="184" bestFit="1" customWidth="1"/>
    <col min="15623" max="15623" width="8.7109375" style="184" bestFit="1" customWidth="1"/>
    <col min="15624" max="15624" width="13.85546875" style="184" bestFit="1" customWidth="1"/>
    <col min="15625" max="15625" width="8.7109375" style="184" bestFit="1" customWidth="1"/>
    <col min="15626" max="15626" width="13.85546875" style="184" bestFit="1" customWidth="1"/>
    <col min="15627" max="15627" width="8.7109375" style="184" bestFit="1" customWidth="1"/>
    <col min="15628" max="15628" width="13.85546875" style="184" bestFit="1" customWidth="1"/>
    <col min="15629" max="15629" width="8.7109375" style="184" bestFit="1" customWidth="1"/>
    <col min="15630" max="15630" width="13.85546875" style="184" bestFit="1" customWidth="1"/>
    <col min="15631" max="15631" width="8.7109375" style="184" bestFit="1" customWidth="1"/>
    <col min="15632" max="15632" width="13.85546875" style="184" bestFit="1" customWidth="1"/>
    <col min="15633" max="15633" width="8.7109375" style="184" bestFit="1" customWidth="1"/>
    <col min="15634" max="15634" width="17.85546875" style="184" bestFit="1" customWidth="1"/>
    <col min="15635" max="15636" width="9.140625" style="184"/>
    <col min="15637" max="15637" width="10" style="184" bestFit="1" customWidth="1"/>
    <col min="15638" max="15863" width="9.140625" style="184"/>
    <col min="15864" max="15864" width="4" style="184" customWidth="1"/>
    <col min="15865" max="15865" width="34.5703125" style="184" customWidth="1"/>
    <col min="15866" max="15866" width="11.85546875" style="184" bestFit="1" customWidth="1"/>
    <col min="15867" max="15867" width="8.140625" style="184" customWidth="1"/>
    <col min="15868" max="15868" width="13.85546875" style="184" bestFit="1" customWidth="1"/>
    <col min="15869" max="15869" width="8.140625" style="184" customWidth="1"/>
    <col min="15870" max="15870" width="13.85546875" style="184" bestFit="1" customWidth="1"/>
    <col min="15871" max="15871" width="8.7109375" style="184" customWidth="1"/>
    <col min="15872" max="15872" width="13.5703125" style="184" bestFit="1" customWidth="1"/>
    <col min="15873" max="15873" width="9" style="184" customWidth="1"/>
    <col min="15874" max="15874" width="13.5703125" style="184" bestFit="1" customWidth="1"/>
    <col min="15875" max="15875" width="9" style="184" bestFit="1" customWidth="1"/>
    <col min="15876" max="15876" width="13.5703125" style="184" bestFit="1" customWidth="1"/>
    <col min="15877" max="15877" width="9" style="184" bestFit="1" customWidth="1"/>
    <col min="15878" max="15878" width="13.85546875" style="184" bestFit="1" customWidth="1"/>
    <col min="15879" max="15879" width="8.7109375" style="184" bestFit="1" customWidth="1"/>
    <col min="15880" max="15880" width="13.85546875" style="184" bestFit="1" customWidth="1"/>
    <col min="15881" max="15881" width="8.7109375" style="184" bestFit="1" customWidth="1"/>
    <col min="15882" max="15882" width="13.85546875" style="184" bestFit="1" customWidth="1"/>
    <col min="15883" max="15883" width="8.7109375" style="184" bestFit="1" customWidth="1"/>
    <col min="15884" max="15884" width="13.85546875" style="184" bestFit="1" customWidth="1"/>
    <col min="15885" max="15885" width="8.7109375" style="184" bestFit="1" customWidth="1"/>
    <col min="15886" max="15886" width="13.85546875" style="184" bestFit="1" customWidth="1"/>
    <col min="15887" max="15887" width="8.7109375" style="184" bestFit="1" customWidth="1"/>
    <col min="15888" max="15888" width="13.85546875" style="184" bestFit="1" customWidth="1"/>
    <col min="15889" max="15889" width="8.7109375" style="184" bestFit="1" customWidth="1"/>
    <col min="15890" max="15890" width="17.85546875" style="184" bestFit="1" customWidth="1"/>
    <col min="15891" max="15892" width="9.140625" style="184"/>
    <col min="15893" max="15893" width="10" style="184" bestFit="1" customWidth="1"/>
    <col min="15894" max="16119" width="9.140625" style="184"/>
    <col min="16120" max="16120" width="4" style="184" customWidth="1"/>
    <col min="16121" max="16121" width="34.5703125" style="184" customWidth="1"/>
    <col min="16122" max="16122" width="11.85546875" style="184" bestFit="1" customWidth="1"/>
    <col min="16123" max="16123" width="8.140625" style="184" customWidth="1"/>
    <col min="16124" max="16124" width="13.85546875" style="184" bestFit="1" customWidth="1"/>
    <col min="16125" max="16125" width="8.140625" style="184" customWidth="1"/>
    <col min="16126" max="16126" width="13.85546875" style="184" bestFit="1" customWidth="1"/>
    <col min="16127" max="16127" width="8.7109375" style="184" customWidth="1"/>
    <col min="16128" max="16128" width="13.5703125" style="184" bestFit="1" customWidth="1"/>
    <col min="16129" max="16129" width="9" style="184" customWidth="1"/>
    <col min="16130" max="16130" width="13.5703125" style="184" bestFit="1" customWidth="1"/>
    <col min="16131" max="16131" width="9" style="184" bestFit="1" customWidth="1"/>
    <col min="16132" max="16132" width="13.5703125" style="184" bestFit="1" customWidth="1"/>
    <col min="16133" max="16133" width="9" style="184" bestFit="1" customWidth="1"/>
    <col min="16134" max="16134" width="13.85546875" style="184" bestFit="1" customWidth="1"/>
    <col min="16135" max="16135" width="8.7109375" style="184" bestFit="1" customWidth="1"/>
    <col min="16136" max="16136" width="13.85546875" style="184" bestFit="1" customWidth="1"/>
    <col min="16137" max="16137" width="8.7109375" style="184" bestFit="1" customWidth="1"/>
    <col min="16138" max="16138" width="13.85546875" style="184" bestFit="1" customWidth="1"/>
    <col min="16139" max="16139" width="8.7109375" style="184" bestFit="1" customWidth="1"/>
    <col min="16140" max="16140" width="13.85546875" style="184" bestFit="1" customWidth="1"/>
    <col min="16141" max="16141" width="8.7109375" style="184" bestFit="1" customWidth="1"/>
    <col min="16142" max="16142" width="13.85546875" style="184" bestFit="1" customWidth="1"/>
    <col min="16143" max="16143" width="8.7109375" style="184" bestFit="1" customWidth="1"/>
    <col min="16144" max="16144" width="13.85546875" style="184" bestFit="1" customWidth="1"/>
    <col min="16145" max="16145" width="8.7109375" style="184" bestFit="1" customWidth="1"/>
    <col min="16146" max="16146" width="17.85546875" style="184" bestFit="1" customWidth="1"/>
    <col min="16147" max="16148" width="9.140625" style="184"/>
    <col min="16149" max="16149" width="10" style="184" bestFit="1" customWidth="1"/>
    <col min="16150" max="16384" width="9.140625" style="184"/>
  </cols>
  <sheetData>
    <row r="1" spans="1:246" ht="13.5" thickBot="1"/>
    <row r="2" spans="1:246" s="185" customFormat="1" ht="6.75" thickBot="1">
      <c r="B2" s="186"/>
      <c r="C2" s="187"/>
      <c r="D2" s="188"/>
      <c r="E2" s="189"/>
      <c r="F2" s="188"/>
      <c r="G2" s="190"/>
      <c r="H2" s="190"/>
      <c r="I2" s="190"/>
      <c r="J2" s="190"/>
      <c r="K2" s="190"/>
      <c r="L2" s="190"/>
      <c r="M2" s="190"/>
      <c r="N2" s="190"/>
      <c r="O2" s="190"/>
      <c r="P2" s="190"/>
      <c r="Q2" s="190"/>
      <c r="R2" s="190"/>
      <c r="S2" s="191"/>
    </row>
    <row r="3" spans="1:246" ht="40.5" customHeight="1" thickBot="1">
      <c r="C3" s="2542"/>
      <c r="D3" s="2528" t="str">
        <f>[2]ORÇAMENTO!E5</f>
        <v>ASSOCIAÇÃO MATO-GROSSENSE DOS MUNICÍPIOS</v>
      </c>
      <c r="E3" s="2529"/>
      <c r="F3" s="2529"/>
      <c r="G3" s="2529"/>
      <c r="H3" s="2529"/>
      <c r="I3" s="2529"/>
      <c r="J3" s="2529"/>
      <c r="K3" s="2529"/>
      <c r="L3" s="2529"/>
      <c r="M3" s="2529"/>
      <c r="N3" s="2529"/>
      <c r="O3" s="2529"/>
      <c r="P3" s="2529"/>
      <c r="Q3" s="2529"/>
      <c r="R3" s="2530"/>
      <c r="S3" s="2531"/>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c r="CK3" s="109"/>
      <c r="CL3" s="109"/>
      <c r="CM3" s="109"/>
      <c r="CN3" s="109"/>
      <c r="CO3" s="109"/>
      <c r="CP3" s="109"/>
      <c r="CQ3" s="109"/>
      <c r="CR3" s="109"/>
      <c r="CS3" s="109"/>
      <c r="CT3" s="109"/>
      <c r="CU3" s="109"/>
      <c r="CV3" s="109"/>
      <c r="CW3" s="109"/>
      <c r="CX3" s="109"/>
      <c r="CY3" s="109"/>
      <c r="CZ3" s="109"/>
      <c r="DA3" s="109"/>
      <c r="DB3" s="109"/>
      <c r="DC3" s="109"/>
      <c r="DD3" s="109"/>
      <c r="DE3" s="109"/>
      <c r="DF3" s="109"/>
      <c r="DG3" s="109"/>
      <c r="DH3" s="109"/>
      <c r="DI3" s="109"/>
      <c r="DJ3" s="109"/>
      <c r="DK3" s="109"/>
      <c r="DL3" s="109"/>
      <c r="DM3" s="109"/>
      <c r="DN3" s="109"/>
      <c r="DO3" s="109"/>
      <c r="DP3" s="109"/>
      <c r="DQ3" s="109"/>
      <c r="DR3" s="109"/>
      <c r="DS3" s="109"/>
      <c r="DT3" s="109"/>
      <c r="DU3" s="109"/>
      <c r="DV3" s="109"/>
      <c r="DW3" s="109"/>
      <c r="DX3" s="109"/>
      <c r="DY3" s="109"/>
      <c r="DZ3" s="109"/>
      <c r="EA3" s="109"/>
      <c r="EB3" s="109"/>
      <c r="EC3" s="109"/>
      <c r="ED3" s="109"/>
      <c r="EE3" s="109"/>
      <c r="EF3" s="109"/>
      <c r="EG3" s="109"/>
      <c r="EH3" s="109"/>
      <c r="EI3" s="109"/>
      <c r="EJ3" s="109"/>
      <c r="EK3" s="109"/>
      <c r="EL3" s="109"/>
      <c r="EM3" s="109"/>
      <c r="EN3" s="109"/>
      <c r="EO3" s="109"/>
      <c r="EP3" s="109"/>
      <c r="EQ3" s="109"/>
      <c r="ER3" s="109"/>
      <c r="ES3" s="109"/>
      <c r="ET3" s="109"/>
      <c r="EU3" s="109"/>
      <c r="EV3" s="109"/>
      <c r="EW3" s="109"/>
      <c r="EX3" s="109"/>
      <c r="EY3" s="109"/>
      <c r="EZ3" s="109"/>
      <c r="FA3" s="109"/>
      <c r="FB3" s="109"/>
      <c r="FC3" s="109"/>
      <c r="FD3" s="109"/>
      <c r="FE3" s="109"/>
      <c r="FF3" s="109"/>
      <c r="FG3" s="109"/>
      <c r="FH3" s="109"/>
      <c r="FI3" s="109"/>
      <c r="FJ3" s="109"/>
      <c r="FK3" s="109"/>
      <c r="FL3" s="109"/>
      <c r="FM3" s="109"/>
      <c r="FN3" s="109"/>
      <c r="FO3" s="109"/>
      <c r="FP3" s="109"/>
      <c r="FQ3" s="109"/>
      <c r="FR3" s="109"/>
      <c r="FS3" s="109"/>
      <c r="FT3" s="109"/>
      <c r="FU3" s="109"/>
      <c r="FV3" s="109"/>
      <c r="FW3" s="109"/>
      <c r="FX3" s="109"/>
      <c r="FY3" s="109"/>
      <c r="FZ3" s="109"/>
      <c r="GA3" s="109"/>
      <c r="GB3" s="109"/>
      <c r="GC3" s="109"/>
      <c r="GD3" s="109"/>
      <c r="GE3" s="109"/>
      <c r="GF3" s="109"/>
      <c r="GG3" s="109"/>
      <c r="GH3" s="109"/>
      <c r="GI3" s="109"/>
      <c r="GJ3" s="109"/>
      <c r="GK3" s="109"/>
      <c r="GL3" s="109"/>
      <c r="GM3" s="109"/>
      <c r="GN3" s="109"/>
      <c r="GO3" s="109"/>
      <c r="GP3" s="109"/>
      <c r="GQ3" s="109"/>
      <c r="GR3" s="109"/>
      <c r="GS3" s="109"/>
      <c r="GT3" s="109"/>
      <c r="GU3" s="109"/>
      <c r="GV3" s="109"/>
      <c r="GW3" s="109"/>
      <c r="GX3" s="109"/>
      <c r="GY3" s="109"/>
      <c r="GZ3" s="109"/>
      <c r="HA3" s="109"/>
      <c r="HB3" s="109"/>
      <c r="HC3" s="109"/>
      <c r="HD3" s="109"/>
      <c r="HE3" s="109"/>
      <c r="HF3" s="109"/>
      <c r="HG3" s="109"/>
      <c r="HH3" s="109"/>
      <c r="HI3" s="109"/>
      <c r="HJ3" s="109"/>
      <c r="HK3" s="109"/>
      <c r="HL3" s="109"/>
      <c r="HM3" s="109"/>
      <c r="HN3" s="109"/>
      <c r="HO3" s="109"/>
      <c r="HP3" s="109"/>
      <c r="HQ3" s="109"/>
      <c r="HR3" s="109"/>
      <c r="HS3" s="109"/>
      <c r="HT3" s="109"/>
      <c r="HU3" s="109"/>
      <c r="HV3" s="109"/>
      <c r="HW3" s="109"/>
      <c r="HX3" s="109"/>
      <c r="HY3" s="109"/>
      <c r="HZ3" s="109"/>
      <c r="IA3" s="109"/>
      <c r="IB3" s="109"/>
      <c r="IC3" s="109"/>
      <c r="ID3" s="109"/>
      <c r="IE3" s="109"/>
      <c r="IF3" s="109"/>
      <c r="IG3" s="109"/>
      <c r="IH3" s="109"/>
      <c r="II3" s="109"/>
      <c r="IJ3" s="109"/>
      <c r="IK3" s="109"/>
      <c r="IL3" s="109"/>
    </row>
    <row r="4" spans="1:246" ht="21.75" customHeight="1" thickBot="1">
      <c r="C4" s="2543"/>
      <c r="D4" s="2536" t="s">
        <v>9809</v>
      </c>
      <c r="E4" s="2537"/>
      <c r="F4" s="2537"/>
      <c r="G4" s="2537"/>
      <c r="H4" s="2537"/>
      <c r="I4" s="2537"/>
      <c r="J4" s="2537"/>
      <c r="K4" s="2537"/>
      <c r="L4" s="2537"/>
      <c r="M4" s="2537"/>
      <c r="N4" s="2537"/>
      <c r="O4" s="2537"/>
      <c r="P4" s="2537"/>
      <c r="Q4" s="2537"/>
      <c r="R4" s="2532"/>
      <c r="S4" s="2533"/>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c r="BY4" s="109"/>
      <c r="BZ4" s="109"/>
      <c r="CA4" s="109"/>
      <c r="CB4" s="109"/>
      <c r="CC4" s="109"/>
      <c r="CD4" s="109"/>
      <c r="CE4" s="109"/>
      <c r="CF4" s="109"/>
      <c r="CG4" s="109"/>
      <c r="CH4" s="109"/>
      <c r="CI4" s="109"/>
      <c r="CJ4" s="109"/>
      <c r="CK4" s="109"/>
      <c r="CL4" s="109"/>
      <c r="CM4" s="109"/>
      <c r="CN4" s="109"/>
      <c r="CO4" s="109"/>
      <c r="CP4" s="109"/>
      <c r="CQ4" s="109"/>
      <c r="CR4" s="109"/>
      <c r="CS4" s="109"/>
      <c r="CT4" s="109"/>
      <c r="CU4" s="109"/>
      <c r="CV4" s="109"/>
      <c r="CW4" s="109"/>
      <c r="CX4" s="109"/>
      <c r="CY4" s="109"/>
      <c r="CZ4" s="109"/>
      <c r="DA4" s="109"/>
      <c r="DB4" s="109"/>
      <c r="DC4" s="109"/>
      <c r="DD4" s="109"/>
      <c r="DE4" s="109"/>
      <c r="DF4" s="109"/>
      <c r="DG4" s="109"/>
      <c r="DH4" s="109"/>
      <c r="DI4" s="109"/>
      <c r="DJ4" s="109"/>
      <c r="DK4" s="109"/>
      <c r="DL4" s="109"/>
      <c r="DM4" s="109"/>
      <c r="DN4" s="109"/>
      <c r="DO4" s="109"/>
      <c r="DP4" s="109"/>
      <c r="DQ4" s="109"/>
      <c r="DR4" s="109"/>
      <c r="DS4" s="109"/>
      <c r="DT4" s="109"/>
      <c r="DU4" s="109"/>
      <c r="DV4" s="109"/>
      <c r="DW4" s="109"/>
      <c r="DX4" s="109"/>
      <c r="DY4" s="109"/>
      <c r="DZ4" s="109"/>
      <c r="EA4" s="109"/>
      <c r="EB4" s="109"/>
      <c r="EC4" s="109"/>
      <c r="ED4" s="109"/>
      <c r="EE4" s="109"/>
      <c r="EF4" s="109"/>
      <c r="EG4" s="109"/>
      <c r="EH4" s="109"/>
      <c r="EI4" s="109"/>
      <c r="EJ4" s="109"/>
      <c r="EK4" s="109"/>
      <c r="EL4" s="109"/>
      <c r="EM4" s="109"/>
      <c r="EN4" s="109"/>
      <c r="EO4" s="109"/>
      <c r="EP4" s="109"/>
      <c r="EQ4" s="109"/>
      <c r="ER4" s="109"/>
      <c r="ES4" s="109"/>
      <c r="ET4" s="109"/>
      <c r="EU4" s="109"/>
      <c r="EV4" s="109"/>
      <c r="EW4" s="109"/>
      <c r="EX4" s="109"/>
      <c r="EY4" s="109"/>
      <c r="EZ4" s="109"/>
      <c r="FA4" s="109"/>
      <c r="FB4" s="109"/>
      <c r="FC4" s="109"/>
      <c r="FD4" s="109"/>
      <c r="FE4" s="109"/>
      <c r="FF4" s="109"/>
      <c r="FG4" s="109"/>
      <c r="FH4" s="109"/>
      <c r="FI4" s="109"/>
      <c r="FJ4" s="109"/>
      <c r="FK4" s="109"/>
      <c r="FL4" s="109"/>
      <c r="FM4" s="109"/>
      <c r="FN4" s="109"/>
      <c r="FO4" s="109"/>
      <c r="FP4" s="109"/>
      <c r="FQ4" s="109"/>
      <c r="FR4" s="109"/>
      <c r="FS4" s="109"/>
      <c r="FT4" s="109"/>
      <c r="FU4" s="109"/>
      <c r="FV4" s="109"/>
      <c r="FW4" s="109"/>
      <c r="FX4" s="109"/>
      <c r="FY4" s="109"/>
      <c r="FZ4" s="109"/>
      <c r="GA4" s="109"/>
      <c r="GB4" s="109"/>
      <c r="GC4" s="109"/>
      <c r="GD4" s="109"/>
      <c r="GE4" s="109"/>
      <c r="GF4" s="109"/>
      <c r="GG4" s="109"/>
      <c r="GH4" s="109"/>
      <c r="GI4" s="109"/>
      <c r="GJ4" s="109"/>
      <c r="GK4" s="109"/>
      <c r="GL4" s="109"/>
      <c r="GM4" s="109"/>
      <c r="GN4" s="109"/>
      <c r="GO4" s="109"/>
      <c r="GP4" s="109"/>
      <c r="GQ4" s="109"/>
      <c r="GR4" s="109"/>
      <c r="GS4" s="109"/>
      <c r="GT4" s="109"/>
      <c r="GU4" s="109"/>
      <c r="GV4" s="109"/>
      <c r="GW4" s="109"/>
      <c r="GX4" s="109"/>
      <c r="GY4" s="109"/>
      <c r="GZ4" s="109"/>
      <c r="HA4" s="109"/>
      <c r="HB4" s="109"/>
      <c r="HC4" s="109"/>
      <c r="HD4" s="109"/>
      <c r="HE4" s="109"/>
      <c r="HF4" s="109"/>
      <c r="HG4" s="109"/>
      <c r="HH4" s="109"/>
      <c r="HI4" s="109"/>
      <c r="HJ4" s="109"/>
      <c r="HK4" s="109"/>
      <c r="HL4" s="109"/>
      <c r="HM4" s="109"/>
      <c r="HN4" s="109"/>
      <c r="HO4" s="109"/>
      <c r="HP4" s="109"/>
      <c r="HQ4" s="109"/>
      <c r="HR4" s="109"/>
      <c r="HS4" s="109"/>
      <c r="HT4" s="109"/>
      <c r="HU4" s="109"/>
      <c r="HV4" s="109"/>
      <c r="HW4" s="109"/>
      <c r="HX4" s="109"/>
      <c r="HY4" s="109"/>
      <c r="HZ4" s="109"/>
      <c r="IA4" s="109"/>
      <c r="IB4" s="109"/>
      <c r="IC4" s="109"/>
      <c r="ID4" s="109"/>
      <c r="IE4" s="109"/>
      <c r="IF4" s="109"/>
      <c r="IG4" s="109"/>
      <c r="IH4" s="109"/>
      <c r="II4" s="109"/>
      <c r="IJ4" s="109"/>
      <c r="IK4" s="109"/>
      <c r="IL4" s="109"/>
    </row>
    <row r="5" spans="1:246" ht="15.75">
      <c r="C5" s="2543"/>
      <c r="D5" s="192" t="s">
        <v>8</v>
      </c>
      <c r="E5" s="2541" t="str">
        <f>'ORÇAMENTO '!D9</f>
        <v>CONSTRUÇÃO DA UNIDADE DESCENTRALIZADA DE REABILITAÇÃO- UDR</v>
      </c>
      <c r="F5" s="2541"/>
      <c r="G5" s="2541"/>
      <c r="H5" s="2541"/>
      <c r="I5" s="2541"/>
      <c r="J5" s="2541"/>
      <c r="K5" s="2541"/>
      <c r="L5" s="2541"/>
      <c r="M5" s="2541"/>
      <c r="N5" s="2541"/>
      <c r="O5" s="195" t="s">
        <v>9</v>
      </c>
      <c r="P5" s="196">
        <f>'ORÇAMENTO '!J9</f>
        <v>42907</v>
      </c>
      <c r="R5" s="2532"/>
      <c r="S5" s="2533"/>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09"/>
      <c r="BI5" s="109"/>
      <c r="BJ5" s="109"/>
      <c r="BK5" s="109"/>
      <c r="BL5" s="109"/>
      <c r="BM5" s="109"/>
      <c r="BN5" s="109"/>
      <c r="BO5" s="109"/>
      <c r="BP5" s="109"/>
      <c r="BQ5" s="109"/>
      <c r="BR5" s="109"/>
      <c r="BS5" s="109"/>
      <c r="BT5" s="109"/>
      <c r="BU5" s="109"/>
      <c r="BV5" s="109"/>
      <c r="BW5" s="109"/>
      <c r="BX5" s="109"/>
      <c r="BY5" s="109"/>
      <c r="BZ5" s="109"/>
      <c r="CA5" s="109"/>
      <c r="CB5" s="109"/>
      <c r="CC5" s="109"/>
      <c r="CD5" s="109"/>
      <c r="CE5" s="109"/>
      <c r="CF5" s="109"/>
      <c r="CG5" s="109"/>
      <c r="CH5" s="109"/>
      <c r="CI5" s="109"/>
      <c r="CJ5" s="109"/>
      <c r="CK5" s="109"/>
      <c r="CL5" s="109"/>
      <c r="CM5" s="109"/>
      <c r="CN5" s="109"/>
      <c r="CO5" s="109"/>
      <c r="CP5" s="109"/>
      <c r="CQ5" s="109"/>
      <c r="CR5" s="109"/>
      <c r="CS5" s="109"/>
      <c r="CT5" s="109"/>
      <c r="CU5" s="109"/>
      <c r="CV5" s="109"/>
      <c r="CW5" s="109"/>
      <c r="CX5" s="109"/>
      <c r="CY5" s="109"/>
      <c r="CZ5" s="109"/>
      <c r="DA5" s="109"/>
      <c r="DB5" s="109"/>
      <c r="DC5" s="109"/>
      <c r="DD5" s="109"/>
      <c r="DE5" s="109"/>
      <c r="DF5" s="109"/>
      <c r="DG5" s="109"/>
      <c r="DH5" s="109"/>
      <c r="DI5" s="109"/>
      <c r="DJ5" s="109"/>
      <c r="DK5" s="109"/>
      <c r="DL5" s="109"/>
      <c r="DM5" s="109"/>
      <c r="DN5" s="109"/>
      <c r="DO5" s="109"/>
      <c r="DP5" s="109"/>
      <c r="DQ5" s="109"/>
      <c r="DR5" s="109"/>
      <c r="DS5" s="109"/>
      <c r="DT5" s="109"/>
      <c r="DU5" s="109"/>
      <c r="DV5" s="109"/>
      <c r="DW5" s="109"/>
      <c r="DX5" s="109"/>
      <c r="DY5" s="109"/>
      <c r="DZ5" s="109"/>
      <c r="EA5" s="109"/>
      <c r="EB5" s="109"/>
      <c r="EC5" s="109"/>
      <c r="ED5" s="109"/>
      <c r="EE5" s="109"/>
      <c r="EF5" s="109"/>
      <c r="EG5" s="109"/>
      <c r="EH5" s="109"/>
      <c r="EI5" s="109"/>
      <c r="EJ5" s="109"/>
      <c r="EK5" s="109"/>
      <c r="EL5" s="109"/>
      <c r="EM5" s="109"/>
      <c r="EN5" s="109"/>
      <c r="EO5" s="109"/>
      <c r="EP5" s="109"/>
      <c r="EQ5" s="109"/>
      <c r="ER5" s="109"/>
      <c r="ES5" s="109"/>
      <c r="ET5" s="109"/>
      <c r="EU5" s="109"/>
      <c r="EV5" s="109"/>
      <c r="EW5" s="109"/>
      <c r="EX5" s="109"/>
      <c r="EY5" s="109"/>
      <c r="EZ5" s="109"/>
      <c r="FA5" s="109"/>
      <c r="FB5" s="109"/>
      <c r="FC5" s="109"/>
      <c r="FD5" s="109"/>
      <c r="FE5" s="109"/>
      <c r="FF5" s="109"/>
      <c r="FG5" s="109"/>
      <c r="FH5" s="109"/>
      <c r="FI5" s="109"/>
      <c r="FJ5" s="109"/>
      <c r="FK5" s="109"/>
      <c r="FL5" s="109"/>
      <c r="FM5" s="109"/>
      <c r="FN5" s="109"/>
      <c r="FO5" s="109"/>
      <c r="FP5" s="109"/>
      <c r="FQ5" s="109"/>
      <c r="FR5" s="109"/>
      <c r="FS5" s="109"/>
      <c r="FT5" s="109"/>
      <c r="FU5" s="109"/>
      <c r="FV5" s="109"/>
      <c r="FW5" s="109"/>
      <c r="FX5" s="109"/>
      <c r="FY5" s="109"/>
      <c r="FZ5" s="109"/>
      <c r="GA5" s="109"/>
      <c r="GB5" s="109"/>
      <c r="GC5" s="109"/>
      <c r="GD5" s="109"/>
      <c r="GE5" s="109"/>
      <c r="GF5" s="109"/>
      <c r="GG5" s="109"/>
      <c r="GH5" s="109"/>
      <c r="GI5" s="109"/>
      <c r="GJ5" s="109"/>
      <c r="GK5" s="109"/>
      <c r="GL5" s="109"/>
      <c r="GM5" s="109"/>
      <c r="GN5" s="109"/>
      <c r="GO5" s="109"/>
      <c r="GP5" s="109"/>
      <c r="GQ5" s="109"/>
      <c r="GR5" s="109"/>
      <c r="GS5" s="109"/>
      <c r="GT5" s="109"/>
      <c r="GU5" s="109"/>
      <c r="GV5" s="109"/>
      <c r="GW5" s="109"/>
      <c r="GX5" s="109"/>
      <c r="GY5" s="109"/>
      <c r="GZ5" s="109"/>
      <c r="HA5" s="109"/>
      <c r="HB5" s="109"/>
      <c r="HC5" s="109"/>
      <c r="HD5" s="109"/>
      <c r="HE5" s="109"/>
      <c r="HF5" s="109"/>
      <c r="HG5" s="109"/>
      <c r="HH5" s="109"/>
      <c r="HI5" s="109"/>
      <c r="HJ5" s="109"/>
      <c r="HK5" s="109"/>
      <c r="HL5" s="109"/>
      <c r="HM5" s="109"/>
      <c r="HN5" s="109"/>
      <c r="HO5" s="109"/>
      <c r="HP5" s="109"/>
      <c r="HQ5" s="109"/>
      <c r="HR5" s="109"/>
      <c r="HS5" s="109"/>
      <c r="HT5" s="109"/>
      <c r="HU5" s="109"/>
      <c r="HV5" s="109"/>
      <c r="HW5" s="109"/>
      <c r="HX5" s="109"/>
      <c r="HY5" s="109"/>
      <c r="HZ5" s="109"/>
      <c r="IA5" s="109"/>
      <c r="IB5" s="109"/>
      <c r="IC5" s="109"/>
      <c r="ID5" s="109"/>
      <c r="IE5" s="109"/>
      <c r="IF5" s="109"/>
      <c r="IG5" s="109"/>
      <c r="IH5" s="109"/>
      <c r="II5" s="109"/>
      <c r="IJ5" s="109"/>
      <c r="IK5" s="109"/>
      <c r="IL5" s="109"/>
    </row>
    <row r="6" spans="1:246" ht="16.5" thickBot="1">
      <c r="C6" s="2544"/>
      <c r="D6" s="192" t="s">
        <v>10</v>
      </c>
      <c r="E6" s="193" t="str">
        <f>'ORÇAMENTO '!D10</f>
        <v>RODOVIA PALMIRO PAES DE BARROS - MT 040 , JARDIM ESTORIL , SANTO ANTÔNIO DO LERVERGER- MT</v>
      </c>
      <c r="F6" s="194"/>
      <c r="G6" s="197"/>
      <c r="H6" s="197"/>
      <c r="I6" s="197"/>
      <c r="J6" s="197"/>
      <c r="K6" s="197"/>
      <c r="L6" s="197"/>
      <c r="M6" s="108"/>
      <c r="N6" s="197"/>
      <c r="O6" s="198" t="s">
        <v>8253</v>
      </c>
      <c r="P6" s="196" t="s">
        <v>12531</v>
      </c>
      <c r="Q6" s="199"/>
      <c r="R6" s="2534"/>
      <c r="S6" s="2535"/>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c r="CM6" s="109"/>
      <c r="CN6" s="109"/>
      <c r="CO6" s="109"/>
      <c r="CP6" s="109"/>
      <c r="CQ6" s="109"/>
      <c r="CR6" s="109"/>
      <c r="CS6" s="109"/>
      <c r="CT6" s="109"/>
      <c r="CU6" s="109"/>
      <c r="CV6" s="109"/>
      <c r="CW6" s="109"/>
      <c r="CX6" s="109"/>
      <c r="CY6" s="109"/>
      <c r="CZ6" s="109"/>
      <c r="DA6" s="109"/>
      <c r="DB6" s="109"/>
      <c r="DC6" s="109"/>
      <c r="DD6" s="109"/>
      <c r="DE6" s="109"/>
      <c r="DF6" s="109"/>
      <c r="DG6" s="109"/>
      <c r="DH6" s="109"/>
      <c r="DI6" s="109"/>
      <c r="DJ6" s="109"/>
      <c r="DK6" s="109"/>
      <c r="DL6" s="109"/>
      <c r="DM6" s="109"/>
      <c r="DN6" s="109"/>
      <c r="DO6" s="109"/>
      <c r="DP6" s="109"/>
      <c r="DQ6" s="109"/>
      <c r="DR6" s="109"/>
      <c r="DS6" s="109"/>
      <c r="DT6" s="109"/>
      <c r="DU6" s="109"/>
      <c r="DV6" s="109"/>
      <c r="DW6" s="109"/>
      <c r="DX6" s="109"/>
      <c r="DY6" s="109"/>
      <c r="DZ6" s="109"/>
      <c r="EA6" s="109"/>
      <c r="EB6" s="109"/>
      <c r="EC6" s="109"/>
      <c r="ED6" s="109"/>
      <c r="EE6" s="109"/>
      <c r="EF6" s="109"/>
      <c r="EG6" s="109"/>
      <c r="EH6" s="109"/>
      <c r="EI6" s="109"/>
      <c r="EJ6" s="109"/>
      <c r="EK6" s="109"/>
      <c r="EL6" s="109"/>
      <c r="EM6" s="109"/>
      <c r="EN6" s="109"/>
      <c r="EO6" s="109"/>
      <c r="EP6" s="109"/>
      <c r="EQ6" s="109"/>
      <c r="ER6" s="109"/>
      <c r="ES6" s="109"/>
      <c r="ET6" s="109"/>
      <c r="EU6" s="109"/>
      <c r="EV6" s="109"/>
      <c r="EW6" s="109"/>
      <c r="EX6" s="109"/>
      <c r="EY6" s="109"/>
      <c r="EZ6" s="109"/>
      <c r="FA6" s="109"/>
      <c r="FB6" s="109"/>
      <c r="FC6" s="109"/>
      <c r="FD6" s="109"/>
      <c r="FE6" s="109"/>
      <c r="FF6" s="109"/>
      <c r="FG6" s="109"/>
      <c r="FH6" s="109"/>
      <c r="FI6" s="109"/>
      <c r="FJ6" s="109"/>
      <c r="FK6" s="109"/>
      <c r="FL6" s="109"/>
      <c r="FM6" s="109"/>
      <c r="FN6" s="109"/>
      <c r="FO6" s="109"/>
      <c r="FP6" s="109"/>
      <c r="FQ6" s="109"/>
      <c r="FR6" s="109"/>
      <c r="FS6" s="109"/>
      <c r="FT6" s="109"/>
      <c r="FU6" s="109"/>
      <c r="FV6" s="109"/>
      <c r="FW6" s="109"/>
      <c r="FX6" s="109"/>
      <c r="FY6" s="109"/>
      <c r="FZ6" s="109"/>
      <c r="GA6" s="109"/>
      <c r="GB6" s="109"/>
      <c r="GC6" s="109"/>
      <c r="GD6" s="109"/>
      <c r="GE6" s="109"/>
      <c r="GF6" s="109"/>
      <c r="GG6" s="109"/>
      <c r="GH6" s="109"/>
      <c r="GI6" s="109"/>
      <c r="GJ6" s="109"/>
      <c r="GK6" s="109"/>
      <c r="GL6" s="109"/>
      <c r="GM6" s="109"/>
      <c r="GN6" s="109"/>
      <c r="GO6" s="109"/>
      <c r="GP6" s="109"/>
      <c r="GQ6" s="109"/>
      <c r="GR6" s="109"/>
      <c r="GS6" s="109"/>
      <c r="GT6" s="109"/>
      <c r="GU6" s="109"/>
      <c r="GV6" s="109"/>
      <c r="GW6" s="109"/>
      <c r="GX6" s="109"/>
      <c r="GY6" s="109"/>
      <c r="GZ6" s="109"/>
      <c r="HA6" s="109"/>
      <c r="HB6" s="109"/>
      <c r="HC6" s="109"/>
      <c r="HD6" s="109"/>
      <c r="HE6" s="109"/>
      <c r="HF6" s="109"/>
      <c r="HG6" s="109"/>
      <c r="HH6" s="109"/>
      <c r="HI6" s="109"/>
      <c r="HJ6" s="109"/>
      <c r="HK6" s="109"/>
      <c r="HL6" s="109"/>
      <c r="HM6" s="109"/>
      <c r="HN6" s="109"/>
      <c r="HO6" s="109"/>
      <c r="HP6" s="109"/>
      <c r="HQ6" s="109"/>
      <c r="HR6" s="109"/>
      <c r="HS6" s="109"/>
      <c r="HT6" s="109"/>
      <c r="HU6" s="109"/>
      <c r="HV6" s="109"/>
      <c r="HW6" s="109"/>
      <c r="HX6" s="109"/>
      <c r="HY6" s="109"/>
      <c r="HZ6" s="109"/>
      <c r="IA6" s="109"/>
      <c r="IB6" s="109"/>
      <c r="IC6" s="109"/>
      <c r="ID6" s="109"/>
      <c r="IE6" s="109"/>
      <c r="IF6" s="109"/>
      <c r="IG6" s="109"/>
      <c r="IH6" s="109"/>
      <c r="II6" s="109"/>
      <c r="IJ6" s="109"/>
      <c r="IK6" s="109"/>
      <c r="IL6" s="109"/>
    </row>
    <row r="7" spans="1:246" s="185" customFormat="1" ht="6.75" thickBot="1">
      <c r="B7" s="186"/>
      <c r="C7" s="187"/>
      <c r="D7" s="188"/>
      <c r="E7" s="189"/>
      <c r="F7" s="188"/>
      <c r="G7" s="190"/>
      <c r="H7" s="190"/>
      <c r="I7" s="190"/>
      <c r="J7" s="190"/>
      <c r="K7" s="190"/>
      <c r="L7" s="190"/>
      <c r="M7" s="190"/>
      <c r="N7" s="190"/>
      <c r="O7" s="190"/>
      <c r="P7" s="190"/>
      <c r="Q7" s="190"/>
      <c r="R7" s="190"/>
      <c r="S7" s="191"/>
    </row>
    <row r="8" spans="1:246" s="200" customFormat="1" ht="6" thickBot="1">
      <c r="B8" s="201"/>
      <c r="C8" s="202"/>
      <c r="D8" s="203"/>
      <c r="E8" s="203"/>
      <c r="F8" s="203"/>
      <c r="G8" s="204"/>
      <c r="H8" s="203"/>
      <c r="I8" s="203"/>
      <c r="J8" s="203"/>
      <c r="K8" s="205"/>
      <c r="L8" s="206"/>
      <c r="S8" s="207"/>
    </row>
    <row r="9" spans="1:246" s="211" customFormat="1" ht="6" thickBot="1">
      <c r="A9" s="208" t="s">
        <v>21</v>
      </c>
      <c r="B9" s="209"/>
      <c r="C9" s="164"/>
      <c r="D9" s="165"/>
      <c r="E9" s="165"/>
      <c r="F9" s="165"/>
      <c r="G9" s="165"/>
      <c r="H9" s="165"/>
      <c r="I9" s="165"/>
      <c r="J9" s="165"/>
      <c r="K9" s="165"/>
      <c r="L9" s="165"/>
      <c r="M9" s="165"/>
      <c r="N9" s="165"/>
      <c r="O9" s="165"/>
      <c r="P9" s="165"/>
      <c r="Q9" s="165"/>
      <c r="R9" s="165"/>
      <c r="S9" s="210"/>
    </row>
    <row r="10" spans="1:246" s="156" customFormat="1" ht="18.75" thickBot="1">
      <c r="B10" s="212"/>
      <c r="C10" s="2538" t="s">
        <v>8254</v>
      </c>
      <c r="D10" s="2539"/>
      <c r="E10" s="2539"/>
      <c r="F10" s="2539"/>
      <c r="G10" s="2539"/>
      <c r="H10" s="2539"/>
      <c r="I10" s="2539"/>
      <c r="J10" s="2539"/>
      <c r="K10" s="2539"/>
      <c r="L10" s="2539"/>
      <c r="M10" s="2539"/>
      <c r="N10" s="2539"/>
      <c r="O10" s="2539"/>
      <c r="P10" s="2539"/>
      <c r="Q10" s="2539"/>
      <c r="R10" s="2539"/>
      <c r="S10" s="2540"/>
    </row>
    <row r="11" spans="1:246" s="211" customFormat="1" ht="6" thickBot="1">
      <c r="A11" s="208"/>
      <c r="B11" s="209"/>
      <c r="C11" s="164"/>
      <c r="D11" s="165"/>
      <c r="E11" s="165"/>
      <c r="F11" s="165"/>
      <c r="G11" s="165"/>
      <c r="H11" s="165"/>
      <c r="I11" s="165"/>
      <c r="J11" s="165"/>
      <c r="K11" s="165"/>
      <c r="L11" s="165"/>
      <c r="M11" s="165"/>
      <c r="N11" s="165"/>
      <c r="O11" s="165"/>
      <c r="P11" s="165"/>
      <c r="Q11" s="165"/>
      <c r="R11" s="165"/>
      <c r="S11" s="210"/>
    </row>
    <row r="12" spans="1:246" s="213" customFormat="1" ht="6" thickBot="1">
      <c r="B12" s="214"/>
      <c r="C12" s="169"/>
      <c r="D12" s="170"/>
      <c r="E12" s="170"/>
      <c r="F12" s="170"/>
      <c r="G12" s="170"/>
      <c r="H12" s="170"/>
      <c r="I12" s="170"/>
      <c r="J12" s="170"/>
      <c r="K12" s="215"/>
      <c r="L12" s="216"/>
      <c r="M12" s="216"/>
      <c r="N12" s="216"/>
      <c r="O12" s="216"/>
      <c r="P12" s="216"/>
      <c r="Q12" s="216"/>
      <c r="R12" s="216"/>
      <c r="S12" s="217"/>
    </row>
    <row r="13" spans="1:246" ht="16.5" thickBot="1">
      <c r="C13" s="218" t="s">
        <v>8255</v>
      </c>
      <c r="D13" s="219" t="s">
        <v>8256</v>
      </c>
      <c r="E13" s="219" t="s">
        <v>8257</v>
      </c>
      <c r="F13" s="219" t="s">
        <v>8258</v>
      </c>
      <c r="G13" s="219" t="s">
        <v>8257</v>
      </c>
      <c r="H13" s="219" t="s">
        <v>8259</v>
      </c>
      <c r="I13" s="219" t="s">
        <v>8257</v>
      </c>
      <c r="J13" s="219" t="s">
        <v>8260</v>
      </c>
      <c r="K13" s="219" t="s">
        <v>8257</v>
      </c>
      <c r="L13" s="219" t="s">
        <v>8261</v>
      </c>
      <c r="M13" s="219" t="s">
        <v>8257</v>
      </c>
      <c r="N13" s="219" t="s">
        <v>8262</v>
      </c>
      <c r="O13" s="219" t="s">
        <v>8257</v>
      </c>
      <c r="P13" s="219" t="s">
        <v>8263</v>
      </c>
      <c r="Q13" s="219" t="s">
        <v>8257</v>
      </c>
      <c r="R13" s="220" t="s">
        <v>3095</v>
      </c>
      <c r="S13" s="221" t="s">
        <v>8257</v>
      </c>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09"/>
      <c r="DM13" s="109"/>
      <c r="DN13" s="109"/>
      <c r="DO13" s="109"/>
      <c r="DP13" s="109"/>
      <c r="DQ13" s="109"/>
      <c r="DR13" s="109"/>
      <c r="DS13" s="109"/>
      <c r="DT13" s="109"/>
      <c r="DU13" s="109"/>
      <c r="DV13" s="109"/>
      <c r="DW13" s="109"/>
      <c r="DX13" s="109"/>
      <c r="DY13" s="109"/>
      <c r="DZ13" s="109"/>
      <c r="EA13" s="109"/>
      <c r="EB13" s="109"/>
      <c r="EC13" s="109"/>
      <c r="ED13" s="109"/>
      <c r="EE13" s="109"/>
      <c r="EF13" s="109"/>
      <c r="EG13" s="109"/>
      <c r="EH13" s="109"/>
      <c r="EI13" s="109"/>
      <c r="EJ13" s="109"/>
      <c r="EK13" s="109"/>
      <c r="EL13" s="109"/>
      <c r="EM13" s="109"/>
      <c r="EN13" s="109"/>
      <c r="EO13" s="109"/>
      <c r="EP13" s="109"/>
      <c r="EQ13" s="109"/>
      <c r="ER13" s="109"/>
      <c r="ES13" s="109"/>
      <c r="ET13" s="109"/>
      <c r="EU13" s="109"/>
      <c r="EV13" s="109"/>
      <c r="EW13" s="109"/>
      <c r="EX13" s="109"/>
      <c r="EY13" s="109"/>
      <c r="EZ13" s="109"/>
      <c r="FA13" s="109"/>
      <c r="FB13" s="109"/>
      <c r="FC13" s="109"/>
      <c r="FD13" s="109"/>
      <c r="FE13" s="109"/>
      <c r="FF13" s="109"/>
      <c r="FG13" s="109"/>
      <c r="FH13" s="109"/>
      <c r="FI13" s="109"/>
      <c r="FJ13" s="109"/>
      <c r="FK13" s="109"/>
      <c r="FL13" s="109"/>
      <c r="FM13" s="109"/>
      <c r="FN13" s="109"/>
      <c r="FO13" s="109"/>
      <c r="FP13" s="109"/>
      <c r="FQ13" s="109"/>
      <c r="FR13" s="109"/>
      <c r="FS13" s="109"/>
      <c r="FT13" s="109"/>
      <c r="FU13" s="109"/>
      <c r="FV13" s="109"/>
      <c r="FW13" s="109"/>
      <c r="FX13" s="109"/>
      <c r="FY13" s="109"/>
      <c r="FZ13" s="109"/>
      <c r="GA13" s="109"/>
      <c r="GB13" s="109"/>
      <c r="GC13" s="109"/>
      <c r="GD13" s="109"/>
      <c r="GE13" s="109"/>
      <c r="GF13" s="109"/>
      <c r="GG13" s="109"/>
      <c r="GH13" s="109"/>
      <c r="GI13" s="109"/>
      <c r="GJ13" s="109"/>
      <c r="GK13" s="109"/>
      <c r="GL13" s="109"/>
      <c r="GM13" s="109"/>
      <c r="GN13" s="109"/>
      <c r="GO13" s="109"/>
      <c r="GP13" s="109"/>
      <c r="GQ13" s="109"/>
      <c r="GR13" s="109"/>
      <c r="GS13" s="109"/>
      <c r="GT13" s="109"/>
      <c r="GU13" s="109"/>
      <c r="GV13" s="109"/>
      <c r="GW13" s="109"/>
      <c r="GX13" s="109"/>
      <c r="GY13" s="109"/>
      <c r="GZ13" s="109"/>
      <c r="HA13" s="109"/>
      <c r="HB13" s="109"/>
      <c r="HC13" s="109"/>
      <c r="HD13" s="109"/>
      <c r="HE13" s="109"/>
      <c r="HF13" s="109"/>
      <c r="HG13" s="109"/>
      <c r="HH13" s="109"/>
      <c r="HI13" s="109"/>
      <c r="HJ13" s="109"/>
      <c r="HK13" s="109"/>
      <c r="HL13" s="109"/>
      <c r="HM13" s="109"/>
      <c r="HN13" s="109"/>
      <c r="HO13" s="109"/>
      <c r="HP13" s="109"/>
      <c r="HQ13" s="109"/>
      <c r="HR13" s="109"/>
      <c r="HS13" s="109"/>
      <c r="HT13" s="109"/>
      <c r="HU13" s="109"/>
      <c r="HV13" s="109"/>
      <c r="HW13" s="109"/>
      <c r="HX13" s="109"/>
      <c r="HY13" s="109"/>
      <c r="HZ13" s="109"/>
      <c r="IA13" s="109"/>
      <c r="IB13" s="109"/>
      <c r="IC13" s="109"/>
      <c r="ID13" s="109"/>
      <c r="IE13" s="109"/>
      <c r="IF13" s="109"/>
      <c r="IG13" s="109"/>
      <c r="IH13" s="109"/>
      <c r="II13" s="109"/>
      <c r="IJ13" s="109"/>
      <c r="IK13" s="109"/>
      <c r="IL13" s="109"/>
    </row>
    <row r="14" spans="1:246" s="222" customFormat="1" ht="6" customHeight="1" thickBot="1">
      <c r="C14" s="223"/>
      <c r="D14" s="224"/>
      <c r="E14" s="225"/>
      <c r="F14" s="224"/>
      <c r="G14" s="225"/>
      <c r="H14" s="224"/>
      <c r="I14" s="225"/>
      <c r="J14" s="224"/>
      <c r="K14" s="225"/>
      <c r="L14" s="224"/>
      <c r="M14" s="225"/>
      <c r="N14" s="224"/>
      <c r="O14" s="225"/>
      <c r="P14" s="224"/>
      <c r="Q14" s="225"/>
      <c r="R14" s="224"/>
      <c r="S14" s="226"/>
      <c r="T14" s="95"/>
      <c r="U14" s="227"/>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5"/>
      <c r="BJ14" s="95"/>
      <c r="BK14" s="95"/>
      <c r="BL14" s="95"/>
      <c r="BM14" s="95"/>
      <c r="BN14" s="95"/>
      <c r="BO14" s="95"/>
      <c r="BP14" s="95"/>
      <c r="BQ14" s="95"/>
      <c r="BR14" s="95"/>
      <c r="BS14" s="95"/>
      <c r="BT14" s="95"/>
      <c r="BU14" s="95"/>
      <c r="BV14" s="95"/>
      <c r="BW14" s="95"/>
      <c r="BX14" s="95"/>
      <c r="BY14" s="95"/>
      <c r="BZ14" s="95"/>
      <c r="CA14" s="95"/>
      <c r="CB14" s="95"/>
      <c r="CC14" s="95"/>
      <c r="CD14" s="95"/>
      <c r="CE14" s="95"/>
      <c r="CF14" s="95"/>
      <c r="CG14" s="95"/>
      <c r="CH14" s="95"/>
      <c r="CI14" s="95"/>
      <c r="CJ14" s="95"/>
      <c r="CK14" s="95"/>
      <c r="CL14" s="95"/>
      <c r="CM14" s="95"/>
      <c r="CN14" s="95"/>
      <c r="CO14" s="95"/>
      <c r="CP14" s="95"/>
      <c r="CQ14" s="95"/>
      <c r="CR14" s="95"/>
      <c r="CS14" s="95"/>
      <c r="CT14" s="95"/>
      <c r="CU14" s="95"/>
      <c r="CV14" s="95"/>
      <c r="CW14" s="95"/>
      <c r="CX14" s="95"/>
      <c r="CY14" s="95"/>
      <c r="CZ14" s="95"/>
      <c r="DA14" s="95"/>
      <c r="DB14" s="95"/>
      <c r="DC14" s="95"/>
      <c r="DD14" s="95"/>
      <c r="DE14" s="95"/>
      <c r="DF14" s="95"/>
      <c r="DG14" s="95"/>
      <c r="DH14" s="95"/>
      <c r="DI14" s="95"/>
      <c r="DJ14" s="95"/>
      <c r="DK14" s="95"/>
      <c r="DL14" s="95"/>
      <c r="DM14" s="95"/>
      <c r="DN14" s="95"/>
      <c r="DO14" s="95"/>
      <c r="DP14" s="95"/>
      <c r="DQ14" s="95"/>
      <c r="DR14" s="95"/>
      <c r="DS14" s="95"/>
      <c r="DT14" s="95"/>
      <c r="DU14" s="95"/>
      <c r="DV14" s="95"/>
      <c r="DW14" s="95"/>
      <c r="DX14" s="95"/>
      <c r="DY14" s="95"/>
      <c r="DZ14" s="95"/>
      <c r="EA14" s="95"/>
      <c r="EB14" s="95"/>
      <c r="EC14" s="95"/>
      <c r="ED14" s="95"/>
      <c r="EE14" s="95"/>
      <c r="EF14" s="95"/>
      <c r="EG14" s="95"/>
      <c r="EH14" s="95"/>
      <c r="EI14" s="95"/>
      <c r="EJ14" s="95"/>
      <c r="EK14" s="95"/>
      <c r="EL14" s="95"/>
      <c r="EM14" s="95"/>
      <c r="EN14" s="95"/>
      <c r="EO14" s="95"/>
      <c r="EP14" s="95"/>
      <c r="EQ14" s="95"/>
      <c r="ER14" s="95"/>
      <c r="ES14" s="95"/>
      <c r="ET14" s="95"/>
      <c r="EU14" s="95"/>
      <c r="EV14" s="95"/>
      <c r="EW14" s="95"/>
      <c r="EX14" s="95"/>
      <c r="EY14" s="95"/>
      <c r="EZ14" s="95"/>
      <c r="FA14" s="95"/>
      <c r="FB14" s="95"/>
      <c r="FC14" s="95"/>
      <c r="FD14" s="95"/>
      <c r="FE14" s="95"/>
      <c r="FF14" s="95"/>
      <c r="FG14" s="95"/>
      <c r="FH14" s="95"/>
      <c r="FI14" s="95"/>
      <c r="FJ14" s="95"/>
      <c r="FK14" s="95"/>
      <c r="FL14" s="95"/>
      <c r="FM14" s="95"/>
      <c r="FN14" s="95"/>
      <c r="FO14" s="95"/>
      <c r="FP14" s="95"/>
      <c r="FQ14" s="95"/>
      <c r="FR14" s="95"/>
      <c r="FS14" s="95"/>
      <c r="FT14" s="95"/>
      <c r="FU14" s="95"/>
      <c r="FV14" s="95"/>
      <c r="FW14" s="95"/>
      <c r="FX14" s="95"/>
      <c r="FY14" s="95"/>
      <c r="FZ14" s="95"/>
      <c r="GA14" s="95"/>
      <c r="GB14" s="95"/>
      <c r="GC14" s="95"/>
      <c r="GD14" s="95"/>
      <c r="GE14" s="95"/>
      <c r="GF14" s="95"/>
      <c r="GG14" s="95"/>
      <c r="GH14" s="95"/>
      <c r="GI14" s="95"/>
      <c r="GJ14" s="95"/>
      <c r="GK14" s="95"/>
      <c r="GL14" s="95"/>
      <c r="GM14" s="95"/>
      <c r="GN14" s="95"/>
      <c r="GO14" s="95"/>
      <c r="GP14" s="95"/>
      <c r="GQ14" s="95"/>
      <c r="GR14" s="95"/>
      <c r="GS14" s="95"/>
      <c r="GT14" s="95"/>
      <c r="GU14" s="95"/>
      <c r="GV14" s="95"/>
      <c r="GW14" s="95"/>
      <c r="GX14" s="95"/>
      <c r="GY14" s="95"/>
      <c r="GZ14" s="95"/>
      <c r="HA14" s="95"/>
      <c r="HB14" s="95"/>
      <c r="HC14" s="95"/>
      <c r="HD14" s="95"/>
      <c r="HE14" s="95"/>
      <c r="HF14" s="95"/>
      <c r="HG14" s="95"/>
      <c r="HH14" s="95"/>
      <c r="HI14" s="95"/>
      <c r="HJ14" s="95"/>
      <c r="HK14" s="95"/>
      <c r="HL14" s="95"/>
      <c r="HM14" s="95"/>
      <c r="HN14" s="95"/>
      <c r="HO14" s="95"/>
      <c r="HP14" s="95"/>
      <c r="HQ14" s="95"/>
      <c r="HR14" s="95"/>
      <c r="HS14" s="95"/>
      <c r="HT14" s="95"/>
      <c r="HU14" s="95"/>
      <c r="HV14" s="95"/>
      <c r="HW14" s="95"/>
      <c r="HX14" s="95"/>
      <c r="HY14" s="95"/>
      <c r="HZ14" s="95"/>
      <c r="IA14" s="95"/>
      <c r="IB14" s="95"/>
      <c r="IC14" s="95"/>
      <c r="ID14" s="95"/>
      <c r="IE14" s="95"/>
      <c r="IF14" s="95"/>
      <c r="IG14" s="95"/>
      <c r="IH14" s="95"/>
      <c r="II14" s="95"/>
      <c r="IJ14" s="95"/>
      <c r="IK14" s="95"/>
      <c r="IL14" s="95"/>
    </row>
    <row r="15" spans="1:246" ht="18.75" thickBot="1">
      <c r="C15" s="228"/>
      <c r="D15" s="229"/>
      <c r="E15" s="229"/>
      <c r="F15" s="229"/>
      <c r="G15" s="229"/>
      <c r="H15" s="229"/>
      <c r="I15" s="229"/>
      <c r="J15" s="229"/>
      <c r="K15" s="229"/>
      <c r="L15" s="229"/>
      <c r="M15" s="229"/>
      <c r="N15" s="229"/>
      <c r="O15" s="229"/>
      <c r="P15" s="229"/>
      <c r="Q15" s="229"/>
      <c r="R15" s="229"/>
      <c r="S15" s="230"/>
      <c r="T15" s="109"/>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09"/>
      <c r="BI15" s="109"/>
      <c r="BJ15" s="109"/>
      <c r="BK15" s="109"/>
      <c r="BL15" s="109"/>
      <c r="BM15" s="109"/>
      <c r="BN15" s="109"/>
      <c r="BO15" s="109"/>
      <c r="BP15" s="109"/>
      <c r="BQ15" s="109"/>
      <c r="BR15" s="109"/>
      <c r="BS15" s="109"/>
      <c r="BT15" s="109"/>
      <c r="BU15" s="109"/>
      <c r="BV15" s="109"/>
      <c r="BW15" s="109"/>
      <c r="BX15" s="109"/>
      <c r="BY15" s="109"/>
      <c r="BZ15" s="109"/>
      <c r="CA15" s="109"/>
      <c r="CB15" s="109"/>
      <c r="CC15" s="109"/>
      <c r="CD15" s="109"/>
      <c r="CE15" s="109"/>
      <c r="CF15" s="109"/>
      <c r="CG15" s="109"/>
      <c r="CH15" s="109"/>
      <c r="CI15" s="109"/>
      <c r="CJ15" s="109"/>
      <c r="CK15" s="109"/>
      <c r="CL15" s="109"/>
      <c r="CM15" s="109"/>
      <c r="CN15" s="109"/>
      <c r="CO15" s="109"/>
      <c r="CP15" s="109"/>
      <c r="CQ15" s="109"/>
      <c r="CR15" s="109"/>
      <c r="CS15" s="109"/>
      <c r="CT15" s="109"/>
      <c r="CU15" s="109"/>
      <c r="CV15" s="109"/>
      <c r="CW15" s="109"/>
      <c r="CX15" s="109"/>
      <c r="CY15" s="109"/>
      <c r="CZ15" s="109"/>
      <c r="DA15" s="109"/>
      <c r="DB15" s="109"/>
      <c r="DC15" s="109"/>
      <c r="DD15" s="109"/>
      <c r="DE15" s="109"/>
      <c r="DF15" s="109"/>
      <c r="DG15" s="109"/>
      <c r="DH15" s="109"/>
      <c r="DI15" s="109"/>
      <c r="DJ15" s="109"/>
      <c r="DK15" s="109"/>
      <c r="DL15" s="109"/>
      <c r="DM15" s="109"/>
      <c r="DN15" s="109"/>
      <c r="DO15" s="109"/>
      <c r="DP15" s="109"/>
      <c r="DQ15" s="109"/>
      <c r="DR15" s="109"/>
      <c r="DS15" s="109"/>
      <c r="DT15" s="109"/>
      <c r="DU15" s="109"/>
      <c r="DV15" s="109"/>
      <c r="DW15" s="109"/>
      <c r="DX15" s="109"/>
      <c r="DY15" s="109"/>
      <c r="DZ15" s="109"/>
      <c r="EA15" s="109"/>
      <c r="EB15" s="109"/>
      <c r="EC15" s="109"/>
      <c r="ED15" s="109"/>
      <c r="EE15" s="109"/>
      <c r="EF15" s="109"/>
      <c r="EG15" s="109"/>
      <c r="EH15" s="109"/>
      <c r="EI15" s="109"/>
      <c r="EJ15" s="109"/>
      <c r="EK15" s="109"/>
      <c r="EL15" s="109"/>
      <c r="EM15" s="109"/>
      <c r="EN15" s="109"/>
      <c r="EO15" s="109"/>
      <c r="EP15" s="109"/>
      <c r="EQ15" s="109"/>
      <c r="ER15" s="109"/>
      <c r="ES15" s="109"/>
      <c r="ET15" s="109"/>
      <c r="EU15" s="109"/>
      <c r="EV15" s="109"/>
      <c r="EW15" s="109"/>
      <c r="EX15" s="109"/>
      <c r="EY15" s="109"/>
      <c r="EZ15" s="109"/>
      <c r="FA15" s="109"/>
      <c r="FB15" s="109"/>
      <c r="FC15" s="109"/>
      <c r="FD15" s="109"/>
      <c r="FE15" s="109"/>
      <c r="FF15" s="109"/>
      <c r="FG15" s="109"/>
      <c r="FH15" s="109"/>
      <c r="FI15" s="109"/>
      <c r="FJ15" s="109"/>
      <c r="FK15" s="109"/>
      <c r="FL15" s="109"/>
      <c r="FM15" s="109"/>
      <c r="FN15" s="109"/>
      <c r="FO15" s="109"/>
      <c r="FP15" s="109"/>
      <c r="FQ15" s="109"/>
      <c r="FR15" s="109"/>
      <c r="FS15" s="109"/>
      <c r="FT15" s="109"/>
      <c r="FU15" s="109"/>
      <c r="FV15" s="109"/>
      <c r="FW15" s="109"/>
      <c r="FX15" s="109"/>
      <c r="FY15" s="109"/>
      <c r="FZ15" s="109"/>
      <c r="GA15" s="109"/>
      <c r="GB15" s="109"/>
      <c r="GC15" s="109"/>
      <c r="GD15" s="109"/>
      <c r="GE15" s="109"/>
      <c r="GF15" s="109"/>
      <c r="GG15" s="109"/>
      <c r="GH15" s="109"/>
      <c r="GI15" s="109"/>
      <c r="GJ15" s="109"/>
      <c r="GK15" s="109"/>
      <c r="GL15" s="109"/>
      <c r="GM15" s="109"/>
      <c r="GN15" s="109"/>
      <c r="GO15" s="109"/>
      <c r="GP15" s="109"/>
      <c r="GQ15" s="109"/>
      <c r="GR15" s="109"/>
      <c r="GS15" s="109"/>
      <c r="GT15" s="109"/>
      <c r="GU15" s="109"/>
      <c r="GV15" s="109"/>
      <c r="GW15" s="109"/>
      <c r="GX15" s="109"/>
      <c r="GY15" s="109"/>
      <c r="GZ15" s="109"/>
      <c r="HA15" s="109"/>
      <c r="HB15" s="109"/>
      <c r="HC15" s="109"/>
      <c r="HD15" s="109"/>
      <c r="HE15" s="109"/>
      <c r="HF15" s="109"/>
      <c r="HG15" s="109"/>
      <c r="HH15" s="109"/>
      <c r="HI15" s="109"/>
      <c r="HJ15" s="109"/>
      <c r="HK15" s="109"/>
      <c r="HL15" s="109"/>
      <c r="HM15" s="109"/>
      <c r="HN15" s="109"/>
      <c r="HO15" s="109"/>
      <c r="HP15" s="109"/>
      <c r="HQ15" s="109"/>
      <c r="HR15" s="109"/>
      <c r="HS15" s="109"/>
      <c r="HT15" s="109"/>
      <c r="HU15" s="109"/>
      <c r="HV15" s="109"/>
      <c r="HW15" s="109"/>
      <c r="HX15" s="109"/>
      <c r="HY15" s="109"/>
      <c r="HZ15" s="109"/>
      <c r="IA15" s="109"/>
      <c r="IB15" s="109"/>
      <c r="IC15" s="109"/>
      <c r="ID15" s="109"/>
      <c r="IE15" s="109"/>
      <c r="IF15" s="109"/>
      <c r="IG15" s="109"/>
      <c r="IH15" s="109"/>
      <c r="II15" s="109"/>
      <c r="IJ15" s="109"/>
      <c r="IK15" s="109"/>
      <c r="IL15" s="109"/>
    </row>
    <row r="16" spans="1:246" s="222" customFormat="1" ht="6" customHeight="1">
      <c r="C16" s="223"/>
      <c r="D16" s="224"/>
      <c r="E16" s="225"/>
      <c r="F16" s="224"/>
      <c r="G16" s="225"/>
      <c r="H16" s="224"/>
      <c r="I16" s="225"/>
      <c r="J16" s="224"/>
      <c r="K16" s="225"/>
      <c r="L16" s="224"/>
      <c r="M16" s="225"/>
      <c r="N16" s="224"/>
      <c r="O16" s="225"/>
      <c r="P16" s="224"/>
      <c r="Q16" s="225"/>
      <c r="R16" s="224"/>
      <c r="S16" s="226"/>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c r="BE16" s="95"/>
      <c r="BF16" s="95"/>
      <c r="BG16" s="95"/>
      <c r="BH16" s="95"/>
      <c r="BI16" s="95"/>
      <c r="BJ16" s="95"/>
      <c r="BK16" s="95"/>
      <c r="BL16" s="95"/>
      <c r="BM16" s="95"/>
      <c r="BN16" s="95"/>
      <c r="BO16" s="95"/>
      <c r="BP16" s="95"/>
      <c r="BQ16" s="95"/>
      <c r="BR16" s="95"/>
      <c r="BS16" s="95"/>
      <c r="BT16" s="95"/>
      <c r="BU16" s="95"/>
      <c r="BV16" s="95"/>
      <c r="BW16" s="95"/>
      <c r="BX16" s="95"/>
      <c r="BY16" s="95"/>
      <c r="BZ16" s="95"/>
      <c r="CA16" s="95"/>
      <c r="CB16" s="95"/>
      <c r="CC16" s="95"/>
      <c r="CD16" s="95"/>
      <c r="CE16" s="95"/>
      <c r="CF16" s="95"/>
      <c r="CG16" s="95"/>
      <c r="CH16" s="95"/>
      <c r="CI16" s="95"/>
      <c r="CJ16" s="95"/>
      <c r="CK16" s="95"/>
      <c r="CL16" s="95"/>
      <c r="CM16" s="95"/>
      <c r="CN16" s="95"/>
      <c r="CO16" s="95"/>
      <c r="CP16" s="95"/>
      <c r="CQ16" s="95"/>
      <c r="CR16" s="95"/>
      <c r="CS16" s="95"/>
      <c r="CT16" s="95"/>
      <c r="CU16" s="95"/>
      <c r="CV16" s="95"/>
      <c r="CW16" s="95"/>
      <c r="CX16" s="95"/>
      <c r="CY16" s="95"/>
      <c r="CZ16" s="95"/>
      <c r="DA16" s="95"/>
      <c r="DB16" s="95"/>
      <c r="DC16" s="95"/>
      <c r="DD16" s="95"/>
      <c r="DE16" s="95"/>
      <c r="DF16" s="95"/>
      <c r="DG16" s="95"/>
      <c r="DH16" s="95"/>
      <c r="DI16" s="95"/>
      <c r="DJ16" s="95"/>
      <c r="DK16" s="95"/>
      <c r="DL16" s="95"/>
      <c r="DM16" s="95"/>
      <c r="DN16" s="95"/>
      <c r="DO16" s="95"/>
      <c r="DP16" s="95"/>
      <c r="DQ16" s="95"/>
      <c r="DR16" s="95"/>
      <c r="DS16" s="95"/>
      <c r="DT16" s="95"/>
      <c r="DU16" s="95"/>
      <c r="DV16" s="95"/>
      <c r="DW16" s="95"/>
      <c r="DX16" s="95"/>
      <c r="DY16" s="95"/>
      <c r="DZ16" s="95"/>
      <c r="EA16" s="95"/>
      <c r="EB16" s="95"/>
      <c r="EC16" s="95"/>
      <c r="ED16" s="95"/>
      <c r="EE16" s="95"/>
      <c r="EF16" s="95"/>
      <c r="EG16" s="95"/>
      <c r="EH16" s="95"/>
      <c r="EI16" s="95"/>
      <c r="EJ16" s="95"/>
      <c r="EK16" s="95"/>
      <c r="EL16" s="95"/>
      <c r="EM16" s="95"/>
      <c r="EN16" s="95"/>
      <c r="EO16" s="95"/>
      <c r="EP16" s="95"/>
      <c r="EQ16" s="95"/>
      <c r="ER16" s="95"/>
      <c r="ES16" s="95"/>
      <c r="ET16" s="95"/>
      <c r="EU16" s="95"/>
      <c r="EV16" s="95"/>
      <c r="EW16" s="95"/>
      <c r="EX16" s="95"/>
      <c r="EY16" s="95"/>
      <c r="EZ16" s="95"/>
      <c r="FA16" s="95"/>
      <c r="FB16" s="95"/>
      <c r="FC16" s="95"/>
      <c r="FD16" s="95"/>
      <c r="FE16" s="95"/>
      <c r="FF16" s="95"/>
      <c r="FG16" s="95"/>
      <c r="FH16" s="95"/>
      <c r="FI16" s="95"/>
      <c r="FJ16" s="95"/>
      <c r="FK16" s="95"/>
      <c r="FL16" s="95"/>
      <c r="FM16" s="95"/>
      <c r="FN16" s="95"/>
      <c r="FO16" s="95"/>
      <c r="FP16" s="95"/>
      <c r="FQ16" s="95"/>
      <c r="FR16" s="95"/>
      <c r="FS16" s="95"/>
      <c r="FT16" s="95"/>
      <c r="FU16" s="95"/>
      <c r="FV16" s="95"/>
      <c r="FW16" s="95"/>
      <c r="FX16" s="95"/>
      <c r="FY16" s="95"/>
      <c r="FZ16" s="95"/>
      <c r="GA16" s="95"/>
      <c r="GB16" s="95"/>
      <c r="GC16" s="95"/>
      <c r="GD16" s="95"/>
      <c r="GE16" s="95"/>
      <c r="GF16" s="95"/>
      <c r="GG16" s="95"/>
      <c r="GH16" s="95"/>
      <c r="GI16" s="95"/>
      <c r="GJ16" s="95"/>
      <c r="GK16" s="95"/>
      <c r="GL16" s="95"/>
      <c r="GM16" s="95"/>
      <c r="GN16" s="95"/>
      <c r="GO16" s="95"/>
      <c r="GP16" s="95"/>
      <c r="GQ16" s="95"/>
      <c r="GR16" s="95"/>
      <c r="GS16" s="95"/>
      <c r="GT16" s="95"/>
      <c r="GU16" s="95"/>
      <c r="GV16" s="95"/>
      <c r="GW16" s="95"/>
      <c r="GX16" s="95"/>
      <c r="GY16" s="95"/>
      <c r="GZ16" s="95"/>
      <c r="HA16" s="95"/>
      <c r="HB16" s="95"/>
      <c r="HC16" s="95"/>
      <c r="HD16" s="95"/>
      <c r="HE16" s="95"/>
      <c r="HF16" s="95"/>
      <c r="HG16" s="95"/>
      <c r="HH16" s="95"/>
      <c r="HI16" s="95"/>
      <c r="HJ16" s="95"/>
      <c r="HK16" s="95"/>
      <c r="HL16" s="95"/>
      <c r="HM16" s="95"/>
      <c r="HN16" s="95"/>
      <c r="HO16" s="95"/>
      <c r="HP16" s="95"/>
      <c r="HQ16" s="95"/>
      <c r="HR16" s="95"/>
      <c r="HS16" s="95"/>
      <c r="HT16" s="95"/>
      <c r="HU16" s="95"/>
      <c r="HV16" s="95"/>
      <c r="HW16" s="95"/>
      <c r="HX16" s="95"/>
      <c r="HY16" s="95"/>
      <c r="HZ16" s="95"/>
      <c r="IA16" s="95"/>
      <c r="IB16" s="95"/>
      <c r="IC16" s="95"/>
      <c r="ID16" s="95"/>
      <c r="IE16" s="95"/>
      <c r="IF16" s="95"/>
      <c r="IG16" s="95"/>
      <c r="IH16" s="95"/>
      <c r="II16" s="95"/>
      <c r="IJ16" s="95"/>
      <c r="IK16" s="95"/>
      <c r="IL16" s="95"/>
    </row>
    <row r="17" spans="2:246" ht="15.75">
      <c r="B17" s="231">
        <v>1</v>
      </c>
      <c r="C17" s="573" t="str">
        <f>RESUMO!D14</f>
        <v>A D M I N I S T R A Ç Ã O  O B R A</v>
      </c>
      <c r="D17" s="574">
        <f>R17*E17/100</f>
        <v>3144.0214118921194</v>
      </c>
      <c r="E17" s="575">
        <f>E64</f>
        <v>15.98042011288951</v>
      </c>
      <c r="F17" s="576">
        <f>R17*G17/100</f>
        <v>3565.7721004467512</v>
      </c>
      <c r="G17" s="575">
        <f>G64</f>
        <v>18.124092913752325</v>
      </c>
      <c r="H17" s="574">
        <f>R17*I17/100</f>
        <v>3636.2083662916039</v>
      </c>
      <c r="I17" s="575">
        <f>I64</f>
        <v>18.482106098753668</v>
      </c>
      <c r="J17" s="574">
        <f>R17*K17/100</f>
        <v>4264.3341147393858</v>
      </c>
      <c r="K17" s="575">
        <f>K64</f>
        <v>21.674741271641331</v>
      </c>
      <c r="L17" s="576">
        <f>R17*M17/100</f>
        <v>2535.8309439250775</v>
      </c>
      <c r="M17" s="575">
        <f>M64</f>
        <v>12.889111908051595</v>
      </c>
      <c r="N17" s="574">
        <f>R17*O17/100</f>
        <v>2528.0430627050678</v>
      </c>
      <c r="O17" s="575">
        <f>O64</f>
        <v>12.849527694911602</v>
      </c>
      <c r="P17" s="574">
        <f>R17*Q17/100</f>
        <v>0</v>
      </c>
      <c r="Q17" s="575"/>
      <c r="R17" s="577">
        <f>RESUMO!I14</f>
        <v>19674.21</v>
      </c>
      <c r="S17" s="578">
        <f>R17/$R$61*100</f>
        <v>4.2711263111663147</v>
      </c>
      <c r="T17" s="2301">
        <f>E17+G17+I17+K17+M17+O17+Q17</f>
        <v>100.00000000000003</v>
      </c>
      <c r="U17" s="232"/>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c r="BZ17" s="109"/>
      <c r="CA17" s="109"/>
      <c r="CB17" s="109"/>
      <c r="CC17" s="109"/>
      <c r="CD17" s="109"/>
      <c r="CE17" s="109"/>
      <c r="CF17" s="109"/>
      <c r="CG17" s="109"/>
      <c r="CH17" s="109"/>
      <c r="CI17" s="109"/>
      <c r="CJ17" s="109"/>
      <c r="CK17" s="109"/>
      <c r="CL17" s="109"/>
      <c r="CM17" s="109"/>
      <c r="CN17" s="109"/>
      <c r="CO17" s="109"/>
      <c r="CP17" s="109"/>
      <c r="CQ17" s="109"/>
      <c r="CR17" s="109"/>
      <c r="CS17" s="109"/>
      <c r="CT17" s="109"/>
      <c r="CU17" s="109"/>
      <c r="CV17" s="109"/>
      <c r="CW17" s="109"/>
      <c r="CX17" s="109"/>
      <c r="CY17" s="109"/>
      <c r="CZ17" s="109"/>
      <c r="DA17" s="109"/>
      <c r="DB17" s="109"/>
      <c r="DC17" s="109"/>
      <c r="DD17" s="109"/>
      <c r="DE17" s="109"/>
      <c r="DF17" s="109"/>
      <c r="DG17" s="109"/>
      <c r="DH17" s="109"/>
      <c r="DI17" s="109"/>
      <c r="DJ17" s="109"/>
      <c r="DK17" s="109"/>
      <c r="DL17" s="109"/>
      <c r="DM17" s="109"/>
      <c r="DN17" s="109"/>
      <c r="DO17" s="109"/>
      <c r="DP17" s="109"/>
      <c r="DQ17" s="109"/>
      <c r="DR17" s="109"/>
      <c r="DS17" s="109"/>
      <c r="DT17" s="109"/>
      <c r="DU17" s="109"/>
      <c r="DV17" s="109"/>
      <c r="DW17" s="109"/>
      <c r="DX17" s="109"/>
      <c r="DY17" s="109"/>
      <c r="DZ17" s="109"/>
      <c r="EA17" s="109"/>
      <c r="EB17" s="109"/>
      <c r="EC17" s="109"/>
      <c r="ED17" s="109"/>
      <c r="EE17" s="109"/>
      <c r="EF17" s="109"/>
      <c r="EG17" s="109"/>
      <c r="EH17" s="109"/>
      <c r="EI17" s="109"/>
      <c r="EJ17" s="109"/>
      <c r="EK17" s="109"/>
      <c r="EL17" s="109"/>
      <c r="EM17" s="109"/>
      <c r="EN17" s="109"/>
      <c r="EO17" s="109"/>
      <c r="EP17" s="109"/>
      <c r="EQ17" s="109"/>
      <c r="ER17" s="109"/>
      <c r="ES17" s="109"/>
      <c r="ET17" s="109"/>
      <c r="EU17" s="109"/>
      <c r="EV17" s="109"/>
      <c r="EW17" s="109"/>
      <c r="EX17" s="109"/>
      <c r="EY17" s="109"/>
      <c r="EZ17" s="109"/>
      <c r="FA17" s="109"/>
      <c r="FB17" s="109"/>
      <c r="FC17" s="109"/>
      <c r="FD17" s="109"/>
      <c r="FE17" s="109"/>
      <c r="FF17" s="109"/>
      <c r="FG17" s="109"/>
      <c r="FH17" s="109"/>
      <c r="FI17" s="109"/>
      <c r="FJ17" s="109"/>
      <c r="FK17" s="109"/>
      <c r="FL17" s="109"/>
      <c r="FM17" s="109"/>
      <c r="FN17" s="109"/>
      <c r="FO17" s="109"/>
      <c r="FP17" s="109"/>
      <c r="FQ17" s="109"/>
      <c r="FR17" s="109"/>
      <c r="FS17" s="109"/>
      <c r="FT17" s="109"/>
      <c r="FU17" s="109"/>
      <c r="FV17" s="109"/>
      <c r="FW17" s="109"/>
      <c r="FX17" s="109"/>
      <c r="FY17" s="109"/>
      <c r="FZ17" s="109"/>
      <c r="GA17" s="109"/>
      <c r="GB17" s="109"/>
      <c r="GC17" s="109"/>
      <c r="GD17" s="109"/>
      <c r="GE17" s="109"/>
      <c r="GF17" s="109"/>
      <c r="GG17" s="109"/>
      <c r="GH17" s="109"/>
      <c r="GI17" s="109"/>
      <c r="GJ17" s="109"/>
      <c r="GK17" s="109"/>
      <c r="GL17" s="109"/>
      <c r="GM17" s="109"/>
      <c r="GN17" s="109"/>
      <c r="GO17" s="109"/>
      <c r="GP17" s="109"/>
      <c r="GQ17" s="109"/>
      <c r="GR17" s="109"/>
      <c r="GS17" s="109"/>
      <c r="GT17" s="109"/>
      <c r="GU17" s="109"/>
      <c r="GV17" s="109"/>
      <c r="GW17" s="109"/>
      <c r="GX17" s="109"/>
      <c r="GY17" s="109"/>
      <c r="GZ17" s="109"/>
      <c r="HA17" s="109"/>
      <c r="HB17" s="109"/>
      <c r="HC17" s="109"/>
      <c r="HD17" s="109"/>
      <c r="HE17" s="109"/>
      <c r="HF17" s="109"/>
      <c r="HG17" s="109"/>
      <c r="HH17" s="109"/>
      <c r="HI17" s="109"/>
      <c r="HJ17" s="109"/>
      <c r="HK17" s="109"/>
      <c r="HL17" s="109"/>
      <c r="HM17" s="109"/>
      <c r="HN17" s="109"/>
      <c r="HO17" s="109"/>
      <c r="HP17" s="109"/>
      <c r="HQ17" s="109"/>
      <c r="HR17" s="109"/>
      <c r="HS17" s="109"/>
      <c r="HT17" s="109"/>
      <c r="HU17" s="109"/>
      <c r="HV17" s="109"/>
      <c r="HW17" s="109"/>
      <c r="HX17" s="109"/>
      <c r="HY17" s="109"/>
      <c r="HZ17" s="109"/>
      <c r="IA17" s="109"/>
      <c r="IB17" s="109"/>
      <c r="IC17" s="109"/>
      <c r="ID17" s="109"/>
      <c r="IE17" s="109"/>
      <c r="IF17" s="109"/>
      <c r="IG17" s="109"/>
      <c r="IH17" s="109"/>
      <c r="II17" s="109"/>
      <c r="IJ17" s="109"/>
      <c r="IK17" s="109"/>
      <c r="IL17" s="109"/>
    </row>
    <row r="18" spans="2:246" s="222" customFormat="1" ht="6" customHeight="1">
      <c r="C18" s="579"/>
      <c r="D18" s="580"/>
      <c r="E18" s="581"/>
      <c r="F18" s="580"/>
      <c r="G18" s="581"/>
      <c r="H18" s="580"/>
      <c r="I18" s="581"/>
      <c r="J18" s="580"/>
      <c r="K18" s="581"/>
      <c r="L18" s="580"/>
      <c r="M18" s="581"/>
      <c r="N18" s="580"/>
      <c r="O18" s="581"/>
      <c r="P18" s="580"/>
      <c r="Q18" s="581"/>
      <c r="R18" s="580"/>
      <c r="S18" s="582"/>
      <c r="T18" s="95"/>
      <c r="U18" s="227"/>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c r="BJ18" s="95"/>
      <c r="BK18" s="95"/>
      <c r="BL18" s="95"/>
      <c r="BM18" s="95"/>
      <c r="BN18" s="95"/>
      <c r="BO18" s="95"/>
      <c r="BP18" s="95"/>
      <c r="BQ18" s="95"/>
      <c r="BR18" s="95"/>
      <c r="BS18" s="95"/>
      <c r="BT18" s="95"/>
      <c r="BU18" s="95"/>
      <c r="BV18" s="95"/>
      <c r="BW18" s="95"/>
      <c r="BX18" s="95"/>
      <c r="BY18" s="95"/>
      <c r="BZ18" s="95"/>
      <c r="CA18" s="95"/>
      <c r="CB18" s="95"/>
      <c r="CC18" s="95"/>
      <c r="CD18" s="95"/>
      <c r="CE18" s="95"/>
      <c r="CF18" s="95"/>
      <c r="CG18" s="95"/>
      <c r="CH18" s="95"/>
      <c r="CI18" s="95"/>
      <c r="CJ18" s="95"/>
      <c r="CK18" s="95"/>
      <c r="CL18" s="95"/>
      <c r="CM18" s="95"/>
      <c r="CN18" s="95"/>
      <c r="CO18" s="95"/>
      <c r="CP18" s="95"/>
      <c r="CQ18" s="95"/>
      <c r="CR18" s="95"/>
      <c r="CS18" s="95"/>
      <c r="CT18" s="95"/>
      <c r="CU18" s="95"/>
      <c r="CV18" s="95"/>
      <c r="CW18" s="95"/>
      <c r="CX18" s="95"/>
      <c r="CY18" s="95"/>
      <c r="CZ18" s="95"/>
      <c r="DA18" s="95"/>
      <c r="DB18" s="95"/>
      <c r="DC18" s="95"/>
      <c r="DD18" s="95"/>
      <c r="DE18" s="95"/>
      <c r="DF18" s="95"/>
      <c r="DG18" s="95"/>
      <c r="DH18" s="95"/>
      <c r="DI18" s="95"/>
      <c r="DJ18" s="95"/>
      <c r="DK18" s="95"/>
      <c r="DL18" s="95"/>
      <c r="DM18" s="95"/>
      <c r="DN18" s="95"/>
      <c r="DO18" s="95"/>
      <c r="DP18" s="95"/>
      <c r="DQ18" s="95"/>
      <c r="DR18" s="95"/>
      <c r="DS18" s="95"/>
      <c r="DT18" s="95"/>
      <c r="DU18" s="95"/>
      <c r="DV18" s="95"/>
      <c r="DW18" s="95"/>
      <c r="DX18" s="95"/>
      <c r="DY18" s="95"/>
      <c r="DZ18" s="95"/>
      <c r="EA18" s="95"/>
      <c r="EB18" s="95"/>
      <c r="EC18" s="95"/>
      <c r="ED18" s="95"/>
      <c r="EE18" s="95"/>
      <c r="EF18" s="95"/>
      <c r="EG18" s="95"/>
      <c r="EH18" s="95"/>
      <c r="EI18" s="95"/>
      <c r="EJ18" s="95"/>
      <c r="EK18" s="95"/>
      <c r="EL18" s="95"/>
      <c r="EM18" s="95"/>
      <c r="EN18" s="95"/>
      <c r="EO18" s="95"/>
      <c r="EP18" s="95"/>
      <c r="EQ18" s="95"/>
      <c r="ER18" s="95"/>
      <c r="ES18" s="95"/>
      <c r="ET18" s="95"/>
      <c r="EU18" s="95"/>
      <c r="EV18" s="95"/>
      <c r="EW18" s="95"/>
      <c r="EX18" s="95"/>
      <c r="EY18" s="95"/>
      <c r="EZ18" s="95"/>
      <c r="FA18" s="95"/>
      <c r="FB18" s="95"/>
      <c r="FC18" s="95"/>
      <c r="FD18" s="95"/>
      <c r="FE18" s="95"/>
      <c r="FF18" s="95"/>
      <c r="FG18" s="95"/>
      <c r="FH18" s="95"/>
      <c r="FI18" s="95"/>
      <c r="FJ18" s="95"/>
      <c r="FK18" s="95"/>
      <c r="FL18" s="95"/>
      <c r="FM18" s="95"/>
      <c r="FN18" s="95"/>
      <c r="FO18" s="95"/>
      <c r="FP18" s="95"/>
      <c r="FQ18" s="95"/>
      <c r="FR18" s="95"/>
      <c r="FS18" s="95"/>
      <c r="FT18" s="95"/>
      <c r="FU18" s="95"/>
      <c r="FV18" s="95"/>
      <c r="FW18" s="95"/>
      <c r="FX18" s="95"/>
      <c r="FY18" s="95"/>
      <c r="FZ18" s="95"/>
      <c r="GA18" s="95"/>
      <c r="GB18" s="95"/>
      <c r="GC18" s="95"/>
      <c r="GD18" s="95"/>
      <c r="GE18" s="95"/>
      <c r="GF18" s="95"/>
      <c r="GG18" s="95"/>
      <c r="GH18" s="95"/>
      <c r="GI18" s="95"/>
      <c r="GJ18" s="95"/>
      <c r="GK18" s="95"/>
      <c r="GL18" s="95"/>
      <c r="GM18" s="95"/>
      <c r="GN18" s="95"/>
      <c r="GO18" s="95"/>
      <c r="GP18" s="95"/>
      <c r="GQ18" s="95"/>
      <c r="GR18" s="95"/>
      <c r="GS18" s="95"/>
      <c r="GT18" s="95"/>
      <c r="GU18" s="95"/>
      <c r="GV18" s="95"/>
      <c r="GW18" s="95"/>
      <c r="GX18" s="95"/>
      <c r="GY18" s="95"/>
      <c r="GZ18" s="95"/>
      <c r="HA18" s="95"/>
      <c r="HB18" s="95"/>
      <c r="HC18" s="95"/>
      <c r="HD18" s="95"/>
      <c r="HE18" s="95"/>
      <c r="HF18" s="95"/>
      <c r="HG18" s="95"/>
      <c r="HH18" s="95"/>
      <c r="HI18" s="95"/>
      <c r="HJ18" s="95"/>
      <c r="HK18" s="95"/>
      <c r="HL18" s="95"/>
      <c r="HM18" s="95"/>
      <c r="HN18" s="95"/>
      <c r="HO18" s="95"/>
      <c r="HP18" s="95"/>
      <c r="HQ18" s="95"/>
      <c r="HR18" s="95"/>
      <c r="HS18" s="95"/>
      <c r="HT18" s="95"/>
      <c r="HU18" s="95"/>
      <c r="HV18" s="95"/>
      <c r="HW18" s="95"/>
      <c r="HX18" s="95"/>
      <c r="HY18" s="95"/>
      <c r="HZ18" s="95"/>
      <c r="IA18" s="95"/>
      <c r="IB18" s="95"/>
      <c r="IC18" s="95"/>
      <c r="ID18" s="95"/>
      <c r="IE18" s="95"/>
      <c r="IF18" s="95"/>
      <c r="IG18" s="95"/>
      <c r="IH18" s="95"/>
      <c r="II18" s="95"/>
      <c r="IJ18" s="95"/>
      <c r="IK18" s="95"/>
      <c r="IL18" s="95"/>
    </row>
    <row r="19" spans="2:246" ht="15.75">
      <c r="B19" s="231">
        <v>1</v>
      </c>
      <c r="C19" s="573" t="str">
        <f>RESUMO!D16</f>
        <v>S E R V I Ç O S   I N I C I A I S</v>
      </c>
      <c r="D19" s="574">
        <f>R19*E19/100</f>
        <v>15719.99</v>
      </c>
      <c r="E19" s="575">
        <v>100</v>
      </c>
      <c r="F19" s="576">
        <f>R19*G19/100</f>
        <v>0</v>
      </c>
      <c r="G19" s="575"/>
      <c r="H19" s="574">
        <f>R19*I19/100</f>
        <v>0</v>
      </c>
      <c r="I19" s="575"/>
      <c r="J19" s="574">
        <f>R19*K19/100</f>
        <v>0</v>
      </c>
      <c r="K19" s="575"/>
      <c r="L19" s="576">
        <f>R19*M19/100</f>
        <v>0</v>
      </c>
      <c r="M19" s="575"/>
      <c r="N19" s="574">
        <f>R19*O19/100</f>
        <v>0</v>
      </c>
      <c r="O19" s="575"/>
      <c r="P19" s="574">
        <f>R19*Q19/100</f>
        <v>0</v>
      </c>
      <c r="Q19" s="575"/>
      <c r="R19" s="577">
        <f>RESUMO!I16</f>
        <v>15719.99</v>
      </c>
      <c r="S19" s="578">
        <f>R19/$R$61*100</f>
        <v>3.4126942276346215</v>
      </c>
      <c r="T19" s="2301">
        <f>E19+G19+I19+K19+M19+O19+Q19</f>
        <v>100</v>
      </c>
      <c r="U19" s="232"/>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09"/>
      <c r="BA19" s="109"/>
      <c r="BB19" s="109"/>
      <c r="BC19" s="109"/>
      <c r="BD19" s="109"/>
      <c r="BE19" s="109"/>
      <c r="BF19" s="109"/>
      <c r="BG19" s="109"/>
      <c r="BH19" s="109"/>
      <c r="BI19" s="109"/>
      <c r="BJ19" s="109"/>
      <c r="BK19" s="109"/>
      <c r="BL19" s="109"/>
      <c r="BM19" s="109"/>
      <c r="BN19" s="109"/>
      <c r="BO19" s="109"/>
      <c r="BP19" s="109"/>
      <c r="BQ19" s="109"/>
      <c r="BR19" s="109"/>
      <c r="BS19" s="109"/>
      <c r="BT19" s="109"/>
      <c r="BU19" s="109"/>
      <c r="BV19" s="109"/>
      <c r="BW19" s="109"/>
      <c r="BX19" s="109"/>
      <c r="BY19" s="109"/>
      <c r="BZ19" s="109"/>
      <c r="CA19" s="109"/>
      <c r="CB19" s="109"/>
      <c r="CC19" s="109"/>
      <c r="CD19" s="109"/>
      <c r="CE19" s="109"/>
      <c r="CF19" s="109"/>
      <c r="CG19" s="109"/>
      <c r="CH19" s="109"/>
      <c r="CI19" s="109"/>
      <c r="CJ19" s="109"/>
      <c r="CK19" s="109"/>
      <c r="CL19" s="109"/>
      <c r="CM19" s="109"/>
      <c r="CN19" s="109"/>
      <c r="CO19" s="109"/>
      <c r="CP19" s="109"/>
      <c r="CQ19" s="109"/>
      <c r="CR19" s="109"/>
      <c r="CS19" s="109"/>
      <c r="CT19" s="109"/>
      <c r="CU19" s="109"/>
      <c r="CV19" s="109"/>
      <c r="CW19" s="109"/>
      <c r="CX19" s="109"/>
      <c r="CY19" s="109"/>
      <c r="CZ19" s="109"/>
      <c r="DA19" s="109"/>
      <c r="DB19" s="109"/>
      <c r="DC19" s="109"/>
      <c r="DD19" s="109"/>
      <c r="DE19" s="109"/>
      <c r="DF19" s="109"/>
      <c r="DG19" s="109"/>
      <c r="DH19" s="109"/>
      <c r="DI19" s="109"/>
      <c r="DJ19" s="109"/>
      <c r="DK19" s="109"/>
      <c r="DL19" s="109"/>
      <c r="DM19" s="109"/>
      <c r="DN19" s="109"/>
      <c r="DO19" s="109"/>
      <c r="DP19" s="109"/>
      <c r="DQ19" s="109"/>
      <c r="DR19" s="109"/>
      <c r="DS19" s="109"/>
      <c r="DT19" s="109"/>
      <c r="DU19" s="109"/>
      <c r="DV19" s="109"/>
      <c r="DW19" s="109"/>
      <c r="DX19" s="109"/>
      <c r="DY19" s="109"/>
      <c r="DZ19" s="109"/>
      <c r="EA19" s="109"/>
      <c r="EB19" s="109"/>
      <c r="EC19" s="109"/>
      <c r="ED19" s="109"/>
      <c r="EE19" s="109"/>
      <c r="EF19" s="109"/>
      <c r="EG19" s="109"/>
      <c r="EH19" s="109"/>
      <c r="EI19" s="109"/>
      <c r="EJ19" s="109"/>
      <c r="EK19" s="109"/>
      <c r="EL19" s="109"/>
      <c r="EM19" s="109"/>
      <c r="EN19" s="109"/>
      <c r="EO19" s="109"/>
      <c r="EP19" s="109"/>
      <c r="EQ19" s="109"/>
      <c r="ER19" s="109"/>
      <c r="ES19" s="109"/>
      <c r="ET19" s="109"/>
      <c r="EU19" s="109"/>
      <c r="EV19" s="109"/>
      <c r="EW19" s="109"/>
      <c r="EX19" s="109"/>
      <c r="EY19" s="109"/>
      <c r="EZ19" s="109"/>
      <c r="FA19" s="109"/>
      <c r="FB19" s="109"/>
      <c r="FC19" s="109"/>
      <c r="FD19" s="109"/>
      <c r="FE19" s="109"/>
      <c r="FF19" s="109"/>
      <c r="FG19" s="109"/>
      <c r="FH19" s="109"/>
      <c r="FI19" s="109"/>
      <c r="FJ19" s="109"/>
      <c r="FK19" s="109"/>
      <c r="FL19" s="109"/>
      <c r="FM19" s="109"/>
      <c r="FN19" s="109"/>
      <c r="FO19" s="109"/>
      <c r="FP19" s="109"/>
      <c r="FQ19" s="109"/>
      <c r="FR19" s="109"/>
      <c r="FS19" s="109"/>
      <c r="FT19" s="109"/>
      <c r="FU19" s="109"/>
      <c r="FV19" s="109"/>
      <c r="FW19" s="109"/>
      <c r="FX19" s="109"/>
      <c r="FY19" s="109"/>
      <c r="FZ19" s="109"/>
      <c r="GA19" s="109"/>
      <c r="GB19" s="109"/>
      <c r="GC19" s="109"/>
      <c r="GD19" s="109"/>
      <c r="GE19" s="109"/>
      <c r="GF19" s="109"/>
      <c r="GG19" s="109"/>
      <c r="GH19" s="109"/>
      <c r="GI19" s="109"/>
      <c r="GJ19" s="109"/>
      <c r="GK19" s="109"/>
      <c r="GL19" s="109"/>
      <c r="GM19" s="109"/>
      <c r="GN19" s="109"/>
      <c r="GO19" s="109"/>
      <c r="GP19" s="109"/>
      <c r="GQ19" s="109"/>
      <c r="GR19" s="109"/>
      <c r="GS19" s="109"/>
      <c r="GT19" s="109"/>
      <c r="GU19" s="109"/>
      <c r="GV19" s="109"/>
      <c r="GW19" s="109"/>
      <c r="GX19" s="109"/>
      <c r="GY19" s="109"/>
      <c r="GZ19" s="109"/>
      <c r="HA19" s="109"/>
      <c r="HB19" s="109"/>
      <c r="HC19" s="109"/>
      <c r="HD19" s="109"/>
      <c r="HE19" s="109"/>
      <c r="HF19" s="109"/>
      <c r="HG19" s="109"/>
      <c r="HH19" s="109"/>
      <c r="HI19" s="109"/>
      <c r="HJ19" s="109"/>
      <c r="HK19" s="109"/>
      <c r="HL19" s="109"/>
      <c r="HM19" s="109"/>
      <c r="HN19" s="109"/>
      <c r="HO19" s="109"/>
      <c r="HP19" s="109"/>
      <c r="HQ19" s="109"/>
      <c r="HR19" s="109"/>
      <c r="HS19" s="109"/>
      <c r="HT19" s="109"/>
      <c r="HU19" s="109"/>
      <c r="HV19" s="109"/>
      <c r="HW19" s="109"/>
      <c r="HX19" s="109"/>
      <c r="HY19" s="109"/>
      <c r="HZ19" s="109"/>
      <c r="IA19" s="109"/>
      <c r="IB19" s="109"/>
      <c r="IC19" s="109"/>
      <c r="ID19" s="109"/>
      <c r="IE19" s="109"/>
      <c r="IF19" s="109"/>
      <c r="IG19" s="109"/>
      <c r="IH19" s="109"/>
      <c r="II19" s="109"/>
      <c r="IJ19" s="109"/>
      <c r="IK19" s="109"/>
      <c r="IL19" s="109"/>
    </row>
    <row r="20" spans="2:246" s="222" customFormat="1" ht="6" customHeight="1">
      <c r="C20" s="579"/>
      <c r="D20" s="580"/>
      <c r="E20" s="581"/>
      <c r="F20" s="580"/>
      <c r="G20" s="581"/>
      <c r="H20" s="580"/>
      <c r="I20" s="581"/>
      <c r="J20" s="580"/>
      <c r="K20" s="581"/>
      <c r="L20" s="580"/>
      <c r="M20" s="581"/>
      <c r="N20" s="580"/>
      <c r="O20" s="581"/>
      <c r="P20" s="580"/>
      <c r="Q20" s="581"/>
      <c r="R20" s="580"/>
      <c r="S20" s="582"/>
      <c r="T20" s="95"/>
      <c r="U20" s="227"/>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c r="BR20" s="95"/>
      <c r="BS20" s="95"/>
      <c r="BT20" s="95"/>
      <c r="BU20" s="95"/>
      <c r="BV20" s="95"/>
      <c r="BW20" s="95"/>
      <c r="BX20" s="95"/>
      <c r="BY20" s="95"/>
      <c r="BZ20" s="95"/>
      <c r="CA20" s="95"/>
      <c r="CB20" s="95"/>
      <c r="CC20" s="95"/>
      <c r="CD20" s="95"/>
      <c r="CE20" s="95"/>
      <c r="CF20" s="95"/>
      <c r="CG20" s="95"/>
      <c r="CH20" s="95"/>
      <c r="CI20" s="95"/>
      <c r="CJ20" s="95"/>
      <c r="CK20" s="95"/>
      <c r="CL20" s="95"/>
      <c r="CM20" s="95"/>
      <c r="CN20" s="95"/>
      <c r="CO20" s="95"/>
      <c r="CP20" s="95"/>
      <c r="CQ20" s="95"/>
      <c r="CR20" s="95"/>
      <c r="CS20" s="95"/>
      <c r="CT20" s="95"/>
      <c r="CU20" s="95"/>
      <c r="CV20" s="95"/>
      <c r="CW20" s="95"/>
      <c r="CX20" s="95"/>
      <c r="CY20" s="95"/>
      <c r="CZ20" s="95"/>
      <c r="DA20" s="95"/>
      <c r="DB20" s="95"/>
      <c r="DC20" s="95"/>
      <c r="DD20" s="95"/>
      <c r="DE20" s="95"/>
      <c r="DF20" s="95"/>
      <c r="DG20" s="95"/>
      <c r="DH20" s="95"/>
      <c r="DI20" s="95"/>
      <c r="DJ20" s="95"/>
      <c r="DK20" s="95"/>
      <c r="DL20" s="95"/>
      <c r="DM20" s="95"/>
      <c r="DN20" s="95"/>
      <c r="DO20" s="95"/>
      <c r="DP20" s="95"/>
      <c r="DQ20" s="95"/>
      <c r="DR20" s="95"/>
      <c r="DS20" s="95"/>
      <c r="DT20" s="95"/>
      <c r="DU20" s="95"/>
      <c r="DV20" s="95"/>
      <c r="DW20" s="95"/>
      <c r="DX20" s="95"/>
      <c r="DY20" s="95"/>
      <c r="DZ20" s="95"/>
      <c r="EA20" s="95"/>
      <c r="EB20" s="95"/>
      <c r="EC20" s="95"/>
      <c r="ED20" s="95"/>
      <c r="EE20" s="95"/>
      <c r="EF20" s="95"/>
      <c r="EG20" s="95"/>
      <c r="EH20" s="95"/>
      <c r="EI20" s="95"/>
      <c r="EJ20" s="95"/>
      <c r="EK20" s="95"/>
      <c r="EL20" s="95"/>
      <c r="EM20" s="95"/>
      <c r="EN20" s="95"/>
      <c r="EO20" s="95"/>
      <c r="EP20" s="95"/>
      <c r="EQ20" s="95"/>
      <c r="ER20" s="95"/>
      <c r="ES20" s="95"/>
      <c r="ET20" s="95"/>
      <c r="EU20" s="95"/>
      <c r="EV20" s="95"/>
      <c r="EW20" s="95"/>
      <c r="EX20" s="95"/>
      <c r="EY20" s="95"/>
      <c r="EZ20" s="95"/>
      <c r="FA20" s="95"/>
      <c r="FB20" s="95"/>
      <c r="FC20" s="95"/>
      <c r="FD20" s="95"/>
      <c r="FE20" s="95"/>
      <c r="FF20" s="95"/>
      <c r="FG20" s="95"/>
      <c r="FH20" s="95"/>
      <c r="FI20" s="95"/>
      <c r="FJ20" s="95"/>
      <c r="FK20" s="95"/>
      <c r="FL20" s="95"/>
      <c r="FM20" s="95"/>
      <c r="FN20" s="95"/>
      <c r="FO20" s="95"/>
      <c r="FP20" s="95"/>
      <c r="FQ20" s="95"/>
      <c r="FR20" s="95"/>
      <c r="FS20" s="95"/>
      <c r="FT20" s="95"/>
      <c r="FU20" s="95"/>
      <c r="FV20" s="95"/>
      <c r="FW20" s="95"/>
      <c r="FX20" s="95"/>
      <c r="FY20" s="95"/>
      <c r="FZ20" s="95"/>
      <c r="GA20" s="95"/>
      <c r="GB20" s="95"/>
      <c r="GC20" s="95"/>
      <c r="GD20" s="95"/>
      <c r="GE20" s="95"/>
      <c r="GF20" s="95"/>
      <c r="GG20" s="95"/>
      <c r="GH20" s="95"/>
      <c r="GI20" s="95"/>
      <c r="GJ20" s="95"/>
      <c r="GK20" s="95"/>
      <c r="GL20" s="95"/>
      <c r="GM20" s="95"/>
      <c r="GN20" s="95"/>
      <c r="GO20" s="95"/>
      <c r="GP20" s="95"/>
      <c r="GQ20" s="95"/>
      <c r="GR20" s="95"/>
      <c r="GS20" s="95"/>
      <c r="GT20" s="95"/>
      <c r="GU20" s="95"/>
      <c r="GV20" s="95"/>
      <c r="GW20" s="95"/>
      <c r="GX20" s="95"/>
      <c r="GY20" s="95"/>
      <c r="GZ20" s="95"/>
      <c r="HA20" s="95"/>
      <c r="HB20" s="95"/>
      <c r="HC20" s="95"/>
      <c r="HD20" s="95"/>
      <c r="HE20" s="95"/>
      <c r="HF20" s="95"/>
      <c r="HG20" s="95"/>
      <c r="HH20" s="95"/>
      <c r="HI20" s="95"/>
      <c r="HJ20" s="95"/>
      <c r="HK20" s="95"/>
      <c r="HL20" s="95"/>
      <c r="HM20" s="95"/>
      <c r="HN20" s="95"/>
      <c r="HO20" s="95"/>
      <c r="HP20" s="95"/>
      <c r="HQ20" s="95"/>
      <c r="HR20" s="95"/>
      <c r="HS20" s="95"/>
      <c r="HT20" s="95"/>
      <c r="HU20" s="95"/>
      <c r="HV20" s="95"/>
      <c r="HW20" s="95"/>
      <c r="HX20" s="95"/>
      <c r="HY20" s="95"/>
      <c r="HZ20" s="95"/>
      <c r="IA20" s="95"/>
      <c r="IB20" s="95"/>
      <c r="IC20" s="95"/>
      <c r="ID20" s="95"/>
      <c r="IE20" s="95"/>
      <c r="IF20" s="95"/>
      <c r="IG20" s="95"/>
      <c r="IH20" s="95"/>
      <c r="II20" s="95"/>
      <c r="IJ20" s="95"/>
      <c r="IK20" s="95"/>
      <c r="IL20" s="95"/>
    </row>
    <row r="21" spans="2:246" ht="15.75">
      <c r="B21" s="231">
        <v>1</v>
      </c>
      <c r="C21" s="573" t="str">
        <f>RESUMO!D18</f>
        <v>M O V I M E N T O  D E   T E R R A</v>
      </c>
      <c r="D21" s="574">
        <f>R21*E21/100</f>
        <v>3521.37</v>
      </c>
      <c r="E21" s="575">
        <v>100</v>
      </c>
      <c r="F21" s="576">
        <f>R21*G21/100</f>
        <v>0</v>
      </c>
      <c r="G21" s="575"/>
      <c r="H21" s="574">
        <f>R21*I21/100</f>
        <v>0</v>
      </c>
      <c r="I21" s="575"/>
      <c r="J21" s="574">
        <f>R21*K21/100</f>
        <v>0</v>
      </c>
      <c r="K21" s="575"/>
      <c r="L21" s="576">
        <f>R21*M21/100</f>
        <v>0</v>
      </c>
      <c r="M21" s="575"/>
      <c r="N21" s="574">
        <f>R21*O21/100</f>
        <v>0</v>
      </c>
      <c r="O21" s="575"/>
      <c r="P21" s="574">
        <f>R21*Q21/100</f>
        <v>0</v>
      </c>
      <c r="Q21" s="575"/>
      <c r="R21" s="577">
        <f>RESUMO!I18</f>
        <v>3521.37</v>
      </c>
      <c r="S21" s="578">
        <f>R21/$R$61*100</f>
        <v>0.76446353161584257</v>
      </c>
      <c r="T21" s="2301">
        <f t="shared" ref="T21" si="0">E21+G21+I21+K21+M21+O21+Q21</f>
        <v>100</v>
      </c>
      <c r="U21" s="2301"/>
      <c r="V21" s="109"/>
      <c r="W21" s="109"/>
      <c r="X21" s="109"/>
      <c r="Y21" s="109"/>
      <c r="Z21" s="109"/>
      <c r="AA21" s="109"/>
      <c r="AB21" s="109"/>
      <c r="AC21" s="109"/>
      <c r="AD21" s="109"/>
      <c r="AE21" s="109"/>
      <c r="AF21" s="109"/>
      <c r="AG21" s="109"/>
      <c r="AH21" s="109"/>
      <c r="AI21" s="109"/>
      <c r="AJ21" s="109"/>
      <c r="AK21" s="109"/>
      <c r="AL21" s="109"/>
      <c r="AM21" s="109"/>
      <c r="AN21" s="109"/>
      <c r="AO21" s="109"/>
      <c r="AP21" s="109"/>
      <c r="AQ21" s="109"/>
      <c r="AR21" s="109"/>
      <c r="AS21" s="109"/>
      <c r="AT21" s="109"/>
      <c r="AU21" s="109"/>
      <c r="AV21" s="109"/>
      <c r="AW21" s="109"/>
      <c r="AX21" s="109"/>
      <c r="AY21" s="109"/>
      <c r="AZ21" s="109"/>
      <c r="BA21" s="109"/>
      <c r="BB21" s="109"/>
      <c r="BC21" s="109"/>
      <c r="BD21" s="109"/>
      <c r="BE21" s="109"/>
      <c r="BF21" s="109"/>
      <c r="BG21" s="109"/>
      <c r="BH21" s="109"/>
      <c r="BI21" s="109"/>
      <c r="BJ21" s="109"/>
      <c r="BK21" s="109"/>
      <c r="BL21" s="109"/>
      <c r="BM21" s="109"/>
      <c r="BN21" s="109"/>
      <c r="BO21" s="109"/>
      <c r="BP21" s="109"/>
      <c r="BQ21" s="109"/>
      <c r="BR21" s="109"/>
      <c r="BS21" s="109"/>
      <c r="BT21" s="109"/>
      <c r="BU21" s="109"/>
      <c r="BV21" s="109"/>
      <c r="BW21" s="109"/>
      <c r="BX21" s="109"/>
      <c r="BY21" s="109"/>
      <c r="BZ21" s="109"/>
      <c r="CA21" s="109"/>
      <c r="CB21" s="109"/>
      <c r="CC21" s="109"/>
      <c r="CD21" s="109"/>
      <c r="CE21" s="109"/>
      <c r="CF21" s="109"/>
      <c r="CG21" s="109"/>
      <c r="CH21" s="109"/>
      <c r="CI21" s="109"/>
      <c r="CJ21" s="109"/>
      <c r="CK21" s="109"/>
      <c r="CL21" s="109"/>
      <c r="CM21" s="109"/>
      <c r="CN21" s="109"/>
      <c r="CO21" s="109"/>
      <c r="CP21" s="109"/>
      <c r="CQ21" s="109"/>
      <c r="CR21" s="109"/>
      <c r="CS21" s="109"/>
      <c r="CT21" s="109"/>
      <c r="CU21" s="109"/>
      <c r="CV21" s="109"/>
      <c r="CW21" s="109"/>
      <c r="CX21" s="109"/>
      <c r="CY21" s="109"/>
      <c r="CZ21" s="109"/>
      <c r="DA21" s="109"/>
      <c r="DB21" s="109"/>
      <c r="DC21" s="109"/>
      <c r="DD21" s="109"/>
      <c r="DE21" s="109"/>
      <c r="DF21" s="109"/>
      <c r="DG21" s="109"/>
      <c r="DH21" s="109"/>
      <c r="DI21" s="109"/>
      <c r="DJ21" s="109"/>
      <c r="DK21" s="109"/>
      <c r="DL21" s="109"/>
      <c r="DM21" s="109"/>
      <c r="DN21" s="109"/>
      <c r="DO21" s="109"/>
      <c r="DP21" s="109"/>
      <c r="DQ21" s="109"/>
      <c r="DR21" s="109"/>
      <c r="DS21" s="109"/>
      <c r="DT21" s="109"/>
      <c r="DU21" s="109"/>
      <c r="DV21" s="109"/>
      <c r="DW21" s="109"/>
      <c r="DX21" s="109"/>
      <c r="DY21" s="109"/>
      <c r="DZ21" s="109"/>
      <c r="EA21" s="109"/>
      <c r="EB21" s="109"/>
      <c r="EC21" s="109"/>
      <c r="ED21" s="109"/>
      <c r="EE21" s="109"/>
      <c r="EF21" s="109"/>
      <c r="EG21" s="109"/>
      <c r="EH21" s="109"/>
      <c r="EI21" s="109"/>
      <c r="EJ21" s="109"/>
      <c r="EK21" s="109"/>
      <c r="EL21" s="109"/>
      <c r="EM21" s="109"/>
      <c r="EN21" s="109"/>
      <c r="EO21" s="109"/>
      <c r="EP21" s="109"/>
      <c r="EQ21" s="109"/>
      <c r="ER21" s="109"/>
      <c r="ES21" s="109"/>
      <c r="ET21" s="109"/>
      <c r="EU21" s="109"/>
      <c r="EV21" s="109"/>
      <c r="EW21" s="109"/>
      <c r="EX21" s="109"/>
      <c r="EY21" s="109"/>
      <c r="EZ21" s="109"/>
      <c r="FA21" s="109"/>
      <c r="FB21" s="109"/>
      <c r="FC21" s="109"/>
      <c r="FD21" s="109"/>
      <c r="FE21" s="109"/>
      <c r="FF21" s="109"/>
      <c r="FG21" s="109"/>
      <c r="FH21" s="109"/>
      <c r="FI21" s="109"/>
      <c r="FJ21" s="109"/>
      <c r="FK21" s="109"/>
      <c r="FL21" s="109"/>
      <c r="FM21" s="109"/>
      <c r="FN21" s="109"/>
      <c r="FO21" s="109"/>
      <c r="FP21" s="109"/>
      <c r="FQ21" s="109"/>
      <c r="FR21" s="109"/>
      <c r="FS21" s="109"/>
      <c r="FT21" s="109"/>
      <c r="FU21" s="109"/>
      <c r="FV21" s="109"/>
      <c r="FW21" s="109"/>
      <c r="FX21" s="109"/>
      <c r="FY21" s="109"/>
      <c r="FZ21" s="109"/>
      <c r="GA21" s="109"/>
      <c r="GB21" s="109"/>
      <c r="GC21" s="109"/>
      <c r="GD21" s="109"/>
      <c r="GE21" s="109"/>
      <c r="GF21" s="109"/>
      <c r="GG21" s="109"/>
      <c r="GH21" s="109"/>
      <c r="GI21" s="109"/>
      <c r="GJ21" s="109"/>
      <c r="GK21" s="109"/>
      <c r="GL21" s="109"/>
      <c r="GM21" s="109"/>
      <c r="GN21" s="109"/>
      <c r="GO21" s="109"/>
      <c r="GP21" s="109"/>
      <c r="GQ21" s="109"/>
      <c r="GR21" s="109"/>
      <c r="GS21" s="109"/>
      <c r="GT21" s="109"/>
      <c r="GU21" s="109"/>
      <c r="GV21" s="109"/>
      <c r="GW21" s="109"/>
      <c r="GX21" s="109"/>
      <c r="GY21" s="109"/>
      <c r="GZ21" s="109"/>
      <c r="HA21" s="109"/>
      <c r="HB21" s="109"/>
      <c r="HC21" s="109"/>
      <c r="HD21" s="109"/>
      <c r="HE21" s="109"/>
      <c r="HF21" s="109"/>
      <c r="HG21" s="109"/>
      <c r="HH21" s="109"/>
      <c r="HI21" s="109"/>
      <c r="HJ21" s="109"/>
      <c r="HK21" s="109"/>
      <c r="HL21" s="109"/>
      <c r="HM21" s="109"/>
      <c r="HN21" s="109"/>
      <c r="HO21" s="109"/>
      <c r="HP21" s="109"/>
      <c r="HQ21" s="109"/>
      <c r="HR21" s="109"/>
      <c r="HS21" s="109"/>
      <c r="HT21" s="109"/>
      <c r="HU21" s="109"/>
      <c r="HV21" s="109"/>
      <c r="HW21" s="109"/>
      <c r="HX21" s="109"/>
      <c r="HY21" s="109"/>
      <c r="HZ21" s="109"/>
      <c r="IA21" s="109"/>
      <c r="IB21" s="109"/>
      <c r="IC21" s="109"/>
      <c r="ID21" s="109"/>
      <c r="IE21" s="109"/>
      <c r="IF21" s="109"/>
      <c r="IG21" s="109"/>
      <c r="IH21" s="109"/>
      <c r="II21" s="109"/>
      <c r="IJ21" s="109"/>
      <c r="IK21" s="109"/>
      <c r="IL21" s="109"/>
    </row>
    <row r="22" spans="2:246" s="222" customFormat="1" ht="6" customHeight="1">
      <c r="C22" s="579"/>
      <c r="D22" s="580"/>
      <c r="E22" s="581"/>
      <c r="F22" s="580"/>
      <c r="G22" s="581"/>
      <c r="H22" s="580"/>
      <c r="I22" s="581"/>
      <c r="J22" s="580"/>
      <c r="K22" s="581"/>
      <c r="L22" s="580"/>
      <c r="M22" s="581"/>
      <c r="N22" s="580"/>
      <c r="O22" s="581"/>
      <c r="P22" s="580"/>
      <c r="Q22" s="581"/>
      <c r="R22" s="580"/>
      <c r="S22" s="582"/>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95"/>
      <c r="BM22" s="95"/>
      <c r="BN22" s="95"/>
      <c r="BO22" s="95"/>
      <c r="BP22" s="95"/>
      <c r="BQ22" s="95"/>
      <c r="BR22" s="95"/>
      <c r="BS22" s="95"/>
      <c r="BT22" s="95"/>
      <c r="BU22" s="95"/>
      <c r="BV22" s="95"/>
      <c r="BW22" s="95"/>
      <c r="BX22" s="95"/>
      <c r="BY22" s="95"/>
      <c r="BZ22" s="95"/>
      <c r="CA22" s="95"/>
      <c r="CB22" s="95"/>
      <c r="CC22" s="95"/>
      <c r="CD22" s="95"/>
      <c r="CE22" s="95"/>
      <c r="CF22" s="95"/>
      <c r="CG22" s="95"/>
      <c r="CH22" s="95"/>
      <c r="CI22" s="95"/>
      <c r="CJ22" s="95"/>
      <c r="CK22" s="95"/>
      <c r="CL22" s="95"/>
      <c r="CM22" s="95"/>
      <c r="CN22" s="95"/>
      <c r="CO22" s="95"/>
      <c r="CP22" s="95"/>
      <c r="CQ22" s="95"/>
      <c r="CR22" s="95"/>
      <c r="CS22" s="95"/>
      <c r="CT22" s="95"/>
      <c r="CU22" s="95"/>
      <c r="CV22" s="95"/>
      <c r="CW22" s="95"/>
      <c r="CX22" s="95"/>
      <c r="CY22" s="95"/>
      <c r="CZ22" s="95"/>
      <c r="DA22" s="95"/>
      <c r="DB22" s="95"/>
      <c r="DC22" s="95"/>
      <c r="DD22" s="95"/>
      <c r="DE22" s="95"/>
      <c r="DF22" s="95"/>
      <c r="DG22" s="95"/>
      <c r="DH22" s="95"/>
      <c r="DI22" s="95"/>
      <c r="DJ22" s="95"/>
      <c r="DK22" s="95"/>
      <c r="DL22" s="95"/>
      <c r="DM22" s="95"/>
      <c r="DN22" s="95"/>
      <c r="DO22" s="95"/>
      <c r="DP22" s="95"/>
      <c r="DQ22" s="95"/>
      <c r="DR22" s="95"/>
      <c r="DS22" s="95"/>
      <c r="DT22" s="95"/>
      <c r="DU22" s="95"/>
      <c r="DV22" s="95"/>
      <c r="DW22" s="95"/>
      <c r="DX22" s="95"/>
      <c r="DY22" s="95"/>
      <c r="DZ22" s="95"/>
      <c r="EA22" s="95"/>
      <c r="EB22" s="95"/>
      <c r="EC22" s="95"/>
      <c r="ED22" s="95"/>
      <c r="EE22" s="95"/>
      <c r="EF22" s="95"/>
      <c r="EG22" s="95"/>
      <c r="EH22" s="95"/>
      <c r="EI22" s="95"/>
      <c r="EJ22" s="95"/>
      <c r="EK22" s="95"/>
      <c r="EL22" s="95"/>
      <c r="EM22" s="95"/>
      <c r="EN22" s="95"/>
      <c r="EO22" s="95"/>
      <c r="EP22" s="95"/>
      <c r="EQ22" s="95"/>
      <c r="ER22" s="95"/>
      <c r="ES22" s="95"/>
      <c r="ET22" s="95"/>
      <c r="EU22" s="95"/>
      <c r="EV22" s="95"/>
      <c r="EW22" s="95"/>
      <c r="EX22" s="95"/>
      <c r="EY22" s="95"/>
      <c r="EZ22" s="95"/>
      <c r="FA22" s="95"/>
      <c r="FB22" s="95"/>
      <c r="FC22" s="95"/>
      <c r="FD22" s="95"/>
      <c r="FE22" s="95"/>
      <c r="FF22" s="95"/>
      <c r="FG22" s="95"/>
      <c r="FH22" s="95"/>
      <c r="FI22" s="95"/>
      <c r="FJ22" s="95"/>
      <c r="FK22" s="95"/>
      <c r="FL22" s="95"/>
      <c r="FM22" s="95"/>
      <c r="FN22" s="95"/>
      <c r="FO22" s="95"/>
      <c r="FP22" s="95"/>
      <c r="FQ22" s="95"/>
      <c r="FR22" s="95"/>
      <c r="FS22" s="95"/>
      <c r="FT22" s="95"/>
      <c r="FU22" s="95"/>
      <c r="FV22" s="95"/>
      <c r="FW22" s="95"/>
      <c r="FX22" s="95"/>
      <c r="FY22" s="95"/>
      <c r="FZ22" s="95"/>
      <c r="GA22" s="95"/>
      <c r="GB22" s="95"/>
      <c r="GC22" s="95"/>
      <c r="GD22" s="95"/>
      <c r="GE22" s="95"/>
      <c r="GF22" s="95"/>
      <c r="GG22" s="95"/>
      <c r="GH22" s="95"/>
      <c r="GI22" s="95"/>
      <c r="GJ22" s="95"/>
      <c r="GK22" s="95"/>
      <c r="GL22" s="95"/>
      <c r="GM22" s="95"/>
      <c r="GN22" s="95"/>
      <c r="GO22" s="95"/>
      <c r="GP22" s="95"/>
      <c r="GQ22" s="95"/>
      <c r="GR22" s="95"/>
      <c r="GS22" s="95"/>
      <c r="GT22" s="95"/>
      <c r="GU22" s="95"/>
      <c r="GV22" s="95"/>
      <c r="GW22" s="95"/>
      <c r="GX22" s="95"/>
      <c r="GY22" s="95"/>
      <c r="GZ22" s="95"/>
      <c r="HA22" s="95"/>
      <c r="HB22" s="95"/>
      <c r="HC22" s="95"/>
      <c r="HD22" s="95"/>
      <c r="HE22" s="95"/>
      <c r="HF22" s="95"/>
      <c r="HG22" s="95"/>
      <c r="HH22" s="95"/>
      <c r="HI22" s="95"/>
      <c r="HJ22" s="95"/>
      <c r="HK22" s="95"/>
      <c r="HL22" s="95"/>
      <c r="HM22" s="95"/>
      <c r="HN22" s="95"/>
      <c r="HO22" s="95"/>
      <c r="HP22" s="95"/>
      <c r="HQ22" s="95"/>
      <c r="HR22" s="95"/>
      <c r="HS22" s="95"/>
      <c r="HT22" s="95"/>
      <c r="HU22" s="95"/>
      <c r="HV22" s="95"/>
      <c r="HW22" s="95"/>
      <c r="HX22" s="95"/>
      <c r="HY22" s="95"/>
      <c r="HZ22" s="95"/>
      <c r="IA22" s="95"/>
      <c r="IB22" s="95"/>
      <c r="IC22" s="95"/>
      <c r="ID22" s="95"/>
      <c r="IE22" s="95"/>
      <c r="IF22" s="95"/>
      <c r="IG22" s="95"/>
      <c r="IH22" s="95"/>
      <c r="II22" s="95"/>
      <c r="IJ22" s="95"/>
      <c r="IK22" s="95"/>
      <c r="IL22" s="95"/>
    </row>
    <row r="23" spans="2:246" ht="15.75">
      <c r="B23" s="231">
        <v>1</v>
      </c>
      <c r="C23" s="573" t="str">
        <f>RESUMO!D20</f>
        <v>F U N D A Ç Ã O</v>
      </c>
      <c r="D23" s="574">
        <f>R23*E23/100</f>
        <v>16884.810000000001</v>
      </c>
      <c r="E23" s="575">
        <v>100</v>
      </c>
      <c r="F23" s="576">
        <f>R23*G23/100</f>
        <v>0</v>
      </c>
      <c r="G23" s="575"/>
      <c r="H23" s="574">
        <f>R23*I23/100</f>
        <v>0</v>
      </c>
      <c r="I23" s="575"/>
      <c r="J23" s="574">
        <f>R23*K23/100</f>
        <v>0</v>
      </c>
      <c r="K23" s="575"/>
      <c r="L23" s="576">
        <f>R23*M23/100</f>
        <v>0</v>
      </c>
      <c r="M23" s="575"/>
      <c r="N23" s="574">
        <f>R23*O23/100</f>
        <v>0</v>
      </c>
      <c r="O23" s="575"/>
      <c r="P23" s="574">
        <f>R23*Q23/100</f>
        <v>0</v>
      </c>
      <c r="Q23" s="575"/>
      <c r="R23" s="577">
        <f>RESUMO!I20</f>
        <v>16884.810000000001</v>
      </c>
      <c r="S23" s="578">
        <f>R23/$R$61*100</f>
        <v>3.6655680838033193</v>
      </c>
      <c r="T23" s="2301">
        <f t="shared" ref="T23" si="1">E23+G23+I23+K23+M23+O23+Q23</f>
        <v>100</v>
      </c>
      <c r="U23" s="2301"/>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09"/>
      <c r="BJ23" s="109"/>
      <c r="BK23" s="109"/>
      <c r="BL23" s="109"/>
      <c r="BM23" s="109"/>
      <c r="BN23" s="109"/>
      <c r="BO23" s="109"/>
      <c r="BP23" s="109"/>
      <c r="BQ23" s="109"/>
      <c r="BR23" s="109"/>
      <c r="BS23" s="109"/>
      <c r="BT23" s="109"/>
      <c r="BU23" s="109"/>
      <c r="BV23" s="109"/>
      <c r="BW23" s="109"/>
      <c r="BX23" s="109"/>
      <c r="BY23" s="109"/>
      <c r="BZ23" s="109"/>
      <c r="CA23" s="109"/>
      <c r="CB23" s="109"/>
      <c r="CC23" s="109"/>
      <c r="CD23" s="109"/>
      <c r="CE23" s="109"/>
      <c r="CF23" s="109"/>
      <c r="CG23" s="109"/>
      <c r="CH23" s="109"/>
      <c r="CI23" s="109"/>
      <c r="CJ23" s="109"/>
      <c r="CK23" s="109"/>
      <c r="CL23" s="109"/>
      <c r="CM23" s="109"/>
      <c r="CN23" s="109"/>
      <c r="CO23" s="109"/>
      <c r="CP23" s="109"/>
      <c r="CQ23" s="109"/>
      <c r="CR23" s="109"/>
      <c r="CS23" s="109"/>
      <c r="CT23" s="109"/>
      <c r="CU23" s="109"/>
      <c r="CV23" s="109"/>
      <c r="CW23" s="109"/>
      <c r="CX23" s="109"/>
      <c r="CY23" s="109"/>
      <c r="CZ23" s="109"/>
      <c r="DA23" s="109"/>
      <c r="DB23" s="109"/>
      <c r="DC23" s="109"/>
      <c r="DD23" s="109"/>
      <c r="DE23" s="109"/>
      <c r="DF23" s="109"/>
      <c r="DG23" s="109"/>
      <c r="DH23" s="109"/>
      <c r="DI23" s="109"/>
      <c r="DJ23" s="109"/>
      <c r="DK23" s="109"/>
      <c r="DL23" s="109"/>
      <c r="DM23" s="109"/>
      <c r="DN23" s="109"/>
      <c r="DO23" s="109"/>
      <c r="DP23" s="109"/>
      <c r="DQ23" s="109"/>
      <c r="DR23" s="109"/>
      <c r="DS23" s="109"/>
      <c r="DT23" s="109"/>
      <c r="DU23" s="109"/>
      <c r="DV23" s="109"/>
      <c r="DW23" s="109"/>
      <c r="DX23" s="109"/>
      <c r="DY23" s="109"/>
      <c r="DZ23" s="109"/>
      <c r="EA23" s="109"/>
      <c r="EB23" s="109"/>
      <c r="EC23" s="109"/>
      <c r="ED23" s="109"/>
      <c r="EE23" s="109"/>
      <c r="EF23" s="109"/>
      <c r="EG23" s="109"/>
      <c r="EH23" s="109"/>
      <c r="EI23" s="109"/>
      <c r="EJ23" s="109"/>
      <c r="EK23" s="109"/>
      <c r="EL23" s="109"/>
      <c r="EM23" s="109"/>
      <c r="EN23" s="109"/>
      <c r="EO23" s="109"/>
      <c r="EP23" s="109"/>
      <c r="EQ23" s="109"/>
      <c r="ER23" s="109"/>
      <c r="ES23" s="109"/>
      <c r="ET23" s="109"/>
      <c r="EU23" s="109"/>
      <c r="EV23" s="109"/>
      <c r="EW23" s="109"/>
      <c r="EX23" s="109"/>
      <c r="EY23" s="109"/>
      <c r="EZ23" s="109"/>
      <c r="FA23" s="109"/>
      <c r="FB23" s="109"/>
      <c r="FC23" s="109"/>
      <c r="FD23" s="109"/>
      <c r="FE23" s="109"/>
      <c r="FF23" s="109"/>
      <c r="FG23" s="109"/>
      <c r="FH23" s="109"/>
      <c r="FI23" s="109"/>
      <c r="FJ23" s="109"/>
      <c r="FK23" s="109"/>
      <c r="FL23" s="109"/>
      <c r="FM23" s="109"/>
      <c r="FN23" s="109"/>
      <c r="FO23" s="109"/>
      <c r="FP23" s="109"/>
      <c r="FQ23" s="109"/>
      <c r="FR23" s="109"/>
      <c r="FS23" s="109"/>
      <c r="FT23" s="109"/>
      <c r="FU23" s="109"/>
      <c r="FV23" s="109"/>
      <c r="FW23" s="109"/>
      <c r="FX23" s="109"/>
      <c r="FY23" s="109"/>
      <c r="FZ23" s="109"/>
      <c r="GA23" s="109"/>
      <c r="GB23" s="109"/>
      <c r="GC23" s="109"/>
      <c r="GD23" s="109"/>
      <c r="GE23" s="109"/>
      <c r="GF23" s="109"/>
      <c r="GG23" s="109"/>
      <c r="GH23" s="109"/>
      <c r="GI23" s="109"/>
      <c r="GJ23" s="109"/>
      <c r="GK23" s="109"/>
      <c r="GL23" s="109"/>
      <c r="GM23" s="109"/>
      <c r="GN23" s="109"/>
      <c r="GO23" s="109"/>
      <c r="GP23" s="109"/>
      <c r="GQ23" s="109"/>
      <c r="GR23" s="109"/>
      <c r="GS23" s="109"/>
      <c r="GT23" s="109"/>
      <c r="GU23" s="109"/>
      <c r="GV23" s="109"/>
      <c r="GW23" s="109"/>
      <c r="GX23" s="109"/>
      <c r="GY23" s="109"/>
      <c r="GZ23" s="109"/>
      <c r="HA23" s="109"/>
      <c r="HB23" s="109"/>
      <c r="HC23" s="109"/>
      <c r="HD23" s="109"/>
      <c r="HE23" s="109"/>
      <c r="HF23" s="109"/>
      <c r="HG23" s="109"/>
      <c r="HH23" s="109"/>
      <c r="HI23" s="109"/>
      <c r="HJ23" s="109"/>
      <c r="HK23" s="109"/>
      <c r="HL23" s="109"/>
      <c r="HM23" s="109"/>
      <c r="HN23" s="109"/>
      <c r="HO23" s="109"/>
      <c r="HP23" s="109"/>
      <c r="HQ23" s="109"/>
      <c r="HR23" s="109"/>
      <c r="HS23" s="109"/>
      <c r="HT23" s="109"/>
      <c r="HU23" s="109"/>
      <c r="HV23" s="109"/>
      <c r="HW23" s="109"/>
      <c r="HX23" s="109"/>
      <c r="HY23" s="109"/>
      <c r="HZ23" s="109"/>
      <c r="IA23" s="109"/>
      <c r="IB23" s="109"/>
      <c r="IC23" s="109"/>
      <c r="ID23" s="109"/>
      <c r="IE23" s="109"/>
      <c r="IF23" s="109"/>
      <c r="IG23" s="109"/>
      <c r="IH23" s="109"/>
      <c r="II23" s="109"/>
      <c r="IJ23" s="109"/>
      <c r="IK23" s="109"/>
      <c r="IL23" s="109"/>
    </row>
    <row r="24" spans="2:246" s="222" customFormat="1" ht="6" customHeight="1">
      <c r="C24" s="579"/>
      <c r="D24" s="580"/>
      <c r="E24" s="581"/>
      <c r="F24" s="580"/>
      <c r="G24" s="581"/>
      <c r="H24" s="580"/>
      <c r="I24" s="581"/>
      <c r="J24" s="580"/>
      <c r="K24" s="581"/>
      <c r="L24" s="580"/>
      <c r="M24" s="581"/>
      <c r="N24" s="580"/>
      <c r="O24" s="581"/>
      <c r="P24" s="580"/>
      <c r="Q24" s="581"/>
      <c r="R24" s="580"/>
      <c r="S24" s="582"/>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5"/>
      <c r="BM24" s="95"/>
      <c r="BN24" s="95"/>
      <c r="BO24" s="95"/>
      <c r="BP24" s="95"/>
      <c r="BQ24" s="95"/>
      <c r="BR24" s="95"/>
      <c r="BS24" s="95"/>
      <c r="BT24" s="95"/>
      <c r="BU24" s="95"/>
      <c r="BV24" s="95"/>
      <c r="BW24" s="95"/>
      <c r="BX24" s="95"/>
      <c r="BY24" s="95"/>
      <c r="BZ24" s="95"/>
      <c r="CA24" s="95"/>
      <c r="CB24" s="95"/>
      <c r="CC24" s="95"/>
      <c r="CD24" s="95"/>
      <c r="CE24" s="95"/>
      <c r="CF24" s="95"/>
      <c r="CG24" s="95"/>
      <c r="CH24" s="95"/>
      <c r="CI24" s="95"/>
      <c r="CJ24" s="95"/>
      <c r="CK24" s="95"/>
      <c r="CL24" s="95"/>
      <c r="CM24" s="95"/>
      <c r="CN24" s="95"/>
      <c r="CO24" s="95"/>
      <c r="CP24" s="95"/>
      <c r="CQ24" s="95"/>
      <c r="CR24" s="95"/>
      <c r="CS24" s="95"/>
      <c r="CT24" s="95"/>
      <c r="CU24" s="95"/>
      <c r="CV24" s="95"/>
      <c r="CW24" s="95"/>
      <c r="CX24" s="95"/>
      <c r="CY24" s="95"/>
      <c r="CZ24" s="95"/>
      <c r="DA24" s="95"/>
      <c r="DB24" s="95"/>
      <c r="DC24" s="95"/>
      <c r="DD24" s="95"/>
      <c r="DE24" s="95"/>
      <c r="DF24" s="95"/>
      <c r="DG24" s="95"/>
      <c r="DH24" s="95"/>
      <c r="DI24" s="95"/>
      <c r="DJ24" s="95"/>
      <c r="DK24" s="95"/>
      <c r="DL24" s="95"/>
      <c r="DM24" s="95"/>
      <c r="DN24" s="95"/>
      <c r="DO24" s="95"/>
      <c r="DP24" s="95"/>
      <c r="DQ24" s="95"/>
      <c r="DR24" s="95"/>
      <c r="DS24" s="95"/>
      <c r="DT24" s="95"/>
      <c r="DU24" s="95"/>
      <c r="DV24" s="95"/>
      <c r="DW24" s="95"/>
      <c r="DX24" s="95"/>
      <c r="DY24" s="95"/>
      <c r="DZ24" s="95"/>
      <c r="EA24" s="95"/>
      <c r="EB24" s="95"/>
      <c r="EC24" s="95"/>
      <c r="ED24" s="95"/>
      <c r="EE24" s="95"/>
      <c r="EF24" s="95"/>
      <c r="EG24" s="95"/>
      <c r="EH24" s="95"/>
      <c r="EI24" s="95"/>
      <c r="EJ24" s="95"/>
      <c r="EK24" s="95"/>
      <c r="EL24" s="95"/>
      <c r="EM24" s="95"/>
      <c r="EN24" s="95"/>
      <c r="EO24" s="95"/>
      <c r="EP24" s="95"/>
      <c r="EQ24" s="95"/>
      <c r="ER24" s="95"/>
      <c r="ES24" s="95"/>
      <c r="ET24" s="95"/>
      <c r="EU24" s="95"/>
      <c r="EV24" s="95"/>
      <c r="EW24" s="95"/>
      <c r="EX24" s="95"/>
      <c r="EY24" s="95"/>
      <c r="EZ24" s="95"/>
      <c r="FA24" s="95"/>
      <c r="FB24" s="95"/>
      <c r="FC24" s="95"/>
      <c r="FD24" s="95"/>
      <c r="FE24" s="95"/>
      <c r="FF24" s="95"/>
      <c r="FG24" s="95"/>
      <c r="FH24" s="95"/>
      <c r="FI24" s="95"/>
      <c r="FJ24" s="95"/>
      <c r="FK24" s="95"/>
      <c r="FL24" s="95"/>
      <c r="FM24" s="95"/>
      <c r="FN24" s="95"/>
      <c r="FO24" s="95"/>
      <c r="FP24" s="95"/>
      <c r="FQ24" s="95"/>
      <c r="FR24" s="95"/>
      <c r="FS24" s="95"/>
      <c r="FT24" s="95"/>
      <c r="FU24" s="95"/>
      <c r="FV24" s="95"/>
      <c r="FW24" s="95"/>
      <c r="FX24" s="95"/>
      <c r="FY24" s="95"/>
      <c r="FZ24" s="95"/>
      <c r="GA24" s="95"/>
      <c r="GB24" s="95"/>
      <c r="GC24" s="95"/>
      <c r="GD24" s="95"/>
      <c r="GE24" s="95"/>
      <c r="GF24" s="95"/>
      <c r="GG24" s="95"/>
      <c r="GH24" s="95"/>
      <c r="GI24" s="95"/>
      <c r="GJ24" s="95"/>
      <c r="GK24" s="95"/>
      <c r="GL24" s="95"/>
      <c r="GM24" s="95"/>
      <c r="GN24" s="95"/>
      <c r="GO24" s="95"/>
      <c r="GP24" s="95"/>
      <c r="GQ24" s="95"/>
      <c r="GR24" s="95"/>
      <c r="GS24" s="95"/>
      <c r="GT24" s="95"/>
      <c r="GU24" s="95"/>
      <c r="GV24" s="95"/>
      <c r="GW24" s="95"/>
      <c r="GX24" s="95"/>
      <c r="GY24" s="95"/>
      <c r="GZ24" s="95"/>
      <c r="HA24" s="95"/>
      <c r="HB24" s="95"/>
      <c r="HC24" s="95"/>
      <c r="HD24" s="95"/>
      <c r="HE24" s="95"/>
      <c r="HF24" s="95"/>
      <c r="HG24" s="95"/>
      <c r="HH24" s="95"/>
      <c r="HI24" s="95"/>
      <c r="HJ24" s="95"/>
      <c r="HK24" s="95"/>
      <c r="HL24" s="95"/>
      <c r="HM24" s="95"/>
      <c r="HN24" s="95"/>
      <c r="HO24" s="95"/>
      <c r="HP24" s="95"/>
      <c r="HQ24" s="95"/>
      <c r="HR24" s="95"/>
      <c r="HS24" s="95"/>
      <c r="HT24" s="95"/>
      <c r="HU24" s="95"/>
      <c r="HV24" s="95"/>
      <c r="HW24" s="95"/>
      <c r="HX24" s="95"/>
      <c r="HY24" s="95"/>
      <c r="HZ24" s="95"/>
      <c r="IA24" s="95"/>
      <c r="IB24" s="95"/>
      <c r="IC24" s="95"/>
      <c r="ID24" s="95"/>
      <c r="IE24" s="95"/>
      <c r="IF24" s="95"/>
      <c r="IG24" s="95"/>
      <c r="IH24" s="95"/>
      <c r="II24" s="95"/>
      <c r="IJ24" s="95"/>
      <c r="IK24" s="95"/>
      <c r="IL24" s="95"/>
    </row>
    <row r="25" spans="2:246" ht="15.75">
      <c r="B25" s="231">
        <v>1</v>
      </c>
      <c r="C25" s="573" t="str">
        <f>RESUMO!D22</f>
        <v>E S T R U T U R A</v>
      </c>
      <c r="D25" s="574">
        <f>R25*E25/100</f>
        <v>28878.659999999996</v>
      </c>
      <c r="E25" s="575">
        <v>39.588208691632602</v>
      </c>
      <c r="F25" s="576">
        <f>R25*G25/100</f>
        <v>44068.970000000008</v>
      </c>
      <c r="G25" s="575">
        <f>100-E25</f>
        <v>60.411791308367398</v>
      </c>
      <c r="H25" s="574">
        <f>R25*I25/100</f>
        <v>0</v>
      </c>
      <c r="I25" s="575"/>
      <c r="J25" s="574">
        <f>R25*K25/100</f>
        <v>0</v>
      </c>
      <c r="K25" s="575"/>
      <c r="L25" s="576">
        <f>R25*M25/100</f>
        <v>0</v>
      </c>
      <c r="M25" s="575"/>
      <c r="N25" s="574">
        <f>R25*O25/100</f>
        <v>0</v>
      </c>
      <c r="O25" s="575"/>
      <c r="P25" s="574">
        <f>R25*Q25/100</f>
        <v>0</v>
      </c>
      <c r="Q25" s="575"/>
      <c r="R25" s="577">
        <f>RESUMO!I22</f>
        <v>72947.63</v>
      </c>
      <c r="S25" s="578">
        <f>R25/$R$61*100</f>
        <v>15.836394032097106</v>
      </c>
      <c r="T25" s="2301">
        <f t="shared" ref="T25" si="2">E25+G25+I25+K25+M25+O25+Q25</f>
        <v>100</v>
      </c>
      <c r="U25" s="2301"/>
      <c r="V25" s="109"/>
      <c r="W25" s="109"/>
      <c r="X25" s="109"/>
      <c r="Y25" s="109"/>
      <c r="Z25" s="109"/>
      <c r="AA25" s="109"/>
      <c r="AB25" s="109"/>
      <c r="AC25" s="109"/>
      <c r="AD25" s="109"/>
      <c r="AE25" s="109"/>
      <c r="AF25" s="109"/>
      <c r="AG25" s="109"/>
      <c r="AH25" s="109"/>
      <c r="AI25" s="109"/>
      <c r="AJ25" s="109"/>
      <c r="AK25" s="109"/>
      <c r="AL25" s="109"/>
      <c r="AM25" s="109"/>
      <c r="AN25" s="109"/>
      <c r="AO25" s="109"/>
      <c r="AP25" s="109"/>
      <c r="AQ25" s="109"/>
      <c r="AR25" s="109"/>
      <c r="AS25" s="109"/>
      <c r="AT25" s="109"/>
      <c r="AU25" s="109"/>
      <c r="AV25" s="109"/>
      <c r="AW25" s="109"/>
      <c r="AX25" s="109"/>
      <c r="AY25" s="109"/>
      <c r="AZ25" s="109"/>
      <c r="BA25" s="109"/>
      <c r="BB25" s="109"/>
      <c r="BC25" s="109"/>
      <c r="BD25" s="109"/>
      <c r="BE25" s="109"/>
      <c r="BF25" s="109"/>
      <c r="BG25" s="109"/>
      <c r="BH25" s="109"/>
      <c r="BI25" s="109"/>
      <c r="BJ25" s="109"/>
      <c r="BK25" s="109"/>
      <c r="BL25" s="109"/>
      <c r="BM25" s="109"/>
      <c r="BN25" s="109"/>
      <c r="BO25" s="109"/>
      <c r="BP25" s="109"/>
      <c r="BQ25" s="109"/>
      <c r="BR25" s="109"/>
      <c r="BS25" s="109"/>
      <c r="BT25" s="109"/>
      <c r="BU25" s="109"/>
      <c r="BV25" s="109"/>
      <c r="BW25" s="109"/>
      <c r="BX25" s="109"/>
      <c r="BY25" s="109"/>
      <c r="BZ25" s="109"/>
      <c r="CA25" s="109"/>
      <c r="CB25" s="109"/>
      <c r="CC25" s="109"/>
      <c r="CD25" s="109"/>
      <c r="CE25" s="109"/>
      <c r="CF25" s="109"/>
      <c r="CG25" s="109"/>
      <c r="CH25" s="109"/>
      <c r="CI25" s="109"/>
      <c r="CJ25" s="109"/>
      <c r="CK25" s="109"/>
      <c r="CL25" s="109"/>
      <c r="CM25" s="109"/>
      <c r="CN25" s="109"/>
      <c r="CO25" s="109"/>
      <c r="CP25" s="109"/>
      <c r="CQ25" s="109"/>
      <c r="CR25" s="109"/>
      <c r="CS25" s="109"/>
      <c r="CT25" s="109"/>
      <c r="CU25" s="109"/>
      <c r="CV25" s="109"/>
      <c r="CW25" s="109"/>
      <c r="CX25" s="109"/>
      <c r="CY25" s="109"/>
      <c r="CZ25" s="109"/>
      <c r="DA25" s="109"/>
      <c r="DB25" s="109"/>
      <c r="DC25" s="109"/>
      <c r="DD25" s="109"/>
      <c r="DE25" s="109"/>
      <c r="DF25" s="109"/>
      <c r="DG25" s="109"/>
      <c r="DH25" s="109"/>
      <c r="DI25" s="109"/>
      <c r="DJ25" s="109"/>
      <c r="DK25" s="109"/>
      <c r="DL25" s="109"/>
      <c r="DM25" s="109"/>
      <c r="DN25" s="109"/>
      <c r="DO25" s="109"/>
      <c r="DP25" s="109"/>
      <c r="DQ25" s="109"/>
      <c r="DR25" s="109"/>
      <c r="DS25" s="109"/>
      <c r="DT25" s="109"/>
      <c r="DU25" s="109"/>
      <c r="DV25" s="109"/>
      <c r="DW25" s="109"/>
      <c r="DX25" s="109"/>
      <c r="DY25" s="109"/>
      <c r="DZ25" s="109"/>
      <c r="EA25" s="109"/>
      <c r="EB25" s="109"/>
      <c r="EC25" s="109"/>
      <c r="ED25" s="109"/>
      <c r="EE25" s="109"/>
      <c r="EF25" s="109"/>
      <c r="EG25" s="109"/>
      <c r="EH25" s="109"/>
      <c r="EI25" s="109"/>
      <c r="EJ25" s="109"/>
      <c r="EK25" s="109"/>
      <c r="EL25" s="109"/>
      <c r="EM25" s="109"/>
      <c r="EN25" s="109"/>
      <c r="EO25" s="109"/>
      <c r="EP25" s="109"/>
      <c r="EQ25" s="109"/>
      <c r="ER25" s="109"/>
      <c r="ES25" s="109"/>
      <c r="ET25" s="109"/>
      <c r="EU25" s="109"/>
      <c r="EV25" s="109"/>
      <c r="EW25" s="109"/>
      <c r="EX25" s="109"/>
      <c r="EY25" s="109"/>
      <c r="EZ25" s="109"/>
      <c r="FA25" s="109"/>
      <c r="FB25" s="109"/>
      <c r="FC25" s="109"/>
      <c r="FD25" s="109"/>
      <c r="FE25" s="109"/>
      <c r="FF25" s="109"/>
      <c r="FG25" s="109"/>
      <c r="FH25" s="109"/>
      <c r="FI25" s="109"/>
      <c r="FJ25" s="109"/>
      <c r="FK25" s="109"/>
      <c r="FL25" s="109"/>
      <c r="FM25" s="109"/>
      <c r="FN25" s="109"/>
      <c r="FO25" s="109"/>
      <c r="FP25" s="109"/>
      <c r="FQ25" s="109"/>
      <c r="FR25" s="109"/>
      <c r="FS25" s="109"/>
      <c r="FT25" s="109"/>
      <c r="FU25" s="109"/>
      <c r="FV25" s="109"/>
      <c r="FW25" s="109"/>
      <c r="FX25" s="109"/>
      <c r="FY25" s="109"/>
      <c r="FZ25" s="109"/>
      <c r="GA25" s="109"/>
      <c r="GB25" s="109"/>
      <c r="GC25" s="109"/>
      <c r="GD25" s="109"/>
      <c r="GE25" s="109"/>
      <c r="GF25" s="109"/>
      <c r="GG25" s="109"/>
      <c r="GH25" s="109"/>
      <c r="GI25" s="109"/>
      <c r="GJ25" s="109"/>
      <c r="GK25" s="109"/>
      <c r="GL25" s="109"/>
      <c r="GM25" s="109"/>
      <c r="GN25" s="109"/>
      <c r="GO25" s="109"/>
      <c r="GP25" s="109"/>
      <c r="GQ25" s="109"/>
      <c r="GR25" s="109"/>
      <c r="GS25" s="109"/>
      <c r="GT25" s="109"/>
      <c r="GU25" s="109"/>
      <c r="GV25" s="109"/>
      <c r="GW25" s="109"/>
      <c r="GX25" s="109"/>
      <c r="GY25" s="109"/>
      <c r="GZ25" s="109"/>
      <c r="HA25" s="109"/>
      <c r="HB25" s="109"/>
      <c r="HC25" s="109"/>
      <c r="HD25" s="109"/>
      <c r="HE25" s="109"/>
      <c r="HF25" s="109"/>
      <c r="HG25" s="109"/>
      <c r="HH25" s="109"/>
      <c r="HI25" s="109"/>
      <c r="HJ25" s="109"/>
      <c r="HK25" s="109"/>
      <c r="HL25" s="109"/>
      <c r="HM25" s="109"/>
      <c r="HN25" s="109"/>
      <c r="HO25" s="109"/>
      <c r="HP25" s="109"/>
      <c r="HQ25" s="109"/>
      <c r="HR25" s="109"/>
      <c r="HS25" s="109"/>
      <c r="HT25" s="109"/>
      <c r="HU25" s="109"/>
      <c r="HV25" s="109"/>
      <c r="HW25" s="109"/>
      <c r="HX25" s="109"/>
      <c r="HY25" s="109"/>
      <c r="HZ25" s="109"/>
      <c r="IA25" s="109"/>
      <c r="IB25" s="109"/>
      <c r="IC25" s="109"/>
      <c r="ID25" s="109"/>
      <c r="IE25" s="109"/>
      <c r="IF25" s="109"/>
      <c r="IG25" s="109"/>
      <c r="IH25" s="109"/>
      <c r="II25" s="109"/>
      <c r="IJ25" s="109"/>
      <c r="IK25" s="109"/>
      <c r="IL25" s="109"/>
    </row>
    <row r="26" spans="2:246" s="222" customFormat="1" ht="6" customHeight="1">
      <c r="C26" s="579"/>
      <c r="D26" s="580"/>
      <c r="E26" s="581"/>
      <c r="F26" s="580"/>
      <c r="G26" s="581"/>
      <c r="H26" s="580"/>
      <c r="I26" s="581"/>
      <c r="J26" s="580"/>
      <c r="K26" s="581"/>
      <c r="L26" s="580"/>
      <c r="M26" s="581"/>
      <c r="N26" s="580"/>
      <c r="O26" s="581"/>
      <c r="P26" s="580"/>
      <c r="Q26" s="581"/>
      <c r="R26" s="580"/>
      <c r="S26" s="582"/>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c r="BO26" s="95"/>
      <c r="BP26" s="95"/>
      <c r="BQ26" s="95"/>
      <c r="BR26" s="95"/>
      <c r="BS26" s="95"/>
      <c r="BT26" s="95"/>
      <c r="BU26" s="95"/>
      <c r="BV26" s="95"/>
      <c r="BW26" s="95"/>
      <c r="BX26" s="95"/>
      <c r="BY26" s="95"/>
      <c r="BZ26" s="95"/>
      <c r="CA26" s="95"/>
      <c r="CB26" s="95"/>
      <c r="CC26" s="95"/>
      <c r="CD26" s="95"/>
      <c r="CE26" s="95"/>
      <c r="CF26" s="95"/>
      <c r="CG26" s="95"/>
      <c r="CH26" s="95"/>
      <c r="CI26" s="95"/>
      <c r="CJ26" s="95"/>
      <c r="CK26" s="95"/>
      <c r="CL26" s="95"/>
      <c r="CM26" s="95"/>
      <c r="CN26" s="95"/>
      <c r="CO26" s="95"/>
      <c r="CP26" s="95"/>
      <c r="CQ26" s="95"/>
      <c r="CR26" s="95"/>
      <c r="CS26" s="95"/>
      <c r="CT26" s="95"/>
      <c r="CU26" s="95"/>
      <c r="CV26" s="95"/>
      <c r="CW26" s="95"/>
      <c r="CX26" s="95"/>
      <c r="CY26" s="95"/>
      <c r="CZ26" s="95"/>
      <c r="DA26" s="95"/>
      <c r="DB26" s="95"/>
      <c r="DC26" s="95"/>
      <c r="DD26" s="95"/>
      <c r="DE26" s="95"/>
      <c r="DF26" s="95"/>
      <c r="DG26" s="95"/>
      <c r="DH26" s="95"/>
      <c r="DI26" s="95"/>
      <c r="DJ26" s="95"/>
      <c r="DK26" s="95"/>
      <c r="DL26" s="95"/>
      <c r="DM26" s="95"/>
      <c r="DN26" s="95"/>
      <c r="DO26" s="95"/>
      <c r="DP26" s="95"/>
      <c r="DQ26" s="95"/>
      <c r="DR26" s="95"/>
      <c r="DS26" s="95"/>
      <c r="DT26" s="95"/>
      <c r="DU26" s="95"/>
      <c r="DV26" s="95"/>
      <c r="DW26" s="95"/>
      <c r="DX26" s="95"/>
      <c r="DY26" s="95"/>
      <c r="DZ26" s="95"/>
      <c r="EA26" s="95"/>
      <c r="EB26" s="95"/>
      <c r="EC26" s="95"/>
      <c r="ED26" s="95"/>
      <c r="EE26" s="95"/>
      <c r="EF26" s="95"/>
      <c r="EG26" s="95"/>
      <c r="EH26" s="95"/>
      <c r="EI26" s="95"/>
      <c r="EJ26" s="95"/>
      <c r="EK26" s="95"/>
      <c r="EL26" s="95"/>
      <c r="EM26" s="95"/>
      <c r="EN26" s="95"/>
      <c r="EO26" s="95"/>
      <c r="EP26" s="95"/>
      <c r="EQ26" s="95"/>
      <c r="ER26" s="95"/>
      <c r="ES26" s="95"/>
      <c r="ET26" s="95"/>
      <c r="EU26" s="95"/>
      <c r="EV26" s="95"/>
      <c r="EW26" s="95"/>
      <c r="EX26" s="95"/>
      <c r="EY26" s="95"/>
      <c r="EZ26" s="95"/>
      <c r="FA26" s="95"/>
      <c r="FB26" s="95"/>
      <c r="FC26" s="95"/>
      <c r="FD26" s="95"/>
      <c r="FE26" s="95"/>
      <c r="FF26" s="95"/>
      <c r="FG26" s="95"/>
      <c r="FH26" s="95"/>
      <c r="FI26" s="95"/>
      <c r="FJ26" s="95"/>
      <c r="FK26" s="95"/>
      <c r="FL26" s="95"/>
      <c r="FM26" s="95"/>
      <c r="FN26" s="95"/>
      <c r="FO26" s="95"/>
      <c r="FP26" s="95"/>
      <c r="FQ26" s="95"/>
      <c r="FR26" s="95"/>
      <c r="FS26" s="95"/>
      <c r="FT26" s="95"/>
      <c r="FU26" s="95"/>
      <c r="FV26" s="95"/>
      <c r="FW26" s="95"/>
      <c r="FX26" s="95"/>
      <c r="FY26" s="95"/>
      <c r="FZ26" s="95"/>
      <c r="GA26" s="95"/>
      <c r="GB26" s="95"/>
      <c r="GC26" s="95"/>
      <c r="GD26" s="95"/>
      <c r="GE26" s="95"/>
      <c r="GF26" s="95"/>
      <c r="GG26" s="95"/>
      <c r="GH26" s="95"/>
      <c r="GI26" s="95"/>
      <c r="GJ26" s="95"/>
      <c r="GK26" s="95"/>
      <c r="GL26" s="95"/>
      <c r="GM26" s="95"/>
      <c r="GN26" s="95"/>
      <c r="GO26" s="95"/>
      <c r="GP26" s="95"/>
      <c r="GQ26" s="95"/>
      <c r="GR26" s="95"/>
      <c r="GS26" s="95"/>
      <c r="GT26" s="95"/>
      <c r="GU26" s="95"/>
      <c r="GV26" s="95"/>
      <c r="GW26" s="95"/>
      <c r="GX26" s="95"/>
      <c r="GY26" s="95"/>
      <c r="GZ26" s="95"/>
      <c r="HA26" s="95"/>
      <c r="HB26" s="95"/>
      <c r="HC26" s="95"/>
      <c r="HD26" s="95"/>
      <c r="HE26" s="95"/>
      <c r="HF26" s="95"/>
      <c r="HG26" s="95"/>
      <c r="HH26" s="95"/>
      <c r="HI26" s="95"/>
      <c r="HJ26" s="95"/>
      <c r="HK26" s="95"/>
      <c r="HL26" s="95"/>
      <c r="HM26" s="95"/>
      <c r="HN26" s="95"/>
      <c r="HO26" s="95"/>
      <c r="HP26" s="95"/>
      <c r="HQ26" s="95"/>
      <c r="HR26" s="95"/>
      <c r="HS26" s="95"/>
      <c r="HT26" s="95"/>
      <c r="HU26" s="95"/>
      <c r="HV26" s="95"/>
      <c r="HW26" s="95"/>
      <c r="HX26" s="95"/>
      <c r="HY26" s="95"/>
      <c r="HZ26" s="95"/>
      <c r="IA26" s="95"/>
      <c r="IB26" s="95"/>
      <c r="IC26" s="95"/>
      <c r="ID26" s="95"/>
      <c r="IE26" s="95"/>
      <c r="IF26" s="95"/>
      <c r="IG26" s="95"/>
      <c r="IH26" s="95"/>
      <c r="II26" s="95"/>
      <c r="IJ26" s="95"/>
      <c r="IK26" s="95"/>
      <c r="IL26" s="95"/>
    </row>
    <row r="27" spans="2:246" ht="15.75">
      <c r="B27" s="231">
        <v>1</v>
      </c>
      <c r="C27" s="573" t="str">
        <f>RESUMO!D24</f>
        <v xml:space="preserve">I M P E R M E A B I L I Z A Ç Ã O </v>
      </c>
      <c r="D27" s="574">
        <f>R27*E27/100</f>
        <v>0</v>
      </c>
      <c r="E27" s="575"/>
      <c r="F27" s="576">
        <f>R27*G27/100</f>
        <v>6580.4</v>
      </c>
      <c r="G27" s="575">
        <v>100</v>
      </c>
      <c r="H27" s="574">
        <f>R27*I27/100</f>
        <v>0</v>
      </c>
      <c r="I27" s="575"/>
      <c r="J27" s="574">
        <f>R27*K27/100</f>
        <v>0</v>
      </c>
      <c r="K27" s="575"/>
      <c r="L27" s="576">
        <f>R27*M27/100</f>
        <v>0</v>
      </c>
      <c r="M27" s="575"/>
      <c r="N27" s="574">
        <f>R27*O27/100</f>
        <v>0</v>
      </c>
      <c r="O27" s="575"/>
      <c r="P27" s="574">
        <f>R27*Q27/100</f>
        <v>0</v>
      </c>
      <c r="Q27" s="575"/>
      <c r="R27" s="577">
        <f>RESUMO!I24</f>
        <v>6580.4</v>
      </c>
      <c r="S27" s="578">
        <f>R27/$R$61*100</f>
        <v>1.4285564491788396</v>
      </c>
      <c r="T27" s="2301">
        <f t="shared" ref="T27" si="3">E27+G27+I27+K27+M27+O27+Q27</f>
        <v>100</v>
      </c>
      <c r="U27" s="2301"/>
      <c r="V27" s="109"/>
      <c r="W27" s="109"/>
      <c r="X27" s="109"/>
      <c r="Y27" s="109"/>
      <c r="Z27" s="109"/>
      <c r="AA27" s="109"/>
      <c r="AB27" s="109"/>
      <c r="AC27" s="109"/>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09"/>
      <c r="BI27" s="109"/>
      <c r="BJ27" s="109"/>
      <c r="BK27" s="109"/>
      <c r="BL27" s="109"/>
      <c r="BM27" s="109"/>
      <c r="BN27" s="109"/>
      <c r="BO27" s="109"/>
      <c r="BP27" s="109"/>
      <c r="BQ27" s="109"/>
      <c r="BR27" s="109"/>
      <c r="BS27" s="109"/>
      <c r="BT27" s="109"/>
      <c r="BU27" s="109"/>
      <c r="BV27" s="109"/>
      <c r="BW27" s="109"/>
      <c r="BX27" s="109"/>
      <c r="BY27" s="109"/>
      <c r="BZ27" s="109"/>
      <c r="CA27" s="109"/>
      <c r="CB27" s="109"/>
      <c r="CC27" s="109"/>
      <c r="CD27" s="109"/>
      <c r="CE27" s="109"/>
      <c r="CF27" s="109"/>
      <c r="CG27" s="109"/>
      <c r="CH27" s="109"/>
      <c r="CI27" s="109"/>
      <c r="CJ27" s="109"/>
      <c r="CK27" s="109"/>
      <c r="CL27" s="109"/>
      <c r="CM27" s="109"/>
      <c r="CN27" s="109"/>
      <c r="CO27" s="109"/>
      <c r="CP27" s="109"/>
      <c r="CQ27" s="109"/>
      <c r="CR27" s="109"/>
      <c r="CS27" s="109"/>
      <c r="CT27" s="109"/>
      <c r="CU27" s="109"/>
      <c r="CV27" s="109"/>
      <c r="CW27" s="109"/>
      <c r="CX27" s="109"/>
      <c r="CY27" s="109"/>
      <c r="CZ27" s="109"/>
      <c r="DA27" s="109"/>
      <c r="DB27" s="109"/>
      <c r="DC27" s="109"/>
      <c r="DD27" s="109"/>
      <c r="DE27" s="109"/>
      <c r="DF27" s="109"/>
      <c r="DG27" s="109"/>
      <c r="DH27" s="109"/>
      <c r="DI27" s="109"/>
      <c r="DJ27" s="109"/>
      <c r="DK27" s="109"/>
      <c r="DL27" s="109"/>
      <c r="DM27" s="109"/>
      <c r="DN27" s="109"/>
      <c r="DO27" s="109"/>
      <c r="DP27" s="109"/>
      <c r="DQ27" s="109"/>
      <c r="DR27" s="109"/>
      <c r="DS27" s="109"/>
      <c r="DT27" s="109"/>
      <c r="DU27" s="109"/>
      <c r="DV27" s="109"/>
      <c r="DW27" s="109"/>
      <c r="DX27" s="109"/>
      <c r="DY27" s="109"/>
      <c r="DZ27" s="109"/>
      <c r="EA27" s="109"/>
      <c r="EB27" s="109"/>
      <c r="EC27" s="109"/>
      <c r="ED27" s="109"/>
      <c r="EE27" s="109"/>
      <c r="EF27" s="109"/>
      <c r="EG27" s="109"/>
      <c r="EH27" s="109"/>
      <c r="EI27" s="109"/>
      <c r="EJ27" s="109"/>
      <c r="EK27" s="109"/>
      <c r="EL27" s="109"/>
      <c r="EM27" s="109"/>
      <c r="EN27" s="109"/>
      <c r="EO27" s="109"/>
      <c r="EP27" s="109"/>
      <c r="EQ27" s="109"/>
      <c r="ER27" s="109"/>
      <c r="ES27" s="109"/>
      <c r="ET27" s="109"/>
      <c r="EU27" s="109"/>
      <c r="EV27" s="109"/>
      <c r="EW27" s="109"/>
      <c r="EX27" s="109"/>
      <c r="EY27" s="109"/>
      <c r="EZ27" s="109"/>
      <c r="FA27" s="109"/>
      <c r="FB27" s="109"/>
      <c r="FC27" s="109"/>
      <c r="FD27" s="109"/>
      <c r="FE27" s="109"/>
      <c r="FF27" s="109"/>
      <c r="FG27" s="109"/>
      <c r="FH27" s="109"/>
      <c r="FI27" s="109"/>
      <c r="FJ27" s="109"/>
      <c r="FK27" s="109"/>
      <c r="FL27" s="109"/>
      <c r="FM27" s="109"/>
      <c r="FN27" s="109"/>
      <c r="FO27" s="109"/>
      <c r="FP27" s="109"/>
      <c r="FQ27" s="109"/>
      <c r="FR27" s="109"/>
      <c r="FS27" s="109"/>
      <c r="FT27" s="109"/>
      <c r="FU27" s="109"/>
      <c r="FV27" s="109"/>
      <c r="FW27" s="109"/>
      <c r="FX27" s="109"/>
      <c r="FY27" s="109"/>
      <c r="FZ27" s="109"/>
      <c r="GA27" s="109"/>
      <c r="GB27" s="109"/>
      <c r="GC27" s="109"/>
      <c r="GD27" s="109"/>
      <c r="GE27" s="109"/>
      <c r="GF27" s="109"/>
      <c r="GG27" s="109"/>
      <c r="GH27" s="109"/>
      <c r="GI27" s="109"/>
      <c r="GJ27" s="109"/>
      <c r="GK27" s="109"/>
      <c r="GL27" s="109"/>
      <c r="GM27" s="109"/>
      <c r="GN27" s="109"/>
      <c r="GO27" s="109"/>
      <c r="GP27" s="109"/>
      <c r="GQ27" s="109"/>
      <c r="GR27" s="109"/>
      <c r="GS27" s="109"/>
      <c r="GT27" s="109"/>
      <c r="GU27" s="109"/>
      <c r="GV27" s="109"/>
      <c r="GW27" s="109"/>
      <c r="GX27" s="109"/>
      <c r="GY27" s="109"/>
      <c r="GZ27" s="109"/>
      <c r="HA27" s="109"/>
      <c r="HB27" s="109"/>
      <c r="HC27" s="109"/>
      <c r="HD27" s="109"/>
      <c r="HE27" s="109"/>
      <c r="HF27" s="109"/>
      <c r="HG27" s="109"/>
      <c r="HH27" s="109"/>
      <c r="HI27" s="109"/>
      <c r="HJ27" s="109"/>
      <c r="HK27" s="109"/>
      <c r="HL27" s="109"/>
      <c r="HM27" s="109"/>
      <c r="HN27" s="109"/>
      <c r="HO27" s="109"/>
      <c r="HP27" s="109"/>
      <c r="HQ27" s="109"/>
      <c r="HR27" s="109"/>
      <c r="HS27" s="109"/>
      <c r="HT27" s="109"/>
      <c r="HU27" s="109"/>
      <c r="HV27" s="109"/>
      <c r="HW27" s="109"/>
      <c r="HX27" s="109"/>
      <c r="HY27" s="109"/>
      <c r="HZ27" s="109"/>
      <c r="IA27" s="109"/>
      <c r="IB27" s="109"/>
      <c r="IC27" s="109"/>
      <c r="ID27" s="109"/>
      <c r="IE27" s="109"/>
      <c r="IF27" s="109"/>
      <c r="IG27" s="109"/>
      <c r="IH27" s="109"/>
      <c r="II27" s="109"/>
      <c r="IJ27" s="109"/>
      <c r="IK27" s="109"/>
      <c r="IL27" s="109"/>
    </row>
    <row r="28" spans="2:246" s="222" customFormat="1" ht="6" customHeight="1">
      <c r="C28" s="579"/>
      <c r="D28" s="580"/>
      <c r="E28" s="581"/>
      <c r="F28" s="580"/>
      <c r="G28" s="581"/>
      <c r="H28" s="580"/>
      <c r="I28" s="581"/>
      <c r="J28" s="580"/>
      <c r="K28" s="581"/>
      <c r="L28" s="580"/>
      <c r="M28" s="581"/>
      <c r="N28" s="580"/>
      <c r="O28" s="581"/>
      <c r="P28" s="580"/>
      <c r="Q28" s="581"/>
      <c r="R28" s="580"/>
      <c r="S28" s="582"/>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95"/>
      <c r="BR28" s="95"/>
      <c r="BS28" s="95"/>
      <c r="BT28" s="95"/>
      <c r="BU28" s="95"/>
      <c r="BV28" s="95"/>
      <c r="BW28" s="95"/>
      <c r="BX28" s="95"/>
      <c r="BY28" s="95"/>
      <c r="BZ28" s="95"/>
      <c r="CA28" s="95"/>
      <c r="CB28" s="95"/>
      <c r="CC28" s="95"/>
      <c r="CD28" s="95"/>
      <c r="CE28" s="95"/>
      <c r="CF28" s="95"/>
      <c r="CG28" s="95"/>
      <c r="CH28" s="95"/>
      <c r="CI28" s="95"/>
      <c r="CJ28" s="95"/>
      <c r="CK28" s="95"/>
      <c r="CL28" s="95"/>
      <c r="CM28" s="95"/>
      <c r="CN28" s="95"/>
      <c r="CO28" s="95"/>
      <c r="CP28" s="95"/>
      <c r="CQ28" s="95"/>
      <c r="CR28" s="95"/>
      <c r="CS28" s="95"/>
      <c r="CT28" s="95"/>
      <c r="CU28" s="95"/>
      <c r="CV28" s="95"/>
      <c r="CW28" s="95"/>
      <c r="CX28" s="95"/>
      <c r="CY28" s="95"/>
      <c r="CZ28" s="95"/>
      <c r="DA28" s="95"/>
      <c r="DB28" s="95"/>
      <c r="DC28" s="95"/>
      <c r="DD28" s="95"/>
      <c r="DE28" s="95"/>
      <c r="DF28" s="95"/>
      <c r="DG28" s="95"/>
      <c r="DH28" s="95"/>
      <c r="DI28" s="95"/>
      <c r="DJ28" s="95"/>
      <c r="DK28" s="95"/>
      <c r="DL28" s="95"/>
      <c r="DM28" s="95"/>
      <c r="DN28" s="95"/>
      <c r="DO28" s="95"/>
      <c r="DP28" s="95"/>
      <c r="DQ28" s="95"/>
      <c r="DR28" s="95"/>
      <c r="DS28" s="95"/>
      <c r="DT28" s="95"/>
      <c r="DU28" s="95"/>
      <c r="DV28" s="95"/>
      <c r="DW28" s="95"/>
      <c r="DX28" s="95"/>
      <c r="DY28" s="95"/>
      <c r="DZ28" s="95"/>
      <c r="EA28" s="95"/>
      <c r="EB28" s="95"/>
      <c r="EC28" s="95"/>
      <c r="ED28" s="95"/>
      <c r="EE28" s="95"/>
      <c r="EF28" s="95"/>
      <c r="EG28" s="95"/>
      <c r="EH28" s="95"/>
      <c r="EI28" s="95"/>
      <c r="EJ28" s="95"/>
      <c r="EK28" s="95"/>
      <c r="EL28" s="95"/>
      <c r="EM28" s="95"/>
      <c r="EN28" s="95"/>
      <c r="EO28" s="95"/>
      <c r="EP28" s="95"/>
      <c r="EQ28" s="95"/>
      <c r="ER28" s="95"/>
      <c r="ES28" s="95"/>
      <c r="ET28" s="95"/>
      <c r="EU28" s="95"/>
      <c r="EV28" s="95"/>
      <c r="EW28" s="95"/>
      <c r="EX28" s="95"/>
      <c r="EY28" s="95"/>
      <c r="EZ28" s="95"/>
      <c r="FA28" s="95"/>
      <c r="FB28" s="95"/>
      <c r="FC28" s="95"/>
      <c r="FD28" s="95"/>
      <c r="FE28" s="95"/>
      <c r="FF28" s="95"/>
      <c r="FG28" s="95"/>
      <c r="FH28" s="95"/>
      <c r="FI28" s="95"/>
      <c r="FJ28" s="95"/>
      <c r="FK28" s="95"/>
      <c r="FL28" s="95"/>
      <c r="FM28" s="95"/>
      <c r="FN28" s="95"/>
      <c r="FO28" s="95"/>
      <c r="FP28" s="95"/>
      <c r="FQ28" s="95"/>
      <c r="FR28" s="95"/>
      <c r="FS28" s="95"/>
      <c r="FT28" s="95"/>
      <c r="FU28" s="95"/>
      <c r="FV28" s="95"/>
      <c r="FW28" s="95"/>
      <c r="FX28" s="95"/>
      <c r="FY28" s="95"/>
      <c r="FZ28" s="95"/>
      <c r="GA28" s="95"/>
      <c r="GB28" s="95"/>
      <c r="GC28" s="95"/>
      <c r="GD28" s="95"/>
      <c r="GE28" s="95"/>
      <c r="GF28" s="95"/>
      <c r="GG28" s="95"/>
      <c r="GH28" s="95"/>
      <c r="GI28" s="95"/>
      <c r="GJ28" s="95"/>
      <c r="GK28" s="95"/>
      <c r="GL28" s="95"/>
      <c r="GM28" s="95"/>
      <c r="GN28" s="95"/>
      <c r="GO28" s="95"/>
      <c r="GP28" s="95"/>
      <c r="GQ28" s="95"/>
      <c r="GR28" s="95"/>
      <c r="GS28" s="95"/>
      <c r="GT28" s="95"/>
      <c r="GU28" s="95"/>
      <c r="GV28" s="95"/>
      <c r="GW28" s="95"/>
      <c r="GX28" s="95"/>
      <c r="GY28" s="95"/>
      <c r="GZ28" s="95"/>
      <c r="HA28" s="95"/>
      <c r="HB28" s="95"/>
      <c r="HC28" s="95"/>
      <c r="HD28" s="95"/>
      <c r="HE28" s="95"/>
      <c r="HF28" s="95"/>
      <c r="HG28" s="95"/>
      <c r="HH28" s="95"/>
      <c r="HI28" s="95"/>
      <c r="HJ28" s="95"/>
      <c r="HK28" s="95"/>
      <c r="HL28" s="95"/>
      <c r="HM28" s="95"/>
      <c r="HN28" s="95"/>
      <c r="HO28" s="95"/>
      <c r="HP28" s="95"/>
      <c r="HQ28" s="95"/>
      <c r="HR28" s="95"/>
      <c r="HS28" s="95"/>
      <c r="HT28" s="95"/>
      <c r="HU28" s="95"/>
      <c r="HV28" s="95"/>
      <c r="HW28" s="95"/>
      <c r="HX28" s="95"/>
      <c r="HY28" s="95"/>
      <c r="HZ28" s="95"/>
      <c r="IA28" s="95"/>
      <c r="IB28" s="95"/>
      <c r="IC28" s="95"/>
      <c r="ID28" s="95"/>
      <c r="IE28" s="95"/>
      <c r="IF28" s="95"/>
      <c r="IG28" s="95"/>
      <c r="IH28" s="95"/>
      <c r="II28" s="95"/>
      <c r="IJ28" s="95"/>
      <c r="IK28" s="95"/>
      <c r="IL28" s="95"/>
    </row>
    <row r="29" spans="2:246" ht="31.5">
      <c r="B29" s="231">
        <v>1</v>
      </c>
      <c r="C29" s="573" t="str">
        <f>RESUMO!D26</f>
        <v>A L V E N A R I A S ,   F E C H A M E N T O S   E   D I V I S Ó R I A S</v>
      </c>
      <c r="D29" s="574">
        <f>R29*E29/100</f>
        <v>0</v>
      </c>
      <c r="E29" s="575"/>
      <c r="F29" s="576">
        <f>R29*G29/100</f>
        <v>0</v>
      </c>
      <c r="G29" s="575"/>
      <c r="H29" s="574">
        <f>R29*I29/100</f>
        <v>45726.16</v>
      </c>
      <c r="I29" s="575">
        <v>100</v>
      </c>
      <c r="J29" s="574">
        <f>R29*K29/100</f>
        <v>0</v>
      </c>
      <c r="K29" s="575"/>
      <c r="L29" s="576">
        <f>R29*M29/100</f>
        <v>0</v>
      </c>
      <c r="M29" s="575"/>
      <c r="N29" s="574">
        <f>R29*O29/100</f>
        <v>0</v>
      </c>
      <c r="O29" s="575"/>
      <c r="P29" s="574">
        <f>R29*Q29/100</f>
        <v>0</v>
      </c>
      <c r="Q29" s="575"/>
      <c r="R29" s="577">
        <f>RESUMO!I26</f>
        <v>45726.16</v>
      </c>
      <c r="S29" s="578">
        <f>R29/$R$61*100</f>
        <v>9.9268130758287487</v>
      </c>
      <c r="T29" s="2301">
        <f t="shared" ref="T29" si="4">E29+G29+I29+K29+M29+O29+Q29</f>
        <v>100</v>
      </c>
      <c r="U29" s="2301"/>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c r="CJ29" s="109"/>
      <c r="CK29" s="109"/>
      <c r="CL29" s="109"/>
      <c r="CM29" s="109"/>
      <c r="CN29" s="109"/>
      <c r="CO29" s="109"/>
      <c r="CP29" s="109"/>
      <c r="CQ29" s="109"/>
      <c r="CR29" s="109"/>
      <c r="CS29" s="109"/>
      <c r="CT29" s="109"/>
      <c r="CU29" s="109"/>
      <c r="CV29" s="109"/>
      <c r="CW29" s="109"/>
      <c r="CX29" s="109"/>
      <c r="CY29" s="109"/>
      <c r="CZ29" s="109"/>
      <c r="DA29" s="109"/>
      <c r="DB29" s="109"/>
      <c r="DC29" s="109"/>
      <c r="DD29" s="109"/>
      <c r="DE29" s="109"/>
      <c r="DF29" s="109"/>
      <c r="DG29" s="109"/>
      <c r="DH29" s="109"/>
      <c r="DI29" s="109"/>
      <c r="DJ29" s="109"/>
      <c r="DK29" s="109"/>
      <c r="DL29" s="109"/>
      <c r="DM29" s="109"/>
      <c r="DN29" s="109"/>
      <c r="DO29" s="109"/>
      <c r="DP29" s="109"/>
      <c r="DQ29" s="109"/>
      <c r="DR29" s="109"/>
      <c r="DS29" s="109"/>
      <c r="DT29" s="109"/>
      <c r="DU29" s="109"/>
      <c r="DV29" s="109"/>
      <c r="DW29" s="109"/>
      <c r="DX29" s="109"/>
      <c r="DY29" s="109"/>
      <c r="DZ29" s="109"/>
      <c r="EA29" s="109"/>
      <c r="EB29" s="109"/>
      <c r="EC29" s="109"/>
      <c r="ED29" s="109"/>
      <c r="EE29" s="109"/>
      <c r="EF29" s="109"/>
      <c r="EG29" s="109"/>
      <c r="EH29" s="109"/>
      <c r="EI29" s="109"/>
      <c r="EJ29" s="109"/>
      <c r="EK29" s="109"/>
      <c r="EL29" s="109"/>
      <c r="EM29" s="109"/>
      <c r="EN29" s="109"/>
      <c r="EO29" s="109"/>
      <c r="EP29" s="109"/>
      <c r="EQ29" s="109"/>
      <c r="ER29" s="109"/>
      <c r="ES29" s="109"/>
      <c r="ET29" s="109"/>
      <c r="EU29" s="109"/>
      <c r="EV29" s="109"/>
      <c r="EW29" s="109"/>
      <c r="EX29" s="109"/>
      <c r="EY29" s="109"/>
      <c r="EZ29" s="109"/>
      <c r="FA29" s="109"/>
      <c r="FB29" s="109"/>
      <c r="FC29" s="109"/>
      <c r="FD29" s="109"/>
      <c r="FE29" s="109"/>
      <c r="FF29" s="109"/>
      <c r="FG29" s="109"/>
      <c r="FH29" s="109"/>
      <c r="FI29" s="109"/>
      <c r="FJ29" s="109"/>
      <c r="FK29" s="109"/>
      <c r="FL29" s="109"/>
      <c r="FM29" s="109"/>
      <c r="FN29" s="109"/>
      <c r="FO29" s="109"/>
      <c r="FP29" s="109"/>
      <c r="FQ29" s="109"/>
      <c r="FR29" s="109"/>
      <c r="FS29" s="109"/>
      <c r="FT29" s="109"/>
      <c r="FU29" s="109"/>
      <c r="FV29" s="109"/>
      <c r="FW29" s="109"/>
      <c r="FX29" s="109"/>
      <c r="FY29" s="109"/>
      <c r="FZ29" s="109"/>
      <c r="GA29" s="109"/>
      <c r="GB29" s="109"/>
      <c r="GC29" s="109"/>
      <c r="GD29" s="109"/>
      <c r="GE29" s="109"/>
      <c r="GF29" s="109"/>
      <c r="GG29" s="109"/>
      <c r="GH29" s="109"/>
      <c r="GI29" s="109"/>
      <c r="GJ29" s="109"/>
      <c r="GK29" s="109"/>
      <c r="GL29" s="109"/>
      <c r="GM29" s="109"/>
      <c r="GN29" s="109"/>
      <c r="GO29" s="109"/>
      <c r="GP29" s="109"/>
      <c r="GQ29" s="109"/>
      <c r="GR29" s="109"/>
      <c r="GS29" s="109"/>
      <c r="GT29" s="109"/>
      <c r="GU29" s="109"/>
      <c r="GV29" s="109"/>
      <c r="GW29" s="109"/>
      <c r="GX29" s="109"/>
      <c r="GY29" s="109"/>
      <c r="GZ29" s="109"/>
      <c r="HA29" s="109"/>
      <c r="HB29" s="109"/>
      <c r="HC29" s="109"/>
      <c r="HD29" s="109"/>
      <c r="HE29" s="109"/>
      <c r="HF29" s="109"/>
      <c r="HG29" s="109"/>
      <c r="HH29" s="109"/>
      <c r="HI29" s="109"/>
      <c r="HJ29" s="109"/>
      <c r="HK29" s="109"/>
      <c r="HL29" s="109"/>
      <c r="HM29" s="109"/>
      <c r="HN29" s="109"/>
      <c r="HO29" s="109"/>
      <c r="HP29" s="109"/>
      <c r="HQ29" s="109"/>
      <c r="HR29" s="109"/>
      <c r="HS29" s="109"/>
      <c r="HT29" s="109"/>
      <c r="HU29" s="109"/>
      <c r="HV29" s="109"/>
      <c r="HW29" s="109"/>
      <c r="HX29" s="109"/>
      <c r="HY29" s="109"/>
      <c r="HZ29" s="109"/>
      <c r="IA29" s="109"/>
      <c r="IB29" s="109"/>
      <c r="IC29" s="109"/>
      <c r="ID29" s="109"/>
      <c r="IE29" s="109"/>
      <c r="IF29" s="109"/>
      <c r="IG29" s="109"/>
      <c r="IH29" s="109"/>
      <c r="II29" s="109"/>
      <c r="IJ29" s="109"/>
      <c r="IK29" s="109"/>
      <c r="IL29" s="109"/>
    </row>
    <row r="30" spans="2:246" s="222" customFormat="1" ht="6" customHeight="1">
      <c r="C30" s="579"/>
      <c r="D30" s="580"/>
      <c r="E30" s="581"/>
      <c r="F30" s="580"/>
      <c r="G30" s="581"/>
      <c r="H30" s="580"/>
      <c r="I30" s="581"/>
      <c r="J30" s="580"/>
      <c r="K30" s="581"/>
      <c r="L30" s="580"/>
      <c r="M30" s="581"/>
      <c r="N30" s="580"/>
      <c r="O30" s="581"/>
      <c r="P30" s="580"/>
      <c r="Q30" s="581"/>
      <c r="R30" s="580"/>
      <c r="S30" s="582"/>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95"/>
      <c r="BR30" s="95"/>
      <c r="BS30" s="95"/>
      <c r="BT30" s="95"/>
      <c r="BU30" s="95"/>
      <c r="BV30" s="95"/>
      <c r="BW30" s="95"/>
      <c r="BX30" s="95"/>
      <c r="BY30" s="95"/>
      <c r="BZ30" s="95"/>
      <c r="CA30" s="95"/>
      <c r="CB30" s="95"/>
      <c r="CC30" s="95"/>
      <c r="CD30" s="95"/>
      <c r="CE30" s="95"/>
      <c r="CF30" s="95"/>
      <c r="CG30" s="95"/>
      <c r="CH30" s="95"/>
      <c r="CI30" s="95"/>
      <c r="CJ30" s="95"/>
      <c r="CK30" s="95"/>
      <c r="CL30" s="95"/>
      <c r="CM30" s="95"/>
      <c r="CN30" s="95"/>
      <c r="CO30" s="95"/>
      <c r="CP30" s="95"/>
      <c r="CQ30" s="95"/>
      <c r="CR30" s="95"/>
      <c r="CS30" s="95"/>
      <c r="CT30" s="95"/>
      <c r="CU30" s="95"/>
      <c r="CV30" s="95"/>
      <c r="CW30" s="95"/>
      <c r="CX30" s="95"/>
      <c r="CY30" s="95"/>
      <c r="CZ30" s="95"/>
      <c r="DA30" s="95"/>
      <c r="DB30" s="95"/>
      <c r="DC30" s="95"/>
      <c r="DD30" s="95"/>
      <c r="DE30" s="95"/>
      <c r="DF30" s="95"/>
      <c r="DG30" s="95"/>
      <c r="DH30" s="95"/>
      <c r="DI30" s="95"/>
      <c r="DJ30" s="95"/>
      <c r="DK30" s="95"/>
      <c r="DL30" s="95"/>
      <c r="DM30" s="95"/>
      <c r="DN30" s="95"/>
      <c r="DO30" s="95"/>
      <c r="DP30" s="95"/>
      <c r="DQ30" s="95"/>
      <c r="DR30" s="95"/>
      <c r="DS30" s="95"/>
      <c r="DT30" s="95"/>
      <c r="DU30" s="95"/>
      <c r="DV30" s="95"/>
      <c r="DW30" s="95"/>
      <c r="DX30" s="95"/>
      <c r="DY30" s="95"/>
      <c r="DZ30" s="95"/>
      <c r="EA30" s="95"/>
      <c r="EB30" s="95"/>
      <c r="EC30" s="95"/>
      <c r="ED30" s="95"/>
      <c r="EE30" s="95"/>
      <c r="EF30" s="95"/>
      <c r="EG30" s="95"/>
      <c r="EH30" s="95"/>
      <c r="EI30" s="95"/>
      <c r="EJ30" s="95"/>
      <c r="EK30" s="95"/>
      <c r="EL30" s="95"/>
      <c r="EM30" s="95"/>
      <c r="EN30" s="95"/>
      <c r="EO30" s="95"/>
      <c r="EP30" s="95"/>
      <c r="EQ30" s="95"/>
      <c r="ER30" s="95"/>
      <c r="ES30" s="95"/>
      <c r="ET30" s="95"/>
      <c r="EU30" s="95"/>
      <c r="EV30" s="95"/>
      <c r="EW30" s="95"/>
      <c r="EX30" s="95"/>
      <c r="EY30" s="95"/>
      <c r="EZ30" s="95"/>
      <c r="FA30" s="95"/>
      <c r="FB30" s="95"/>
      <c r="FC30" s="95"/>
      <c r="FD30" s="95"/>
      <c r="FE30" s="95"/>
      <c r="FF30" s="95"/>
      <c r="FG30" s="95"/>
      <c r="FH30" s="95"/>
      <c r="FI30" s="95"/>
      <c r="FJ30" s="95"/>
      <c r="FK30" s="95"/>
      <c r="FL30" s="95"/>
      <c r="FM30" s="95"/>
      <c r="FN30" s="95"/>
      <c r="FO30" s="95"/>
      <c r="FP30" s="95"/>
      <c r="FQ30" s="95"/>
      <c r="FR30" s="95"/>
      <c r="FS30" s="95"/>
      <c r="FT30" s="95"/>
      <c r="FU30" s="95"/>
      <c r="FV30" s="95"/>
      <c r="FW30" s="95"/>
      <c r="FX30" s="95"/>
      <c r="FY30" s="95"/>
      <c r="FZ30" s="95"/>
      <c r="GA30" s="95"/>
      <c r="GB30" s="95"/>
      <c r="GC30" s="95"/>
      <c r="GD30" s="95"/>
      <c r="GE30" s="95"/>
      <c r="GF30" s="95"/>
      <c r="GG30" s="95"/>
      <c r="GH30" s="95"/>
      <c r="GI30" s="95"/>
      <c r="GJ30" s="95"/>
      <c r="GK30" s="95"/>
      <c r="GL30" s="95"/>
      <c r="GM30" s="95"/>
      <c r="GN30" s="95"/>
      <c r="GO30" s="95"/>
      <c r="GP30" s="95"/>
      <c r="GQ30" s="95"/>
      <c r="GR30" s="95"/>
      <c r="GS30" s="95"/>
      <c r="GT30" s="95"/>
      <c r="GU30" s="95"/>
      <c r="GV30" s="95"/>
      <c r="GW30" s="95"/>
      <c r="GX30" s="95"/>
      <c r="GY30" s="95"/>
      <c r="GZ30" s="95"/>
      <c r="HA30" s="95"/>
      <c r="HB30" s="95"/>
      <c r="HC30" s="95"/>
      <c r="HD30" s="95"/>
      <c r="HE30" s="95"/>
      <c r="HF30" s="95"/>
      <c r="HG30" s="95"/>
      <c r="HH30" s="95"/>
      <c r="HI30" s="95"/>
      <c r="HJ30" s="95"/>
      <c r="HK30" s="95"/>
      <c r="HL30" s="95"/>
      <c r="HM30" s="95"/>
      <c r="HN30" s="95"/>
      <c r="HO30" s="95"/>
      <c r="HP30" s="95"/>
      <c r="HQ30" s="95"/>
      <c r="HR30" s="95"/>
      <c r="HS30" s="95"/>
      <c r="HT30" s="95"/>
      <c r="HU30" s="95"/>
      <c r="HV30" s="95"/>
      <c r="HW30" s="95"/>
      <c r="HX30" s="95"/>
      <c r="HY30" s="95"/>
      <c r="HZ30" s="95"/>
      <c r="IA30" s="95"/>
      <c r="IB30" s="95"/>
      <c r="IC30" s="95"/>
      <c r="ID30" s="95"/>
      <c r="IE30" s="95"/>
      <c r="IF30" s="95"/>
      <c r="IG30" s="95"/>
      <c r="IH30" s="95"/>
      <c r="II30" s="95"/>
      <c r="IJ30" s="95"/>
      <c r="IK30" s="95"/>
      <c r="IL30" s="95"/>
    </row>
    <row r="31" spans="2:246" ht="15.75">
      <c r="B31" s="231">
        <v>1</v>
      </c>
      <c r="C31" s="573" t="str">
        <f>RESUMO!D28</f>
        <v>E S Q U A D R I A S</v>
      </c>
      <c r="D31" s="574">
        <f>R31*E31/100</f>
        <v>0</v>
      </c>
      <c r="E31" s="575"/>
      <c r="F31" s="576">
        <f>R31*G31/100</f>
        <v>0</v>
      </c>
      <c r="G31" s="575"/>
      <c r="H31" s="574">
        <f>R31*I31/100</f>
        <v>0</v>
      </c>
      <c r="I31" s="575"/>
      <c r="J31" s="574">
        <f>R31*K31/100</f>
        <v>30009.270000000004</v>
      </c>
      <c r="K31" s="575">
        <v>66.331024842578799</v>
      </c>
      <c r="L31" s="576">
        <f>R31*M31/100</f>
        <v>15232.409999999996</v>
      </c>
      <c r="M31" s="575">
        <f>100-K31</f>
        <v>33.668975157421201</v>
      </c>
      <c r="N31" s="574">
        <f>R31*O31/100</f>
        <v>0</v>
      </c>
      <c r="O31" s="575"/>
      <c r="P31" s="574">
        <f>R31*Q31/100</f>
        <v>0</v>
      </c>
      <c r="Q31" s="575"/>
      <c r="R31" s="577">
        <f>RESUMO!I28</f>
        <v>45241.68</v>
      </c>
      <c r="S31" s="578">
        <f>R31/$R$61*100</f>
        <v>9.8216360305886159</v>
      </c>
      <c r="T31" s="2301">
        <f t="shared" ref="T31" si="5">E31+G31+I31+K31+M31+O31+Q31</f>
        <v>100</v>
      </c>
      <c r="U31" s="2301"/>
      <c r="V31" s="109"/>
      <c r="W31" s="109"/>
      <c r="X31" s="109"/>
      <c r="Y31" s="109"/>
      <c r="Z31" s="109"/>
      <c r="AA31" s="109"/>
      <c r="AB31" s="109"/>
      <c r="AC31" s="109"/>
      <c r="AD31" s="109"/>
      <c r="AE31" s="109"/>
      <c r="AF31" s="109"/>
      <c r="AG31" s="109"/>
      <c r="AH31" s="109"/>
      <c r="AI31" s="109"/>
      <c r="AJ31" s="109"/>
      <c r="AK31" s="109"/>
      <c r="AL31" s="109"/>
      <c r="AM31" s="109"/>
      <c r="AN31" s="109"/>
      <c r="AO31" s="109"/>
      <c r="AP31" s="109"/>
      <c r="AQ31" s="109"/>
      <c r="AR31" s="109"/>
      <c r="AS31" s="109"/>
      <c r="AT31" s="109"/>
      <c r="AU31" s="109"/>
      <c r="AV31" s="109"/>
      <c r="AW31" s="109"/>
      <c r="AX31" s="109"/>
      <c r="AY31" s="109"/>
      <c r="AZ31" s="109"/>
      <c r="BA31" s="109"/>
      <c r="BB31" s="109"/>
      <c r="BC31" s="109"/>
      <c r="BD31" s="109"/>
      <c r="BE31" s="109"/>
      <c r="BF31" s="109"/>
      <c r="BG31" s="109"/>
      <c r="BH31" s="109"/>
      <c r="BI31" s="109"/>
      <c r="BJ31" s="109"/>
      <c r="BK31" s="109"/>
      <c r="BL31" s="109"/>
      <c r="BM31" s="109"/>
      <c r="BN31" s="109"/>
      <c r="BO31" s="109"/>
      <c r="BP31" s="109"/>
      <c r="BQ31" s="109"/>
      <c r="BR31" s="109"/>
      <c r="BS31" s="109"/>
      <c r="BT31" s="109"/>
      <c r="BU31" s="109"/>
      <c r="BV31" s="109"/>
      <c r="BW31" s="109"/>
      <c r="BX31" s="109"/>
      <c r="BY31" s="109"/>
      <c r="BZ31" s="109"/>
      <c r="CA31" s="109"/>
      <c r="CB31" s="109"/>
      <c r="CC31" s="109"/>
      <c r="CD31" s="109"/>
      <c r="CE31" s="109"/>
      <c r="CF31" s="109"/>
      <c r="CG31" s="109"/>
      <c r="CH31" s="109"/>
      <c r="CI31" s="109"/>
      <c r="CJ31" s="109"/>
      <c r="CK31" s="109"/>
      <c r="CL31" s="109"/>
      <c r="CM31" s="109"/>
      <c r="CN31" s="109"/>
      <c r="CO31" s="109"/>
      <c r="CP31" s="109"/>
      <c r="CQ31" s="109"/>
      <c r="CR31" s="109"/>
      <c r="CS31" s="109"/>
      <c r="CT31" s="109"/>
      <c r="CU31" s="109"/>
      <c r="CV31" s="109"/>
      <c r="CW31" s="109"/>
      <c r="CX31" s="109"/>
      <c r="CY31" s="109"/>
      <c r="CZ31" s="109"/>
      <c r="DA31" s="109"/>
      <c r="DB31" s="109"/>
      <c r="DC31" s="109"/>
      <c r="DD31" s="109"/>
      <c r="DE31" s="109"/>
      <c r="DF31" s="109"/>
      <c r="DG31" s="109"/>
      <c r="DH31" s="109"/>
      <c r="DI31" s="109"/>
      <c r="DJ31" s="109"/>
      <c r="DK31" s="109"/>
      <c r="DL31" s="109"/>
      <c r="DM31" s="109"/>
      <c r="DN31" s="109"/>
      <c r="DO31" s="109"/>
      <c r="DP31" s="109"/>
      <c r="DQ31" s="109"/>
      <c r="DR31" s="109"/>
      <c r="DS31" s="109"/>
      <c r="DT31" s="109"/>
      <c r="DU31" s="109"/>
      <c r="DV31" s="109"/>
      <c r="DW31" s="109"/>
      <c r="DX31" s="109"/>
      <c r="DY31" s="109"/>
      <c r="DZ31" s="109"/>
      <c r="EA31" s="109"/>
      <c r="EB31" s="109"/>
      <c r="EC31" s="109"/>
      <c r="ED31" s="109"/>
      <c r="EE31" s="109"/>
      <c r="EF31" s="109"/>
      <c r="EG31" s="109"/>
      <c r="EH31" s="109"/>
      <c r="EI31" s="109"/>
      <c r="EJ31" s="109"/>
      <c r="EK31" s="109"/>
      <c r="EL31" s="109"/>
      <c r="EM31" s="109"/>
      <c r="EN31" s="109"/>
      <c r="EO31" s="109"/>
      <c r="EP31" s="109"/>
      <c r="EQ31" s="109"/>
      <c r="ER31" s="109"/>
      <c r="ES31" s="109"/>
      <c r="ET31" s="109"/>
      <c r="EU31" s="109"/>
      <c r="EV31" s="109"/>
      <c r="EW31" s="109"/>
      <c r="EX31" s="109"/>
      <c r="EY31" s="109"/>
      <c r="EZ31" s="109"/>
      <c r="FA31" s="109"/>
      <c r="FB31" s="109"/>
      <c r="FC31" s="109"/>
      <c r="FD31" s="109"/>
      <c r="FE31" s="109"/>
      <c r="FF31" s="109"/>
      <c r="FG31" s="109"/>
      <c r="FH31" s="109"/>
      <c r="FI31" s="109"/>
      <c r="FJ31" s="109"/>
      <c r="FK31" s="109"/>
      <c r="FL31" s="109"/>
      <c r="FM31" s="109"/>
      <c r="FN31" s="109"/>
      <c r="FO31" s="109"/>
      <c r="FP31" s="109"/>
      <c r="FQ31" s="109"/>
      <c r="FR31" s="109"/>
      <c r="FS31" s="109"/>
      <c r="FT31" s="109"/>
      <c r="FU31" s="109"/>
      <c r="FV31" s="109"/>
      <c r="FW31" s="109"/>
      <c r="FX31" s="109"/>
      <c r="FY31" s="109"/>
      <c r="FZ31" s="109"/>
      <c r="GA31" s="109"/>
      <c r="GB31" s="109"/>
      <c r="GC31" s="109"/>
      <c r="GD31" s="109"/>
      <c r="GE31" s="109"/>
      <c r="GF31" s="109"/>
      <c r="GG31" s="109"/>
      <c r="GH31" s="109"/>
      <c r="GI31" s="109"/>
      <c r="GJ31" s="109"/>
      <c r="GK31" s="109"/>
      <c r="GL31" s="109"/>
      <c r="GM31" s="109"/>
      <c r="GN31" s="109"/>
      <c r="GO31" s="109"/>
      <c r="GP31" s="109"/>
      <c r="GQ31" s="109"/>
      <c r="GR31" s="109"/>
      <c r="GS31" s="109"/>
      <c r="GT31" s="109"/>
      <c r="GU31" s="109"/>
      <c r="GV31" s="109"/>
      <c r="GW31" s="109"/>
      <c r="GX31" s="109"/>
      <c r="GY31" s="109"/>
      <c r="GZ31" s="109"/>
      <c r="HA31" s="109"/>
      <c r="HB31" s="109"/>
      <c r="HC31" s="109"/>
      <c r="HD31" s="109"/>
      <c r="HE31" s="109"/>
      <c r="HF31" s="109"/>
      <c r="HG31" s="109"/>
      <c r="HH31" s="109"/>
      <c r="HI31" s="109"/>
      <c r="HJ31" s="109"/>
      <c r="HK31" s="109"/>
      <c r="HL31" s="109"/>
      <c r="HM31" s="109"/>
      <c r="HN31" s="109"/>
      <c r="HO31" s="109"/>
      <c r="HP31" s="109"/>
      <c r="HQ31" s="109"/>
      <c r="HR31" s="109"/>
      <c r="HS31" s="109"/>
      <c r="HT31" s="109"/>
      <c r="HU31" s="109"/>
      <c r="HV31" s="109"/>
      <c r="HW31" s="109"/>
      <c r="HX31" s="109"/>
      <c r="HY31" s="109"/>
      <c r="HZ31" s="109"/>
      <c r="IA31" s="109"/>
      <c r="IB31" s="109"/>
      <c r="IC31" s="109"/>
      <c r="ID31" s="109"/>
      <c r="IE31" s="109"/>
      <c r="IF31" s="109"/>
      <c r="IG31" s="109"/>
      <c r="IH31" s="109"/>
      <c r="II31" s="109"/>
      <c r="IJ31" s="109"/>
      <c r="IK31" s="109"/>
      <c r="IL31" s="109"/>
    </row>
    <row r="32" spans="2:246" s="222" customFormat="1" ht="6" customHeight="1">
      <c r="C32" s="579"/>
      <c r="D32" s="580"/>
      <c r="E32" s="581"/>
      <c r="F32" s="580"/>
      <c r="G32" s="581"/>
      <c r="H32" s="580"/>
      <c r="I32" s="581"/>
      <c r="J32" s="580"/>
      <c r="K32" s="581"/>
      <c r="L32" s="580"/>
      <c r="M32" s="581"/>
      <c r="N32" s="580"/>
      <c r="O32" s="581"/>
      <c r="P32" s="580"/>
      <c r="Q32" s="581"/>
      <c r="R32" s="580"/>
      <c r="S32" s="582"/>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T32" s="95"/>
      <c r="BU32" s="95"/>
      <c r="BV32" s="95"/>
      <c r="BW32" s="95"/>
      <c r="BX32" s="95"/>
      <c r="BY32" s="95"/>
      <c r="BZ32" s="95"/>
      <c r="CA32" s="95"/>
      <c r="CB32" s="95"/>
      <c r="CC32" s="95"/>
      <c r="CD32" s="95"/>
      <c r="CE32" s="95"/>
      <c r="CF32" s="95"/>
      <c r="CG32" s="95"/>
      <c r="CH32" s="95"/>
      <c r="CI32" s="95"/>
      <c r="CJ32" s="95"/>
      <c r="CK32" s="95"/>
      <c r="CL32" s="95"/>
      <c r="CM32" s="95"/>
      <c r="CN32" s="95"/>
      <c r="CO32" s="95"/>
      <c r="CP32" s="95"/>
      <c r="CQ32" s="95"/>
      <c r="CR32" s="95"/>
      <c r="CS32" s="95"/>
      <c r="CT32" s="95"/>
      <c r="CU32" s="95"/>
      <c r="CV32" s="95"/>
      <c r="CW32" s="95"/>
      <c r="CX32" s="95"/>
      <c r="CY32" s="95"/>
      <c r="CZ32" s="95"/>
      <c r="DA32" s="95"/>
      <c r="DB32" s="95"/>
      <c r="DC32" s="95"/>
      <c r="DD32" s="95"/>
      <c r="DE32" s="95"/>
      <c r="DF32" s="95"/>
      <c r="DG32" s="95"/>
      <c r="DH32" s="95"/>
      <c r="DI32" s="95"/>
      <c r="DJ32" s="95"/>
      <c r="DK32" s="95"/>
      <c r="DL32" s="95"/>
      <c r="DM32" s="95"/>
      <c r="DN32" s="95"/>
      <c r="DO32" s="95"/>
      <c r="DP32" s="95"/>
      <c r="DQ32" s="95"/>
      <c r="DR32" s="95"/>
      <c r="DS32" s="95"/>
      <c r="DT32" s="95"/>
      <c r="DU32" s="95"/>
      <c r="DV32" s="95"/>
      <c r="DW32" s="95"/>
      <c r="DX32" s="95"/>
      <c r="DY32" s="95"/>
      <c r="DZ32" s="95"/>
      <c r="EA32" s="95"/>
      <c r="EB32" s="95"/>
      <c r="EC32" s="95"/>
      <c r="ED32" s="95"/>
      <c r="EE32" s="95"/>
      <c r="EF32" s="95"/>
      <c r="EG32" s="95"/>
      <c r="EH32" s="95"/>
      <c r="EI32" s="95"/>
      <c r="EJ32" s="95"/>
      <c r="EK32" s="95"/>
      <c r="EL32" s="95"/>
      <c r="EM32" s="95"/>
      <c r="EN32" s="95"/>
      <c r="EO32" s="95"/>
      <c r="EP32" s="95"/>
      <c r="EQ32" s="95"/>
      <c r="ER32" s="95"/>
      <c r="ES32" s="95"/>
      <c r="ET32" s="95"/>
      <c r="EU32" s="95"/>
      <c r="EV32" s="95"/>
      <c r="EW32" s="95"/>
      <c r="EX32" s="95"/>
      <c r="EY32" s="95"/>
      <c r="EZ32" s="95"/>
      <c r="FA32" s="95"/>
      <c r="FB32" s="95"/>
      <c r="FC32" s="95"/>
      <c r="FD32" s="95"/>
      <c r="FE32" s="95"/>
      <c r="FF32" s="95"/>
      <c r="FG32" s="95"/>
      <c r="FH32" s="95"/>
      <c r="FI32" s="95"/>
      <c r="FJ32" s="95"/>
      <c r="FK32" s="95"/>
      <c r="FL32" s="95"/>
      <c r="FM32" s="95"/>
      <c r="FN32" s="95"/>
      <c r="FO32" s="95"/>
      <c r="FP32" s="95"/>
      <c r="FQ32" s="95"/>
      <c r="FR32" s="95"/>
      <c r="FS32" s="95"/>
      <c r="FT32" s="95"/>
      <c r="FU32" s="95"/>
      <c r="FV32" s="95"/>
      <c r="FW32" s="95"/>
      <c r="FX32" s="95"/>
      <c r="FY32" s="95"/>
      <c r="FZ32" s="95"/>
      <c r="GA32" s="95"/>
      <c r="GB32" s="95"/>
      <c r="GC32" s="95"/>
      <c r="GD32" s="95"/>
      <c r="GE32" s="95"/>
      <c r="GF32" s="95"/>
      <c r="GG32" s="95"/>
      <c r="GH32" s="95"/>
      <c r="GI32" s="95"/>
      <c r="GJ32" s="95"/>
      <c r="GK32" s="95"/>
      <c r="GL32" s="95"/>
      <c r="GM32" s="95"/>
      <c r="GN32" s="95"/>
      <c r="GO32" s="95"/>
      <c r="GP32" s="95"/>
      <c r="GQ32" s="95"/>
      <c r="GR32" s="95"/>
      <c r="GS32" s="95"/>
      <c r="GT32" s="95"/>
      <c r="GU32" s="95"/>
      <c r="GV32" s="95"/>
      <c r="GW32" s="95"/>
      <c r="GX32" s="95"/>
      <c r="GY32" s="95"/>
      <c r="GZ32" s="95"/>
      <c r="HA32" s="95"/>
      <c r="HB32" s="95"/>
      <c r="HC32" s="95"/>
      <c r="HD32" s="95"/>
      <c r="HE32" s="95"/>
      <c r="HF32" s="95"/>
      <c r="HG32" s="95"/>
      <c r="HH32" s="95"/>
      <c r="HI32" s="95"/>
      <c r="HJ32" s="95"/>
      <c r="HK32" s="95"/>
      <c r="HL32" s="95"/>
      <c r="HM32" s="95"/>
      <c r="HN32" s="95"/>
      <c r="HO32" s="95"/>
      <c r="HP32" s="95"/>
      <c r="HQ32" s="95"/>
      <c r="HR32" s="95"/>
      <c r="HS32" s="95"/>
      <c r="HT32" s="95"/>
      <c r="HU32" s="95"/>
      <c r="HV32" s="95"/>
      <c r="HW32" s="95"/>
      <c r="HX32" s="95"/>
      <c r="HY32" s="95"/>
      <c r="HZ32" s="95"/>
      <c r="IA32" s="95"/>
      <c r="IB32" s="95"/>
      <c r="IC32" s="95"/>
      <c r="ID32" s="95"/>
      <c r="IE32" s="95"/>
      <c r="IF32" s="95"/>
      <c r="IG32" s="95"/>
      <c r="IH32" s="95"/>
      <c r="II32" s="95"/>
      <c r="IJ32" s="95"/>
      <c r="IK32" s="95"/>
      <c r="IL32" s="95"/>
    </row>
    <row r="33" spans="2:246" ht="15.75">
      <c r="B33" s="231">
        <v>1</v>
      </c>
      <c r="C33" s="573" t="str">
        <f>RESUMO!D30</f>
        <v>C O B E R T U R A S</v>
      </c>
      <c r="D33" s="574">
        <f>R33*E33/100</f>
        <v>0</v>
      </c>
      <c r="E33" s="575"/>
      <c r="F33" s="576">
        <f>R33*G33/100</f>
        <v>0</v>
      </c>
      <c r="G33" s="575"/>
      <c r="H33" s="574">
        <f>R33*I33/100</f>
        <v>0</v>
      </c>
      <c r="I33" s="575"/>
      <c r="J33" s="574">
        <f>R33*K33/100</f>
        <v>15897.310000000003</v>
      </c>
      <c r="K33" s="575">
        <v>100</v>
      </c>
      <c r="L33" s="576">
        <f>R33*M33/100</f>
        <v>0</v>
      </c>
      <c r="M33" s="575"/>
      <c r="N33" s="574">
        <f>R33*O33/100</f>
        <v>0</v>
      </c>
      <c r="O33" s="575"/>
      <c r="P33" s="574">
        <f>R33*Q33/100</f>
        <v>0</v>
      </c>
      <c r="Q33" s="575"/>
      <c r="R33" s="577">
        <f>RESUMO!I30</f>
        <v>15897.310000000001</v>
      </c>
      <c r="S33" s="578">
        <f>R33/$R$61*100</f>
        <v>3.4511890956621576</v>
      </c>
      <c r="T33" s="2301">
        <f t="shared" ref="T33" si="6">E33+G33+I33+K33+M33+O33+Q33</f>
        <v>100</v>
      </c>
      <c r="U33" s="2301"/>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c r="BV33" s="109"/>
      <c r="BW33" s="109"/>
      <c r="BX33" s="109"/>
      <c r="BY33" s="109"/>
      <c r="BZ33" s="109"/>
      <c r="CA33" s="109"/>
      <c r="CB33" s="109"/>
      <c r="CC33" s="109"/>
      <c r="CD33" s="109"/>
      <c r="CE33" s="109"/>
      <c r="CF33" s="109"/>
      <c r="CG33" s="109"/>
      <c r="CH33" s="109"/>
      <c r="CI33" s="109"/>
      <c r="CJ33" s="109"/>
      <c r="CK33" s="109"/>
      <c r="CL33" s="109"/>
      <c r="CM33" s="109"/>
      <c r="CN33" s="109"/>
      <c r="CO33" s="109"/>
      <c r="CP33" s="109"/>
      <c r="CQ33" s="109"/>
      <c r="CR33" s="109"/>
      <c r="CS33" s="109"/>
      <c r="CT33" s="109"/>
      <c r="CU33" s="109"/>
      <c r="CV33" s="109"/>
      <c r="CW33" s="109"/>
      <c r="CX33" s="109"/>
      <c r="CY33" s="109"/>
      <c r="CZ33" s="109"/>
      <c r="DA33" s="109"/>
      <c r="DB33" s="109"/>
      <c r="DC33" s="109"/>
      <c r="DD33" s="109"/>
      <c r="DE33" s="109"/>
      <c r="DF33" s="109"/>
      <c r="DG33" s="109"/>
      <c r="DH33" s="109"/>
      <c r="DI33" s="109"/>
      <c r="DJ33" s="109"/>
      <c r="DK33" s="109"/>
      <c r="DL33" s="109"/>
      <c r="DM33" s="109"/>
      <c r="DN33" s="109"/>
      <c r="DO33" s="109"/>
      <c r="DP33" s="109"/>
      <c r="DQ33" s="109"/>
      <c r="DR33" s="109"/>
      <c r="DS33" s="109"/>
      <c r="DT33" s="109"/>
      <c r="DU33" s="109"/>
      <c r="DV33" s="109"/>
      <c r="DW33" s="109"/>
      <c r="DX33" s="109"/>
      <c r="DY33" s="109"/>
      <c r="DZ33" s="109"/>
      <c r="EA33" s="109"/>
      <c r="EB33" s="109"/>
      <c r="EC33" s="109"/>
      <c r="ED33" s="109"/>
      <c r="EE33" s="109"/>
      <c r="EF33" s="109"/>
      <c r="EG33" s="109"/>
      <c r="EH33" s="109"/>
      <c r="EI33" s="109"/>
      <c r="EJ33" s="109"/>
      <c r="EK33" s="109"/>
      <c r="EL33" s="109"/>
      <c r="EM33" s="109"/>
      <c r="EN33" s="109"/>
      <c r="EO33" s="109"/>
      <c r="EP33" s="109"/>
      <c r="EQ33" s="109"/>
      <c r="ER33" s="109"/>
      <c r="ES33" s="109"/>
      <c r="ET33" s="109"/>
      <c r="EU33" s="109"/>
      <c r="EV33" s="109"/>
      <c r="EW33" s="109"/>
      <c r="EX33" s="109"/>
      <c r="EY33" s="109"/>
      <c r="EZ33" s="109"/>
      <c r="FA33" s="109"/>
      <c r="FB33" s="109"/>
      <c r="FC33" s="109"/>
      <c r="FD33" s="109"/>
      <c r="FE33" s="109"/>
      <c r="FF33" s="109"/>
      <c r="FG33" s="109"/>
      <c r="FH33" s="109"/>
      <c r="FI33" s="109"/>
      <c r="FJ33" s="109"/>
      <c r="FK33" s="109"/>
      <c r="FL33" s="109"/>
      <c r="FM33" s="109"/>
      <c r="FN33" s="109"/>
      <c r="FO33" s="109"/>
      <c r="FP33" s="109"/>
      <c r="FQ33" s="109"/>
      <c r="FR33" s="109"/>
      <c r="FS33" s="109"/>
      <c r="FT33" s="109"/>
      <c r="FU33" s="109"/>
      <c r="FV33" s="109"/>
      <c r="FW33" s="109"/>
      <c r="FX33" s="109"/>
      <c r="FY33" s="109"/>
      <c r="FZ33" s="109"/>
      <c r="GA33" s="109"/>
      <c r="GB33" s="109"/>
      <c r="GC33" s="109"/>
      <c r="GD33" s="109"/>
      <c r="GE33" s="109"/>
      <c r="GF33" s="109"/>
      <c r="GG33" s="109"/>
      <c r="GH33" s="109"/>
      <c r="GI33" s="109"/>
      <c r="GJ33" s="109"/>
      <c r="GK33" s="109"/>
      <c r="GL33" s="109"/>
      <c r="GM33" s="109"/>
      <c r="GN33" s="109"/>
      <c r="GO33" s="109"/>
      <c r="GP33" s="109"/>
      <c r="GQ33" s="109"/>
      <c r="GR33" s="109"/>
      <c r="GS33" s="109"/>
      <c r="GT33" s="109"/>
      <c r="GU33" s="109"/>
      <c r="GV33" s="109"/>
      <c r="GW33" s="109"/>
      <c r="GX33" s="109"/>
      <c r="GY33" s="109"/>
      <c r="GZ33" s="109"/>
      <c r="HA33" s="109"/>
      <c r="HB33" s="109"/>
      <c r="HC33" s="109"/>
      <c r="HD33" s="109"/>
      <c r="HE33" s="109"/>
      <c r="HF33" s="109"/>
      <c r="HG33" s="109"/>
      <c r="HH33" s="109"/>
      <c r="HI33" s="109"/>
      <c r="HJ33" s="109"/>
      <c r="HK33" s="109"/>
      <c r="HL33" s="109"/>
      <c r="HM33" s="109"/>
      <c r="HN33" s="109"/>
      <c r="HO33" s="109"/>
      <c r="HP33" s="109"/>
      <c r="HQ33" s="109"/>
      <c r="HR33" s="109"/>
      <c r="HS33" s="109"/>
      <c r="HT33" s="109"/>
      <c r="HU33" s="109"/>
      <c r="HV33" s="109"/>
      <c r="HW33" s="109"/>
      <c r="HX33" s="109"/>
      <c r="HY33" s="109"/>
      <c r="HZ33" s="109"/>
      <c r="IA33" s="109"/>
      <c r="IB33" s="109"/>
      <c r="IC33" s="109"/>
      <c r="ID33" s="109"/>
      <c r="IE33" s="109"/>
      <c r="IF33" s="109"/>
      <c r="IG33" s="109"/>
      <c r="IH33" s="109"/>
      <c r="II33" s="109"/>
      <c r="IJ33" s="109"/>
      <c r="IK33" s="109"/>
      <c r="IL33" s="109"/>
    </row>
    <row r="34" spans="2:246" s="222" customFormat="1" ht="6" customHeight="1">
      <c r="C34" s="579"/>
      <c r="D34" s="580"/>
      <c r="E34" s="581"/>
      <c r="F34" s="580"/>
      <c r="G34" s="581"/>
      <c r="H34" s="580"/>
      <c r="I34" s="581"/>
      <c r="J34" s="580"/>
      <c r="K34" s="581"/>
      <c r="L34" s="580"/>
      <c r="M34" s="581"/>
      <c r="N34" s="580"/>
      <c r="O34" s="581"/>
      <c r="P34" s="580"/>
      <c r="Q34" s="581"/>
      <c r="R34" s="580"/>
      <c r="S34" s="582"/>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c r="BV34" s="95"/>
      <c r="BW34" s="95"/>
      <c r="BX34" s="95"/>
      <c r="BY34" s="95"/>
      <c r="BZ34" s="95"/>
      <c r="CA34" s="95"/>
      <c r="CB34" s="95"/>
      <c r="CC34" s="95"/>
      <c r="CD34" s="95"/>
      <c r="CE34" s="95"/>
      <c r="CF34" s="95"/>
      <c r="CG34" s="95"/>
      <c r="CH34" s="95"/>
      <c r="CI34" s="95"/>
      <c r="CJ34" s="95"/>
      <c r="CK34" s="95"/>
      <c r="CL34" s="95"/>
      <c r="CM34" s="95"/>
      <c r="CN34" s="95"/>
      <c r="CO34" s="95"/>
      <c r="CP34" s="95"/>
      <c r="CQ34" s="95"/>
      <c r="CR34" s="95"/>
      <c r="CS34" s="95"/>
      <c r="CT34" s="95"/>
      <c r="CU34" s="95"/>
      <c r="CV34" s="95"/>
      <c r="CW34" s="95"/>
      <c r="CX34" s="95"/>
      <c r="CY34" s="95"/>
      <c r="CZ34" s="95"/>
      <c r="DA34" s="95"/>
      <c r="DB34" s="95"/>
      <c r="DC34" s="95"/>
      <c r="DD34" s="95"/>
      <c r="DE34" s="95"/>
      <c r="DF34" s="95"/>
      <c r="DG34" s="95"/>
      <c r="DH34" s="95"/>
      <c r="DI34" s="95"/>
      <c r="DJ34" s="95"/>
      <c r="DK34" s="95"/>
      <c r="DL34" s="95"/>
      <c r="DM34" s="95"/>
      <c r="DN34" s="95"/>
      <c r="DO34" s="95"/>
      <c r="DP34" s="95"/>
      <c r="DQ34" s="95"/>
      <c r="DR34" s="95"/>
      <c r="DS34" s="95"/>
      <c r="DT34" s="95"/>
      <c r="DU34" s="95"/>
      <c r="DV34" s="95"/>
      <c r="DW34" s="95"/>
      <c r="DX34" s="95"/>
      <c r="DY34" s="95"/>
      <c r="DZ34" s="95"/>
      <c r="EA34" s="95"/>
      <c r="EB34" s="95"/>
      <c r="EC34" s="95"/>
      <c r="ED34" s="95"/>
      <c r="EE34" s="95"/>
      <c r="EF34" s="95"/>
      <c r="EG34" s="95"/>
      <c r="EH34" s="95"/>
      <c r="EI34" s="95"/>
      <c r="EJ34" s="95"/>
      <c r="EK34" s="95"/>
      <c r="EL34" s="95"/>
      <c r="EM34" s="95"/>
      <c r="EN34" s="95"/>
      <c r="EO34" s="95"/>
      <c r="EP34" s="95"/>
      <c r="EQ34" s="95"/>
      <c r="ER34" s="95"/>
      <c r="ES34" s="95"/>
      <c r="ET34" s="95"/>
      <c r="EU34" s="95"/>
      <c r="EV34" s="95"/>
      <c r="EW34" s="95"/>
      <c r="EX34" s="95"/>
      <c r="EY34" s="95"/>
      <c r="EZ34" s="95"/>
      <c r="FA34" s="95"/>
      <c r="FB34" s="95"/>
      <c r="FC34" s="95"/>
      <c r="FD34" s="95"/>
      <c r="FE34" s="95"/>
      <c r="FF34" s="95"/>
      <c r="FG34" s="95"/>
      <c r="FH34" s="95"/>
      <c r="FI34" s="95"/>
      <c r="FJ34" s="95"/>
      <c r="FK34" s="95"/>
      <c r="FL34" s="95"/>
      <c r="FM34" s="95"/>
      <c r="FN34" s="95"/>
      <c r="FO34" s="95"/>
      <c r="FP34" s="95"/>
      <c r="FQ34" s="95"/>
      <c r="FR34" s="95"/>
      <c r="FS34" s="95"/>
      <c r="FT34" s="95"/>
      <c r="FU34" s="95"/>
      <c r="FV34" s="95"/>
      <c r="FW34" s="95"/>
      <c r="FX34" s="95"/>
      <c r="FY34" s="95"/>
      <c r="FZ34" s="95"/>
      <c r="GA34" s="95"/>
      <c r="GB34" s="95"/>
      <c r="GC34" s="95"/>
      <c r="GD34" s="95"/>
      <c r="GE34" s="95"/>
      <c r="GF34" s="95"/>
      <c r="GG34" s="95"/>
      <c r="GH34" s="95"/>
      <c r="GI34" s="95"/>
      <c r="GJ34" s="95"/>
      <c r="GK34" s="95"/>
      <c r="GL34" s="95"/>
      <c r="GM34" s="95"/>
      <c r="GN34" s="95"/>
      <c r="GO34" s="95"/>
      <c r="GP34" s="95"/>
      <c r="GQ34" s="95"/>
      <c r="GR34" s="95"/>
      <c r="GS34" s="95"/>
      <c r="GT34" s="95"/>
      <c r="GU34" s="95"/>
      <c r="GV34" s="95"/>
      <c r="GW34" s="95"/>
      <c r="GX34" s="95"/>
      <c r="GY34" s="95"/>
      <c r="GZ34" s="95"/>
      <c r="HA34" s="95"/>
      <c r="HB34" s="95"/>
      <c r="HC34" s="95"/>
      <c r="HD34" s="95"/>
      <c r="HE34" s="95"/>
      <c r="HF34" s="95"/>
      <c r="HG34" s="95"/>
      <c r="HH34" s="95"/>
      <c r="HI34" s="95"/>
      <c r="HJ34" s="95"/>
      <c r="HK34" s="95"/>
      <c r="HL34" s="95"/>
      <c r="HM34" s="95"/>
      <c r="HN34" s="95"/>
      <c r="HO34" s="95"/>
      <c r="HP34" s="95"/>
      <c r="HQ34" s="95"/>
      <c r="HR34" s="95"/>
      <c r="HS34" s="95"/>
      <c r="HT34" s="95"/>
      <c r="HU34" s="95"/>
      <c r="HV34" s="95"/>
      <c r="HW34" s="95"/>
      <c r="HX34" s="95"/>
      <c r="HY34" s="95"/>
      <c r="HZ34" s="95"/>
      <c r="IA34" s="95"/>
      <c r="IB34" s="95"/>
      <c r="IC34" s="95"/>
      <c r="ID34" s="95"/>
      <c r="IE34" s="95"/>
      <c r="IF34" s="95"/>
      <c r="IG34" s="95"/>
      <c r="IH34" s="95"/>
      <c r="II34" s="95"/>
      <c r="IJ34" s="95"/>
      <c r="IK34" s="95"/>
      <c r="IL34" s="95"/>
    </row>
    <row r="35" spans="2:246" ht="15.75">
      <c r="B35" s="231">
        <v>1</v>
      </c>
      <c r="C35" s="573" t="str">
        <f>RESUMO!D32</f>
        <v>R E V E S T I M E N T O</v>
      </c>
      <c r="D35" s="574">
        <f>R35*E35/100</f>
        <v>0</v>
      </c>
      <c r="E35" s="575"/>
      <c r="F35" s="576">
        <f>R35*G35/100</f>
        <v>0</v>
      </c>
      <c r="G35" s="575"/>
      <c r="H35" s="574">
        <f>R35*I35/100</f>
        <v>22303.930000000008</v>
      </c>
      <c r="I35" s="575">
        <v>45.405775696311302</v>
      </c>
      <c r="J35" s="574">
        <f>R35*K35/100</f>
        <v>18392.440000000013</v>
      </c>
      <c r="K35" s="575">
        <v>37.442863439217398</v>
      </c>
      <c r="L35" s="576">
        <f>R35*M35/100</f>
        <v>8424.9799999999741</v>
      </c>
      <c r="M35" s="575">
        <f>100-I35-K35</f>
        <v>17.1513608644713</v>
      </c>
      <c r="N35" s="574">
        <f>R35*O35/100</f>
        <v>0</v>
      </c>
      <c r="O35" s="575"/>
      <c r="P35" s="574">
        <f>R35*Q35/100</f>
        <v>0</v>
      </c>
      <c r="Q35" s="575"/>
      <c r="R35" s="577">
        <f>RESUMO!I32</f>
        <v>49121.35</v>
      </c>
      <c r="S35" s="578">
        <f>R35/$R$61*100</f>
        <v>10.663883857344688</v>
      </c>
      <c r="T35" s="2301">
        <f t="shared" ref="T35" si="7">E35+G35+I35+K35+M35+O35+Q35</f>
        <v>100</v>
      </c>
      <c r="U35" s="2301"/>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c r="BV35" s="109"/>
      <c r="BW35" s="109"/>
      <c r="BX35" s="109"/>
      <c r="BY35" s="109"/>
      <c r="BZ35" s="109"/>
      <c r="CA35" s="109"/>
      <c r="CB35" s="109"/>
      <c r="CC35" s="109"/>
      <c r="CD35" s="109"/>
      <c r="CE35" s="109"/>
      <c r="CF35" s="109"/>
      <c r="CG35" s="109"/>
      <c r="CH35" s="109"/>
      <c r="CI35" s="109"/>
      <c r="CJ35" s="109"/>
      <c r="CK35" s="109"/>
      <c r="CL35" s="109"/>
      <c r="CM35" s="109"/>
      <c r="CN35" s="109"/>
      <c r="CO35" s="109"/>
      <c r="CP35" s="109"/>
      <c r="CQ35" s="109"/>
      <c r="CR35" s="109"/>
      <c r="CS35" s="109"/>
      <c r="CT35" s="109"/>
      <c r="CU35" s="109"/>
      <c r="CV35" s="109"/>
      <c r="CW35" s="109"/>
      <c r="CX35" s="109"/>
      <c r="CY35" s="109"/>
      <c r="CZ35" s="109"/>
      <c r="DA35" s="109"/>
      <c r="DB35" s="109"/>
      <c r="DC35" s="109"/>
      <c r="DD35" s="109"/>
      <c r="DE35" s="109"/>
      <c r="DF35" s="109"/>
      <c r="DG35" s="109"/>
      <c r="DH35" s="109"/>
      <c r="DI35" s="109"/>
      <c r="DJ35" s="109"/>
      <c r="DK35" s="109"/>
      <c r="DL35" s="109"/>
      <c r="DM35" s="109"/>
      <c r="DN35" s="109"/>
      <c r="DO35" s="109"/>
      <c r="DP35" s="109"/>
      <c r="DQ35" s="109"/>
      <c r="DR35" s="109"/>
      <c r="DS35" s="109"/>
      <c r="DT35" s="109"/>
      <c r="DU35" s="109"/>
      <c r="DV35" s="109"/>
      <c r="DW35" s="109"/>
      <c r="DX35" s="109"/>
      <c r="DY35" s="109"/>
      <c r="DZ35" s="109"/>
      <c r="EA35" s="109"/>
      <c r="EB35" s="109"/>
      <c r="EC35" s="109"/>
      <c r="ED35" s="109"/>
      <c r="EE35" s="109"/>
      <c r="EF35" s="109"/>
      <c r="EG35" s="109"/>
      <c r="EH35" s="109"/>
      <c r="EI35" s="109"/>
      <c r="EJ35" s="109"/>
      <c r="EK35" s="109"/>
      <c r="EL35" s="109"/>
      <c r="EM35" s="109"/>
      <c r="EN35" s="109"/>
      <c r="EO35" s="109"/>
      <c r="EP35" s="109"/>
      <c r="EQ35" s="109"/>
      <c r="ER35" s="109"/>
      <c r="ES35" s="109"/>
      <c r="ET35" s="109"/>
      <c r="EU35" s="109"/>
      <c r="EV35" s="109"/>
      <c r="EW35" s="109"/>
      <c r="EX35" s="109"/>
      <c r="EY35" s="109"/>
      <c r="EZ35" s="109"/>
      <c r="FA35" s="109"/>
      <c r="FB35" s="109"/>
      <c r="FC35" s="109"/>
      <c r="FD35" s="109"/>
      <c r="FE35" s="109"/>
      <c r="FF35" s="109"/>
      <c r="FG35" s="109"/>
      <c r="FH35" s="109"/>
      <c r="FI35" s="109"/>
      <c r="FJ35" s="109"/>
      <c r="FK35" s="109"/>
      <c r="FL35" s="109"/>
      <c r="FM35" s="109"/>
      <c r="FN35" s="109"/>
      <c r="FO35" s="109"/>
      <c r="FP35" s="109"/>
      <c r="FQ35" s="109"/>
      <c r="FR35" s="109"/>
      <c r="FS35" s="109"/>
      <c r="FT35" s="109"/>
      <c r="FU35" s="109"/>
      <c r="FV35" s="109"/>
      <c r="FW35" s="109"/>
      <c r="FX35" s="109"/>
      <c r="FY35" s="109"/>
      <c r="FZ35" s="109"/>
      <c r="GA35" s="109"/>
      <c r="GB35" s="109"/>
      <c r="GC35" s="109"/>
      <c r="GD35" s="109"/>
      <c r="GE35" s="109"/>
      <c r="GF35" s="109"/>
      <c r="GG35" s="109"/>
      <c r="GH35" s="109"/>
      <c r="GI35" s="109"/>
      <c r="GJ35" s="109"/>
      <c r="GK35" s="109"/>
      <c r="GL35" s="109"/>
      <c r="GM35" s="109"/>
      <c r="GN35" s="109"/>
      <c r="GO35" s="109"/>
      <c r="GP35" s="109"/>
      <c r="GQ35" s="109"/>
      <c r="GR35" s="109"/>
      <c r="GS35" s="109"/>
      <c r="GT35" s="109"/>
      <c r="GU35" s="109"/>
      <c r="GV35" s="109"/>
      <c r="GW35" s="109"/>
      <c r="GX35" s="109"/>
      <c r="GY35" s="109"/>
      <c r="GZ35" s="109"/>
      <c r="HA35" s="109"/>
      <c r="HB35" s="109"/>
      <c r="HC35" s="109"/>
      <c r="HD35" s="109"/>
      <c r="HE35" s="109"/>
      <c r="HF35" s="109"/>
      <c r="HG35" s="109"/>
      <c r="HH35" s="109"/>
      <c r="HI35" s="109"/>
      <c r="HJ35" s="109"/>
      <c r="HK35" s="109"/>
      <c r="HL35" s="109"/>
      <c r="HM35" s="109"/>
      <c r="HN35" s="109"/>
      <c r="HO35" s="109"/>
      <c r="HP35" s="109"/>
      <c r="HQ35" s="109"/>
      <c r="HR35" s="109"/>
      <c r="HS35" s="109"/>
      <c r="HT35" s="109"/>
      <c r="HU35" s="109"/>
      <c r="HV35" s="109"/>
      <c r="HW35" s="109"/>
      <c r="HX35" s="109"/>
      <c r="HY35" s="109"/>
      <c r="HZ35" s="109"/>
      <c r="IA35" s="109"/>
      <c r="IB35" s="109"/>
      <c r="IC35" s="109"/>
      <c r="ID35" s="109"/>
      <c r="IE35" s="109"/>
      <c r="IF35" s="109"/>
      <c r="IG35" s="109"/>
      <c r="IH35" s="109"/>
      <c r="II35" s="109"/>
      <c r="IJ35" s="109"/>
      <c r="IK35" s="109"/>
      <c r="IL35" s="109"/>
    </row>
    <row r="36" spans="2:246" s="222" customFormat="1" ht="6" customHeight="1">
      <c r="C36" s="579"/>
      <c r="D36" s="580"/>
      <c r="E36" s="581"/>
      <c r="F36" s="580"/>
      <c r="G36" s="581"/>
      <c r="H36" s="580"/>
      <c r="I36" s="581"/>
      <c r="J36" s="580"/>
      <c r="K36" s="581"/>
      <c r="L36" s="580"/>
      <c r="M36" s="581"/>
      <c r="N36" s="580"/>
      <c r="O36" s="581"/>
      <c r="P36" s="580"/>
      <c r="Q36" s="581"/>
      <c r="R36" s="580"/>
      <c r="S36" s="582"/>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95"/>
      <c r="BR36" s="95"/>
      <c r="BS36" s="95"/>
      <c r="BT36" s="95"/>
      <c r="BU36" s="95"/>
      <c r="BV36" s="95"/>
      <c r="BW36" s="95"/>
      <c r="BX36" s="95"/>
      <c r="BY36" s="95"/>
      <c r="BZ36" s="95"/>
      <c r="CA36" s="95"/>
      <c r="CB36" s="95"/>
      <c r="CC36" s="95"/>
      <c r="CD36" s="95"/>
      <c r="CE36" s="95"/>
      <c r="CF36" s="95"/>
      <c r="CG36" s="95"/>
      <c r="CH36" s="95"/>
      <c r="CI36" s="95"/>
      <c r="CJ36" s="95"/>
      <c r="CK36" s="95"/>
      <c r="CL36" s="95"/>
      <c r="CM36" s="95"/>
      <c r="CN36" s="95"/>
      <c r="CO36" s="95"/>
      <c r="CP36" s="95"/>
      <c r="CQ36" s="95"/>
      <c r="CR36" s="95"/>
      <c r="CS36" s="95"/>
      <c r="CT36" s="95"/>
      <c r="CU36" s="95"/>
      <c r="CV36" s="95"/>
      <c r="CW36" s="95"/>
      <c r="CX36" s="95"/>
      <c r="CY36" s="95"/>
      <c r="CZ36" s="95"/>
      <c r="DA36" s="95"/>
      <c r="DB36" s="95"/>
      <c r="DC36" s="95"/>
      <c r="DD36" s="95"/>
      <c r="DE36" s="95"/>
      <c r="DF36" s="95"/>
      <c r="DG36" s="95"/>
      <c r="DH36" s="95"/>
      <c r="DI36" s="95"/>
      <c r="DJ36" s="95"/>
      <c r="DK36" s="95"/>
      <c r="DL36" s="95"/>
      <c r="DM36" s="95"/>
      <c r="DN36" s="95"/>
      <c r="DO36" s="95"/>
      <c r="DP36" s="95"/>
      <c r="DQ36" s="95"/>
      <c r="DR36" s="95"/>
      <c r="DS36" s="95"/>
      <c r="DT36" s="95"/>
      <c r="DU36" s="95"/>
      <c r="DV36" s="95"/>
      <c r="DW36" s="95"/>
      <c r="DX36" s="95"/>
      <c r="DY36" s="95"/>
      <c r="DZ36" s="95"/>
      <c r="EA36" s="95"/>
      <c r="EB36" s="95"/>
      <c r="EC36" s="95"/>
      <c r="ED36" s="95"/>
      <c r="EE36" s="95"/>
      <c r="EF36" s="95"/>
      <c r="EG36" s="95"/>
      <c r="EH36" s="95"/>
      <c r="EI36" s="95"/>
      <c r="EJ36" s="95"/>
      <c r="EK36" s="95"/>
      <c r="EL36" s="95"/>
      <c r="EM36" s="95"/>
      <c r="EN36" s="95"/>
      <c r="EO36" s="95"/>
      <c r="EP36" s="95"/>
      <c r="EQ36" s="95"/>
      <c r="ER36" s="95"/>
      <c r="ES36" s="95"/>
      <c r="ET36" s="95"/>
      <c r="EU36" s="95"/>
      <c r="EV36" s="95"/>
      <c r="EW36" s="95"/>
      <c r="EX36" s="95"/>
      <c r="EY36" s="95"/>
      <c r="EZ36" s="95"/>
      <c r="FA36" s="95"/>
      <c r="FB36" s="95"/>
      <c r="FC36" s="95"/>
      <c r="FD36" s="95"/>
      <c r="FE36" s="95"/>
      <c r="FF36" s="95"/>
      <c r="FG36" s="95"/>
      <c r="FH36" s="95"/>
      <c r="FI36" s="95"/>
      <c r="FJ36" s="95"/>
      <c r="FK36" s="95"/>
      <c r="FL36" s="95"/>
      <c r="FM36" s="95"/>
      <c r="FN36" s="95"/>
      <c r="FO36" s="95"/>
      <c r="FP36" s="95"/>
      <c r="FQ36" s="95"/>
      <c r="FR36" s="95"/>
      <c r="FS36" s="95"/>
      <c r="FT36" s="95"/>
      <c r="FU36" s="95"/>
      <c r="FV36" s="95"/>
      <c r="FW36" s="95"/>
      <c r="FX36" s="95"/>
      <c r="FY36" s="95"/>
      <c r="FZ36" s="95"/>
      <c r="GA36" s="95"/>
      <c r="GB36" s="95"/>
      <c r="GC36" s="95"/>
      <c r="GD36" s="95"/>
      <c r="GE36" s="95"/>
      <c r="GF36" s="95"/>
      <c r="GG36" s="95"/>
      <c r="GH36" s="95"/>
      <c r="GI36" s="95"/>
      <c r="GJ36" s="95"/>
      <c r="GK36" s="95"/>
      <c r="GL36" s="95"/>
      <c r="GM36" s="95"/>
      <c r="GN36" s="95"/>
      <c r="GO36" s="95"/>
      <c r="GP36" s="95"/>
      <c r="GQ36" s="95"/>
      <c r="GR36" s="95"/>
      <c r="GS36" s="95"/>
      <c r="GT36" s="95"/>
      <c r="GU36" s="95"/>
      <c r="GV36" s="95"/>
      <c r="GW36" s="95"/>
      <c r="GX36" s="95"/>
      <c r="GY36" s="95"/>
      <c r="GZ36" s="95"/>
      <c r="HA36" s="95"/>
      <c r="HB36" s="95"/>
      <c r="HC36" s="95"/>
      <c r="HD36" s="95"/>
      <c r="HE36" s="95"/>
      <c r="HF36" s="95"/>
      <c r="HG36" s="95"/>
      <c r="HH36" s="95"/>
      <c r="HI36" s="95"/>
      <c r="HJ36" s="95"/>
      <c r="HK36" s="95"/>
      <c r="HL36" s="95"/>
      <c r="HM36" s="95"/>
      <c r="HN36" s="95"/>
      <c r="HO36" s="95"/>
      <c r="HP36" s="95"/>
      <c r="HQ36" s="95"/>
      <c r="HR36" s="95"/>
      <c r="HS36" s="95"/>
      <c r="HT36" s="95"/>
      <c r="HU36" s="95"/>
      <c r="HV36" s="95"/>
      <c r="HW36" s="95"/>
      <c r="HX36" s="95"/>
      <c r="HY36" s="95"/>
      <c r="HZ36" s="95"/>
      <c r="IA36" s="95"/>
      <c r="IB36" s="95"/>
      <c r="IC36" s="95"/>
      <c r="ID36" s="95"/>
      <c r="IE36" s="95"/>
      <c r="IF36" s="95"/>
      <c r="IG36" s="95"/>
      <c r="IH36" s="95"/>
      <c r="II36" s="95"/>
      <c r="IJ36" s="95"/>
      <c r="IK36" s="95"/>
      <c r="IL36" s="95"/>
    </row>
    <row r="37" spans="2:246" ht="15.75">
      <c r="B37" s="231">
        <v>1</v>
      </c>
      <c r="C37" s="573" t="str">
        <f>RESUMO!D34</f>
        <v>P I S O S</v>
      </c>
      <c r="D37" s="574">
        <f>R37*E37/100</f>
        <v>0</v>
      </c>
      <c r="E37" s="575"/>
      <c r="F37" s="576">
        <f>R37*G37/100</f>
        <v>0</v>
      </c>
      <c r="G37" s="575"/>
      <c r="H37" s="574">
        <f>R37*I37/100</f>
        <v>4231.3400000000038</v>
      </c>
      <c r="I37" s="575">
        <v>35.318117130539697</v>
      </c>
      <c r="J37" s="574">
        <f>R37*K37/100</f>
        <v>7749.3099999999968</v>
      </c>
      <c r="K37" s="575">
        <f>100-I37</f>
        <v>64.68188286946031</v>
      </c>
      <c r="L37" s="576">
        <f>R37*M37/100</f>
        <v>0</v>
      </c>
      <c r="M37" s="575"/>
      <c r="N37" s="574">
        <f>R37*O37/100</f>
        <v>0</v>
      </c>
      <c r="O37" s="575"/>
      <c r="P37" s="574">
        <f>R37*Q37/100</f>
        <v>0</v>
      </c>
      <c r="Q37" s="575"/>
      <c r="R37" s="577">
        <f>RESUMO!I34</f>
        <v>11980.65</v>
      </c>
      <c r="S37" s="578">
        <f>R37/$R$61*100</f>
        <v>2.6009110119224461</v>
      </c>
      <c r="T37" s="2301">
        <f t="shared" ref="T37" si="8">E37+G37+I37+K37+M37+O37+Q37</f>
        <v>100</v>
      </c>
      <c r="U37" s="2301"/>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c r="BV37" s="109"/>
      <c r="BW37" s="109"/>
      <c r="BX37" s="109"/>
      <c r="BY37" s="109"/>
      <c r="BZ37" s="109"/>
      <c r="CA37" s="109"/>
      <c r="CB37" s="109"/>
      <c r="CC37" s="109"/>
      <c r="CD37" s="109"/>
      <c r="CE37" s="109"/>
      <c r="CF37" s="109"/>
      <c r="CG37" s="109"/>
      <c r="CH37" s="109"/>
      <c r="CI37" s="109"/>
      <c r="CJ37" s="109"/>
      <c r="CK37" s="109"/>
      <c r="CL37" s="109"/>
      <c r="CM37" s="109"/>
      <c r="CN37" s="109"/>
      <c r="CO37" s="109"/>
      <c r="CP37" s="109"/>
      <c r="CQ37" s="109"/>
      <c r="CR37" s="109"/>
      <c r="CS37" s="109"/>
      <c r="CT37" s="109"/>
      <c r="CU37" s="109"/>
      <c r="CV37" s="109"/>
      <c r="CW37" s="109"/>
      <c r="CX37" s="109"/>
      <c r="CY37" s="109"/>
      <c r="CZ37" s="109"/>
      <c r="DA37" s="109"/>
      <c r="DB37" s="109"/>
      <c r="DC37" s="109"/>
      <c r="DD37" s="109"/>
      <c r="DE37" s="109"/>
      <c r="DF37" s="109"/>
      <c r="DG37" s="109"/>
      <c r="DH37" s="109"/>
      <c r="DI37" s="109"/>
      <c r="DJ37" s="109"/>
      <c r="DK37" s="109"/>
      <c r="DL37" s="109"/>
      <c r="DM37" s="109"/>
      <c r="DN37" s="109"/>
      <c r="DO37" s="109"/>
      <c r="DP37" s="109"/>
      <c r="DQ37" s="109"/>
      <c r="DR37" s="109"/>
      <c r="DS37" s="109"/>
      <c r="DT37" s="109"/>
      <c r="DU37" s="109"/>
      <c r="DV37" s="109"/>
      <c r="DW37" s="109"/>
      <c r="DX37" s="109"/>
      <c r="DY37" s="109"/>
      <c r="DZ37" s="109"/>
      <c r="EA37" s="109"/>
      <c r="EB37" s="109"/>
      <c r="EC37" s="109"/>
      <c r="ED37" s="109"/>
      <c r="EE37" s="109"/>
      <c r="EF37" s="109"/>
      <c r="EG37" s="109"/>
      <c r="EH37" s="109"/>
      <c r="EI37" s="109"/>
      <c r="EJ37" s="109"/>
      <c r="EK37" s="109"/>
      <c r="EL37" s="109"/>
      <c r="EM37" s="109"/>
      <c r="EN37" s="109"/>
      <c r="EO37" s="109"/>
      <c r="EP37" s="109"/>
      <c r="EQ37" s="109"/>
      <c r="ER37" s="109"/>
      <c r="ES37" s="109"/>
      <c r="ET37" s="109"/>
      <c r="EU37" s="109"/>
      <c r="EV37" s="109"/>
      <c r="EW37" s="109"/>
      <c r="EX37" s="109"/>
      <c r="EY37" s="109"/>
      <c r="EZ37" s="109"/>
      <c r="FA37" s="109"/>
      <c r="FB37" s="109"/>
      <c r="FC37" s="109"/>
      <c r="FD37" s="109"/>
      <c r="FE37" s="109"/>
      <c r="FF37" s="109"/>
      <c r="FG37" s="109"/>
      <c r="FH37" s="109"/>
      <c r="FI37" s="109"/>
      <c r="FJ37" s="109"/>
      <c r="FK37" s="109"/>
      <c r="FL37" s="109"/>
      <c r="FM37" s="109"/>
      <c r="FN37" s="109"/>
      <c r="FO37" s="109"/>
      <c r="FP37" s="109"/>
      <c r="FQ37" s="109"/>
      <c r="FR37" s="109"/>
      <c r="FS37" s="109"/>
      <c r="FT37" s="109"/>
      <c r="FU37" s="109"/>
      <c r="FV37" s="109"/>
      <c r="FW37" s="109"/>
      <c r="FX37" s="109"/>
      <c r="FY37" s="109"/>
      <c r="FZ37" s="109"/>
      <c r="GA37" s="109"/>
      <c r="GB37" s="109"/>
      <c r="GC37" s="109"/>
      <c r="GD37" s="109"/>
      <c r="GE37" s="109"/>
      <c r="GF37" s="109"/>
      <c r="GG37" s="109"/>
      <c r="GH37" s="109"/>
      <c r="GI37" s="109"/>
      <c r="GJ37" s="109"/>
      <c r="GK37" s="109"/>
      <c r="GL37" s="109"/>
      <c r="GM37" s="109"/>
      <c r="GN37" s="109"/>
      <c r="GO37" s="109"/>
      <c r="GP37" s="109"/>
      <c r="GQ37" s="109"/>
      <c r="GR37" s="109"/>
      <c r="GS37" s="109"/>
      <c r="GT37" s="109"/>
      <c r="GU37" s="109"/>
      <c r="GV37" s="109"/>
      <c r="GW37" s="109"/>
      <c r="GX37" s="109"/>
      <c r="GY37" s="109"/>
      <c r="GZ37" s="109"/>
      <c r="HA37" s="109"/>
      <c r="HB37" s="109"/>
      <c r="HC37" s="109"/>
      <c r="HD37" s="109"/>
      <c r="HE37" s="109"/>
      <c r="HF37" s="109"/>
      <c r="HG37" s="109"/>
      <c r="HH37" s="109"/>
      <c r="HI37" s="109"/>
      <c r="HJ37" s="109"/>
      <c r="HK37" s="109"/>
      <c r="HL37" s="109"/>
      <c r="HM37" s="109"/>
      <c r="HN37" s="109"/>
      <c r="HO37" s="109"/>
      <c r="HP37" s="109"/>
      <c r="HQ37" s="109"/>
      <c r="HR37" s="109"/>
      <c r="HS37" s="109"/>
      <c r="HT37" s="109"/>
      <c r="HU37" s="109"/>
      <c r="HV37" s="109"/>
      <c r="HW37" s="109"/>
      <c r="HX37" s="109"/>
      <c r="HY37" s="109"/>
      <c r="HZ37" s="109"/>
      <c r="IA37" s="109"/>
      <c r="IB37" s="109"/>
      <c r="IC37" s="109"/>
      <c r="ID37" s="109"/>
      <c r="IE37" s="109"/>
      <c r="IF37" s="109"/>
      <c r="IG37" s="109"/>
      <c r="IH37" s="109"/>
      <c r="II37" s="109"/>
      <c r="IJ37" s="109"/>
      <c r="IK37" s="109"/>
      <c r="IL37" s="109"/>
    </row>
    <row r="38" spans="2:246" s="222" customFormat="1" ht="6" customHeight="1">
      <c r="C38" s="579"/>
      <c r="D38" s="580"/>
      <c r="E38" s="581"/>
      <c r="F38" s="580"/>
      <c r="G38" s="581"/>
      <c r="H38" s="580"/>
      <c r="I38" s="581"/>
      <c r="J38" s="580"/>
      <c r="K38" s="581"/>
      <c r="L38" s="580"/>
      <c r="M38" s="581"/>
      <c r="N38" s="580"/>
      <c r="O38" s="581"/>
      <c r="P38" s="580"/>
      <c r="Q38" s="581"/>
      <c r="R38" s="580"/>
      <c r="S38" s="582"/>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c r="BR38" s="95"/>
      <c r="BS38" s="95"/>
      <c r="BT38" s="95"/>
      <c r="BU38" s="95"/>
      <c r="BV38" s="95"/>
      <c r="BW38" s="95"/>
      <c r="BX38" s="95"/>
      <c r="BY38" s="95"/>
      <c r="BZ38" s="95"/>
      <c r="CA38" s="95"/>
      <c r="CB38" s="95"/>
      <c r="CC38" s="95"/>
      <c r="CD38" s="95"/>
      <c r="CE38" s="95"/>
      <c r="CF38" s="95"/>
      <c r="CG38" s="95"/>
      <c r="CH38" s="95"/>
      <c r="CI38" s="95"/>
      <c r="CJ38" s="95"/>
      <c r="CK38" s="95"/>
      <c r="CL38" s="95"/>
      <c r="CM38" s="95"/>
      <c r="CN38" s="95"/>
      <c r="CO38" s="95"/>
      <c r="CP38" s="95"/>
      <c r="CQ38" s="95"/>
      <c r="CR38" s="95"/>
      <c r="CS38" s="95"/>
      <c r="CT38" s="95"/>
      <c r="CU38" s="95"/>
      <c r="CV38" s="95"/>
      <c r="CW38" s="95"/>
      <c r="CX38" s="95"/>
      <c r="CY38" s="95"/>
      <c r="CZ38" s="95"/>
      <c r="DA38" s="95"/>
      <c r="DB38" s="95"/>
      <c r="DC38" s="95"/>
      <c r="DD38" s="95"/>
      <c r="DE38" s="95"/>
      <c r="DF38" s="95"/>
      <c r="DG38" s="95"/>
      <c r="DH38" s="95"/>
      <c r="DI38" s="95"/>
      <c r="DJ38" s="95"/>
      <c r="DK38" s="95"/>
      <c r="DL38" s="95"/>
      <c r="DM38" s="95"/>
      <c r="DN38" s="95"/>
      <c r="DO38" s="95"/>
      <c r="DP38" s="95"/>
      <c r="DQ38" s="95"/>
      <c r="DR38" s="95"/>
      <c r="DS38" s="95"/>
      <c r="DT38" s="95"/>
      <c r="DU38" s="95"/>
      <c r="DV38" s="95"/>
      <c r="DW38" s="95"/>
      <c r="DX38" s="95"/>
      <c r="DY38" s="95"/>
      <c r="DZ38" s="95"/>
      <c r="EA38" s="95"/>
      <c r="EB38" s="95"/>
      <c r="EC38" s="95"/>
      <c r="ED38" s="95"/>
      <c r="EE38" s="95"/>
      <c r="EF38" s="95"/>
      <c r="EG38" s="95"/>
      <c r="EH38" s="95"/>
      <c r="EI38" s="95"/>
      <c r="EJ38" s="95"/>
      <c r="EK38" s="95"/>
      <c r="EL38" s="95"/>
      <c r="EM38" s="95"/>
      <c r="EN38" s="95"/>
      <c r="EO38" s="95"/>
      <c r="EP38" s="95"/>
      <c r="EQ38" s="95"/>
      <c r="ER38" s="95"/>
      <c r="ES38" s="95"/>
      <c r="ET38" s="95"/>
      <c r="EU38" s="95"/>
      <c r="EV38" s="95"/>
      <c r="EW38" s="95"/>
      <c r="EX38" s="95"/>
      <c r="EY38" s="95"/>
      <c r="EZ38" s="95"/>
      <c r="FA38" s="95"/>
      <c r="FB38" s="95"/>
      <c r="FC38" s="95"/>
      <c r="FD38" s="95"/>
      <c r="FE38" s="95"/>
      <c r="FF38" s="95"/>
      <c r="FG38" s="95"/>
      <c r="FH38" s="95"/>
      <c r="FI38" s="95"/>
      <c r="FJ38" s="95"/>
      <c r="FK38" s="95"/>
      <c r="FL38" s="95"/>
      <c r="FM38" s="95"/>
      <c r="FN38" s="95"/>
      <c r="FO38" s="95"/>
      <c r="FP38" s="95"/>
      <c r="FQ38" s="95"/>
      <c r="FR38" s="95"/>
      <c r="FS38" s="95"/>
      <c r="FT38" s="95"/>
      <c r="FU38" s="95"/>
      <c r="FV38" s="95"/>
      <c r="FW38" s="95"/>
      <c r="FX38" s="95"/>
      <c r="FY38" s="95"/>
      <c r="FZ38" s="95"/>
      <c r="GA38" s="95"/>
      <c r="GB38" s="95"/>
      <c r="GC38" s="95"/>
      <c r="GD38" s="95"/>
      <c r="GE38" s="95"/>
      <c r="GF38" s="95"/>
      <c r="GG38" s="95"/>
      <c r="GH38" s="95"/>
      <c r="GI38" s="95"/>
      <c r="GJ38" s="95"/>
      <c r="GK38" s="95"/>
      <c r="GL38" s="95"/>
      <c r="GM38" s="95"/>
      <c r="GN38" s="95"/>
      <c r="GO38" s="95"/>
      <c r="GP38" s="95"/>
      <c r="GQ38" s="95"/>
      <c r="GR38" s="95"/>
      <c r="GS38" s="95"/>
      <c r="GT38" s="95"/>
      <c r="GU38" s="95"/>
      <c r="GV38" s="95"/>
      <c r="GW38" s="95"/>
      <c r="GX38" s="95"/>
      <c r="GY38" s="95"/>
      <c r="GZ38" s="95"/>
      <c r="HA38" s="95"/>
      <c r="HB38" s="95"/>
      <c r="HC38" s="95"/>
      <c r="HD38" s="95"/>
      <c r="HE38" s="95"/>
      <c r="HF38" s="95"/>
      <c r="HG38" s="95"/>
      <c r="HH38" s="95"/>
      <c r="HI38" s="95"/>
      <c r="HJ38" s="95"/>
      <c r="HK38" s="95"/>
      <c r="HL38" s="95"/>
      <c r="HM38" s="95"/>
      <c r="HN38" s="95"/>
      <c r="HO38" s="95"/>
      <c r="HP38" s="95"/>
      <c r="HQ38" s="95"/>
      <c r="HR38" s="95"/>
      <c r="HS38" s="95"/>
      <c r="HT38" s="95"/>
      <c r="HU38" s="95"/>
      <c r="HV38" s="95"/>
      <c r="HW38" s="95"/>
      <c r="HX38" s="95"/>
      <c r="HY38" s="95"/>
      <c r="HZ38" s="95"/>
      <c r="IA38" s="95"/>
      <c r="IB38" s="95"/>
      <c r="IC38" s="95"/>
      <c r="ID38" s="95"/>
      <c r="IE38" s="95"/>
      <c r="IF38" s="95"/>
      <c r="IG38" s="95"/>
      <c r="IH38" s="95"/>
      <c r="II38" s="95"/>
      <c r="IJ38" s="95"/>
      <c r="IK38" s="95"/>
      <c r="IL38" s="95"/>
    </row>
    <row r="39" spans="2:246" ht="15.75">
      <c r="B39" s="231">
        <v>1</v>
      </c>
      <c r="C39" s="573" t="str">
        <f>RESUMO!D36</f>
        <v>F O R R O</v>
      </c>
      <c r="D39" s="574">
        <f>R39*E39/100</f>
        <v>0</v>
      </c>
      <c r="E39" s="575"/>
      <c r="F39" s="576">
        <f>R39*G39/100</f>
        <v>0</v>
      </c>
      <c r="G39" s="575"/>
      <c r="H39" s="574">
        <f>R39*I39/100</f>
        <v>0</v>
      </c>
      <c r="I39" s="575"/>
      <c r="J39" s="574">
        <f>R39*K39/100</f>
        <v>0</v>
      </c>
      <c r="K39" s="575"/>
      <c r="L39" s="576">
        <f>R39*M39/100</f>
        <v>6055.53</v>
      </c>
      <c r="M39" s="575">
        <v>100</v>
      </c>
      <c r="N39" s="574">
        <f>R39*O39/100</f>
        <v>0</v>
      </c>
      <c r="O39" s="575"/>
      <c r="P39" s="574">
        <f>R39*Q39/100</f>
        <v>0</v>
      </c>
      <c r="Q39" s="575"/>
      <c r="R39" s="577">
        <f>RESUMO!I36</f>
        <v>6055.53</v>
      </c>
      <c r="S39" s="578">
        <f>R39/$R$61*100</f>
        <v>1.3146110319579263</v>
      </c>
      <c r="T39" s="2301">
        <f t="shared" ref="T39" si="9">E39+G39+I39+K39+M39+O39+Q39</f>
        <v>100</v>
      </c>
      <c r="U39" s="2301"/>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c r="BV39" s="109"/>
      <c r="BW39" s="109"/>
      <c r="BX39" s="109"/>
      <c r="BY39" s="109"/>
      <c r="BZ39" s="109"/>
      <c r="CA39" s="109"/>
      <c r="CB39" s="109"/>
      <c r="CC39" s="109"/>
      <c r="CD39" s="109"/>
      <c r="CE39" s="109"/>
      <c r="CF39" s="109"/>
      <c r="CG39" s="109"/>
      <c r="CH39" s="109"/>
      <c r="CI39" s="109"/>
      <c r="CJ39" s="109"/>
      <c r="CK39" s="109"/>
      <c r="CL39" s="109"/>
      <c r="CM39" s="109"/>
      <c r="CN39" s="109"/>
      <c r="CO39" s="109"/>
      <c r="CP39" s="109"/>
      <c r="CQ39" s="109"/>
      <c r="CR39" s="109"/>
      <c r="CS39" s="109"/>
      <c r="CT39" s="109"/>
      <c r="CU39" s="109"/>
      <c r="CV39" s="109"/>
      <c r="CW39" s="109"/>
      <c r="CX39" s="109"/>
      <c r="CY39" s="109"/>
      <c r="CZ39" s="109"/>
      <c r="DA39" s="109"/>
      <c r="DB39" s="109"/>
      <c r="DC39" s="109"/>
      <c r="DD39" s="109"/>
      <c r="DE39" s="109"/>
      <c r="DF39" s="109"/>
      <c r="DG39" s="109"/>
      <c r="DH39" s="109"/>
      <c r="DI39" s="109"/>
      <c r="DJ39" s="109"/>
      <c r="DK39" s="109"/>
      <c r="DL39" s="109"/>
      <c r="DM39" s="109"/>
      <c r="DN39" s="109"/>
      <c r="DO39" s="109"/>
      <c r="DP39" s="109"/>
      <c r="DQ39" s="109"/>
      <c r="DR39" s="109"/>
      <c r="DS39" s="109"/>
      <c r="DT39" s="109"/>
      <c r="DU39" s="109"/>
      <c r="DV39" s="109"/>
      <c r="DW39" s="109"/>
      <c r="DX39" s="109"/>
      <c r="DY39" s="109"/>
      <c r="DZ39" s="109"/>
      <c r="EA39" s="109"/>
      <c r="EB39" s="109"/>
      <c r="EC39" s="109"/>
      <c r="ED39" s="109"/>
      <c r="EE39" s="109"/>
      <c r="EF39" s="109"/>
      <c r="EG39" s="109"/>
      <c r="EH39" s="109"/>
      <c r="EI39" s="109"/>
      <c r="EJ39" s="109"/>
      <c r="EK39" s="109"/>
      <c r="EL39" s="109"/>
      <c r="EM39" s="109"/>
      <c r="EN39" s="109"/>
      <c r="EO39" s="109"/>
      <c r="EP39" s="109"/>
      <c r="EQ39" s="109"/>
      <c r="ER39" s="109"/>
      <c r="ES39" s="109"/>
      <c r="ET39" s="109"/>
      <c r="EU39" s="109"/>
      <c r="EV39" s="109"/>
      <c r="EW39" s="109"/>
      <c r="EX39" s="109"/>
      <c r="EY39" s="109"/>
      <c r="EZ39" s="109"/>
      <c r="FA39" s="109"/>
      <c r="FB39" s="109"/>
      <c r="FC39" s="109"/>
      <c r="FD39" s="109"/>
      <c r="FE39" s="109"/>
      <c r="FF39" s="109"/>
      <c r="FG39" s="109"/>
      <c r="FH39" s="109"/>
      <c r="FI39" s="109"/>
      <c r="FJ39" s="109"/>
      <c r="FK39" s="109"/>
      <c r="FL39" s="109"/>
      <c r="FM39" s="109"/>
      <c r="FN39" s="109"/>
      <c r="FO39" s="109"/>
      <c r="FP39" s="109"/>
      <c r="FQ39" s="109"/>
      <c r="FR39" s="109"/>
      <c r="FS39" s="109"/>
      <c r="FT39" s="109"/>
      <c r="FU39" s="109"/>
      <c r="FV39" s="109"/>
      <c r="FW39" s="109"/>
      <c r="FX39" s="109"/>
      <c r="FY39" s="109"/>
      <c r="FZ39" s="109"/>
      <c r="GA39" s="109"/>
      <c r="GB39" s="109"/>
      <c r="GC39" s="109"/>
      <c r="GD39" s="109"/>
      <c r="GE39" s="109"/>
      <c r="GF39" s="109"/>
      <c r="GG39" s="109"/>
      <c r="GH39" s="109"/>
      <c r="GI39" s="109"/>
      <c r="GJ39" s="109"/>
      <c r="GK39" s="109"/>
      <c r="GL39" s="109"/>
      <c r="GM39" s="109"/>
      <c r="GN39" s="109"/>
      <c r="GO39" s="109"/>
      <c r="GP39" s="109"/>
      <c r="GQ39" s="109"/>
      <c r="GR39" s="109"/>
      <c r="GS39" s="109"/>
      <c r="GT39" s="109"/>
      <c r="GU39" s="109"/>
      <c r="GV39" s="109"/>
      <c r="GW39" s="109"/>
      <c r="GX39" s="109"/>
      <c r="GY39" s="109"/>
      <c r="GZ39" s="109"/>
      <c r="HA39" s="109"/>
      <c r="HB39" s="109"/>
      <c r="HC39" s="109"/>
      <c r="HD39" s="109"/>
      <c r="HE39" s="109"/>
      <c r="HF39" s="109"/>
      <c r="HG39" s="109"/>
      <c r="HH39" s="109"/>
      <c r="HI39" s="109"/>
      <c r="HJ39" s="109"/>
      <c r="HK39" s="109"/>
      <c r="HL39" s="109"/>
      <c r="HM39" s="109"/>
      <c r="HN39" s="109"/>
      <c r="HO39" s="109"/>
      <c r="HP39" s="109"/>
      <c r="HQ39" s="109"/>
      <c r="HR39" s="109"/>
      <c r="HS39" s="109"/>
      <c r="HT39" s="109"/>
      <c r="HU39" s="109"/>
      <c r="HV39" s="109"/>
      <c r="HW39" s="109"/>
      <c r="HX39" s="109"/>
      <c r="HY39" s="109"/>
      <c r="HZ39" s="109"/>
      <c r="IA39" s="109"/>
      <c r="IB39" s="109"/>
      <c r="IC39" s="109"/>
      <c r="ID39" s="109"/>
      <c r="IE39" s="109"/>
      <c r="IF39" s="109"/>
      <c r="IG39" s="109"/>
      <c r="IH39" s="109"/>
      <c r="II39" s="109"/>
      <c r="IJ39" s="109"/>
      <c r="IK39" s="109"/>
      <c r="IL39" s="109"/>
    </row>
    <row r="40" spans="2:246" s="222" customFormat="1" ht="6" customHeight="1">
      <c r="C40" s="579"/>
      <c r="D40" s="580"/>
      <c r="E40" s="581"/>
      <c r="F40" s="580"/>
      <c r="G40" s="581"/>
      <c r="H40" s="580"/>
      <c r="I40" s="581"/>
      <c r="J40" s="580"/>
      <c r="K40" s="581"/>
      <c r="L40" s="580"/>
      <c r="M40" s="581"/>
      <c r="N40" s="580"/>
      <c r="O40" s="581"/>
      <c r="P40" s="580"/>
      <c r="Q40" s="581"/>
      <c r="R40" s="580"/>
      <c r="S40" s="582"/>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c r="BO40" s="95"/>
      <c r="BP40" s="95"/>
      <c r="BQ40" s="95"/>
      <c r="BR40" s="95"/>
      <c r="BS40" s="95"/>
      <c r="BT40" s="95"/>
      <c r="BU40" s="95"/>
      <c r="BV40" s="95"/>
      <c r="BW40" s="95"/>
      <c r="BX40" s="95"/>
      <c r="BY40" s="95"/>
      <c r="BZ40" s="95"/>
      <c r="CA40" s="95"/>
      <c r="CB40" s="95"/>
      <c r="CC40" s="95"/>
      <c r="CD40" s="95"/>
      <c r="CE40" s="95"/>
      <c r="CF40" s="95"/>
      <c r="CG40" s="95"/>
      <c r="CH40" s="95"/>
      <c r="CI40" s="95"/>
      <c r="CJ40" s="95"/>
      <c r="CK40" s="95"/>
      <c r="CL40" s="95"/>
      <c r="CM40" s="95"/>
      <c r="CN40" s="95"/>
      <c r="CO40" s="95"/>
      <c r="CP40" s="95"/>
      <c r="CQ40" s="95"/>
      <c r="CR40" s="95"/>
      <c r="CS40" s="95"/>
      <c r="CT40" s="95"/>
      <c r="CU40" s="95"/>
      <c r="CV40" s="95"/>
      <c r="CW40" s="95"/>
      <c r="CX40" s="95"/>
      <c r="CY40" s="95"/>
      <c r="CZ40" s="95"/>
      <c r="DA40" s="95"/>
      <c r="DB40" s="95"/>
      <c r="DC40" s="95"/>
      <c r="DD40" s="95"/>
      <c r="DE40" s="95"/>
      <c r="DF40" s="95"/>
      <c r="DG40" s="95"/>
      <c r="DH40" s="95"/>
      <c r="DI40" s="95"/>
      <c r="DJ40" s="95"/>
      <c r="DK40" s="95"/>
      <c r="DL40" s="95"/>
      <c r="DM40" s="95"/>
      <c r="DN40" s="95"/>
      <c r="DO40" s="95"/>
      <c r="DP40" s="95"/>
      <c r="DQ40" s="95"/>
      <c r="DR40" s="95"/>
      <c r="DS40" s="95"/>
      <c r="DT40" s="95"/>
      <c r="DU40" s="95"/>
      <c r="DV40" s="95"/>
      <c r="DW40" s="95"/>
      <c r="DX40" s="95"/>
      <c r="DY40" s="95"/>
      <c r="DZ40" s="95"/>
      <c r="EA40" s="95"/>
      <c r="EB40" s="95"/>
      <c r="EC40" s="95"/>
      <c r="ED40" s="95"/>
      <c r="EE40" s="95"/>
      <c r="EF40" s="95"/>
      <c r="EG40" s="95"/>
      <c r="EH40" s="95"/>
      <c r="EI40" s="95"/>
      <c r="EJ40" s="95"/>
      <c r="EK40" s="95"/>
      <c r="EL40" s="95"/>
      <c r="EM40" s="95"/>
      <c r="EN40" s="95"/>
      <c r="EO40" s="95"/>
      <c r="EP40" s="95"/>
      <c r="EQ40" s="95"/>
      <c r="ER40" s="95"/>
      <c r="ES40" s="95"/>
      <c r="ET40" s="95"/>
      <c r="EU40" s="95"/>
      <c r="EV40" s="95"/>
      <c r="EW40" s="95"/>
      <c r="EX40" s="95"/>
      <c r="EY40" s="95"/>
      <c r="EZ40" s="95"/>
      <c r="FA40" s="95"/>
      <c r="FB40" s="95"/>
      <c r="FC40" s="95"/>
      <c r="FD40" s="95"/>
      <c r="FE40" s="95"/>
      <c r="FF40" s="95"/>
      <c r="FG40" s="95"/>
      <c r="FH40" s="95"/>
      <c r="FI40" s="95"/>
      <c r="FJ40" s="95"/>
      <c r="FK40" s="95"/>
      <c r="FL40" s="95"/>
      <c r="FM40" s="95"/>
      <c r="FN40" s="95"/>
      <c r="FO40" s="95"/>
      <c r="FP40" s="95"/>
      <c r="FQ40" s="95"/>
      <c r="FR40" s="95"/>
      <c r="FS40" s="95"/>
      <c r="FT40" s="95"/>
      <c r="FU40" s="95"/>
      <c r="FV40" s="95"/>
      <c r="FW40" s="95"/>
      <c r="FX40" s="95"/>
      <c r="FY40" s="95"/>
      <c r="FZ40" s="95"/>
      <c r="GA40" s="95"/>
      <c r="GB40" s="95"/>
      <c r="GC40" s="95"/>
      <c r="GD40" s="95"/>
      <c r="GE40" s="95"/>
      <c r="GF40" s="95"/>
      <c r="GG40" s="95"/>
      <c r="GH40" s="95"/>
      <c r="GI40" s="95"/>
      <c r="GJ40" s="95"/>
      <c r="GK40" s="95"/>
      <c r="GL40" s="95"/>
      <c r="GM40" s="95"/>
      <c r="GN40" s="95"/>
      <c r="GO40" s="95"/>
      <c r="GP40" s="95"/>
      <c r="GQ40" s="95"/>
      <c r="GR40" s="95"/>
      <c r="GS40" s="95"/>
      <c r="GT40" s="95"/>
      <c r="GU40" s="95"/>
      <c r="GV40" s="95"/>
      <c r="GW40" s="95"/>
      <c r="GX40" s="95"/>
      <c r="GY40" s="95"/>
      <c r="GZ40" s="95"/>
      <c r="HA40" s="95"/>
      <c r="HB40" s="95"/>
      <c r="HC40" s="95"/>
      <c r="HD40" s="95"/>
      <c r="HE40" s="95"/>
      <c r="HF40" s="95"/>
      <c r="HG40" s="95"/>
      <c r="HH40" s="95"/>
      <c r="HI40" s="95"/>
      <c r="HJ40" s="95"/>
      <c r="HK40" s="95"/>
      <c r="HL40" s="95"/>
      <c r="HM40" s="95"/>
      <c r="HN40" s="95"/>
      <c r="HO40" s="95"/>
      <c r="HP40" s="95"/>
      <c r="HQ40" s="95"/>
      <c r="HR40" s="95"/>
      <c r="HS40" s="95"/>
      <c r="HT40" s="95"/>
      <c r="HU40" s="95"/>
      <c r="HV40" s="95"/>
      <c r="HW40" s="95"/>
      <c r="HX40" s="95"/>
      <c r="HY40" s="95"/>
      <c r="HZ40" s="95"/>
      <c r="IA40" s="95"/>
      <c r="IB40" s="95"/>
      <c r="IC40" s="95"/>
      <c r="ID40" s="95"/>
      <c r="IE40" s="95"/>
      <c r="IF40" s="95"/>
      <c r="IG40" s="95"/>
      <c r="IH40" s="95"/>
      <c r="II40" s="95"/>
      <c r="IJ40" s="95"/>
      <c r="IK40" s="95"/>
      <c r="IL40" s="95"/>
    </row>
    <row r="41" spans="2:246" ht="31.5">
      <c r="B41" s="231">
        <v>1</v>
      </c>
      <c r="C41" s="573" t="str">
        <f>RESUMO!D38</f>
        <v xml:space="preserve">I N S T A L A Ç Õ E S   H I D R O S S A N I T Á R I A S </v>
      </c>
      <c r="D41" s="574">
        <f>R41*E41/100</f>
        <v>5462.2100000000119</v>
      </c>
      <c r="E41" s="575">
        <v>12.692285260110999</v>
      </c>
      <c r="F41" s="576">
        <f>R41*G41/100</f>
        <v>7122.3399999999874</v>
      </c>
      <c r="G41" s="575">
        <v>16.549852715201101</v>
      </c>
      <c r="H41" s="574">
        <f>R41*I41/100</f>
        <v>6922.8099999999822</v>
      </c>
      <c r="I41" s="575">
        <v>16.086214063821899</v>
      </c>
      <c r="J41" s="574">
        <f>R41*K41/100</f>
        <v>23528.310000000023</v>
      </c>
      <c r="K41" s="575">
        <f>100-I41-G41-E41</f>
        <v>54.671647960866004</v>
      </c>
      <c r="L41" s="576">
        <f>R41*M41/100</f>
        <v>0</v>
      </c>
      <c r="M41" s="575"/>
      <c r="N41" s="574">
        <f>R41*O41/100</f>
        <v>0</v>
      </c>
      <c r="O41" s="575"/>
      <c r="P41" s="574">
        <f>R41*Q41/100</f>
        <v>0</v>
      </c>
      <c r="Q41" s="575"/>
      <c r="R41" s="577">
        <f>RESUMO!I38</f>
        <v>43035.670000000006</v>
      </c>
      <c r="S41" s="578">
        <f>R41/$R$61*100</f>
        <v>9.342727482103264</v>
      </c>
      <c r="T41" s="2301">
        <f t="shared" ref="T41" si="10">E41+G41+I41+K41+M41+O41+Q41</f>
        <v>100</v>
      </c>
      <c r="U41" s="2301"/>
      <c r="V41" s="109"/>
      <c r="W41" s="109"/>
      <c r="X41" s="109"/>
      <c r="Y41" s="109"/>
      <c r="Z41" s="109"/>
      <c r="AA41" s="109"/>
      <c r="AB41" s="109"/>
      <c r="AC41" s="109"/>
      <c r="AD41" s="109"/>
      <c r="AE41" s="109"/>
      <c r="AF41" s="109"/>
      <c r="AG41" s="109"/>
      <c r="AH41" s="109"/>
      <c r="AI41" s="109"/>
      <c r="AJ41" s="109"/>
      <c r="AK41" s="109"/>
      <c r="AL41" s="109"/>
      <c r="AM41" s="109"/>
      <c r="AN41" s="109"/>
      <c r="AO41" s="109"/>
      <c r="AP41" s="109"/>
      <c r="AQ41" s="109"/>
      <c r="AR41" s="109"/>
      <c r="AS41" s="109"/>
      <c r="AT41" s="109"/>
      <c r="AU41" s="109"/>
      <c r="AV41" s="109"/>
      <c r="AW41" s="109"/>
      <c r="AX41" s="109"/>
      <c r="AY41" s="109"/>
      <c r="AZ41" s="109"/>
      <c r="BA41" s="109"/>
      <c r="BB41" s="109"/>
      <c r="BC41" s="109"/>
      <c r="BD41" s="109"/>
      <c r="BE41" s="109"/>
      <c r="BF41" s="109"/>
      <c r="BG41" s="109"/>
      <c r="BH41" s="109"/>
      <c r="BI41" s="109"/>
      <c r="BJ41" s="109"/>
      <c r="BK41" s="109"/>
      <c r="BL41" s="109"/>
      <c r="BM41" s="109"/>
      <c r="BN41" s="109"/>
      <c r="BO41" s="109"/>
      <c r="BP41" s="109"/>
      <c r="BQ41" s="109"/>
      <c r="BR41" s="109"/>
      <c r="BS41" s="109"/>
      <c r="BT41" s="109"/>
      <c r="BU41" s="109"/>
      <c r="BV41" s="109"/>
      <c r="BW41" s="109"/>
      <c r="BX41" s="109"/>
      <c r="BY41" s="109"/>
      <c r="BZ41" s="109"/>
      <c r="CA41" s="109"/>
      <c r="CB41" s="109"/>
      <c r="CC41" s="109"/>
      <c r="CD41" s="109"/>
      <c r="CE41" s="109"/>
      <c r="CF41" s="109"/>
      <c r="CG41" s="109"/>
      <c r="CH41" s="109"/>
      <c r="CI41" s="109"/>
      <c r="CJ41" s="109"/>
      <c r="CK41" s="109"/>
      <c r="CL41" s="109"/>
      <c r="CM41" s="109"/>
      <c r="CN41" s="109"/>
      <c r="CO41" s="109"/>
      <c r="CP41" s="109"/>
      <c r="CQ41" s="109"/>
      <c r="CR41" s="109"/>
      <c r="CS41" s="109"/>
      <c r="CT41" s="109"/>
      <c r="CU41" s="109"/>
      <c r="CV41" s="109"/>
      <c r="CW41" s="109"/>
      <c r="CX41" s="109"/>
      <c r="CY41" s="109"/>
      <c r="CZ41" s="109"/>
      <c r="DA41" s="109"/>
      <c r="DB41" s="109"/>
      <c r="DC41" s="109"/>
      <c r="DD41" s="109"/>
      <c r="DE41" s="109"/>
      <c r="DF41" s="109"/>
      <c r="DG41" s="109"/>
      <c r="DH41" s="109"/>
      <c r="DI41" s="109"/>
      <c r="DJ41" s="109"/>
      <c r="DK41" s="109"/>
      <c r="DL41" s="109"/>
      <c r="DM41" s="109"/>
      <c r="DN41" s="109"/>
      <c r="DO41" s="109"/>
      <c r="DP41" s="109"/>
      <c r="DQ41" s="109"/>
      <c r="DR41" s="109"/>
      <c r="DS41" s="109"/>
      <c r="DT41" s="109"/>
      <c r="DU41" s="109"/>
      <c r="DV41" s="109"/>
      <c r="DW41" s="109"/>
      <c r="DX41" s="109"/>
      <c r="DY41" s="109"/>
      <c r="DZ41" s="109"/>
      <c r="EA41" s="109"/>
      <c r="EB41" s="109"/>
      <c r="EC41" s="109"/>
      <c r="ED41" s="109"/>
      <c r="EE41" s="109"/>
      <c r="EF41" s="109"/>
      <c r="EG41" s="109"/>
      <c r="EH41" s="109"/>
      <c r="EI41" s="109"/>
      <c r="EJ41" s="109"/>
      <c r="EK41" s="109"/>
      <c r="EL41" s="109"/>
      <c r="EM41" s="109"/>
      <c r="EN41" s="109"/>
      <c r="EO41" s="109"/>
      <c r="EP41" s="109"/>
      <c r="EQ41" s="109"/>
      <c r="ER41" s="109"/>
      <c r="ES41" s="109"/>
      <c r="ET41" s="109"/>
      <c r="EU41" s="109"/>
      <c r="EV41" s="109"/>
      <c r="EW41" s="109"/>
      <c r="EX41" s="109"/>
      <c r="EY41" s="109"/>
      <c r="EZ41" s="109"/>
      <c r="FA41" s="109"/>
      <c r="FB41" s="109"/>
      <c r="FC41" s="109"/>
      <c r="FD41" s="109"/>
      <c r="FE41" s="109"/>
      <c r="FF41" s="109"/>
      <c r="FG41" s="109"/>
      <c r="FH41" s="109"/>
      <c r="FI41" s="109"/>
      <c r="FJ41" s="109"/>
      <c r="FK41" s="109"/>
      <c r="FL41" s="109"/>
      <c r="FM41" s="109"/>
      <c r="FN41" s="109"/>
      <c r="FO41" s="109"/>
      <c r="FP41" s="109"/>
      <c r="FQ41" s="109"/>
      <c r="FR41" s="109"/>
      <c r="FS41" s="109"/>
      <c r="FT41" s="109"/>
      <c r="FU41" s="109"/>
      <c r="FV41" s="109"/>
      <c r="FW41" s="109"/>
      <c r="FX41" s="109"/>
      <c r="FY41" s="109"/>
      <c r="FZ41" s="109"/>
      <c r="GA41" s="109"/>
      <c r="GB41" s="109"/>
      <c r="GC41" s="109"/>
      <c r="GD41" s="109"/>
      <c r="GE41" s="109"/>
      <c r="GF41" s="109"/>
      <c r="GG41" s="109"/>
      <c r="GH41" s="109"/>
      <c r="GI41" s="109"/>
      <c r="GJ41" s="109"/>
      <c r="GK41" s="109"/>
      <c r="GL41" s="109"/>
      <c r="GM41" s="109"/>
      <c r="GN41" s="109"/>
      <c r="GO41" s="109"/>
      <c r="GP41" s="109"/>
      <c r="GQ41" s="109"/>
      <c r="GR41" s="109"/>
      <c r="GS41" s="109"/>
      <c r="GT41" s="109"/>
      <c r="GU41" s="109"/>
      <c r="GV41" s="109"/>
      <c r="GW41" s="109"/>
      <c r="GX41" s="109"/>
      <c r="GY41" s="109"/>
      <c r="GZ41" s="109"/>
      <c r="HA41" s="109"/>
      <c r="HB41" s="109"/>
      <c r="HC41" s="109"/>
      <c r="HD41" s="109"/>
      <c r="HE41" s="109"/>
      <c r="HF41" s="109"/>
      <c r="HG41" s="109"/>
      <c r="HH41" s="109"/>
      <c r="HI41" s="109"/>
      <c r="HJ41" s="109"/>
      <c r="HK41" s="109"/>
      <c r="HL41" s="109"/>
      <c r="HM41" s="109"/>
      <c r="HN41" s="109"/>
      <c r="HO41" s="109"/>
      <c r="HP41" s="109"/>
      <c r="HQ41" s="109"/>
      <c r="HR41" s="109"/>
      <c r="HS41" s="109"/>
      <c r="HT41" s="109"/>
      <c r="HU41" s="109"/>
      <c r="HV41" s="109"/>
      <c r="HW41" s="109"/>
      <c r="HX41" s="109"/>
      <c r="HY41" s="109"/>
      <c r="HZ41" s="109"/>
      <c r="IA41" s="109"/>
      <c r="IB41" s="109"/>
      <c r="IC41" s="109"/>
      <c r="ID41" s="109"/>
      <c r="IE41" s="109"/>
      <c r="IF41" s="109"/>
      <c r="IG41" s="109"/>
      <c r="IH41" s="109"/>
      <c r="II41" s="109"/>
      <c r="IJ41" s="109"/>
      <c r="IK41" s="109"/>
      <c r="IL41" s="109"/>
    </row>
    <row r="42" spans="2:246" s="222" customFormat="1" ht="6" customHeight="1">
      <c r="C42" s="579"/>
      <c r="D42" s="580"/>
      <c r="E42" s="581"/>
      <c r="F42" s="580"/>
      <c r="G42" s="581"/>
      <c r="H42" s="580"/>
      <c r="I42" s="581"/>
      <c r="J42" s="580"/>
      <c r="K42" s="581"/>
      <c r="L42" s="580"/>
      <c r="M42" s="581"/>
      <c r="N42" s="580"/>
      <c r="O42" s="581"/>
      <c r="P42" s="580"/>
      <c r="Q42" s="581"/>
      <c r="R42" s="580"/>
      <c r="S42" s="582"/>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c r="BG42" s="95"/>
      <c r="BH42" s="95"/>
      <c r="BI42" s="95"/>
      <c r="BJ42" s="95"/>
      <c r="BK42" s="95"/>
      <c r="BL42" s="95"/>
      <c r="BM42" s="95"/>
      <c r="BN42" s="95"/>
      <c r="BO42" s="95"/>
      <c r="BP42" s="95"/>
      <c r="BQ42" s="95"/>
      <c r="BR42" s="95"/>
      <c r="BS42" s="95"/>
      <c r="BT42" s="95"/>
      <c r="BU42" s="95"/>
      <c r="BV42" s="95"/>
      <c r="BW42" s="95"/>
      <c r="BX42" s="95"/>
      <c r="BY42" s="95"/>
      <c r="BZ42" s="95"/>
      <c r="CA42" s="95"/>
      <c r="CB42" s="95"/>
      <c r="CC42" s="95"/>
      <c r="CD42" s="95"/>
      <c r="CE42" s="95"/>
      <c r="CF42" s="95"/>
      <c r="CG42" s="95"/>
      <c r="CH42" s="95"/>
      <c r="CI42" s="95"/>
      <c r="CJ42" s="95"/>
      <c r="CK42" s="95"/>
      <c r="CL42" s="95"/>
      <c r="CM42" s="95"/>
      <c r="CN42" s="95"/>
      <c r="CO42" s="95"/>
      <c r="CP42" s="95"/>
      <c r="CQ42" s="95"/>
      <c r="CR42" s="95"/>
      <c r="CS42" s="95"/>
      <c r="CT42" s="95"/>
      <c r="CU42" s="95"/>
      <c r="CV42" s="95"/>
      <c r="CW42" s="95"/>
      <c r="CX42" s="95"/>
      <c r="CY42" s="95"/>
      <c r="CZ42" s="95"/>
      <c r="DA42" s="95"/>
      <c r="DB42" s="95"/>
      <c r="DC42" s="95"/>
      <c r="DD42" s="95"/>
      <c r="DE42" s="95"/>
      <c r="DF42" s="95"/>
      <c r="DG42" s="95"/>
      <c r="DH42" s="95"/>
      <c r="DI42" s="95"/>
      <c r="DJ42" s="95"/>
      <c r="DK42" s="95"/>
      <c r="DL42" s="95"/>
      <c r="DM42" s="95"/>
      <c r="DN42" s="95"/>
      <c r="DO42" s="95"/>
      <c r="DP42" s="95"/>
      <c r="DQ42" s="95"/>
      <c r="DR42" s="95"/>
      <c r="DS42" s="95"/>
      <c r="DT42" s="95"/>
      <c r="DU42" s="95"/>
      <c r="DV42" s="95"/>
      <c r="DW42" s="95"/>
      <c r="DX42" s="95"/>
      <c r="DY42" s="95"/>
      <c r="DZ42" s="95"/>
      <c r="EA42" s="95"/>
      <c r="EB42" s="95"/>
      <c r="EC42" s="95"/>
      <c r="ED42" s="95"/>
      <c r="EE42" s="95"/>
      <c r="EF42" s="95"/>
      <c r="EG42" s="95"/>
      <c r="EH42" s="95"/>
      <c r="EI42" s="95"/>
      <c r="EJ42" s="95"/>
      <c r="EK42" s="95"/>
      <c r="EL42" s="95"/>
      <c r="EM42" s="95"/>
      <c r="EN42" s="95"/>
      <c r="EO42" s="95"/>
      <c r="EP42" s="95"/>
      <c r="EQ42" s="95"/>
      <c r="ER42" s="95"/>
      <c r="ES42" s="95"/>
      <c r="ET42" s="95"/>
      <c r="EU42" s="95"/>
      <c r="EV42" s="95"/>
      <c r="EW42" s="95"/>
      <c r="EX42" s="95"/>
      <c r="EY42" s="95"/>
      <c r="EZ42" s="95"/>
      <c r="FA42" s="95"/>
      <c r="FB42" s="95"/>
      <c r="FC42" s="95"/>
      <c r="FD42" s="95"/>
      <c r="FE42" s="95"/>
      <c r="FF42" s="95"/>
      <c r="FG42" s="95"/>
      <c r="FH42" s="95"/>
      <c r="FI42" s="95"/>
      <c r="FJ42" s="95"/>
      <c r="FK42" s="95"/>
      <c r="FL42" s="95"/>
      <c r="FM42" s="95"/>
      <c r="FN42" s="95"/>
      <c r="FO42" s="95"/>
      <c r="FP42" s="95"/>
      <c r="FQ42" s="95"/>
      <c r="FR42" s="95"/>
      <c r="FS42" s="95"/>
      <c r="FT42" s="95"/>
      <c r="FU42" s="95"/>
      <c r="FV42" s="95"/>
      <c r="FW42" s="95"/>
      <c r="FX42" s="95"/>
      <c r="FY42" s="95"/>
      <c r="FZ42" s="95"/>
      <c r="GA42" s="95"/>
      <c r="GB42" s="95"/>
      <c r="GC42" s="95"/>
      <c r="GD42" s="95"/>
      <c r="GE42" s="95"/>
      <c r="GF42" s="95"/>
      <c r="GG42" s="95"/>
      <c r="GH42" s="95"/>
      <c r="GI42" s="95"/>
      <c r="GJ42" s="95"/>
      <c r="GK42" s="95"/>
      <c r="GL42" s="95"/>
      <c r="GM42" s="95"/>
      <c r="GN42" s="95"/>
      <c r="GO42" s="95"/>
      <c r="GP42" s="95"/>
      <c r="GQ42" s="95"/>
      <c r="GR42" s="95"/>
      <c r="GS42" s="95"/>
      <c r="GT42" s="95"/>
      <c r="GU42" s="95"/>
      <c r="GV42" s="95"/>
      <c r="GW42" s="95"/>
      <c r="GX42" s="95"/>
      <c r="GY42" s="95"/>
      <c r="GZ42" s="95"/>
      <c r="HA42" s="95"/>
      <c r="HB42" s="95"/>
      <c r="HC42" s="95"/>
      <c r="HD42" s="95"/>
      <c r="HE42" s="95"/>
      <c r="HF42" s="95"/>
      <c r="HG42" s="95"/>
      <c r="HH42" s="95"/>
      <c r="HI42" s="95"/>
      <c r="HJ42" s="95"/>
      <c r="HK42" s="95"/>
      <c r="HL42" s="95"/>
      <c r="HM42" s="95"/>
      <c r="HN42" s="95"/>
      <c r="HO42" s="95"/>
      <c r="HP42" s="95"/>
      <c r="HQ42" s="95"/>
      <c r="HR42" s="95"/>
      <c r="HS42" s="95"/>
      <c r="HT42" s="95"/>
      <c r="HU42" s="95"/>
      <c r="HV42" s="95"/>
      <c r="HW42" s="95"/>
      <c r="HX42" s="95"/>
      <c r="HY42" s="95"/>
      <c r="HZ42" s="95"/>
      <c r="IA42" s="95"/>
      <c r="IB42" s="95"/>
      <c r="IC42" s="95"/>
      <c r="ID42" s="95"/>
      <c r="IE42" s="95"/>
      <c r="IF42" s="95"/>
      <c r="IG42" s="95"/>
      <c r="IH42" s="95"/>
      <c r="II42" s="95"/>
      <c r="IJ42" s="95"/>
      <c r="IK42" s="95"/>
      <c r="IL42" s="95"/>
    </row>
    <row r="43" spans="2:246" ht="31.5">
      <c r="B43" s="231">
        <v>1</v>
      </c>
      <c r="C43" s="573" t="str">
        <f>RESUMO!D40</f>
        <v xml:space="preserve">I N S T A L A Ç Õ E S   E L É T R I C A S </v>
      </c>
      <c r="D43" s="574">
        <f>R43*E43/100</f>
        <v>0</v>
      </c>
      <c r="E43" s="575"/>
      <c r="F43" s="576">
        <f>R43*G43/100</f>
        <v>22148.040000000015</v>
      </c>
      <c r="G43" s="575">
        <v>79.330939225332003</v>
      </c>
      <c r="H43" s="574">
        <f>R43*I43/100</f>
        <v>2314.1999999999989</v>
      </c>
      <c r="I43" s="575">
        <v>8.2891154050319198</v>
      </c>
      <c r="J43" s="574">
        <f>R43*K43/100</f>
        <v>0</v>
      </c>
      <c r="K43" s="575"/>
      <c r="L43" s="576">
        <f>R43*M43/100</f>
        <v>3456.299999999997</v>
      </c>
      <c r="M43" s="575">
        <f>100-G43-I43</f>
        <v>12.379945369636078</v>
      </c>
      <c r="N43" s="574">
        <f>R43*O43/100</f>
        <v>0</v>
      </c>
      <c r="O43" s="575"/>
      <c r="P43" s="574">
        <f>R43*Q43/100</f>
        <v>0</v>
      </c>
      <c r="Q43" s="575"/>
      <c r="R43" s="577">
        <f>RESUMO!I40</f>
        <v>27918.540000000008</v>
      </c>
      <c r="S43" s="578">
        <f>R43/$R$61*100</f>
        <v>6.060909727168168</v>
      </c>
      <c r="T43" s="2301">
        <f t="shared" ref="T43" si="11">E43+G43+I43+K43+M43+O43+Q43</f>
        <v>100</v>
      </c>
      <c r="U43" s="2301"/>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09"/>
      <c r="BI43" s="109"/>
      <c r="BJ43" s="109"/>
      <c r="BK43" s="109"/>
      <c r="BL43" s="109"/>
      <c r="BM43" s="109"/>
      <c r="BN43" s="109"/>
      <c r="BO43" s="109"/>
      <c r="BP43" s="109"/>
      <c r="BQ43" s="109"/>
      <c r="BR43" s="109"/>
      <c r="BS43" s="109"/>
      <c r="BT43" s="109"/>
      <c r="BU43" s="109"/>
      <c r="BV43" s="109"/>
      <c r="BW43" s="109"/>
      <c r="BX43" s="109"/>
      <c r="BY43" s="109"/>
      <c r="BZ43" s="109"/>
      <c r="CA43" s="109"/>
      <c r="CB43" s="109"/>
      <c r="CC43" s="109"/>
      <c r="CD43" s="109"/>
      <c r="CE43" s="109"/>
      <c r="CF43" s="109"/>
      <c r="CG43" s="109"/>
      <c r="CH43" s="109"/>
      <c r="CI43" s="109"/>
      <c r="CJ43" s="109"/>
      <c r="CK43" s="109"/>
      <c r="CL43" s="109"/>
      <c r="CM43" s="109"/>
      <c r="CN43" s="109"/>
      <c r="CO43" s="109"/>
      <c r="CP43" s="109"/>
      <c r="CQ43" s="109"/>
      <c r="CR43" s="109"/>
      <c r="CS43" s="109"/>
      <c r="CT43" s="109"/>
      <c r="CU43" s="109"/>
      <c r="CV43" s="109"/>
      <c r="CW43" s="109"/>
      <c r="CX43" s="109"/>
      <c r="CY43" s="109"/>
      <c r="CZ43" s="109"/>
      <c r="DA43" s="109"/>
      <c r="DB43" s="109"/>
      <c r="DC43" s="109"/>
      <c r="DD43" s="109"/>
      <c r="DE43" s="109"/>
      <c r="DF43" s="109"/>
      <c r="DG43" s="109"/>
      <c r="DH43" s="109"/>
      <c r="DI43" s="109"/>
      <c r="DJ43" s="109"/>
      <c r="DK43" s="109"/>
      <c r="DL43" s="109"/>
      <c r="DM43" s="109"/>
      <c r="DN43" s="109"/>
      <c r="DO43" s="109"/>
      <c r="DP43" s="109"/>
      <c r="DQ43" s="109"/>
      <c r="DR43" s="109"/>
      <c r="DS43" s="109"/>
      <c r="DT43" s="109"/>
      <c r="DU43" s="109"/>
      <c r="DV43" s="109"/>
      <c r="DW43" s="109"/>
      <c r="DX43" s="109"/>
      <c r="DY43" s="109"/>
      <c r="DZ43" s="109"/>
      <c r="EA43" s="109"/>
      <c r="EB43" s="109"/>
      <c r="EC43" s="109"/>
      <c r="ED43" s="109"/>
      <c r="EE43" s="109"/>
      <c r="EF43" s="109"/>
      <c r="EG43" s="109"/>
      <c r="EH43" s="109"/>
      <c r="EI43" s="109"/>
      <c r="EJ43" s="109"/>
      <c r="EK43" s="109"/>
      <c r="EL43" s="109"/>
      <c r="EM43" s="109"/>
      <c r="EN43" s="109"/>
      <c r="EO43" s="109"/>
      <c r="EP43" s="109"/>
      <c r="EQ43" s="109"/>
      <c r="ER43" s="109"/>
      <c r="ES43" s="109"/>
      <c r="ET43" s="109"/>
      <c r="EU43" s="109"/>
      <c r="EV43" s="109"/>
      <c r="EW43" s="109"/>
      <c r="EX43" s="109"/>
      <c r="EY43" s="109"/>
      <c r="EZ43" s="109"/>
      <c r="FA43" s="109"/>
      <c r="FB43" s="109"/>
      <c r="FC43" s="109"/>
      <c r="FD43" s="109"/>
      <c r="FE43" s="109"/>
      <c r="FF43" s="109"/>
      <c r="FG43" s="109"/>
      <c r="FH43" s="109"/>
      <c r="FI43" s="109"/>
      <c r="FJ43" s="109"/>
      <c r="FK43" s="109"/>
      <c r="FL43" s="109"/>
      <c r="FM43" s="109"/>
      <c r="FN43" s="109"/>
      <c r="FO43" s="109"/>
      <c r="FP43" s="109"/>
      <c r="FQ43" s="109"/>
      <c r="FR43" s="109"/>
      <c r="FS43" s="109"/>
      <c r="FT43" s="109"/>
      <c r="FU43" s="109"/>
      <c r="FV43" s="109"/>
      <c r="FW43" s="109"/>
      <c r="FX43" s="109"/>
      <c r="FY43" s="109"/>
      <c r="FZ43" s="109"/>
      <c r="GA43" s="109"/>
      <c r="GB43" s="109"/>
      <c r="GC43" s="109"/>
      <c r="GD43" s="109"/>
      <c r="GE43" s="109"/>
      <c r="GF43" s="109"/>
      <c r="GG43" s="109"/>
      <c r="GH43" s="109"/>
      <c r="GI43" s="109"/>
      <c r="GJ43" s="109"/>
      <c r="GK43" s="109"/>
      <c r="GL43" s="109"/>
      <c r="GM43" s="109"/>
      <c r="GN43" s="109"/>
      <c r="GO43" s="109"/>
      <c r="GP43" s="109"/>
      <c r="GQ43" s="109"/>
      <c r="GR43" s="109"/>
      <c r="GS43" s="109"/>
      <c r="GT43" s="109"/>
      <c r="GU43" s="109"/>
      <c r="GV43" s="109"/>
      <c r="GW43" s="109"/>
      <c r="GX43" s="109"/>
      <c r="GY43" s="109"/>
      <c r="GZ43" s="109"/>
      <c r="HA43" s="109"/>
      <c r="HB43" s="109"/>
      <c r="HC43" s="109"/>
      <c r="HD43" s="109"/>
      <c r="HE43" s="109"/>
      <c r="HF43" s="109"/>
      <c r="HG43" s="109"/>
      <c r="HH43" s="109"/>
      <c r="HI43" s="109"/>
      <c r="HJ43" s="109"/>
      <c r="HK43" s="109"/>
      <c r="HL43" s="109"/>
      <c r="HM43" s="109"/>
      <c r="HN43" s="109"/>
      <c r="HO43" s="109"/>
      <c r="HP43" s="109"/>
      <c r="HQ43" s="109"/>
      <c r="HR43" s="109"/>
      <c r="HS43" s="109"/>
      <c r="HT43" s="109"/>
      <c r="HU43" s="109"/>
      <c r="HV43" s="109"/>
      <c r="HW43" s="109"/>
      <c r="HX43" s="109"/>
      <c r="HY43" s="109"/>
      <c r="HZ43" s="109"/>
      <c r="IA43" s="109"/>
      <c r="IB43" s="109"/>
      <c r="IC43" s="109"/>
      <c r="ID43" s="109"/>
      <c r="IE43" s="109"/>
      <c r="IF43" s="109"/>
      <c r="IG43" s="109"/>
      <c r="IH43" s="109"/>
      <c r="II43" s="109"/>
      <c r="IJ43" s="109"/>
      <c r="IK43" s="109"/>
      <c r="IL43" s="109"/>
    </row>
    <row r="44" spans="2:246" s="222" customFormat="1" ht="6" customHeight="1">
      <c r="C44" s="579"/>
      <c r="D44" s="580"/>
      <c r="E44" s="581"/>
      <c r="F44" s="580"/>
      <c r="G44" s="581"/>
      <c r="H44" s="580"/>
      <c r="I44" s="581"/>
      <c r="J44" s="580"/>
      <c r="K44" s="581"/>
      <c r="L44" s="580"/>
      <c r="M44" s="581"/>
      <c r="N44" s="580"/>
      <c r="O44" s="581"/>
      <c r="P44" s="580"/>
      <c r="Q44" s="581"/>
      <c r="R44" s="580"/>
      <c r="S44" s="582"/>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G44" s="95"/>
      <c r="BH44" s="95"/>
      <c r="BI44" s="95"/>
      <c r="BJ44" s="95"/>
      <c r="BK44" s="95"/>
      <c r="BL44" s="95"/>
      <c r="BM44" s="95"/>
      <c r="BN44" s="95"/>
      <c r="BO44" s="95"/>
      <c r="BP44" s="95"/>
      <c r="BQ44" s="95"/>
      <c r="BR44" s="95"/>
      <c r="BS44" s="95"/>
      <c r="BT44" s="95"/>
      <c r="BU44" s="95"/>
      <c r="BV44" s="95"/>
      <c r="BW44" s="95"/>
      <c r="BX44" s="95"/>
      <c r="BY44" s="95"/>
      <c r="BZ44" s="95"/>
      <c r="CA44" s="95"/>
      <c r="CB44" s="95"/>
      <c r="CC44" s="95"/>
      <c r="CD44" s="95"/>
      <c r="CE44" s="95"/>
      <c r="CF44" s="95"/>
      <c r="CG44" s="95"/>
      <c r="CH44" s="95"/>
      <c r="CI44" s="95"/>
      <c r="CJ44" s="95"/>
      <c r="CK44" s="95"/>
      <c r="CL44" s="95"/>
      <c r="CM44" s="95"/>
      <c r="CN44" s="95"/>
      <c r="CO44" s="95"/>
      <c r="CP44" s="95"/>
      <c r="CQ44" s="95"/>
      <c r="CR44" s="95"/>
      <c r="CS44" s="95"/>
      <c r="CT44" s="95"/>
      <c r="CU44" s="95"/>
      <c r="CV44" s="95"/>
      <c r="CW44" s="95"/>
      <c r="CX44" s="95"/>
      <c r="CY44" s="95"/>
      <c r="CZ44" s="95"/>
      <c r="DA44" s="95"/>
      <c r="DB44" s="95"/>
      <c r="DC44" s="95"/>
      <c r="DD44" s="95"/>
      <c r="DE44" s="95"/>
      <c r="DF44" s="95"/>
      <c r="DG44" s="95"/>
      <c r="DH44" s="95"/>
      <c r="DI44" s="95"/>
      <c r="DJ44" s="95"/>
      <c r="DK44" s="95"/>
      <c r="DL44" s="95"/>
      <c r="DM44" s="95"/>
      <c r="DN44" s="95"/>
      <c r="DO44" s="95"/>
      <c r="DP44" s="95"/>
      <c r="DQ44" s="95"/>
      <c r="DR44" s="95"/>
      <c r="DS44" s="95"/>
      <c r="DT44" s="95"/>
      <c r="DU44" s="95"/>
      <c r="DV44" s="95"/>
      <c r="DW44" s="95"/>
      <c r="DX44" s="95"/>
      <c r="DY44" s="95"/>
      <c r="DZ44" s="95"/>
      <c r="EA44" s="95"/>
      <c r="EB44" s="95"/>
      <c r="EC44" s="95"/>
      <c r="ED44" s="95"/>
      <c r="EE44" s="95"/>
      <c r="EF44" s="95"/>
      <c r="EG44" s="95"/>
      <c r="EH44" s="95"/>
      <c r="EI44" s="95"/>
      <c r="EJ44" s="95"/>
      <c r="EK44" s="95"/>
      <c r="EL44" s="95"/>
      <c r="EM44" s="95"/>
      <c r="EN44" s="95"/>
      <c r="EO44" s="95"/>
      <c r="EP44" s="95"/>
      <c r="EQ44" s="95"/>
      <c r="ER44" s="95"/>
      <c r="ES44" s="95"/>
      <c r="ET44" s="95"/>
      <c r="EU44" s="95"/>
      <c r="EV44" s="95"/>
      <c r="EW44" s="95"/>
      <c r="EX44" s="95"/>
      <c r="EY44" s="95"/>
      <c r="EZ44" s="95"/>
      <c r="FA44" s="95"/>
      <c r="FB44" s="95"/>
      <c r="FC44" s="95"/>
      <c r="FD44" s="95"/>
      <c r="FE44" s="95"/>
      <c r="FF44" s="95"/>
      <c r="FG44" s="95"/>
      <c r="FH44" s="95"/>
      <c r="FI44" s="95"/>
      <c r="FJ44" s="95"/>
      <c r="FK44" s="95"/>
      <c r="FL44" s="95"/>
      <c r="FM44" s="95"/>
      <c r="FN44" s="95"/>
      <c r="FO44" s="95"/>
      <c r="FP44" s="95"/>
      <c r="FQ44" s="95"/>
      <c r="FR44" s="95"/>
      <c r="FS44" s="95"/>
      <c r="FT44" s="95"/>
      <c r="FU44" s="95"/>
      <c r="FV44" s="95"/>
      <c r="FW44" s="95"/>
      <c r="FX44" s="95"/>
      <c r="FY44" s="95"/>
      <c r="FZ44" s="95"/>
      <c r="GA44" s="95"/>
      <c r="GB44" s="95"/>
      <c r="GC44" s="95"/>
      <c r="GD44" s="95"/>
      <c r="GE44" s="95"/>
      <c r="GF44" s="95"/>
      <c r="GG44" s="95"/>
      <c r="GH44" s="95"/>
      <c r="GI44" s="95"/>
      <c r="GJ44" s="95"/>
      <c r="GK44" s="95"/>
      <c r="GL44" s="95"/>
      <c r="GM44" s="95"/>
      <c r="GN44" s="95"/>
      <c r="GO44" s="95"/>
      <c r="GP44" s="95"/>
      <c r="GQ44" s="95"/>
      <c r="GR44" s="95"/>
      <c r="GS44" s="95"/>
      <c r="GT44" s="95"/>
      <c r="GU44" s="95"/>
      <c r="GV44" s="95"/>
      <c r="GW44" s="95"/>
      <c r="GX44" s="95"/>
      <c r="GY44" s="95"/>
      <c r="GZ44" s="95"/>
      <c r="HA44" s="95"/>
      <c r="HB44" s="95"/>
      <c r="HC44" s="95"/>
      <c r="HD44" s="95"/>
      <c r="HE44" s="95"/>
      <c r="HF44" s="95"/>
      <c r="HG44" s="95"/>
      <c r="HH44" s="95"/>
      <c r="HI44" s="95"/>
      <c r="HJ44" s="95"/>
      <c r="HK44" s="95"/>
      <c r="HL44" s="95"/>
      <c r="HM44" s="95"/>
      <c r="HN44" s="95"/>
      <c r="HO44" s="95"/>
      <c r="HP44" s="95"/>
      <c r="HQ44" s="95"/>
      <c r="HR44" s="95"/>
      <c r="HS44" s="95"/>
      <c r="HT44" s="95"/>
      <c r="HU44" s="95"/>
      <c r="HV44" s="95"/>
      <c r="HW44" s="95"/>
      <c r="HX44" s="95"/>
      <c r="HY44" s="95"/>
      <c r="HZ44" s="95"/>
      <c r="IA44" s="95"/>
      <c r="IB44" s="95"/>
      <c r="IC44" s="95"/>
      <c r="ID44" s="95"/>
      <c r="IE44" s="95"/>
      <c r="IF44" s="95"/>
      <c r="IG44" s="95"/>
      <c r="IH44" s="95"/>
      <c r="II44" s="95"/>
      <c r="IJ44" s="95"/>
      <c r="IK44" s="95"/>
      <c r="IL44" s="95"/>
    </row>
    <row r="45" spans="2:246" ht="15.75">
      <c r="B45" s="231">
        <v>1</v>
      </c>
      <c r="C45" s="573" t="str">
        <f>RESUMO!D42</f>
        <v>S P D A</v>
      </c>
      <c r="D45" s="574">
        <f>R45*E45/100</f>
        <v>0</v>
      </c>
      <c r="E45" s="575"/>
      <c r="F45" s="576">
        <f>R45*G45/100</f>
        <v>0</v>
      </c>
      <c r="G45" s="575"/>
      <c r="H45" s="574">
        <f>R45*I45/100</f>
        <v>0</v>
      </c>
      <c r="I45" s="575"/>
      <c r="J45" s="574">
        <f>R45*K45/100</f>
        <v>0</v>
      </c>
      <c r="K45" s="575"/>
      <c r="L45" s="576">
        <f>R45*M45/100</f>
        <v>13642.519999999997</v>
      </c>
      <c r="M45" s="575">
        <v>100</v>
      </c>
      <c r="N45" s="574">
        <f>R45*O45/100</f>
        <v>0</v>
      </c>
      <c r="O45" s="575"/>
      <c r="P45" s="574">
        <f>R45*Q45/100</f>
        <v>0</v>
      </c>
      <c r="Q45" s="575"/>
      <c r="R45" s="577">
        <f>RESUMO!I42</f>
        <v>13642.519999999999</v>
      </c>
      <c r="S45" s="578">
        <f>R45/$R$61*100</f>
        <v>2.9616907678942468</v>
      </c>
      <c r="T45" s="2301">
        <f t="shared" ref="T45" si="12">E45+G45+I45+K45+M45+O45+Q45</f>
        <v>100</v>
      </c>
      <c r="U45" s="2301"/>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c r="AT45" s="109"/>
      <c r="AU45" s="109"/>
      <c r="AV45" s="109"/>
      <c r="AW45" s="109"/>
      <c r="AX45" s="109"/>
      <c r="AY45" s="109"/>
      <c r="AZ45" s="109"/>
      <c r="BA45" s="109"/>
      <c r="BB45" s="109"/>
      <c r="BC45" s="109"/>
      <c r="BD45" s="109"/>
      <c r="BE45" s="109"/>
      <c r="BF45" s="109"/>
      <c r="BG45" s="109"/>
      <c r="BH45" s="109"/>
      <c r="BI45" s="109"/>
      <c r="BJ45" s="109"/>
      <c r="BK45" s="109"/>
      <c r="BL45" s="109"/>
      <c r="BM45" s="109"/>
      <c r="BN45" s="109"/>
      <c r="BO45" s="109"/>
      <c r="BP45" s="109"/>
      <c r="BQ45" s="109"/>
      <c r="BR45" s="109"/>
      <c r="BS45" s="109"/>
      <c r="BT45" s="109"/>
      <c r="BU45" s="109"/>
      <c r="BV45" s="109"/>
      <c r="BW45" s="109"/>
      <c r="BX45" s="109"/>
      <c r="BY45" s="109"/>
      <c r="BZ45" s="109"/>
      <c r="CA45" s="109"/>
      <c r="CB45" s="109"/>
      <c r="CC45" s="109"/>
      <c r="CD45" s="109"/>
      <c r="CE45" s="109"/>
      <c r="CF45" s="109"/>
      <c r="CG45" s="109"/>
      <c r="CH45" s="109"/>
      <c r="CI45" s="109"/>
      <c r="CJ45" s="109"/>
      <c r="CK45" s="109"/>
      <c r="CL45" s="109"/>
      <c r="CM45" s="109"/>
      <c r="CN45" s="109"/>
      <c r="CO45" s="109"/>
      <c r="CP45" s="109"/>
      <c r="CQ45" s="109"/>
      <c r="CR45" s="109"/>
      <c r="CS45" s="109"/>
      <c r="CT45" s="109"/>
      <c r="CU45" s="109"/>
      <c r="CV45" s="109"/>
      <c r="CW45" s="109"/>
      <c r="CX45" s="109"/>
      <c r="CY45" s="109"/>
      <c r="CZ45" s="109"/>
      <c r="DA45" s="109"/>
      <c r="DB45" s="109"/>
      <c r="DC45" s="109"/>
      <c r="DD45" s="109"/>
      <c r="DE45" s="109"/>
      <c r="DF45" s="109"/>
      <c r="DG45" s="109"/>
      <c r="DH45" s="109"/>
      <c r="DI45" s="109"/>
      <c r="DJ45" s="109"/>
      <c r="DK45" s="109"/>
      <c r="DL45" s="109"/>
      <c r="DM45" s="109"/>
      <c r="DN45" s="109"/>
      <c r="DO45" s="109"/>
      <c r="DP45" s="109"/>
      <c r="DQ45" s="109"/>
      <c r="DR45" s="109"/>
      <c r="DS45" s="109"/>
      <c r="DT45" s="109"/>
      <c r="DU45" s="109"/>
      <c r="DV45" s="109"/>
      <c r="DW45" s="109"/>
      <c r="DX45" s="109"/>
      <c r="DY45" s="109"/>
      <c r="DZ45" s="109"/>
      <c r="EA45" s="109"/>
      <c r="EB45" s="109"/>
      <c r="EC45" s="109"/>
      <c r="ED45" s="109"/>
      <c r="EE45" s="109"/>
      <c r="EF45" s="109"/>
      <c r="EG45" s="109"/>
      <c r="EH45" s="109"/>
      <c r="EI45" s="109"/>
      <c r="EJ45" s="109"/>
      <c r="EK45" s="109"/>
      <c r="EL45" s="109"/>
      <c r="EM45" s="109"/>
      <c r="EN45" s="109"/>
      <c r="EO45" s="109"/>
      <c r="EP45" s="109"/>
      <c r="EQ45" s="109"/>
      <c r="ER45" s="109"/>
      <c r="ES45" s="109"/>
      <c r="ET45" s="109"/>
      <c r="EU45" s="109"/>
      <c r="EV45" s="109"/>
      <c r="EW45" s="109"/>
      <c r="EX45" s="109"/>
      <c r="EY45" s="109"/>
      <c r="EZ45" s="109"/>
      <c r="FA45" s="109"/>
      <c r="FB45" s="109"/>
      <c r="FC45" s="109"/>
      <c r="FD45" s="109"/>
      <c r="FE45" s="109"/>
      <c r="FF45" s="109"/>
      <c r="FG45" s="109"/>
      <c r="FH45" s="109"/>
      <c r="FI45" s="109"/>
      <c r="FJ45" s="109"/>
      <c r="FK45" s="109"/>
      <c r="FL45" s="109"/>
      <c r="FM45" s="109"/>
      <c r="FN45" s="109"/>
      <c r="FO45" s="109"/>
      <c r="FP45" s="109"/>
      <c r="FQ45" s="109"/>
      <c r="FR45" s="109"/>
      <c r="FS45" s="109"/>
      <c r="FT45" s="109"/>
      <c r="FU45" s="109"/>
      <c r="FV45" s="109"/>
      <c r="FW45" s="109"/>
      <c r="FX45" s="109"/>
      <c r="FY45" s="109"/>
      <c r="FZ45" s="109"/>
      <c r="GA45" s="109"/>
      <c r="GB45" s="109"/>
      <c r="GC45" s="109"/>
      <c r="GD45" s="109"/>
      <c r="GE45" s="109"/>
      <c r="GF45" s="109"/>
      <c r="GG45" s="109"/>
      <c r="GH45" s="109"/>
      <c r="GI45" s="109"/>
      <c r="GJ45" s="109"/>
      <c r="GK45" s="109"/>
      <c r="GL45" s="109"/>
      <c r="GM45" s="109"/>
      <c r="GN45" s="109"/>
      <c r="GO45" s="109"/>
      <c r="GP45" s="109"/>
      <c r="GQ45" s="109"/>
      <c r="GR45" s="109"/>
      <c r="GS45" s="109"/>
      <c r="GT45" s="109"/>
      <c r="GU45" s="109"/>
      <c r="GV45" s="109"/>
      <c r="GW45" s="109"/>
      <c r="GX45" s="109"/>
      <c r="GY45" s="109"/>
      <c r="GZ45" s="109"/>
      <c r="HA45" s="109"/>
      <c r="HB45" s="109"/>
      <c r="HC45" s="109"/>
      <c r="HD45" s="109"/>
      <c r="HE45" s="109"/>
      <c r="HF45" s="109"/>
      <c r="HG45" s="109"/>
      <c r="HH45" s="109"/>
      <c r="HI45" s="109"/>
      <c r="HJ45" s="109"/>
      <c r="HK45" s="109"/>
      <c r="HL45" s="109"/>
      <c r="HM45" s="109"/>
      <c r="HN45" s="109"/>
      <c r="HO45" s="109"/>
      <c r="HP45" s="109"/>
      <c r="HQ45" s="109"/>
      <c r="HR45" s="109"/>
      <c r="HS45" s="109"/>
      <c r="HT45" s="109"/>
      <c r="HU45" s="109"/>
      <c r="HV45" s="109"/>
      <c r="HW45" s="109"/>
      <c r="HX45" s="109"/>
      <c r="HY45" s="109"/>
      <c r="HZ45" s="109"/>
      <c r="IA45" s="109"/>
      <c r="IB45" s="109"/>
      <c r="IC45" s="109"/>
      <c r="ID45" s="109"/>
      <c r="IE45" s="109"/>
      <c r="IF45" s="109"/>
      <c r="IG45" s="109"/>
      <c r="IH45" s="109"/>
      <c r="II45" s="109"/>
      <c r="IJ45" s="109"/>
      <c r="IK45" s="109"/>
      <c r="IL45" s="109"/>
    </row>
    <row r="46" spans="2:246" s="222" customFormat="1" ht="6" customHeight="1">
      <c r="C46" s="579"/>
      <c r="D46" s="580"/>
      <c r="E46" s="581"/>
      <c r="F46" s="580"/>
      <c r="G46" s="581"/>
      <c r="H46" s="580"/>
      <c r="I46" s="581"/>
      <c r="J46" s="580"/>
      <c r="K46" s="581"/>
      <c r="L46" s="580"/>
      <c r="M46" s="581"/>
      <c r="N46" s="580"/>
      <c r="O46" s="581"/>
      <c r="P46" s="580"/>
      <c r="Q46" s="581"/>
      <c r="R46" s="580"/>
      <c r="S46" s="582"/>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c r="BK46" s="95"/>
      <c r="BL46" s="95"/>
      <c r="BM46" s="95"/>
      <c r="BN46" s="95"/>
      <c r="BO46" s="95"/>
      <c r="BP46" s="95"/>
      <c r="BQ46" s="95"/>
      <c r="BR46" s="95"/>
      <c r="BS46" s="95"/>
      <c r="BT46" s="95"/>
      <c r="BU46" s="95"/>
      <c r="BV46" s="95"/>
      <c r="BW46" s="95"/>
      <c r="BX46" s="95"/>
      <c r="BY46" s="95"/>
      <c r="BZ46" s="95"/>
      <c r="CA46" s="95"/>
      <c r="CB46" s="95"/>
      <c r="CC46" s="95"/>
      <c r="CD46" s="95"/>
      <c r="CE46" s="95"/>
      <c r="CF46" s="95"/>
      <c r="CG46" s="95"/>
      <c r="CH46" s="95"/>
      <c r="CI46" s="95"/>
      <c r="CJ46" s="95"/>
      <c r="CK46" s="95"/>
      <c r="CL46" s="95"/>
      <c r="CM46" s="95"/>
      <c r="CN46" s="95"/>
      <c r="CO46" s="95"/>
      <c r="CP46" s="95"/>
      <c r="CQ46" s="95"/>
      <c r="CR46" s="95"/>
      <c r="CS46" s="95"/>
      <c r="CT46" s="95"/>
      <c r="CU46" s="95"/>
      <c r="CV46" s="95"/>
      <c r="CW46" s="95"/>
      <c r="CX46" s="95"/>
      <c r="CY46" s="95"/>
      <c r="CZ46" s="95"/>
      <c r="DA46" s="95"/>
      <c r="DB46" s="95"/>
      <c r="DC46" s="95"/>
      <c r="DD46" s="95"/>
      <c r="DE46" s="95"/>
      <c r="DF46" s="95"/>
      <c r="DG46" s="95"/>
      <c r="DH46" s="95"/>
      <c r="DI46" s="95"/>
      <c r="DJ46" s="95"/>
      <c r="DK46" s="95"/>
      <c r="DL46" s="95"/>
      <c r="DM46" s="95"/>
      <c r="DN46" s="95"/>
      <c r="DO46" s="95"/>
      <c r="DP46" s="95"/>
      <c r="DQ46" s="95"/>
      <c r="DR46" s="95"/>
      <c r="DS46" s="95"/>
      <c r="DT46" s="95"/>
      <c r="DU46" s="95"/>
      <c r="DV46" s="95"/>
      <c r="DW46" s="95"/>
      <c r="DX46" s="95"/>
      <c r="DY46" s="95"/>
      <c r="DZ46" s="95"/>
      <c r="EA46" s="95"/>
      <c r="EB46" s="95"/>
      <c r="EC46" s="95"/>
      <c r="ED46" s="95"/>
      <c r="EE46" s="95"/>
      <c r="EF46" s="95"/>
      <c r="EG46" s="95"/>
      <c r="EH46" s="95"/>
      <c r="EI46" s="95"/>
      <c r="EJ46" s="95"/>
      <c r="EK46" s="95"/>
      <c r="EL46" s="95"/>
      <c r="EM46" s="95"/>
      <c r="EN46" s="95"/>
      <c r="EO46" s="95"/>
      <c r="EP46" s="95"/>
      <c r="EQ46" s="95"/>
      <c r="ER46" s="95"/>
      <c r="ES46" s="95"/>
      <c r="ET46" s="95"/>
      <c r="EU46" s="95"/>
      <c r="EV46" s="95"/>
      <c r="EW46" s="95"/>
      <c r="EX46" s="95"/>
      <c r="EY46" s="95"/>
      <c r="EZ46" s="95"/>
      <c r="FA46" s="95"/>
      <c r="FB46" s="95"/>
      <c r="FC46" s="95"/>
      <c r="FD46" s="95"/>
      <c r="FE46" s="95"/>
      <c r="FF46" s="95"/>
      <c r="FG46" s="95"/>
      <c r="FH46" s="95"/>
      <c r="FI46" s="95"/>
      <c r="FJ46" s="95"/>
      <c r="FK46" s="95"/>
      <c r="FL46" s="95"/>
      <c r="FM46" s="95"/>
      <c r="FN46" s="95"/>
      <c r="FO46" s="95"/>
      <c r="FP46" s="95"/>
      <c r="FQ46" s="95"/>
      <c r="FR46" s="95"/>
      <c r="FS46" s="95"/>
      <c r="FT46" s="95"/>
      <c r="FU46" s="95"/>
      <c r="FV46" s="95"/>
      <c r="FW46" s="95"/>
      <c r="FX46" s="95"/>
      <c r="FY46" s="95"/>
      <c r="FZ46" s="95"/>
      <c r="GA46" s="95"/>
      <c r="GB46" s="95"/>
      <c r="GC46" s="95"/>
      <c r="GD46" s="95"/>
      <c r="GE46" s="95"/>
      <c r="GF46" s="95"/>
      <c r="GG46" s="95"/>
      <c r="GH46" s="95"/>
      <c r="GI46" s="95"/>
      <c r="GJ46" s="95"/>
      <c r="GK46" s="95"/>
      <c r="GL46" s="95"/>
      <c r="GM46" s="95"/>
      <c r="GN46" s="95"/>
      <c r="GO46" s="95"/>
      <c r="GP46" s="95"/>
      <c r="GQ46" s="95"/>
      <c r="GR46" s="95"/>
      <c r="GS46" s="95"/>
      <c r="GT46" s="95"/>
      <c r="GU46" s="95"/>
      <c r="GV46" s="95"/>
      <c r="GW46" s="95"/>
      <c r="GX46" s="95"/>
      <c r="GY46" s="95"/>
      <c r="GZ46" s="95"/>
      <c r="HA46" s="95"/>
      <c r="HB46" s="95"/>
      <c r="HC46" s="95"/>
      <c r="HD46" s="95"/>
      <c r="HE46" s="95"/>
      <c r="HF46" s="95"/>
      <c r="HG46" s="95"/>
      <c r="HH46" s="95"/>
      <c r="HI46" s="95"/>
      <c r="HJ46" s="95"/>
      <c r="HK46" s="95"/>
      <c r="HL46" s="95"/>
      <c r="HM46" s="95"/>
      <c r="HN46" s="95"/>
      <c r="HO46" s="95"/>
      <c r="HP46" s="95"/>
      <c r="HQ46" s="95"/>
      <c r="HR46" s="95"/>
      <c r="HS46" s="95"/>
      <c r="HT46" s="95"/>
      <c r="HU46" s="95"/>
      <c r="HV46" s="95"/>
      <c r="HW46" s="95"/>
      <c r="HX46" s="95"/>
      <c r="HY46" s="95"/>
      <c r="HZ46" s="95"/>
      <c r="IA46" s="95"/>
      <c r="IB46" s="95"/>
      <c r="IC46" s="95"/>
      <c r="ID46" s="95"/>
      <c r="IE46" s="95"/>
      <c r="IF46" s="95"/>
      <c r="IG46" s="95"/>
      <c r="IH46" s="95"/>
      <c r="II46" s="95"/>
      <c r="IJ46" s="95"/>
      <c r="IK46" s="95"/>
      <c r="IL46" s="95"/>
    </row>
    <row r="47" spans="2:246" ht="15.75">
      <c r="B47" s="231">
        <v>1</v>
      </c>
      <c r="C47" s="573" t="str">
        <f>RESUMO!D44</f>
        <v>L Ó G I C A</v>
      </c>
      <c r="D47" s="574">
        <f>R47*E47/100</f>
        <v>0</v>
      </c>
      <c r="E47" s="575"/>
      <c r="F47" s="576">
        <f>R47*G47/100</f>
        <v>0</v>
      </c>
      <c r="G47" s="575"/>
      <c r="H47" s="574">
        <f>R47*I47/100</f>
        <v>0</v>
      </c>
      <c r="I47" s="575"/>
      <c r="J47" s="574">
        <f>R47*K47/100</f>
        <v>0</v>
      </c>
      <c r="K47" s="575"/>
      <c r="L47" s="576">
        <f>R47*M47/100</f>
        <v>10023.91</v>
      </c>
      <c r="M47" s="575">
        <v>100</v>
      </c>
      <c r="N47" s="574">
        <f>R47*O47/100</f>
        <v>0</v>
      </c>
      <c r="O47" s="575"/>
      <c r="P47" s="574">
        <f>R47*Q47/100</f>
        <v>0</v>
      </c>
      <c r="Q47" s="575"/>
      <c r="R47" s="577">
        <f>RESUMO!I44</f>
        <v>10023.91</v>
      </c>
      <c r="S47" s="578">
        <f>R47/$R$61*100</f>
        <v>2.1761171473600784</v>
      </c>
      <c r="T47" s="2301">
        <f t="shared" ref="T47" si="13">E47+G47+I47+K47+M47+O47+Q47</f>
        <v>100</v>
      </c>
      <c r="U47" s="2301"/>
      <c r="V47" s="109"/>
      <c r="W47" s="109"/>
      <c r="X47" s="109"/>
      <c r="Y47" s="109"/>
      <c r="Z47" s="109"/>
      <c r="AA47" s="109"/>
      <c r="AB47" s="109"/>
      <c r="AC47" s="109"/>
      <c r="AD47" s="109"/>
      <c r="AE47" s="109"/>
      <c r="AF47" s="109"/>
      <c r="AG47" s="109"/>
      <c r="AH47" s="109"/>
      <c r="AI47" s="109"/>
      <c r="AJ47" s="109"/>
      <c r="AK47" s="109"/>
      <c r="AL47" s="109"/>
      <c r="AM47" s="109"/>
      <c r="AN47" s="109"/>
      <c r="AO47" s="109"/>
      <c r="AP47" s="109"/>
      <c r="AQ47" s="109"/>
      <c r="AR47" s="109"/>
      <c r="AS47" s="109"/>
      <c r="AT47" s="109"/>
      <c r="AU47" s="109"/>
      <c r="AV47" s="109"/>
      <c r="AW47" s="109"/>
      <c r="AX47" s="109"/>
      <c r="AY47" s="109"/>
      <c r="AZ47" s="109"/>
      <c r="BA47" s="109"/>
      <c r="BB47" s="109"/>
      <c r="BC47" s="109"/>
      <c r="BD47" s="109"/>
      <c r="BE47" s="109"/>
      <c r="BF47" s="109"/>
      <c r="BG47" s="109"/>
      <c r="BH47" s="109"/>
      <c r="BI47" s="109"/>
      <c r="BJ47" s="109"/>
      <c r="BK47" s="109"/>
      <c r="BL47" s="109"/>
      <c r="BM47" s="109"/>
      <c r="BN47" s="109"/>
      <c r="BO47" s="109"/>
      <c r="BP47" s="109"/>
      <c r="BQ47" s="109"/>
      <c r="BR47" s="109"/>
      <c r="BS47" s="109"/>
      <c r="BT47" s="109"/>
      <c r="BU47" s="109"/>
      <c r="BV47" s="109"/>
      <c r="BW47" s="109"/>
      <c r="BX47" s="109"/>
      <c r="BY47" s="109"/>
      <c r="BZ47" s="109"/>
      <c r="CA47" s="109"/>
      <c r="CB47" s="109"/>
      <c r="CC47" s="109"/>
      <c r="CD47" s="109"/>
      <c r="CE47" s="109"/>
      <c r="CF47" s="109"/>
      <c r="CG47" s="109"/>
      <c r="CH47" s="109"/>
      <c r="CI47" s="109"/>
      <c r="CJ47" s="109"/>
      <c r="CK47" s="109"/>
      <c r="CL47" s="109"/>
      <c r="CM47" s="109"/>
      <c r="CN47" s="109"/>
      <c r="CO47" s="109"/>
      <c r="CP47" s="109"/>
      <c r="CQ47" s="109"/>
      <c r="CR47" s="109"/>
      <c r="CS47" s="109"/>
      <c r="CT47" s="109"/>
      <c r="CU47" s="109"/>
      <c r="CV47" s="109"/>
      <c r="CW47" s="109"/>
      <c r="CX47" s="109"/>
      <c r="CY47" s="109"/>
      <c r="CZ47" s="109"/>
      <c r="DA47" s="109"/>
      <c r="DB47" s="109"/>
      <c r="DC47" s="109"/>
      <c r="DD47" s="109"/>
      <c r="DE47" s="109"/>
      <c r="DF47" s="109"/>
      <c r="DG47" s="109"/>
      <c r="DH47" s="109"/>
      <c r="DI47" s="109"/>
      <c r="DJ47" s="109"/>
      <c r="DK47" s="109"/>
      <c r="DL47" s="109"/>
      <c r="DM47" s="109"/>
      <c r="DN47" s="109"/>
      <c r="DO47" s="109"/>
      <c r="DP47" s="109"/>
      <c r="DQ47" s="109"/>
      <c r="DR47" s="109"/>
      <c r="DS47" s="109"/>
      <c r="DT47" s="109"/>
      <c r="DU47" s="109"/>
      <c r="DV47" s="109"/>
      <c r="DW47" s="109"/>
      <c r="DX47" s="109"/>
      <c r="DY47" s="109"/>
      <c r="DZ47" s="109"/>
      <c r="EA47" s="109"/>
      <c r="EB47" s="109"/>
      <c r="EC47" s="109"/>
      <c r="ED47" s="109"/>
      <c r="EE47" s="109"/>
      <c r="EF47" s="109"/>
      <c r="EG47" s="109"/>
      <c r="EH47" s="109"/>
      <c r="EI47" s="109"/>
      <c r="EJ47" s="109"/>
      <c r="EK47" s="109"/>
      <c r="EL47" s="109"/>
      <c r="EM47" s="109"/>
      <c r="EN47" s="109"/>
      <c r="EO47" s="109"/>
      <c r="EP47" s="109"/>
      <c r="EQ47" s="109"/>
      <c r="ER47" s="109"/>
      <c r="ES47" s="109"/>
      <c r="ET47" s="109"/>
      <c r="EU47" s="109"/>
      <c r="EV47" s="109"/>
      <c r="EW47" s="109"/>
      <c r="EX47" s="109"/>
      <c r="EY47" s="109"/>
      <c r="EZ47" s="109"/>
      <c r="FA47" s="109"/>
      <c r="FB47" s="109"/>
      <c r="FC47" s="109"/>
      <c r="FD47" s="109"/>
      <c r="FE47" s="109"/>
      <c r="FF47" s="109"/>
      <c r="FG47" s="109"/>
      <c r="FH47" s="109"/>
      <c r="FI47" s="109"/>
      <c r="FJ47" s="109"/>
      <c r="FK47" s="109"/>
      <c r="FL47" s="109"/>
      <c r="FM47" s="109"/>
      <c r="FN47" s="109"/>
      <c r="FO47" s="109"/>
      <c r="FP47" s="109"/>
      <c r="FQ47" s="109"/>
      <c r="FR47" s="109"/>
      <c r="FS47" s="109"/>
      <c r="FT47" s="109"/>
      <c r="FU47" s="109"/>
      <c r="FV47" s="109"/>
      <c r="FW47" s="109"/>
      <c r="FX47" s="109"/>
      <c r="FY47" s="109"/>
      <c r="FZ47" s="109"/>
      <c r="GA47" s="109"/>
      <c r="GB47" s="109"/>
      <c r="GC47" s="109"/>
      <c r="GD47" s="109"/>
      <c r="GE47" s="109"/>
      <c r="GF47" s="109"/>
      <c r="GG47" s="109"/>
      <c r="GH47" s="109"/>
      <c r="GI47" s="109"/>
      <c r="GJ47" s="109"/>
      <c r="GK47" s="109"/>
      <c r="GL47" s="109"/>
      <c r="GM47" s="109"/>
      <c r="GN47" s="109"/>
      <c r="GO47" s="109"/>
      <c r="GP47" s="109"/>
      <c r="GQ47" s="109"/>
      <c r="GR47" s="109"/>
      <c r="GS47" s="109"/>
      <c r="GT47" s="109"/>
      <c r="GU47" s="109"/>
      <c r="GV47" s="109"/>
      <c r="GW47" s="109"/>
      <c r="GX47" s="109"/>
      <c r="GY47" s="109"/>
      <c r="GZ47" s="109"/>
      <c r="HA47" s="109"/>
      <c r="HB47" s="109"/>
      <c r="HC47" s="109"/>
      <c r="HD47" s="109"/>
      <c r="HE47" s="109"/>
      <c r="HF47" s="109"/>
      <c r="HG47" s="109"/>
      <c r="HH47" s="109"/>
      <c r="HI47" s="109"/>
      <c r="HJ47" s="109"/>
      <c r="HK47" s="109"/>
      <c r="HL47" s="109"/>
      <c r="HM47" s="109"/>
      <c r="HN47" s="109"/>
      <c r="HO47" s="109"/>
      <c r="HP47" s="109"/>
      <c r="HQ47" s="109"/>
      <c r="HR47" s="109"/>
      <c r="HS47" s="109"/>
      <c r="HT47" s="109"/>
      <c r="HU47" s="109"/>
      <c r="HV47" s="109"/>
      <c r="HW47" s="109"/>
      <c r="HX47" s="109"/>
      <c r="HY47" s="109"/>
      <c r="HZ47" s="109"/>
      <c r="IA47" s="109"/>
      <c r="IB47" s="109"/>
      <c r="IC47" s="109"/>
      <c r="ID47" s="109"/>
      <c r="IE47" s="109"/>
      <c r="IF47" s="109"/>
      <c r="IG47" s="109"/>
      <c r="IH47" s="109"/>
      <c r="II47" s="109"/>
      <c r="IJ47" s="109"/>
      <c r="IK47" s="109"/>
      <c r="IL47" s="109"/>
    </row>
    <row r="48" spans="2:246" s="222" customFormat="1" ht="6" customHeight="1">
      <c r="C48" s="579"/>
      <c r="D48" s="580"/>
      <c r="E48" s="581"/>
      <c r="F48" s="580"/>
      <c r="G48" s="581"/>
      <c r="H48" s="580"/>
      <c r="I48" s="581"/>
      <c r="J48" s="580"/>
      <c r="K48" s="581"/>
      <c r="L48" s="580"/>
      <c r="M48" s="581"/>
      <c r="N48" s="580"/>
      <c r="O48" s="581"/>
      <c r="P48" s="580"/>
      <c r="Q48" s="581"/>
      <c r="R48" s="580"/>
      <c r="S48" s="582"/>
      <c r="T48" s="95"/>
      <c r="U48" s="95"/>
      <c r="V48" s="95"/>
      <c r="W48" s="95"/>
      <c r="X48" s="95"/>
      <c r="Y48" s="95"/>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c r="AX48" s="95"/>
      <c r="AY48" s="95"/>
      <c r="AZ48" s="95"/>
      <c r="BA48" s="95"/>
      <c r="BB48" s="95"/>
      <c r="BC48" s="95"/>
      <c r="BD48" s="95"/>
      <c r="BE48" s="95"/>
      <c r="BF48" s="95"/>
      <c r="BG48" s="95"/>
      <c r="BH48" s="95"/>
      <c r="BI48" s="95"/>
      <c r="BJ48" s="95"/>
      <c r="BK48" s="95"/>
      <c r="BL48" s="95"/>
      <c r="BM48" s="95"/>
      <c r="BN48" s="95"/>
      <c r="BO48" s="95"/>
      <c r="BP48" s="95"/>
      <c r="BQ48" s="95"/>
      <c r="BR48" s="95"/>
      <c r="BS48" s="95"/>
      <c r="BT48" s="95"/>
      <c r="BU48" s="95"/>
      <c r="BV48" s="95"/>
      <c r="BW48" s="95"/>
      <c r="BX48" s="95"/>
      <c r="BY48" s="95"/>
      <c r="BZ48" s="95"/>
      <c r="CA48" s="95"/>
      <c r="CB48" s="95"/>
      <c r="CC48" s="95"/>
      <c r="CD48" s="95"/>
      <c r="CE48" s="95"/>
      <c r="CF48" s="95"/>
      <c r="CG48" s="95"/>
      <c r="CH48" s="95"/>
      <c r="CI48" s="95"/>
      <c r="CJ48" s="95"/>
      <c r="CK48" s="95"/>
      <c r="CL48" s="95"/>
      <c r="CM48" s="95"/>
      <c r="CN48" s="95"/>
      <c r="CO48" s="95"/>
      <c r="CP48" s="95"/>
      <c r="CQ48" s="95"/>
      <c r="CR48" s="95"/>
      <c r="CS48" s="95"/>
      <c r="CT48" s="95"/>
      <c r="CU48" s="95"/>
      <c r="CV48" s="95"/>
      <c r="CW48" s="95"/>
      <c r="CX48" s="95"/>
      <c r="CY48" s="95"/>
      <c r="CZ48" s="95"/>
      <c r="DA48" s="95"/>
      <c r="DB48" s="95"/>
      <c r="DC48" s="95"/>
      <c r="DD48" s="95"/>
      <c r="DE48" s="95"/>
      <c r="DF48" s="95"/>
      <c r="DG48" s="95"/>
      <c r="DH48" s="95"/>
      <c r="DI48" s="95"/>
      <c r="DJ48" s="95"/>
      <c r="DK48" s="95"/>
      <c r="DL48" s="95"/>
      <c r="DM48" s="95"/>
      <c r="DN48" s="95"/>
      <c r="DO48" s="95"/>
      <c r="DP48" s="95"/>
      <c r="DQ48" s="95"/>
      <c r="DR48" s="95"/>
      <c r="DS48" s="95"/>
      <c r="DT48" s="95"/>
      <c r="DU48" s="95"/>
      <c r="DV48" s="95"/>
      <c r="DW48" s="95"/>
      <c r="DX48" s="95"/>
      <c r="DY48" s="95"/>
      <c r="DZ48" s="95"/>
      <c r="EA48" s="95"/>
      <c r="EB48" s="95"/>
      <c r="EC48" s="95"/>
      <c r="ED48" s="95"/>
      <c r="EE48" s="95"/>
      <c r="EF48" s="95"/>
      <c r="EG48" s="95"/>
      <c r="EH48" s="95"/>
      <c r="EI48" s="95"/>
      <c r="EJ48" s="95"/>
      <c r="EK48" s="95"/>
      <c r="EL48" s="95"/>
      <c r="EM48" s="95"/>
      <c r="EN48" s="95"/>
      <c r="EO48" s="95"/>
      <c r="EP48" s="95"/>
      <c r="EQ48" s="95"/>
      <c r="ER48" s="95"/>
      <c r="ES48" s="95"/>
      <c r="ET48" s="95"/>
      <c r="EU48" s="95"/>
      <c r="EV48" s="95"/>
      <c r="EW48" s="95"/>
      <c r="EX48" s="95"/>
      <c r="EY48" s="95"/>
      <c r="EZ48" s="95"/>
      <c r="FA48" s="95"/>
      <c r="FB48" s="95"/>
      <c r="FC48" s="95"/>
      <c r="FD48" s="95"/>
      <c r="FE48" s="95"/>
      <c r="FF48" s="95"/>
      <c r="FG48" s="95"/>
      <c r="FH48" s="95"/>
      <c r="FI48" s="95"/>
      <c r="FJ48" s="95"/>
      <c r="FK48" s="95"/>
      <c r="FL48" s="95"/>
      <c r="FM48" s="95"/>
      <c r="FN48" s="95"/>
      <c r="FO48" s="95"/>
      <c r="FP48" s="95"/>
      <c r="FQ48" s="95"/>
      <c r="FR48" s="95"/>
      <c r="FS48" s="95"/>
      <c r="FT48" s="95"/>
      <c r="FU48" s="95"/>
      <c r="FV48" s="95"/>
      <c r="FW48" s="95"/>
      <c r="FX48" s="95"/>
      <c r="FY48" s="95"/>
      <c r="FZ48" s="95"/>
      <c r="GA48" s="95"/>
      <c r="GB48" s="95"/>
      <c r="GC48" s="95"/>
      <c r="GD48" s="95"/>
      <c r="GE48" s="95"/>
      <c r="GF48" s="95"/>
      <c r="GG48" s="95"/>
      <c r="GH48" s="95"/>
      <c r="GI48" s="95"/>
      <c r="GJ48" s="95"/>
      <c r="GK48" s="95"/>
      <c r="GL48" s="95"/>
      <c r="GM48" s="95"/>
      <c r="GN48" s="95"/>
      <c r="GO48" s="95"/>
      <c r="GP48" s="95"/>
      <c r="GQ48" s="95"/>
      <c r="GR48" s="95"/>
      <c r="GS48" s="95"/>
      <c r="GT48" s="95"/>
      <c r="GU48" s="95"/>
      <c r="GV48" s="95"/>
      <c r="GW48" s="95"/>
      <c r="GX48" s="95"/>
      <c r="GY48" s="95"/>
      <c r="GZ48" s="95"/>
      <c r="HA48" s="95"/>
      <c r="HB48" s="95"/>
      <c r="HC48" s="95"/>
      <c r="HD48" s="95"/>
      <c r="HE48" s="95"/>
      <c r="HF48" s="95"/>
      <c r="HG48" s="95"/>
      <c r="HH48" s="95"/>
      <c r="HI48" s="95"/>
      <c r="HJ48" s="95"/>
      <c r="HK48" s="95"/>
      <c r="HL48" s="95"/>
      <c r="HM48" s="95"/>
      <c r="HN48" s="95"/>
      <c r="HO48" s="95"/>
      <c r="HP48" s="95"/>
      <c r="HQ48" s="95"/>
      <c r="HR48" s="95"/>
      <c r="HS48" s="95"/>
      <c r="HT48" s="95"/>
      <c r="HU48" s="95"/>
      <c r="HV48" s="95"/>
      <c r="HW48" s="95"/>
      <c r="HX48" s="95"/>
      <c r="HY48" s="95"/>
      <c r="HZ48" s="95"/>
      <c r="IA48" s="95"/>
      <c r="IB48" s="95"/>
      <c r="IC48" s="95"/>
      <c r="ID48" s="95"/>
      <c r="IE48" s="95"/>
      <c r="IF48" s="95"/>
      <c r="IG48" s="95"/>
      <c r="IH48" s="95"/>
      <c r="II48" s="95"/>
      <c r="IJ48" s="95"/>
      <c r="IK48" s="95"/>
      <c r="IL48" s="95"/>
    </row>
    <row r="49" spans="2:246" ht="31.5">
      <c r="B49" s="231">
        <v>1</v>
      </c>
      <c r="C49" s="573" t="str">
        <f>RESUMO!D46</f>
        <v>P R E V E N Ç Ã O  E  C O M B A T E   I N C Ê N D I O</v>
      </c>
      <c r="D49" s="574">
        <f>R49*E49/100</f>
        <v>0</v>
      </c>
      <c r="E49" s="575"/>
      <c r="F49" s="576">
        <f>R49*G49/100</f>
        <v>0</v>
      </c>
      <c r="G49" s="575"/>
      <c r="H49" s="574">
        <f>R49*I49/100</f>
        <v>0</v>
      </c>
      <c r="I49" s="575"/>
      <c r="J49" s="574">
        <f>R49*K49/100</f>
        <v>0</v>
      </c>
      <c r="K49" s="575"/>
      <c r="L49" s="576">
        <f>R49*M49/100</f>
        <v>0</v>
      </c>
      <c r="M49" s="575"/>
      <c r="N49" s="574">
        <f>R49*O49/100</f>
        <v>9617.6800000000021</v>
      </c>
      <c r="O49" s="575">
        <v>100</v>
      </c>
      <c r="P49" s="574">
        <f>R49*Q49/100</f>
        <v>0</v>
      </c>
      <c r="Q49" s="575"/>
      <c r="R49" s="577">
        <f>RESUMO!I46</f>
        <v>9617.6800000000021</v>
      </c>
      <c r="S49" s="578">
        <f>R49/$R$61*100</f>
        <v>2.0879276016865762</v>
      </c>
      <c r="T49" s="2301">
        <f t="shared" ref="T49" si="14">E49+G49+I49+K49+M49+O49+Q49</f>
        <v>100</v>
      </c>
      <c r="U49" s="2301"/>
      <c r="V49" s="109"/>
      <c r="W49" s="109"/>
      <c r="X49" s="109"/>
      <c r="Y49" s="109"/>
      <c r="Z49" s="109"/>
      <c r="AA49" s="109"/>
      <c r="AB49" s="109"/>
      <c r="AC49" s="109"/>
      <c r="AD49" s="109"/>
      <c r="AE49" s="109"/>
      <c r="AF49" s="109"/>
      <c r="AG49" s="109"/>
      <c r="AH49" s="109"/>
      <c r="AI49" s="109"/>
      <c r="AJ49" s="109"/>
      <c r="AK49" s="109"/>
      <c r="AL49" s="109"/>
      <c r="AM49" s="109"/>
      <c r="AN49" s="109"/>
      <c r="AO49" s="109"/>
      <c r="AP49" s="109"/>
      <c r="AQ49" s="109"/>
      <c r="AR49" s="109"/>
      <c r="AS49" s="109"/>
      <c r="AT49" s="109"/>
      <c r="AU49" s="109"/>
      <c r="AV49" s="109"/>
      <c r="AW49" s="109"/>
      <c r="AX49" s="109"/>
      <c r="AY49" s="109"/>
      <c r="AZ49" s="109"/>
      <c r="BA49" s="109"/>
      <c r="BB49" s="109"/>
      <c r="BC49" s="109"/>
      <c r="BD49" s="109"/>
      <c r="BE49" s="109"/>
      <c r="BF49" s="109"/>
      <c r="BG49" s="109"/>
      <c r="BH49" s="109"/>
      <c r="BI49" s="109"/>
      <c r="BJ49" s="109"/>
      <c r="BK49" s="109"/>
      <c r="BL49" s="109"/>
      <c r="BM49" s="109"/>
      <c r="BN49" s="109"/>
      <c r="BO49" s="109"/>
      <c r="BP49" s="109"/>
      <c r="BQ49" s="109"/>
      <c r="BR49" s="109"/>
      <c r="BS49" s="109"/>
      <c r="BT49" s="109"/>
      <c r="BU49" s="109"/>
      <c r="BV49" s="109"/>
      <c r="BW49" s="109"/>
      <c r="BX49" s="109"/>
      <c r="BY49" s="109"/>
      <c r="BZ49" s="109"/>
      <c r="CA49" s="109"/>
      <c r="CB49" s="109"/>
      <c r="CC49" s="109"/>
      <c r="CD49" s="109"/>
      <c r="CE49" s="109"/>
      <c r="CF49" s="109"/>
      <c r="CG49" s="109"/>
      <c r="CH49" s="109"/>
      <c r="CI49" s="109"/>
      <c r="CJ49" s="109"/>
      <c r="CK49" s="109"/>
      <c r="CL49" s="109"/>
      <c r="CM49" s="109"/>
      <c r="CN49" s="109"/>
      <c r="CO49" s="109"/>
      <c r="CP49" s="109"/>
      <c r="CQ49" s="109"/>
      <c r="CR49" s="109"/>
      <c r="CS49" s="109"/>
      <c r="CT49" s="109"/>
      <c r="CU49" s="109"/>
      <c r="CV49" s="109"/>
      <c r="CW49" s="109"/>
      <c r="CX49" s="109"/>
      <c r="CY49" s="109"/>
      <c r="CZ49" s="109"/>
      <c r="DA49" s="109"/>
      <c r="DB49" s="109"/>
      <c r="DC49" s="109"/>
      <c r="DD49" s="109"/>
      <c r="DE49" s="109"/>
      <c r="DF49" s="109"/>
      <c r="DG49" s="109"/>
      <c r="DH49" s="109"/>
      <c r="DI49" s="109"/>
      <c r="DJ49" s="109"/>
      <c r="DK49" s="109"/>
      <c r="DL49" s="109"/>
      <c r="DM49" s="109"/>
      <c r="DN49" s="109"/>
      <c r="DO49" s="109"/>
      <c r="DP49" s="109"/>
      <c r="DQ49" s="109"/>
      <c r="DR49" s="109"/>
      <c r="DS49" s="109"/>
      <c r="DT49" s="109"/>
      <c r="DU49" s="109"/>
      <c r="DV49" s="109"/>
      <c r="DW49" s="109"/>
      <c r="DX49" s="109"/>
      <c r="DY49" s="109"/>
      <c r="DZ49" s="109"/>
      <c r="EA49" s="109"/>
      <c r="EB49" s="109"/>
      <c r="EC49" s="109"/>
      <c r="ED49" s="109"/>
      <c r="EE49" s="109"/>
      <c r="EF49" s="109"/>
      <c r="EG49" s="109"/>
      <c r="EH49" s="109"/>
      <c r="EI49" s="109"/>
      <c r="EJ49" s="109"/>
      <c r="EK49" s="109"/>
      <c r="EL49" s="109"/>
      <c r="EM49" s="109"/>
      <c r="EN49" s="109"/>
      <c r="EO49" s="109"/>
      <c r="EP49" s="109"/>
      <c r="EQ49" s="109"/>
      <c r="ER49" s="109"/>
      <c r="ES49" s="109"/>
      <c r="ET49" s="109"/>
      <c r="EU49" s="109"/>
      <c r="EV49" s="109"/>
      <c r="EW49" s="109"/>
      <c r="EX49" s="109"/>
      <c r="EY49" s="109"/>
      <c r="EZ49" s="109"/>
      <c r="FA49" s="109"/>
      <c r="FB49" s="109"/>
      <c r="FC49" s="109"/>
      <c r="FD49" s="109"/>
      <c r="FE49" s="109"/>
      <c r="FF49" s="109"/>
      <c r="FG49" s="109"/>
      <c r="FH49" s="109"/>
      <c r="FI49" s="109"/>
      <c r="FJ49" s="109"/>
      <c r="FK49" s="109"/>
      <c r="FL49" s="109"/>
      <c r="FM49" s="109"/>
      <c r="FN49" s="109"/>
      <c r="FO49" s="109"/>
      <c r="FP49" s="109"/>
      <c r="FQ49" s="109"/>
      <c r="FR49" s="109"/>
      <c r="FS49" s="109"/>
      <c r="FT49" s="109"/>
      <c r="FU49" s="109"/>
      <c r="FV49" s="109"/>
      <c r="FW49" s="109"/>
      <c r="FX49" s="109"/>
      <c r="FY49" s="109"/>
      <c r="FZ49" s="109"/>
      <c r="GA49" s="109"/>
      <c r="GB49" s="109"/>
      <c r="GC49" s="109"/>
      <c r="GD49" s="109"/>
      <c r="GE49" s="109"/>
      <c r="GF49" s="109"/>
      <c r="GG49" s="109"/>
      <c r="GH49" s="109"/>
      <c r="GI49" s="109"/>
      <c r="GJ49" s="109"/>
      <c r="GK49" s="109"/>
      <c r="GL49" s="109"/>
      <c r="GM49" s="109"/>
      <c r="GN49" s="109"/>
      <c r="GO49" s="109"/>
      <c r="GP49" s="109"/>
      <c r="GQ49" s="109"/>
      <c r="GR49" s="109"/>
      <c r="GS49" s="109"/>
      <c r="GT49" s="109"/>
      <c r="GU49" s="109"/>
      <c r="GV49" s="109"/>
      <c r="GW49" s="109"/>
      <c r="GX49" s="109"/>
      <c r="GY49" s="109"/>
      <c r="GZ49" s="109"/>
      <c r="HA49" s="109"/>
      <c r="HB49" s="109"/>
      <c r="HC49" s="109"/>
      <c r="HD49" s="109"/>
      <c r="HE49" s="109"/>
      <c r="HF49" s="109"/>
      <c r="HG49" s="109"/>
      <c r="HH49" s="109"/>
      <c r="HI49" s="109"/>
      <c r="HJ49" s="109"/>
      <c r="HK49" s="109"/>
      <c r="HL49" s="109"/>
      <c r="HM49" s="109"/>
      <c r="HN49" s="109"/>
      <c r="HO49" s="109"/>
      <c r="HP49" s="109"/>
      <c r="HQ49" s="109"/>
      <c r="HR49" s="109"/>
      <c r="HS49" s="109"/>
      <c r="HT49" s="109"/>
      <c r="HU49" s="109"/>
      <c r="HV49" s="109"/>
      <c r="HW49" s="109"/>
      <c r="HX49" s="109"/>
      <c r="HY49" s="109"/>
      <c r="HZ49" s="109"/>
      <c r="IA49" s="109"/>
      <c r="IB49" s="109"/>
      <c r="IC49" s="109"/>
      <c r="ID49" s="109"/>
      <c r="IE49" s="109"/>
      <c r="IF49" s="109"/>
      <c r="IG49" s="109"/>
      <c r="IH49" s="109"/>
      <c r="II49" s="109"/>
      <c r="IJ49" s="109"/>
      <c r="IK49" s="109"/>
      <c r="IL49" s="109"/>
    </row>
    <row r="50" spans="2:246" s="222" customFormat="1" ht="6" customHeight="1">
      <c r="C50" s="579"/>
      <c r="D50" s="580"/>
      <c r="E50" s="581"/>
      <c r="F50" s="580"/>
      <c r="G50" s="581"/>
      <c r="H50" s="580"/>
      <c r="I50" s="581"/>
      <c r="J50" s="580"/>
      <c r="K50" s="581"/>
      <c r="L50" s="580"/>
      <c r="M50" s="581"/>
      <c r="N50" s="580"/>
      <c r="O50" s="581"/>
      <c r="P50" s="580"/>
      <c r="Q50" s="581"/>
      <c r="R50" s="580"/>
      <c r="S50" s="582"/>
      <c r="T50" s="95"/>
      <c r="U50" s="95"/>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G50" s="95"/>
      <c r="BH50" s="95"/>
      <c r="BI50" s="95"/>
      <c r="BJ50" s="95"/>
      <c r="BK50" s="95"/>
      <c r="BL50" s="95"/>
      <c r="BM50" s="95"/>
      <c r="BN50" s="95"/>
      <c r="BO50" s="95"/>
      <c r="BP50" s="95"/>
      <c r="BQ50" s="95"/>
      <c r="BR50" s="95"/>
      <c r="BS50" s="95"/>
      <c r="BT50" s="95"/>
      <c r="BU50" s="95"/>
      <c r="BV50" s="95"/>
      <c r="BW50" s="95"/>
      <c r="BX50" s="95"/>
      <c r="BY50" s="95"/>
      <c r="BZ50" s="95"/>
      <c r="CA50" s="95"/>
      <c r="CB50" s="95"/>
      <c r="CC50" s="95"/>
      <c r="CD50" s="95"/>
      <c r="CE50" s="95"/>
      <c r="CF50" s="95"/>
      <c r="CG50" s="95"/>
      <c r="CH50" s="95"/>
      <c r="CI50" s="95"/>
      <c r="CJ50" s="95"/>
      <c r="CK50" s="95"/>
      <c r="CL50" s="95"/>
      <c r="CM50" s="95"/>
      <c r="CN50" s="95"/>
      <c r="CO50" s="95"/>
      <c r="CP50" s="95"/>
      <c r="CQ50" s="95"/>
      <c r="CR50" s="95"/>
      <c r="CS50" s="95"/>
      <c r="CT50" s="95"/>
      <c r="CU50" s="95"/>
      <c r="CV50" s="95"/>
      <c r="CW50" s="95"/>
      <c r="CX50" s="95"/>
      <c r="CY50" s="95"/>
      <c r="CZ50" s="95"/>
      <c r="DA50" s="95"/>
      <c r="DB50" s="95"/>
      <c r="DC50" s="95"/>
      <c r="DD50" s="95"/>
      <c r="DE50" s="95"/>
      <c r="DF50" s="95"/>
      <c r="DG50" s="95"/>
      <c r="DH50" s="95"/>
      <c r="DI50" s="95"/>
      <c r="DJ50" s="95"/>
      <c r="DK50" s="95"/>
      <c r="DL50" s="95"/>
      <c r="DM50" s="95"/>
      <c r="DN50" s="95"/>
      <c r="DO50" s="95"/>
      <c r="DP50" s="95"/>
      <c r="DQ50" s="95"/>
      <c r="DR50" s="95"/>
      <c r="DS50" s="95"/>
      <c r="DT50" s="95"/>
      <c r="DU50" s="95"/>
      <c r="DV50" s="95"/>
      <c r="DW50" s="95"/>
      <c r="DX50" s="95"/>
      <c r="DY50" s="95"/>
      <c r="DZ50" s="95"/>
      <c r="EA50" s="95"/>
      <c r="EB50" s="95"/>
      <c r="EC50" s="95"/>
      <c r="ED50" s="95"/>
      <c r="EE50" s="95"/>
      <c r="EF50" s="95"/>
      <c r="EG50" s="95"/>
      <c r="EH50" s="95"/>
      <c r="EI50" s="95"/>
      <c r="EJ50" s="95"/>
      <c r="EK50" s="95"/>
      <c r="EL50" s="95"/>
      <c r="EM50" s="95"/>
      <c r="EN50" s="95"/>
      <c r="EO50" s="95"/>
      <c r="EP50" s="95"/>
      <c r="EQ50" s="95"/>
      <c r="ER50" s="95"/>
      <c r="ES50" s="95"/>
      <c r="ET50" s="95"/>
      <c r="EU50" s="95"/>
      <c r="EV50" s="95"/>
      <c r="EW50" s="95"/>
      <c r="EX50" s="95"/>
      <c r="EY50" s="95"/>
      <c r="EZ50" s="95"/>
      <c r="FA50" s="95"/>
      <c r="FB50" s="95"/>
      <c r="FC50" s="95"/>
      <c r="FD50" s="95"/>
      <c r="FE50" s="95"/>
      <c r="FF50" s="95"/>
      <c r="FG50" s="95"/>
      <c r="FH50" s="95"/>
      <c r="FI50" s="95"/>
      <c r="FJ50" s="95"/>
      <c r="FK50" s="95"/>
      <c r="FL50" s="95"/>
      <c r="FM50" s="95"/>
      <c r="FN50" s="95"/>
      <c r="FO50" s="95"/>
      <c r="FP50" s="95"/>
      <c r="FQ50" s="95"/>
      <c r="FR50" s="95"/>
      <c r="FS50" s="95"/>
      <c r="FT50" s="95"/>
      <c r="FU50" s="95"/>
      <c r="FV50" s="95"/>
      <c r="FW50" s="95"/>
      <c r="FX50" s="95"/>
      <c r="FY50" s="95"/>
      <c r="FZ50" s="95"/>
      <c r="GA50" s="95"/>
      <c r="GB50" s="95"/>
      <c r="GC50" s="95"/>
      <c r="GD50" s="95"/>
      <c r="GE50" s="95"/>
      <c r="GF50" s="95"/>
      <c r="GG50" s="95"/>
      <c r="GH50" s="95"/>
      <c r="GI50" s="95"/>
      <c r="GJ50" s="95"/>
      <c r="GK50" s="95"/>
      <c r="GL50" s="95"/>
      <c r="GM50" s="95"/>
      <c r="GN50" s="95"/>
      <c r="GO50" s="95"/>
      <c r="GP50" s="95"/>
      <c r="GQ50" s="95"/>
      <c r="GR50" s="95"/>
      <c r="GS50" s="95"/>
      <c r="GT50" s="95"/>
      <c r="GU50" s="95"/>
      <c r="GV50" s="95"/>
      <c r="GW50" s="95"/>
      <c r="GX50" s="95"/>
      <c r="GY50" s="95"/>
      <c r="GZ50" s="95"/>
      <c r="HA50" s="95"/>
      <c r="HB50" s="95"/>
      <c r="HC50" s="95"/>
      <c r="HD50" s="95"/>
      <c r="HE50" s="95"/>
      <c r="HF50" s="95"/>
      <c r="HG50" s="95"/>
      <c r="HH50" s="95"/>
      <c r="HI50" s="95"/>
      <c r="HJ50" s="95"/>
      <c r="HK50" s="95"/>
      <c r="HL50" s="95"/>
      <c r="HM50" s="95"/>
      <c r="HN50" s="95"/>
      <c r="HO50" s="95"/>
      <c r="HP50" s="95"/>
      <c r="HQ50" s="95"/>
      <c r="HR50" s="95"/>
      <c r="HS50" s="95"/>
      <c r="HT50" s="95"/>
      <c r="HU50" s="95"/>
      <c r="HV50" s="95"/>
      <c r="HW50" s="95"/>
      <c r="HX50" s="95"/>
      <c r="HY50" s="95"/>
      <c r="HZ50" s="95"/>
      <c r="IA50" s="95"/>
      <c r="IB50" s="95"/>
      <c r="IC50" s="95"/>
      <c r="ID50" s="95"/>
      <c r="IE50" s="95"/>
      <c r="IF50" s="95"/>
      <c r="IG50" s="95"/>
      <c r="IH50" s="95"/>
      <c r="II50" s="95"/>
      <c r="IJ50" s="95"/>
      <c r="IK50" s="95"/>
      <c r="IL50" s="95"/>
    </row>
    <row r="51" spans="2:246" ht="15.75">
      <c r="B51" s="231">
        <v>1</v>
      </c>
      <c r="C51" s="573" t="str">
        <f>RESUMO!D48</f>
        <v>P I N T U R A S</v>
      </c>
      <c r="D51" s="574">
        <f>R51*E51/100</f>
        <v>0</v>
      </c>
      <c r="E51" s="575"/>
      <c r="F51" s="576">
        <f>R51*G51/100</f>
        <v>0</v>
      </c>
      <c r="G51" s="575"/>
      <c r="H51" s="574">
        <f>R51*I51/100</f>
        <v>0</v>
      </c>
      <c r="I51" s="575"/>
      <c r="J51" s="574">
        <f>R51*K51/100</f>
        <v>0</v>
      </c>
      <c r="K51" s="575"/>
      <c r="L51" s="576">
        <f>R51*M51/100</f>
        <v>0</v>
      </c>
      <c r="M51" s="575"/>
      <c r="N51" s="574">
        <f>R51*O51/100</f>
        <v>35061.08</v>
      </c>
      <c r="O51" s="575">
        <v>100</v>
      </c>
      <c r="P51" s="574">
        <f>R51*Q51/100</f>
        <v>0</v>
      </c>
      <c r="Q51" s="575"/>
      <c r="R51" s="577">
        <f>RESUMO!I48</f>
        <v>35061.08</v>
      </c>
      <c r="S51" s="578">
        <f>R51/$R$61*100</f>
        <v>7.6115026364924985</v>
      </c>
      <c r="T51" s="2301">
        <f t="shared" ref="T51" si="15">E51+G51+I51+K51+M51+O51+Q51</f>
        <v>100</v>
      </c>
      <c r="U51" s="2301"/>
      <c r="V51" s="109"/>
      <c r="W51" s="109"/>
      <c r="X51" s="109"/>
      <c r="Y51" s="109"/>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09"/>
      <c r="AX51" s="109"/>
      <c r="AY51" s="109"/>
      <c r="AZ51" s="109"/>
      <c r="BA51" s="109"/>
      <c r="BB51" s="109"/>
      <c r="BC51" s="109"/>
      <c r="BD51" s="109"/>
      <c r="BE51" s="109"/>
      <c r="BF51" s="109"/>
      <c r="BG51" s="109"/>
      <c r="BH51" s="109"/>
      <c r="BI51" s="109"/>
      <c r="BJ51" s="109"/>
      <c r="BK51" s="109"/>
      <c r="BL51" s="109"/>
      <c r="BM51" s="109"/>
      <c r="BN51" s="109"/>
      <c r="BO51" s="109"/>
      <c r="BP51" s="109"/>
      <c r="BQ51" s="109"/>
      <c r="BR51" s="109"/>
      <c r="BS51" s="109"/>
      <c r="BT51" s="109"/>
      <c r="BU51" s="109"/>
      <c r="BV51" s="109"/>
      <c r="BW51" s="109"/>
      <c r="BX51" s="109"/>
      <c r="BY51" s="109"/>
      <c r="BZ51" s="109"/>
      <c r="CA51" s="109"/>
      <c r="CB51" s="109"/>
      <c r="CC51" s="109"/>
      <c r="CD51" s="109"/>
      <c r="CE51" s="109"/>
      <c r="CF51" s="109"/>
      <c r="CG51" s="109"/>
      <c r="CH51" s="109"/>
      <c r="CI51" s="109"/>
      <c r="CJ51" s="109"/>
      <c r="CK51" s="109"/>
      <c r="CL51" s="109"/>
      <c r="CM51" s="109"/>
      <c r="CN51" s="109"/>
      <c r="CO51" s="109"/>
      <c r="CP51" s="109"/>
      <c r="CQ51" s="109"/>
      <c r="CR51" s="109"/>
      <c r="CS51" s="109"/>
      <c r="CT51" s="109"/>
      <c r="CU51" s="109"/>
      <c r="CV51" s="109"/>
      <c r="CW51" s="109"/>
      <c r="CX51" s="109"/>
      <c r="CY51" s="109"/>
      <c r="CZ51" s="109"/>
      <c r="DA51" s="109"/>
      <c r="DB51" s="109"/>
      <c r="DC51" s="109"/>
      <c r="DD51" s="109"/>
      <c r="DE51" s="109"/>
      <c r="DF51" s="109"/>
      <c r="DG51" s="109"/>
      <c r="DH51" s="109"/>
      <c r="DI51" s="109"/>
      <c r="DJ51" s="109"/>
      <c r="DK51" s="109"/>
      <c r="DL51" s="109"/>
      <c r="DM51" s="109"/>
      <c r="DN51" s="109"/>
      <c r="DO51" s="109"/>
      <c r="DP51" s="109"/>
      <c r="DQ51" s="109"/>
      <c r="DR51" s="109"/>
      <c r="DS51" s="109"/>
      <c r="DT51" s="109"/>
      <c r="DU51" s="109"/>
      <c r="DV51" s="109"/>
      <c r="DW51" s="109"/>
      <c r="DX51" s="109"/>
      <c r="DY51" s="109"/>
      <c r="DZ51" s="109"/>
      <c r="EA51" s="109"/>
      <c r="EB51" s="109"/>
      <c r="EC51" s="109"/>
      <c r="ED51" s="109"/>
      <c r="EE51" s="109"/>
      <c r="EF51" s="109"/>
      <c r="EG51" s="109"/>
      <c r="EH51" s="109"/>
      <c r="EI51" s="109"/>
      <c r="EJ51" s="109"/>
      <c r="EK51" s="109"/>
      <c r="EL51" s="109"/>
      <c r="EM51" s="109"/>
      <c r="EN51" s="109"/>
      <c r="EO51" s="109"/>
      <c r="EP51" s="109"/>
      <c r="EQ51" s="109"/>
      <c r="ER51" s="109"/>
      <c r="ES51" s="109"/>
      <c r="ET51" s="109"/>
      <c r="EU51" s="109"/>
      <c r="EV51" s="109"/>
      <c r="EW51" s="109"/>
      <c r="EX51" s="109"/>
      <c r="EY51" s="109"/>
      <c r="EZ51" s="109"/>
      <c r="FA51" s="109"/>
      <c r="FB51" s="109"/>
      <c r="FC51" s="109"/>
      <c r="FD51" s="109"/>
      <c r="FE51" s="109"/>
      <c r="FF51" s="109"/>
      <c r="FG51" s="109"/>
      <c r="FH51" s="109"/>
      <c r="FI51" s="109"/>
      <c r="FJ51" s="109"/>
      <c r="FK51" s="109"/>
      <c r="FL51" s="109"/>
      <c r="FM51" s="109"/>
      <c r="FN51" s="109"/>
      <c r="FO51" s="109"/>
      <c r="FP51" s="109"/>
      <c r="FQ51" s="109"/>
      <c r="FR51" s="109"/>
      <c r="FS51" s="109"/>
      <c r="FT51" s="109"/>
      <c r="FU51" s="109"/>
      <c r="FV51" s="109"/>
      <c r="FW51" s="109"/>
      <c r="FX51" s="109"/>
      <c r="FY51" s="109"/>
      <c r="FZ51" s="109"/>
      <c r="GA51" s="109"/>
      <c r="GB51" s="109"/>
      <c r="GC51" s="109"/>
      <c r="GD51" s="109"/>
      <c r="GE51" s="109"/>
      <c r="GF51" s="109"/>
      <c r="GG51" s="109"/>
      <c r="GH51" s="109"/>
      <c r="GI51" s="109"/>
      <c r="GJ51" s="109"/>
      <c r="GK51" s="109"/>
      <c r="GL51" s="109"/>
      <c r="GM51" s="109"/>
      <c r="GN51" s="109"/>
      <c r="GO51" s="109"/>
      <c r="GP51" s="109"/>
      <c r="GQ51" s="109"/>
      <c r="GR51" s="109"/>
      <c r="GS51" s="109"/>
      <c r="GT51" s="109"/>
      <c r="GU51" s="109"/>
      <c r="GV51" s="109"/>
      <c r="GW51" s="109"/>
      <c r="GX51" s="109"/>
      <c r="GY51" s="109"/>
      <c r="GZ51" s="109"/>
      <c r="HA51" s="109"/>
      <c r="HB51" s="109"/>
      <c r="HC51" s="109"/>
      <c r="HD51" s="109"/>
      <c r="HE51" s="109"/>
      <c r="HF51" s="109"/>
      <c r="HG51" s="109"/>
      <c r="HH51" s="109"/>
      <c r="HI51" s="109"/>
      <c r="HJ51" s="109"/>
      <c r="HK51" s="109"/>
      <c r="HL51" s="109"/>
      <c r="HM51" s="109"/>
      <c r="HN51" s="109"/>
      <c r="HO51" s="109"/>
      <c r="HP51" s="109"/>
      <c r="HQ51" s="109"/>
      <c r="HR51" s="109"/>
      <c r="HS51" s="109"/>
      <c r="HT51" s="109"/>
      <c r="HU51" s="109"/>
      <c r="HV51" s="109"/>
      <c r="HW51" s="109"/>
      <c r="HX51" s="109"/>
      <c r="HY51" s="109"/>
      <c r="HZ51" s="109"/>
      <c r="IA51" s="109"/>
      <c r="IB51" s="109"/>
      <c r="IC51" s="109"/>
      <c r="ID51" s="109"/>
      <c r="IE51" s="109"/>
      <c r="IF51" s="109"/>
      <c r="IG51" s="109"/>
      <c r="IH51" s="109"/>
      <c r="II51" s="109"/>
      <c r="IJ51" s="109"/>
      <c r="IK51" s="109"/>
      <c r="IL51" s="109"/>
    </row>
    <row r="52" spans="2:246" s="222" customFormat="1" ht="6" customHeight="1">
      <c r="C52" s="579"/>
      <c r="D52" s="580"/>
      <c r="E52" s="581"/>
      <c r="F52" s="580"/>
      <c r="G52" s="581"/>
      <c r="H52" s="580"/>
      <c r="I52" s="581"/>
      <c r="J52" s="580"/>
      <c r="K52" s="581"/>
      <c r="L52" s="580"/>
      <c r="M52" s="581"/>
      <c r="N52" s="580"/>
      <c r="O52" s="581"/>
      <c r="P52" s="580"/>
      <c r="Q52" s="581"/>
      <c r="R52" s="580"/>
      <c r="S52" s="582"/>
      <c r="T52" s="95"/>
      <c r="U52" s="95"/>
      <c r="V52" s="95"/>
      <c r="W52" s="95"/>
      <c r="X52" s="95"/>
      <c r="Y52" s="95"/>
      <c r="Z52" s="95"/>
      <c r="AA52" s="95"/>
      <c r="AB52" s="95"/>
      <c r="AC52" s="95"/>
      <c r="AD52" s="95"/>
      <c r="AE52" s="95"/>
      <c r="AF52" s="95"/>
      <c r="AG52" s="95"/>
      <c r="AH52" s="95"/>
      <c r="AI52" s="95"/>
      <c r="AJ52" s="95"/>
      <c r="AK52" s="95"/>
      <c r="AL52" s="95"/>
      <c r="AM52" s="95"/>
      <c r="AN52" s="95"/>
      <c r="AO52" s="95"/>
      <c r="AP52" s="95"/>
      <c r="AQ52" s="95"/>
      <c r="AR52" s="95"/>
      <c r="AS52" s="95"/>
      <c r="AT52" s="95"/>
      <c r="AU52" s="95"/>
      <c r="AV52" s="95"/>
      <c r="AW52" s="95"/>
      <c r="AX52" s="95"/>
      <c r="AY52" s="95"/>
      <c r="AZ52" s="95"/>
      <c r="BA52" s="95"/>
      <c r="BB52" s="95"/>
      <c r="BC52" s="95"/>
      <c r="BD52" s="95"/>
      <c r="BE52" s="95"/>
      <c r="BF52" s="95"/>
      <c r="BG52" s="95"/>
      <c r="BH52" s="95"/>
      <c r="BI52" s="95"/>
      <c r="BJ52" s="95"/>
      <c r="BK52" s="95"/>
      <c r="BL52" s="95"/>
      <c r="BM52" s="95"/>
      <c r="BN52" s="95"/>
      <c r="BO52" s="95"/>
      <c r="BP52" s="95"/>
      <c r="BQ52" s="95"/>
      <c r="BR52" s="95"/>
      <c r="BS52" s="95"/>
      <c r="BT52" s="95"/>
      <c r="BU52" s="95"/>
      <c r="BV52" s="95"/>
      <c r="BW52" s="95"/>
      <c r="BX52" s="95"/>
      <c r="BY52" s="95"/>
      <c r="BZ52" s="95"/>
      <c r="CA52" s="95"/>
      <c r="CB52" s="95"/>
      <c r="CC52" s="95"/>
      <c r="CD52" s="95"/>
      <c r="CE52" s="95"/>
      <c r="CF52" s="95"/>
      <c r="CG52" s="95"/>
      <c r="CH52" s="95"/>
      <c r="CI52" s="95"/>
      <c r="CJ52" s="95"/>
      <c r="CK52" s="95"/>
      <c r="CL52" s="95"/>
      <c r="CM52" s="95"/>
      <c r="CN52" s="95"/>
      <c r="CO52" s="95"/>
      <c r="CP52" s="95"/>
      <c r="CQ52" s="95"/>
      <c r="CR52" s="95"/>
      <c r="CS52" s="95"/>
      <c r="CT52" s="95"/>
      <c r="CU52" s="95"/>
      <c r="CV52" s="95"/>
      <c r="CW52" s="95"/>
      <c r="CX52" s="95"/>
      <c r="CY52" s="95"/>
      <c r="CZ52" s="95"/>
      <c r="DA52" s="95"/>
      <c r="DB52" s="95"/>
      <c r="DC52" s="95"/>
      <c r="DD52" s="95"/>
      <c r="DE52" s="95"/>
      <c r="DF52" s="95"/>
      <c r="DG52" s="95"/>
      <c r="DH52" s="95"/>
      <c r="DI52" s="95"/>
      <c r="DJ52" s="95"/>
      <c r="DK52" s="95"/>
      <c r="DL52" s="95"/>
      <c r="DM52" s="95"/>
      <c r="DN52" s="95"/>
      <c r="DO52" s="95"/>
      <c r="DP52" s="95"/>
      <c r="DQ52" s="95"/>
      <c r="DR52" s="95"/>
      <c r="DS52" s="95"/>
      <c r="DT52" s="95"/>
      <c r="DU52" s="95"/>
      <c r="DV52" s="95"/>
      <c r="DW52" s="95"/>
      <c r="DX52" s="95"/>
      <c r="DY52" s="95"/>
      <c r="DZ52" s="95"/>
      <c r="EA52" s="95"/>
      <c r="EB52" s="95"/>
      <c r="EC52" s="95"/>
      <c r="ED52" s="95"/>
      <c r="EE52" s="95"/>
      <c r="EF52" s="95"/>
      <c r="EG52" s="95"/>
      <c r="EH52" s="95"/>
      <c r="EI52" s="95"/>
      <c r="EJ52" s="95"/>
      <c r="EK52" s="95"/>
      <c r="EL52" s="95"/>
      <c r="EM52" s="95"/>
      <c r="EN52" s="95"/>
      <c r="EO52" s="95"/>
      <c r="EP52" s="95"/>
      <c r="EQ52" s="95"/>
      <c r="ER52" s="95"/>
      <c r="ES52" s="95"/>
      <c r="ET52" s="95"/>
      <c r="EU52" s="95"/>
      <c r="EV52" s="95"/>
      <c r="EW52" s="95"/>
      <c r="EX52" s="95"/>
      <c r="EY52" s="95"/>
      <c r="EZ52" s="95"/>
      <c r="FA52" s="95"/>
      <c r="FB52" s="95"/>
      <c r="FC52" s="95"/>
      <c r="FD52" s="95"/>
      <c r="FE52" s="95"/>
      <c r="FF52" s="95"/>
      <c r="FG52" s="95"/>
      <c r="FH52" s="95"/>
      <c r="FI52" s="95"/>
      <c r="FJ52" s="95"/>
      <c r="FK52" s="95"/>
      <c r="FL52" s="95"/>
      <c r="FM52" s="95"/>
      <c r="FN52" s="95"/>
      <c r="FO52" s="95"/>
      <c r="FP52" s="95"/>
      <c r="FQ52" s="95"/>
      <c r="FR52" s="95"/>
      <c r="FS52" s="95"/>
      <c r="FT52" s="95"/>
      <c r="FU52" s="95"/>
      <c r="FV52" s="95"/>
      <c r="FW52" s="95"/>
      <c r="FX52" s="95"/>
      <c r="FY52" s="95"/>
      <c r="FZ52" s="95"/>
      <c r="GA52" s="95"/>
      <c r="GB52" s="95"/>
      <c r="GC52" s="95"/>
      <c r="GD52" s="95"/>
      <c r="GE52" s="95"/>
      <c r="GF52" s="95"/>
      <c r="GG52" s="95"/>
      <c r="GH52" s="95"/>
      <c r="GI52" s="95"/>
      <c r="GJ52" s="95"/>
      <c r="GK52" s="95"/>
      <c r="GL52" s="95"/>
      <c r="GM52" s="95"/>
      <c r="GN52" s="95"/>
      <c r="GO52" s="95"/>
      <c r="GP52" s="95"/>
      <c r="GQ52" s="95"/>
      <c r="GR52" s="95"/>
      <c r="GS52" s="95"/>
      <c r="GT52" s="95"/>
      <c r="GU52" s="95"/>
      <c r="GV52" s="95"/>
      <c r="GW52" s="95"/>
      <c r="GX52" s="95"/>
      <c r="GY52" s="95"/>
      <c r="GZ52" s="95"/>
      <c r="HA52" s="95"/>
      <c r="HB52" s="95"/>
      <c r="HC52" s="95"/>
      <c r="HD52" s="95"/>
      <c r="HE52" s="95"/>
      <c r="HF52" s="95"/>
      <c r="HG52" s="95"/>
      <c r="HH52" s="95"/>
      <c r="HI52" s="95"/>
      <c r="HJ52" s="95"/>
      <c r="HK52" s="95"/>
      <c r="HL52" s="95"/>
      <c r="HM52" s="95"/>
      <c r="HN52" s="95"/>
      <c r="HO52" s="95"/>
      <c r="HP52" s="95"/>
      <c r="HQ52" s="95"/>
      <c r="HR52" s="95"/>
      <c r="HS52" s="95"/>
      <c r="HT52" s="95"/>
      <c r="HU52" s="95"/>
      <c r="HV52" s="95"/>
      <c r="HW52" s="95"/>
      <c r="HX52" s="95"/>
      <c r="HY52" s="95"/>
      <c r="HZ52" s="95"/>
      <c r="IA52" s="95"/>
      <c r="IB52" s="95"/>
      <c r="IC52" s="95"/>
      <c r="ID52" s="95"/>
      <c r="IE52" s="95"/>
      <c r="IF52" s="95"/>
      <c r="IG52" s="95"/>
      <c r="IH52" s="95"/>
      <c r="II52" s="95"/>
      <c r="IJ52" s="95"/>
      <c r="IK52" s="95"/>
      <c r="IL52" s="95"/>
    </row>
    <row r="53" spans="2:246" ht="15.75">
      <c r="B53" s="231">
        <v>1</v>
      </c>
      <c r="C53" s="573" t="str">
        <f>RESUMO!D50</f>
        <v>A C E S S I B I L I D A D E</v>
      </c>
      <c r="D53" s="574">
        <f>R53*E53/100</f>
        <v>0</v>
      </c>
      <c r="E53" s="575"/>
      <c r="F53" s="576">
        <f>R53*G53/100</f>
        <v>0</v>
      </c>
      <c r="G53" s="575"/>
      <c r="H53" s="574">
        <f>R53*I53/100</f>
        <v>0</v>
      </c>
      <c r="I53" s="575"/>
      <c r="J53" s="574">
        <f>R53*K53/100</f>
        <v>0</v>
      </c>
      <c r="K53" s="575"/>
      <c r="L53" s="576">
        <f>R53*M53/100</f>
        <v>0</v>
      </c>
      <c r="M53" s="575"/>
      <c r="N53" s="574">
        <f>R53*O53/100</f>
        <v>4766.41</v>
      </c>
      <c r="O53" s="575">
        <v>100</v>
      </c>
      <c r="P53" s="574">
        <f>R53*Q53/100</f>
        <v>0</v>
      </c>
      <c r="Q53" s="575"/>
      <c r="R53" s="577">
        <f>RESUMO!I50</f>
        <v>4766.41</v>
      </c>
      <c r="S53" s="578">
        <f>R53/$R$61*100</f>
        <v>1.03475255986422</v>
      </c>
      <c r="T53" s="2301">
        <f t="shared" ref="T53" si="16">E53+G53+I53+K53+M53+O53+Q53</f>
        <v>100</v>
      </c>
      <c r="U53" s="2301"/>
      <c r="V53" s="109"/>
      <c r="W53" s="109"/>
      <c r="X53" s="109"/>
      <c r="Y53" s="109"/>
      <c r="Z53" s="109"/>
      <c r="AA53" s="109"/>
      <c r="AB53" s="109"/>
      <c r="AC53" s="109"/>
      <c r="AD53" s="109"/>
      <c r="AE53" s="109"/>
      <c r="AF53" s="109"/>
      <c r="AG53" s="109"/>
      <c r="AH53" s="109"/>
      <c r="AI53" s="109"/>
      <c r="AJ53" s="109"/>
      <c r="AK53" s="109"/>
      <c r="AL53" s="109"/>
      <c r="AM53" s="109"/>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09"/>
      <c r="BJ53" s="109"/>
      <c r="BK53" s="109"/>
      <c r="BL53" s="109"/>
      <c r="BM53" s="109"/>
      <c r="BN53" s="109"/>
      <c r="BO53" s="109"/>
      <c r="BP53" s="109"/>
      <c r="BQ53" s="109"/>
      <c r="BR53" s="109"/>
      <c r="BS53" s="109"/>
      <c r="BT53" s="109"/>
      <c r="BU53" s="109"/>
      <c r="BV53" s="109"/>
      <c r="BW53" s="109"/>
      <c r="BX53" s="109"/>
      <c r="BY53" s="109"/>
      <c r="BZ53" s="109"/>
      <c r="CA53" s="109"/>
      <c r="CB53" s="109"/>
      <c r="CC53" s="109"/>
      <c r="CD53" s="109"/>
      <c r="CE53" s="109"/>
      <c r="CF53" s="109"/>
      <c r="CG53" s="109"/>
      <c r="CH53" s="109"/>
      <c r="CI53" s="109"/>
      <c r="CJ53" s="109"/>
      <c r="CK53" s="109"/>
      <c r="CL53" s="109"/>
      <c r="CM53" s="109"/>
      <c r="CN53" s="109"/>
      <c r="CO53" s="109"/>
      <c r="CP53" s="109"/>
      <c r="CQ53" s="109"/>
      <c r="CR53" s="109"/>
      <c r="CS53" s="109"/>
      <c r="CT53" s="109"/>
      <c r="CU53" s="109"/>
      <c r="CV53" s="109"/>
      <c r="CW53" s="109"/>
      <c r="CX53" s="109"/>
      <c r="CY53" s="109"/>
      <c r="CZ53" s="109"/>
      <c r="DA53" s="109"/>
      <c r="DB53" s="109"/>
      <c r="DC53" s="109"/>
      <c r="DD53" s="109"/>
      <c r="DE53" s="109"/>
      <c r="DF53" s="109"/>
      <c r="DG53" s="109"/>
      <c r="DH53" s="109"/>
      <c r="DI53" s="109"/>
      <c r="DJ53" s="109"/>
      <c r="DK53" s="109"/>
      <c r="DL53" s="109"/>
      <c r="DM53" s="109"/>
      <c r="DN53" s="109"/>
      <c r="DO53" s="109"/>
      <c r="DP53" s="109"/>
      <c r="DQ53" s="109"/>
      <c r="DR53" s="109"/>
      <c r="DS53" s="109"/>
      <c r="DT53" s="109"/>
      <c r="DU53" s="109"/>
      <c r="DV53" s="109"/>
      <c r="DW53" s="109"/>
      <c r="DX53" s="109"/>
      <c r="DY53" s="109"/>
      <c r="DZ53" s="109"/>
      <c r="EA53" s="109"/>
      <c r="EB53" s="109"/>
      <c r="EC53" s="109"/>
      <c r="ED53" s="109"/>
      <c r="EE53" s="109"/>
      <c r="EF53" s="109"/>
      <c r="EG53" s="109"/>
      <c r="EH53" s="109"/>
      <c r="EI53" s="109"/>
      <c r="EJ53" s="109"/>
      <c r="EK53" s="109"/>
      <c r="EL53" s="109"/>
      <c r="EM53" s="109"/>
      <c r="EN53" s="109"/>
      <c r="EO53" s="109"/>
      <c r="EP53" s="109"/>
      <c r="EQ53" s="109"/>
      <c r="ER53" s="109"/>
      <c r="ES53" s="109"/>
      <c r="ET53" s="109"/>
      <c r="EU53" s="109"/>
      <c r="EV53" s="109"/>
      <c r="EW53" s="109"/>
      <c r="EX53" s="109"/>
      <c r="EY53" s="109"/>
      <c r="EZ53" s="109"/>
      <c r="FA53" s="109"/>
      <c r="FB53" s="109"/>
      <c r="FC53" s="109"/>
      <c r="FD53" s="109"/>
      <c r="FE53" s="109"/>
      <c r="FF53" s="109"/>
      <c r="FG53" s="109"/>
      <c r="FH53" s="109"/>
      <c r="FI53" s="109"/>
      <c r="FJ53" s="109"/>
      <c r="FK53" s="109"/>
      <c r="FL53" s="109"/>
      <c r="FM53" s="109"/>
      <c r="FN53" s="109"/>
      <c r="FO53" s="109"/>
      <c r="FP53" s="109"/>
      <c r="FQ53" s="109"/>
      <c r="FR53" s="109"/>
      <c r="FS53" s="109"/>
      <c r="FT53" s="109"/>
      <c r="FU53" s="109"/>
      <c r="FV53" s="109"/>
      <c r="FW53" s="109"/>
      <c r="FX53" s="109"/>
      <c r="FY53" s="109"/>
      <c r="FZ53" s="109"/>
      <c r="GA53" s="109"/>
      <c r="GB53" s="109"/>
      <c r="GC53" s="109"/>
      <c r="GD53" s="109"/>
      <c r="GE53" s="109"/>
      <c r="GF53" s="109"/>
      <c r="GG53" s="109"/>
      <c r="GH53" s="109"/>
      <c r="GI53" s="109"/>
      <c r="GJ53" s="109"/>
      <c r="GK53" s="109"/>
      <c r="GL53" s="109"/>
      <c r="GM53" s="109"/>
      <c r="GN53" s="109"/>
      <c r="GO53" s="109"/>
      <c r="GP53" s="109"/>
      <c r="GQ53" s="109"/>
      <c r="GR53" s="109"/>
      <c r="GS53" s="109"/>
      <c r="GT53" s="109"/>
      <c r="GU53" s="109"/>
      <c r="GV53" s="109"/>
      <c r="GW53" s="109"/>
      <c r="GX53" s="109"/>
      <c r="GY53" s="109"/>
      <c r="GZ53" s="109"/>
      <c r="HA53" s="109"/>
      <c r="HB53" s="109"/>
      <c r="HC53" s="109"/>
      <c r="HD53" s="109"/>
      <c r="HE53" s="109"/>
      <c r="HF53" s="109"/>
      <c r="HG53" s="109"/>
      <c r="HH53" s="109"/>
      <c r="HI53" s="109"/>
      <c r="HJ53" s="109"/>
      <c r="HK53" s="109"/>
      <c r="HL53" s="109"/>
      <c r="HM53" s="109"/>
      <c r="HN53" s="109"/>
      <c r="HO53" s="109"/>
      <c r="HP53" s="109"/>
      <c r="HQ53" s="109"/>
      <c r="HR53" s="109"/>
      <c r="HS53" s="109"/>
      <c r="HT53" s="109"/>
      <c r="HU53" s="109"/>
      <c r="HV53" s="109"/>
      <c r="HW53" s="109"/>
      <c r="HX53" s="109"/>
      <c r="HY53" s="109"/>
      <c r="HZ53" s="109"/>
      <c r="IA53" s="109"/>
      <c r="IB53" s="109"/>
      <c r="IC53" s="109"/>
      <c r="ID53" s="109"/>
      <c r="IE53" s="109"/>
      <c r="IF53" s="109"/>
      <c r="IG53" s="109"/>
      <c r="IH53" s="109"/>
      <c r="II53" s="109"/>
      <c r="IJ53" s="109"/>
      <c r="IK53" s="109"/>
      <c r="IL53" s="109"/>
    </row>
    <row r="54" spans="2:246" s="222" customFormat="1" ht="6" customHeight="1">
      <c r="C54" s="579"/>
      <c r="D54" s="580"/>
      <c r="E54" s="581"/>
      <c r="F54" s="580"/>
      <c r="G54" s="581"/>
      <c r="H54" s="580"/>
      <c r="I54" s="581"/>
      <c r="J54" s="580"/>
      <c r="K54" s="581"/>
      <c r="L54" s="580"/>
      <c r="M54" s="581"/>
      <c r="N54" s="580"/>
      <c r="O54" s="581"/>
      <c r="P54" s="580"/>
      <c r="Q54" s="581"/>
      <c r="R54" s="580"/>
      <c r="S54" s="582"/>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5"/>
      <c r="AU54" s="95"/>
      <c r="AV54" s="95"/>
      <c r="AW54" s="95"/>
      <c r="AX54" s="95"/>
      <c r="AY54" s="95"/>
      <c r="AZ54" s="95"/>
      <c r="BA54" s="95"/>
      <c r="BB54" s="95"/>
      <c r="BC54" s="95"/>
      <c r="BD54" s="95"/>
      <c r="BE54" s="95"/>
      <c r="BF54" s="95"/>
      <c r="BG54" s="95"/>
      <c r="BH54" s="95"/>
      <c r="BI54" s="95"/>
      <c r="BJ54" s="95"/>
      <c r="BK54" s="95"/>
      <c r="BL54" s="95"/>
      <c r="BM54" s="95"/>
      <c r="BN54" s="95"/>
      <c r="BO54" s="95"/>
      <c r="BP54" s="95"/>
      <c r="BQ54" s="95"/>
      <c r="BR54" s="95"/>
      <c r="BS54" s="95"/>
      <c r="BT54" s="95"/>
      <c r="BU54" s="95"/>
      <c r="BV54" s="95"/>
      <c r="BW54" s="95"/>
      <c r="BX54" s="95"/>
      <c r="BY54" s="95"/>
      <c r="BZ54" s="95"/>
      <c r="CA54" s="95"/>
      <c r="CB54" s="95"/>
      <c r="CC54" s="95"/>
      <c r="CD54" s="95"/>
      <c r="CE54" s="95"/>
      <c r="CF54" s="95"/>
      <c r="CG54" s="95"/>
      <c r="CH54" s="95"/>
      <c r="CI54" s="95"/>
      <c r="CJ54" s="95"/>
      <c r="CK54" s="95"/>
      <c r="CL54" s="95"/>
      <c r="CM54" s="95"/>
      <c r="CN54" s="95"/>
      <c r="CO54" s="95"/>
      <c r="CP54" s="95"/>
      <c r="CQ54" s="95"/>
      <c r="CR54" s="95"/>
      <c r="CS54" s="95"/>
      <c r="CT54" s="95"/>
      <c r="CU54" s="95"/>
      <c r="CV54" s="95"/>
      <c r="CW54" s="95"/>
      <c r="CX54" s="95"/>
      <c r="CY54" s="95"/>
      <c r="CZ54" s="95"/>
      <c r="DA54" s="95"/>
      <c r="DB54" s="95"/>
      <c r="DC54" s="95"/>
      <c r="DD54" s="95"/>
      <c r="DE54" s="95"/>
      <c r="DF54" s="95"/>
      <c r="DG54" s="95"/>
      <c r="DH54" s="95"/>
      <c r="DI54" s="95"/>
      <c r="DJ54" s="95"/>
      <c r="DK54" s="95"/>
      <c r="DL54" s="95"/>
      <c r="DM54" s="95"/>
      <c r="DN54" s="95"/>
      <c r="DO54" s="95"/>
      <c r="DP54" s="95"/>
      <c r="DQ54" s="95"/>
      <c r="DR54" s="95"/>
      <c r="DS54" s="95"/>
      <c r="DT54" s="95"/>
      <c r="DU54" s="95"/>
      <c r="DV54" s="95"/>
      <c r="DW54" s="95"/>
      <c r="DX54" s="95"/>
      <c r="DY54" s="95"/>
      <c r="DZ54" s="95"/>
      <c r="EA54" s="95"/>
      <c r="EB54" s="95"/>
      <c r="EC54" s="95"/>
      <c r="ED54" s="95"/>
      <c r="EE54" s="95"/>
      <c r="EF54" s="95"/>
      <c r="EG54" s="95"/>
      <c r="EH54" s="95"/>
      <c r="EI54" s="95"/>
      <c r="EJ54" s="95"/>
      <c r="EK54" s="95"/>
      <c r="EL54" s="95"/>
      <c r="EM54" s="95"/>
      <c r="EN54" s="95"/>
      <c r="EO54" s="95"/>
      <c r="EP54" s="95"/>
      <c r="EQ54" s="95"/>
      <c r="ER54" s="95"/>
      <c r="ES54" s="95"/>
      <c r="ET54" s="95"/>
      <c r="EU54" s="95"/>
      <c r="EV54" s="95"/>
      <c r="EW54" s="95"/>
      <c r="EX54" s="95"/>
      <c r="EY54" s="95"/>
      <c r="EZ54" s="95"/>
      <c r="FA54" s="95"/>
      <c r="FB54" s="95"/>
      <c r="FC54" s="95"/>
      <c r="FD54" s="95"/>
      <c r="FE54" s="95"/>
      <c r="FF54" s="95"/>
      <c r="FG54" s="95"/>
      <c r="FH54" s="95"/>
      <c r="FI54" s="95"/>
      <c r="FJ54" s="95"/>
      <c r="FK54" s="95"/>
      <c r="FL54" s="95"/>
      <c r="FM54" s="95"/>
      <c r="FN54" s="95"/>
      <c r="FO54" s="95"/>
      <c r="FP54" s="95"/>
      <c r="FQ54" s="95"/>
      <c r="FR54" s="95"/>
      <c r="FS54" s="95"/>
      <c r="FT54" s="95"/>
      <c r="FU54" s="95"/>
      <c r="FV54" s="95"/>
      <c r="FW54" s="95"/>
      <c r="FX54" s="95"/>
      <c r="FY54" s="95"/>
      <c r="FZ54" s="95"/>
      <c r="GA54" s="95"/>
      <c r="GB54" s="95"/>
      <c r="GC54" s="95"/>
      <c r="GD54" s="95"/>
      <c r="GE54" s="95"/>
      <c r="GF54" s="95"/>
      <c r="GG54" s="95"/>
      <c r="GH54" s="95"/>
      <c r="GI54" s="95"/>
      <c r="GJ54" s="95"/>
      <c r="GK54" s="95"/>
      <c r="GL54" s="95"/>
      <c r="GM54" s="95"/>
      <c r="GN54" s="95"/>
      <c r="GO54" s="95"/>
      <c r="GP54" s="95"/>
      <c r="GQ54" s="95"/>
      <c r="GR54" s="95"/>
      <c r="GS54" s="95"/>
      <c r="GT54" s="95"/>
      <c r="GU54" s="95"/>
      <c r="GV54" s="95"/>
      <c r="GW54" s="95"/>
      <c r="GX54" s="95"/>
      <c r="GY54" s="95"/>
      <c r="GZ54" s="95"/>
      <c r="HA54" s="95"/>
      <c r="HB54" s="95"/>
      <c r="HC54" s="95"/>
      <c r="HD54" s="95"/>
      <c r="HE54" s="95"/>
      <c r="HF54" s="95"/>
      <c r="HG54" s="95"/>
      <c r="HH54" s="95"/>
      <c r="HI54" s="95"/>
      <c r="HJ54" s="95"/>
      <c r="HK54" s="95"/>
      <c r="HL54" s="95"/>
      <c r="HM54" s="95"/>
      <c r="HN54" s="95"/>
      <c r="HO54" s="95"/>
      <c r="HP54" s="95"/>
      <c r="HQ54" s="95"/>
      <c r="HR54" s="95"/>
      <c r="HS54" s="95"/>
      <c r="HT54" s="95"/>
      <c r="HU54" s="95"/>
      <c r="HV54" s="95"/>
      <c r="HW54" s="95"/>
      <c r="HX54" s="95"/>
      <c r="HY54" s="95"/>
      <c r="HZ54" s="95"/>
      <c r="IA54" s="95"/>
      <c r="IB54" s="95"/>
      <c r="IC54" s="95"/>
      <c r="ID54" s="95"/>
      <c r="IE54" s="95"/>
      <c r="IF54" s="95"/>
      <c r="IG54" s="95"/>
      <c r="IH54" s="95"/>
      <c r="II54" s="95"/>
      <c r="IJ54" s="95"/>
      <c r="IK54" s="95"/>
      <c r="IL54" s="95"/>
    </row>
    <row r="55" spans="2:246" ht="15.75">
      <c r="B55" s="231">
        <v>1</v>
      </c>
      <c r="C55" s="573" t="str">
        <f>RESUMO!D52</f>
        <v>G L P</v>
      </c>
      <c r="D55" s="574">
        <f>R55*E55/100</f>
        <v>0</v>
      </c>
      <c r="E55" s="575"/>
      <c r="F55" s="576">
        <f>R55*G55/100</f>
        <v>0</v>
      </c>
      <c r="G55" s="575"/>
      <c r="H55" s="574">
        <f>R55*I55/100</f>
        <v>0</v>
      </c>
      <c r="I55" s="575"/>
      <c r="J55" s="574">
        <f>R55*K55/100</f>
        <v>0</v>
      </c>
      <c r="K55" s="575"/>
      <c r="L55" s="576">
        <f>R55*M55/100</f>
        <v>0</v>
      </c>
      <c r="M55" s="575"/>
      <c r="N55" s="574">
        <f>R55*O55/100</f>
        <v>2290.2199999999998</v>
      </c>
      <c r="O55" s="575">
        <v>100</v>
      </c>
      <c r="P55" s="574">
        <f>R55*Q55/100</f>
        <v>0</v>
      </c>
      <c r="Q55" s="575"/>
      <c r="R55" s="577">
        <f>RESUMO!I52</f>
        <v>2290.2199999999998</v>
      </c>
      <c r="S55" s="578">
        <f>R55/$R$61*100</f>
        <v>0.49718992022344566</v>
      </c>
      <c r="T55" s="2301">
        <f t="shared" ref="T55" si="17">E55+G55+I55+K55+M55+O55+Q55</f>
        <v>100</v>
      </c>
      <c r="U55" s="2301"/>
      <c r="V55" s="109"/>
      <c r="W55" s="109"/>
      <c r="X55" s="109"/>
      <c r="Y55" s="109"/>
      <c r="Z55" s="109"/>
      <c r="AA55" s="109"/>
      <c r="AB55" s="109"/>
      <c r="AC55" s="109"/>
      <c r="AD55" s="109"/>
      <c r="AE55" s="109"/>
      <c r="AF55" s="109"/>
      <c r="AG55" s="109"/>
      <c r="AH55" s="109"/>
      <c r="AI55" s="109"/>
      <c r="AJ55" s="109"/>
      <c r="AK55" s="109"/>
      <c r="AL55" s="109"/>
      <c r="AM55" s="109"/>
      <c r="AN55" s="109"/>
      <c r="AO55" s="109"/>
      <c r="AP55" s="109"/>
      <c r="AQ55" s="109"/>
      <c r="AR55" s="109"/>
      <c r="AS55" s="109"/>
      <c r="AT55" s="109"/>
      <c r="AU55" s="109"/>
      <c r="AV55" s="109"/>
      <c r="AW55" s="109"/>
      <c r="AX55" s="109"/>
      <c r="AY55" s="109"/>
      <c r="AZ55" s="109"/>
      <c r="BA55" s="109"/>
      <c r="BB55" s="109"/>
      <c r="BC55" s="109"/>
      <c r="BD55" s="109"/>
      <c r="BE55" s="109"/>
      <c r="BF55" s="109"/>
      <c r="BG55" s="109"/>
      <c r="BH55" s="109"/>
      <c r="BI55" s="109"/>
      <c r="BJ55" s="109"/>
      <c r="BK55" s="109"/>
      <c r="BL55" s="109"/>
      <c r="BM55" s="109"/>
      <c r="BN55" s="109"/>
      <c r="BO55" s="109"/>
      <c r="BP55" s="109"/>
      <c r="BQ55" s="109"/>
      <c r="BR55" s="109"/>
      <c r="BS55" s="109"/>
      <c r="BT55" s="109"/>
      <c r="BU55" s="109"/>
      <c r="BV55" s="109"/>
      <c r="BW55" s="109"/>
      <c r="BX55" s="109"/>
      <c r="BY55" s="109"/>
      <c r="BZ55" s="109"/>
      <c r="CA55" s="109"/>
      <c r="CB55" s="109"/>
      <c r="CC55" s="109"/>
      <c r="CD55" s="109"/>
      <c r="CE55" s="109"/>
      <c r="CF55" s="109"/>
      <c r="CG55" s="109"/>
      <c r="CH55" s="109"/>
      <c r="CI55" s="109"/>
      <c r="CJ55" s="109"/>
      <c r="CK55" s="109"/>
      <c r="CL55" s="109"/>
      <c r="CM55" s="109"/>
      <c r="CN55" s="109"/>
      <c r="CO55" s="109"/>
      <c r="CP55" s="109"/>
      <c r="CQ55" s="109"/>
      <c r="CR55" s="109"/>
      <c r="CS55" s="109"/>
      <c r="CT55" s="109"/>
      <c r="CU55" s="109"/>
      <c r="CV55" s="109"/>
      <c r="CW55" s="109"/>
      <c r="CX55" s="109"/>
      <c r="CY55" s="109"/>
      <c r="CZ55" s="109"/>
      <c r="DA55" s="109"/>
      <c r="DB55" s="109"/>
      <c r="DC55" s="109"/>
      <c r="DD55" s="109"/>
      <c r="DE55" s="109"/>
      <c r="DF55" s="109"/>
      <c r="DG55" s="109"/>
      <c r="DH55" s="109"/>
      <c r="DI55" s="109"/>
      <c r="DJ55" s="109"/>
      <c r="DK55" s="109"/>
      <c r="DL55" s="109"/>
      <c r="DM55" s="109"/>
      <c r="DN55" s="109"/>
      <c r="DO55" s="109"/>
      <c r="DP55" s="109"/>
      <c r="DQ55" s="109"/>
      <c r="DR55" s="109"/>
      <c r="DS55" s="109"/>
      <c r="DT55" s="109"/>
      <c r="DU55" s="109"/>
      <c r="DV55" s="109"/>
      <c r="DW55" s="109"/>
      <c r="DX55" s="109"/>
      <c r="DY55" s="109"/>
      <c r="DZ55" s="109"/>
      <c r="EA55" s="109"/>
      <c r="EB55" s="109"/>
      <c r="EC55" s="109"/>
      <c r="ED55" s="109"/>
      <c r="EE55" s="109"/>
      <c r="EF55" s="109"/>
      <c r="EG55" s="109"/>
      <c r="EH55" s="109"/>
      <c r="EI55" s="109"/>
      <c r="EJ55" s="109"/>
      <c r="EK55" s="109"/>
      <c r="EL55" s="109"/>
      <c r="EM55" s="109"/>
      <c r="EN55" s="109"/>
      <c r="EO55" s="109"/>
      <c r="EP55" s="109"/>
      <c r="EQ55" s="109"/>
      <c r="ER55" s="109"/>
      <c r="ES55" s="109"/>
      <c r="ET55" s="109"/>
      <c r="EU55" s="109"/>
      <c r="EV55" s="109"/>
      <c r="EW55" s="109"/>
      <c r="EX55" s="109"/>
      <c r="EY55" s="109"/>
      <c r="EZ55" s="109"/>
      <c r="FA55" s="109"/>
      <c r="FB55" s="109"/>
      <c r="FC55" s="109"/>
      <c r="FD55" s="109"/>
      <c r="FE55" s="109"/>
      <c r="FF55" s="109"/>
      <c r="FG55" s="109"/>
      <c r="FH55" s="109"/>
      <c r="FI55" s="109"/>
      <c r="FJ55" s="109"/>
      <c r="FK55" s="109"/>
      <c r="FL55" s="109"/>
      <c r="FM55" s="109"/>
      <c r="FN55" s="109"/>
      <c r="FO55" s="109"/>
      <c r="FP55" s="109"/>
      <c r="FQ55" s="109"/>
      <c r="FR55" s="109"/>
      <c r="FS55" s="109"/>
      <c r="FT55" s="109"/>
      <c r="FU55" s="109"/>
      <c r="FV55" s="109"/>
      <c r="FW55" s="109"/>
      <c r="FX55" s="109"/>
      <c r="FY55" s="109"/>
      <c r="FZ55" s="109"/>
      <c r="GA55" s="109"/>
      <c r="GB55" s="109"/>
      <c r="GC55" s="109"/>
      <c r="GD55" s="109"/>
      <c r="GE55" s="109"/>
      <c r="GF55" s="109"/>
      <c r="GG55" s="109"/>
      <c r="GH55" s="109"/>
      <c r="GI55" s="109"/>
      <c r="GJ55" s="109"/>
      <c r="GK55" s="109"/>
      <c r="GL55" s="109"/>
      <c r="GM55" s="109"/>
      <c r="GN55" s="109"/>
      <c r="GO55" s="109"/>
      <c r="GP55" s="109"/>
      <c r="GQ55" s="109"/>
      <c r="GR55" s="109"/>
      <c r="GS55" s="109"/>
      <c r="GT55" s="109"/>
      <c r="GU55" s="109"/>
      <c r="GV55" s="109"/>
      <c r="GW55" s="109"/>
      <c r="GX55" s="109"/>
      <c r="GY55" s="109"/>
      <c r="GZ55" s="109"/>
      <c r="HA55" s="109"/>
      <c r="HB55" s="109"/>
      <c r="HC55" s="109"/>
      <c r="HD55" s="109"/>
      <c r="HE55" s="109"/>
      <c r="HF55" s="109"/>
      <c r="HG55" s="109"/>
      <c r="HH55" s="109"/>
      <c r="HI55" s="109"/>
      <c r="HJ55" s="109"/>
      <c r="HK55" s="109"/>
      <c r="HL55" s="109"/>
      <c r="HM55" s="109"/>
      <c r="HN55" s="109"/>
      <c r="HO55" s="109"/>
      <c r="HP55" s="109"/>
      <c r="HQ55" s="109"/>
      <c r="HR55" s="109"/>
      <c r="HS55" s="109"/>
      <c r="HT55" s="109"/>
      <c r="HU55" s="109"/>
      <c r="HV55" s="109"/>
      <c r="HW55" s="109"/>
      <c r="HX55" s="109"/>
      <c r="HY55" s="109"/>
      <c r="HZ55" s="109"/>
      <c r="IA55" s="109"/>
      <c r="IB55" s="109"/>
      <c r="IC55" s="109"/>
      <c r="ID55" s="109"/>
      <c r="IE55" s="109"/>
      <c r="IF55" s="109"/>
      <c r="IG55" s="109"/>
      <c r="IH55" s="109"/>
      <c r="II55" s="109"/>
      <c r="IJ55" s="109"/>
      <c r="IK55" s="109"/>
      <c r="IL55" s="109"/>
    </row>
    <row r="56" spans="2:246" s="222" customFormat="1" ht="6" customHeight="1">
      <c r="C56" s="579"/>
      <c r="D56" s="580"/>
      <c r="E56" s="581"/>
      <c r="F56" s="580"/>
      <c r="G56" s="581"/>
      <c r="H56" s="580"/>
      <c r="I56" s="581"/>
      <c r="J56" s="580"/>
      <c r="K56" s="581"/>
      <c r="L56" s="580"/>
      <c r="M56" s="581"/>
      <c r="N56" s="580"/>
      <c r="O56" s="581"/>
      <c r="P56" s="580"/>
      <c r="Q56" s="581"/>
      <c r="R56" s="580"/>
      <c r="S56" s="582"/>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c r="AZ56" s="95"/>
      <c r="BA56" s="95"/>
      <c r="BB56" s="95"/>
      <c r="BC56" s="95"/>
      <c r="BD56" s="95"/>
      <c r="BE56" s="95"/>
      <c r="BF56" s="95"/>
      <c r="BG56" s="95"/>
      <c r="BH56" s="95"/>
      <c r="BI56" s="95"/>
      <c r="BJ56" s="95"/>
      <c r="BK56" s="95"/>
      <c r="BL56" s="95"/>
      <c r="BM56" s="95"/>
      <c r="BN56" s="95"/>
      <c r="BO56" s="95"/>
      <c r="BP56" s="95"/>
      <c r="BQ56" s="95"/>
      <c r="BR56" s="95"/>
      <c r="BS56" s="95"/>
      <c r="BT56" s="95"/>
      <c r="BU56" s="95"/>
      <c r="BV56" s="95"/>
      <c r="BW56" s="95"/>
      <c r="BX56" s="95"/>
      <c r="BY56" s="95"/>
      <c r="BZ56" s="95"/>
      <c r="CA56" s="95"/>
      <c r="CB56" s="95"/>
      <c r="CC56" s="95"/>
      <c r="CD56" s="95"/>
      <c r="CE56" s="95"/>
      <c r="CF56" s="95"/>
      <c r="CG56" s="95"/>
      <c r="CH56" s="95"/>
      <c r="CI56" s="95"/>
      <c r="CJ56" s="95"/>
      <c r="CK56" s="95"/>
      <c r="CL56" s="95"/>
      <c r="CM56" s="95"/>
      <c r="CN56" s="95"/>
      <c r="CO56" s="95"/>
      <c r="CP56" s="95"/>
      <c r="CQ56" s="95"/>
      <c r="CR56" s="95"/>
      <c r="CS56" s="95"/>
      <c r="CT56" s="95"/>
      <c r="CU56" s="95"/>
      <c r="CV56" s="95"/>
      <c r="CW56" s="95"/>
      <c r="CX56" s="95"/>
      <c r="CY56" s="95"/>
      <c r="CZ56" s="95"/>
      <c r="DA56" s="95"/>
      <c r="DB56" s="95"/>
      <c r="DC56" s="95"/>
      <c r="DD56" s="95"/>
      <c r="DE56" s="95"/>
      <c r="DF56" s="95"/>
      <c r="DG56" s="95"/>
      <c r="DH56" s="95"/>
      <c r="DI56" s="95"/>
      <c r="DJ56" s="95"/>
      <c r="DK56" s="95"/>
      <c r="DL56" s="95"/>
      <c r="DM56" s="95"/>
      <c r="DN56" s="95"/>
      <c r="DO56" s="95"/>
      <c r="DP56" s="95"/>
      <c r="DQ56" s="95"/>
      <c r="DR56" s="95"/>
      <c r="DS56" s="95"/>
      <c r="DT56" s="95"/>
      <c r="DU56" s="95"/>
      <c r="DV56" s="95"/>
      <c r="DW56" s="95"/>
      <c r="DX56" s="95"/>
      <c r="DY56" s="95"/>
      <c r="DZ56" s="95"/>
      <c r="EA56" s="95"/>
      <c r="EB56" s="95"/>
      <c r="EC56" s="95"/>
      <c r="ED56" s="95"/>
      <c r="EE56" s="95"/>
      <c r="EF56" s="95"/>
      <c r="EG56" s="95"/>
      <c r="EH56" s="95"/>
      <c r="EI56" s="95"/>
      <c r="EJ56" s="95"/>
      <c r="EK56" s="95"/>
      <c r="EL56" s="95"/>
      <c r="EM56" s="95"/>
      <c r="EN56" s="95"/>
      <c r="EO56" s="95"/>
      <c r="EP56" s="95"/>
      <c r="EQ56" s="95"/>
      <c r="ER56" s="95"/>
      <c r="ES56" s="95"/>
      <c r="ET56" s="95"/>
      <c r="EU56" s="95"/>
      <c r="EV56" s="95"/>
      <c r="EW56" s="95"/>
      <c r="EX56" s="95"/>
      <c r="EY56" s="95"/>
      <c r="EZ56" s="95"/>
      <c r="FA56" s="95"/>
      <c r="FB56" s="95"/>
      <c r="FC56" s="95"/>
      <c r="FD56" s="95"/>
      <c r="FE56" s="95"/>
      <c r="FF56" s="95"/>
      <c r="FG56" s="95"/>
      <c r="FH56" s="95"/>
      <c r="FI56" s="95"/>
      <c r="FJ56" s="95"/>
      <c r="FK56" s="95"/>
      <c r="FL56" s="95"/>
      <c r="FM56" s="95"/>
      <c r="FN56" s="95"/>
      <c r="FO56" s="95"/>
      <c r="FP56" s="95"/>
      <c r="FQ56" s="95"/>
      <c r="FR56" s="95"/>
      <c r="FS56" s="95"/>
      <c r="FT56" s="95"/>
      <c r="FU56" s="95"/>
      <c r="FV56" s="95"/>
      <c r="FW56" s="95"/>
      <c r="FX56" s="95"/>
      <c r="FY56" s="95"/>
      <c r="FZ56" s="95"/>
      <c r="GA56" s="95"/>
      <c r="GB56" s="95"/>
      <c r="GC56" s="95"/>
      <c r="GD56" s="95"/>
      <c r="GE56" s="95"/>
      <c r="GF56" s="95"/>
      <c r="GG56" s="95"/>
      <c r="GH56" s="95"/>
      <c r="GI56" s="95"/>
      <c r="GJ56" s="95"/>
      <c r="GK56" s="95"/>
      <c r="GL56" s="95"/>
      <c r="GM56" s="95"/>
      <c r="GN56" s="95"/>
      <c r="GO56" s="95"/>
      <c r="GP56" s="95"/>
      <c r="GQ56" s="95"/>
      <c r="GR56" s="95"/>
      <c r="GS56" s="95"/>
      <c r="GT56" s="95"/>
      <c r="GU56" s="95"/>
      <c r="GV56" s="95"/>
      <c r="GW56" s="95"/>
      <c r="GX56" s="95"/>
      <c r="GY56" s="95"/>
      <c r="GZ56" s="95"/>
      <c r="HA56" s="95"/>
      <c r="HB56" s="95"/>
      <c r="HC56" s="95"/>
      <c r="HD56" s="95"/>
      <c r="HE56" s="95"/>
      <c r="HF56" s="95"/>
      <c r="HG56" s="95"/>
      <c r="HH56" s="95"/>
      <c r="HI56" s="95"/>
      <c r="HJ56" s="95"/>
      <c r="HK56" s="95"/>
      <c r="HL56" s="95"/>
      <c r="HM56" s="95"/>
      <c r="HN56" s="95"/>
      <c r="HO56" s="95"/>
      <c r="HP56" s="95"/>
      <c r="HQ56" s="95"/>
      <c r="HR56" s="95"/>
      <c r="HS56" s="95"/>
      <c r="HT56" s="95"/>
      <c r="HU56" s="95"/>
      <c r="HV56" s="95"/>
      <c r="HW56" s="95"/>
      <c r="HX56" s="95"/>
      <c r="HY56" s="95"/>
      <c r="HZ56" s="95"/>
      <c r="IA56" s="95"/>
      <c r="IB56" s="95"/>
      <c r="IC56" s="95"/>
      <c r="ID56" s="95"/>
      <c r="IE56" s="95"/>
      <c r="IF56" s="95"/>
      <c r="IG56" s="95"/>
      <c r="IH56" s="95"/>
      <c r="II56" s="95"/>
      <c r="IJ56" s="95"/>
      <c r="IK56" s="95"/>
      <c r="IL56" s="95"/>
    </row>
    <row r="57" spans="2:246" ht="15.75">
      <c r="B57" s="231">
        <v>1</v>
      </c>
      <c r="C57" s="573" t="str">
        <f>RESUMO!D54</f>
        <v>I M P L A N T A Ç Ã O</v>
      </c>
      <c r="D57" s="574">
        <f>R57*E57/100</f>
        <v>0</v>
      </c>
      <c r="E57" s="575"/>
      <c r="F57" s="576">
        <f>R57*G57/100</f>
        <v>0</v>
      </c>
      <c r="G57" s="575"/>
      <c r="H57" s="574">
        <f>R57*I57/100</f>
        <v>0</v>
      </c>
      <c r="I57" s="575"/>
      <c r="J57" s="574">
        <f>R57*K57/100</f>
        <v>0</v>
      </c>
      <c r="K57" s="575"/>
      <c r="L57" s="576">
        <f>R57*M57/100</f>
        <v>0</v>
      </c>
      <c r="M57" s="575"/>
      <c r="N57" s="574">
        <f>R57*O57/100</f>
        <v>4318.92</v>
      </c>
      <c r="O57" s="575">
        <v>100</v>
      </c>
      <c r="P57" s="574">
        <f>R57*Q57/100</f>
        <v>0</v>
      </c>
      <c r="Q57" s="575"/>
      <c r="R57" s="577">
        <f>RESUMO!I54</f>
        <v>4318.92</v>
      </c>
      <c r="S57" s="578">
        <f>R57/$R$61*100</f>
        <v>0.93760577160772518</v>
      </c>
      <c r="T57" s="2301">
        <f t="shared" ref="T57" si="18">E57+G57+I57+K57+M57+O57+Q57</f>
        <v>100</v>
      </c>
      <c r="U57" s="2301"/>
      <c r="V57" s="109"/>
      <c r="W57" s="109"/>
      <c r="X57" s="109"/>
      <c r="Y57" s="109"/>
      <c r="Z57" s="109"/>
      <c r="AA57" s="109"/>
      <c r="AB57" s="109"/>
      <c r="AC57" s="109"/>
      <c r="AD57" s="109"/>
      <c r="AE57" s="109"/>
      <c r="AF57" s="109"/>
      <c r="AG57" s="109"/>
      <c r="AH57" s="109"/>
      <c r="AI57" s="109"/>
      <c r="AJ57" s="109"/>
      <c r="AK57" s="109"/>
      <c r="AL57" s="109"/>
      <c r="AM57" s="109"/>
      <c r="AN57" s="109"/>
      <c r="AO57" s="109"/>
      <c r="AP57" s="109"/>
      <c r="AQ57" s="109"/>
      <c r="AR57" s="109"/>
      <c r="AS57" s="109"/>
      <c r="AT57" s="109"/>
      <c r="AU57" s="109"/>
      <c r="AV57" s="109"/>
      <c r="AW57" s="109"/>
      <c r="AX57" s="109"/>
      <c r="AY57" s="109"/>
      <c r="AZ57" s="109"/>
      <c r="BA57" s="109"/>
      <c r="BB57" s="109"/>
      <c r="BC57" s="109"/>
      <c r="BD57" s="109"/>
      <c r="BE57" s="109"/>
      <c r="BF57" s="109"/>
      <c r="BG57" s="109"/>
      <c r="BH57" s="109"/>
      <c r="BI57" s="109"/>
      <c r="BJ57" s="109"/>
      <c r="BK57" s="109"/>
      <c r="BL57" s="109"/>
      <c r="BM57" s="109"/>
      <c r="BN57" s="109"/>
      <c r="BO57" s="109"/>
      <c r="BP57" s="109"/>
      <c r="BQ57" s="109"/>
      <c r="BR57" s="109"/>
      <c r="BS57" s="109"/>
      <c r="BT57" s="109"/>
      <c r="BU57" s="109"/>
      <c r="BV57" s="109"/>
      <c r="BW57" s="109"/>
      <c r="BX57" s="109"/>
      <c r="BY57" s="109"/>
      <c r="BZ57" s="109"/>
      <c r="CA57" s="109"/>
      <c r="CB57" s="109"/>
      <c r="CC57" s="109"/>
      <c r="CD57" s="109"/>
      <c r="CE57" s="109"/>
      <c r="CF57" s="109"/>
      <c r="CG57" s="109"/>
      <c r="CH57" s="109"/>
      <c r="CI57" s="109"/>
      <c r="CJ57" s="109"/>
      <c r="CK57" s="109"/>
      <c r="CL57" s="109"/>
      <c r="CM57" s="109"/>
      <c r="CN57" s="109"/>
      <c r="CO57" s="109"/>
      <c r="CP57" s="109"/>
      <c r="CQ57" s="109"/>
      <c r="CR57" s="109"/>
      <c r="CS57" s="109"/>
      <c r="CT57" s="109"/>
      <c r="CU57" s="109"/>
      <c r="CV57" s="109"/>
      <c r="CW57" s="109"/>
      <c r="CX57" s="109"/>
      <c r="CY57" s="109"/>
      <c r="CZ57" s="109"/>
      <c r="DA57" s="109"/>
      <c r="DB57" s="109"/>
      <c r="DC57" s="109"/>
      <c r="DD57" s="109"/>
      <c r="DE57" s="109"/>
      <c r="DF57" s="109"/>
      <c r="DG57" s="109"/>
      <c r="DH57" s="109"/>
      <c r="DI57" s="109"/>
      <c r="DJ57" s="109"/>
      <c r="DK57" s="109"/>
      <c r="DL57" s="109"/>
      <c r="DM57" s="109"/>
      <c r="DN57" s="109"/>
      <c r="DO57" s="109"/>
      <c r="DP57" s="109"/>
      <c r="DQ57" s="109"/>
      <c r="DR57" s="109"/>
      <c r="DS57" s="109"/>
      <c r="DT57" s="109"/>
      <c r="DU57" s="109"/>
      <c r="DV57" s="109"/>
      <c r="DW57" s="109"/>
      <c r="DX57" s="109"/>
      <c r="DY57" s="109"/>
      <c r="DZ57" s="109"/>
      <c r="EA57" s="109"/>
      <c r="EB57" s="109"/>
      <c r="EC57" s="109"/>
      <c r="ED57" s="109"/>
      <c r="EE57" s="109"/>
      <c r="EF57" s="109"/>
      <c r="EG57" s="109"/>
      <c r="EH57" s="109"/>
      <c r="EI57" s="109"/>
      <c r="EJ57" s="109"/>
      <c r="EK57" s="109"/>
      <c r="EL57" s="109"/>
      <c r="EM57" s="109"/>
      <c r="EN57" s="109"/>
      <c r="EO57" s="109"/>
      <c r="EP57" s="109"/>
      <c r="EQ57" s="109"/>
      <c r="ER57" s="109"/>
      <c r="ES57" s="109"/>
      <c r="ET57" s="109"/>
      <c r="EU57" s="109"/>
      <c r="EV57" s="109"/>
      <c r="EW57" s="109"/>
      <c r="EX57" s="109"/>
      <c r="EY57" s="109"/>
      <c r="EZ57" s="109"/>
      <c r="FA57" s="109"/>
      <c r="FB57" s="109"/>
      <c r="FC57" s="109"/>
      <c r="FD57" s="109"/>
      <c r="FE57" s="109"/>
      <c r="FF57" s="109"/>
      <c r="FG57" s="109"/>
      <c r="FH57" s="109"/>
      <c r="FI57" s="109"/>
      <c r="FJ57" s="109"/>
      <c r="FK57" s="109"/>
      <c r="FL57" s="109"/>
      <c r="FM57" s="109"/>
      <c r="FN57" s="109"/>
      <c r="FO57" s="109"/>
      <c r="FP57" s="109"/>
      <c r="FQ57" s="109"/>
      <c r="FR57" s="109"/>
      <c r="FS57" s="109"/>
      <c r="FT57" s="109"/>
      <c r="FU57" s="109"/>
      <c r="FV57" s="109"/>
      <c r="FW57" s="109"/>
      <c r="FX57" s="109"/>
      <c r="FY57" s="109"/>
      <c r="FZ57" s="109"/>
      <c r="GA57" s="109"/>
      <c r="GB57" s="109"/>
      <c r="GC57" s="109"/>
      <c r="GD57" s="109"/>
      <c r="GE57" s="109"/>
      <c r="GF57" s="109"/>
      <c r="GG57" s="109"/>
      <c r="GH57" s="109"/>
      <c r="GI57" s="109"/>
      <c r="GJ57" s="109"/>
      <c r="GK57" s="109"/>
      <c r="GL57" s="109"/>
      <c r="GM57" s="109"/>
      <c r="GN57" s="109"/>
      <c r="GO57" s="109"/>
      <c r="GP57" s="109"/>
      <c r="GQ57" s="109"/>
      <c r="GR57" s="109"/>
      <c r="GS57" s="109"/>
      <c r="GT57" s="109"/>
      <c r="GU57" s="109"/>
      <c r="GV57" s="109"/>
      <c r="GW57" s="109"/>
      <c r="GX57" s="109"/>
      <c r="GY57" s="109"/>
      <c r="GZ57" s="109"/>
      <c r="HA57" s="109"/>
      <c r="HB57" s="109"/>
      <c r="HC57" s="109"/>
      <c r="HD57" s="109"/>
      <c r="HE57" s="109"/>
      <c r="HF57" s="109"/>
      <c r="HG57" s="109"/>
      <c r="HH57" s="109"/>
      <c r="HI57" s="109"/>
      <c r="HJ57" s="109"/>
      <c r="HK57" s="109"/>
      <c r="HL57" s="109"/>
      <c r="HM57" s="109"/>
      <c r="HN57" s="109"/>
      <c r="HO57" s="109"/>
      <c r="HP57" s="109"/>
      <c r="HQ57" s="109"/>
      <c r="HR57" s="109"/>
      <c r="HS57" s="109"/>
      <c r="HT57" s="109"/>
      <c r="HU57" s="109"/>
      <c r="HV57" s="109"/>
      <c r="HW57" s="109"/>
      <c r="HX57" s="109"/>
      <c r="HY57" s="109"/>
      <c r="HZ57" s="109"/>
      <c r="IA57" s="109"/>
      <c r="IB57" s="109"/>
      <c r="IC57" s="109"/>
      <c r="ID57" s="109"/>
      <c r="IE57" s="109"/>
      <c r="IF57" s="109"/>
      <c r="IG57" s="109"/>
      <c r="IH57" s="109"/>
      <c r="II57" s="109"/>
      <c r="IJ57" s="109"/>
      <c r="IK57" s="109"/>
      <c r="IL57" s="109"/>
    </row>
    <row r="58" spans="2:246" s="222" customFormat="1" ht="6" customHeight="1">
      <c r="C58" s="579"/>
      <c r="D58" s="580"/>
      <c r="E58" s="581"/>
      <c r="F58" s="580"/>
      <c r="G58" s="581"/>
      <c r="H58" s="580"/>
      <c r="I58" s="581"/>
      <c r="J58" s="580"/>
      <c r="K58" s="581"/>
      <c r="L58" s="580"/>
      <c r="M58" s="581"/>
      <c r="N58" s="580"/>
      <c r="O58" s="581"/>
      <c r="P58" s="580"/>
      <c r="Q58" s="581"/>
      <c r="R58" s="580"/>
      <c r="S58" s="582"/>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c r="AZ58" s="95"/>
      <c r="BA58" s="95"/>
      <c r="BB58" s="95"/>
      <c r="BC58" s="95"/>
      <c r="BD58" s="95"/>
      <c r="BE58" s="95"/>
      <c r="BF58" s="95"/>
      <c r="BG58" s="95"/>
      <c r="BH58" s="95"/>
      <c r="BI58" s="95"/>
      <c r="BJ58" s="95"/>
      <c r="BK58" s="95"/>
      <c r="BL58" s="95"/>
      <c r="BM58" s="95"/>
      <c r="BN58" s="95"/>
      <c r="BO58" s="95"/>
      <c r="BP58" s="95"/>
      <c r="BQ58" s="95"/>
      <c r="BR58" s="95"/>
      <c r="BS58" s="95"/>
      <c r="BT58" s="95"/>
      <c r="BU58" s="95"/>
      <c r="BV58" s="95"/>
      <c r="BW58" s="95"/>
      <c r="BX58" s="95"/>
      <c r="BY58" s="95"/>
      <c r="BZ58" s="95"/>
      <c r="CA58" s="95"/>
      <c r="CB58" s="95"/>
      <c r="CC58" s="95"/>
      <c r="CD58" s="95"/>
      <c r="CE58" s="95"/>
      <c r="CF58" s="95"/>
      <c r="CG58" s="95"/>
      <c r="CH58" s="95"/>
      <c r="CI58" s="95"/>
      <c r="CJ58" s="95"/>
      <c r="CK58" s="95"/>
      <c r="CL58" s="95"/>
      <c r="CM58" s="95"/>
      <c r="CN58" s="95"/>
      <c r="CO58" s="95"/>
      <c r="CP58" s="95"/>
      <c r="CQ58" s="95"/>
      <c r="CR58" s="95"/>
      <c r="CS58" s="95"/>
      <c r="CT58" s="95"/>
      <c r="CU58" s="95"/>
      <c r="CV58" s="95"/>
      <c r="CW58" s="95"/>
      <c r="CX58" s="95"/>
      <c r="CY58" s="95"/>
      <c r="CZ58" s="95"/>
      <c r="DA58" s="95"/>
      <c r="DB58" s="95"/>
      <c r="DC58" s="95"/>
      <c r="DD58" s="95"/>
      <c r="DE58" s="95"/>
      <c r="DF58" s="95"/>
      <c r="DG58" s="95"/>
      <c r="DH58" s="95"/>
      <c r="DI58" s="95"/>
      <c r="DJ58" s="95"/>
      <c r="DK58" s="95"/>
      <c r="DL58" s="95"/>
      <c r="DM58" s="95"/>
      <c r="DN58" s="95"/>
      <c r="DO58" s="95"/>
      <c r="DP58" s="95"/>
      <c r="DQ58" s="95"/>
      <c r="DR58" s="95"/>
      <c r="DS58" s="95"/>
      <c r="DT58" s="95"/>
      <c r="DU58" s="95"/>
      <c r="DV58" s="95"/>
      <c r="DW58" s="95"/>
      <c r="DX58" s="95"/>
      <c r="DY58" s="95"/>
      <c r="DZ58" s="95"/>
      <c r="EA58" s="95"/>
      <c r="EB58" s="95"/>
      <c r="EC58" s="95"/>
      <c r="ED58" s="95"/>
      <c r="EE58" s="95"/>
      <c r="EF58" s="95"/>
      <c r="EG58" s="95"/>
      <c r="EH58" s="95"/>
      <c r="EI58" s="95"/>
      <c r="EJ58" s="95"/>
      <c r="EK58" s="95"/>
      <c r="EL58" s="95"/>
      <c r="EM58" s="95"/>
      <c r="EN58" s="95"/>
      <c r="EO58" s="95"/>
      <c r="EP58" s="95"/>
      <c r="EQ58" s="95"/>
      <c r="ER58" s="95"/>
      <c r="ES58" s="95"/>
      <c r="ET58" s="95"/>
      <c r="EU58" s="95"/>
      <c r="EV58" s="95"/>
      <c r="EW58" s="95"/>
      <c r="EX58" s="95"/>
      <c r="EY58" s="95"/>
      <c r="EZ58" s="95"/>
      <c r="FA58" s="95"/>
      <c r="FB58" s="95"/>
      <c r="FC58" s="95"/>
      <c r="FD58" s="95"/>
      <c r="FE58" s="95"/>
      <c r="FF58" s="95"/>
      <c r="FG58" s="95"/>
      <c r="FH58" s="95"/>
      <c r="FI58" s="95"/>
      <c r="FJ58" s="95"/>
      <c r="FK58" s="95"/>
      <c r="FL58" s="95"/>
      <c r="FM58" s="95"/>
      <c r="FN58" s="95"/>
      <c r="FO58" s="95"/>
      <c r="FP58" s="95"/>
      <c r="FQ58" s="95"/>
      <c r="FR58" s="95"/>
      <c r="FS58" s="95"/>
      <c r="FT58" s="95"/>
      <c r="FU58" s="95"/>
      <c r="FV58" s="95"/>
      <c r="FW58" s="95"/>
      <c r="FX58" s="95"/>
      <c r="FY58" s="95"/>
      <c r="FZ58" s="95"/>
      <c r="GA58" s="95"/>
      <c r="GB58" s="95"/>
      <c r="GC58" s="95"/>
      <c r="GD58" s="95"/>
      <c r="GE58" s="95"/>
      <c r="GF58" s="95"/>
      <c r="GG58" s="95"/>
      <c r="GH58" s="95"/>
      <c r="GI58" s="95"/>
      <c r="GJ58" s="95"/>
      <c r="GK58" s="95"/>
      <c r="GL58" s="95"/>
      <c r="GM58" s="95"/>
      <c r="GN58" s="95"/>
      <c r="GO58" s="95"/>
      <c r="GP58" s="95"/>
      <c r="GQ58" s="95"/>
      <c r="GR58" s="95"/>
      <c r="GS58" s="95"/>
      <c r="GT58" s="95"/>
      <c r="GU58" s="95"/>
      <c r="GV58" s="95"/>
      <c r="GW58" s="95"/>
      <c r="GX58" s="95"/>
      <c r="GY58" s="95"/>
      <c r="GZ58" s="95"/>
      <c r="HA58" s="95"/>
      <c r="HB58" s="95"/>
      <c r="HC58" s="95"/>
      <c r="HD58" s="95"/>
      <c r="HE58" s="95"/>
      <c r="HF58" s="95"/>
      <c r="HG58" s="95"/>
      <c r="HH58" s="95"/>
      <c r="HI58" s="95"/>
      <c r="HJ58" s="95"/>
      <c r="HK58" s="95"/>
      <c r="HL58" s="95"/>
      <c r="HM58" s="95"/>
      <c r="HN58" s="95"/>
      <c r="HO58" s="95"/>
      <c r="HP58" s="95"/>
      <c r="HQ58" s="95"/>
      <c r="HR58" s="95"/>
      <c r="HS58" s="95"/>
      <c r="HT58" s="95"/>
      <c r="HU58" s="95"/>
      <c r="HV58" s="95"/>
      <c r="HW58" s="95"/>
      <c r="HX58" s="95"/>
      <c r="HY58" s="95"/>
      <c r="HZ58" s="95"/>
      <c r="IA58" s="95"/>
      <c r="IB58" s="95"/>
      <c r="IC58" s="95"/>
      <c r="ID58" s="95"/>
      <c r="IE58" s="95"/>
      <c r="IF58" s="95"/>
      <c r="IG58" s="95"/>
      <c r="IH58" s="95"/>
      <c r="II58" s="95"/>
      <c r="IJ58" s="95"/>
      <c r="IK58" s="95"/>
      <c r="IL58" s="95"/>
    </row>
    <row r="59" spans="2:246" ht="31.5">
      <c r="B59" s="231">
        <v>1</v>
      </c>
      <c r="C59" s="573" t="str">
        <f>RESUMO!D56</f>
        <v xml:space="preserve">S E R V I Ç O S   C O M P L E M E N T A R E S </v>
      </c>
      <c r="D59" s="574">
        <f>R59*E59/100</f>
        <v>0</v>
      </c>
      <c r="E59" s="575"/>
      <c r="F59" s="576">
        <f>R59*G59/100</f>
        <v>0</v>
      </c>
      <c r="G59" s="575"/>
      <c r="H59" s="574">
        <f>R59*I59/100</f>
        <v>0</v>
      </c>
      <c r="I59" s="575"/>
      <c r="J59" s="574">
        <f>R59*K59/100</f>
        <v>0</v>
      </c>
      <c r="K59" s="575"/>
      <c r="L59" s="576">
        <f>R59*M59/100</f>
        <v>0</v>
      </c>
      <c r="M59" s="575"/>
      <c r="N59" s="574">
        <f>R59*O59/100</f>
        <v>606.79</v>
      </c>
      <c r="O59" s="575">
        <v>100</v>
      </c>
      <c r="P59" s="574">
        <f>R59*Q59/100</f>
        <v>0</v>
      </c>
      <c r="Q59" s="575"/>
      <c r="R59" s="577">
        <f>RESUMO!I56</f>
        <v>606.79</v>
      </c>
      <c r="S59" s="578">
        <f>R59/$R$61*100</f>
        <v>0.13172964679916541</v>
      </c>
      <c r="T59" s="2301">
        <f t="shared" ref="T59" si="19">E59+G59+I59+K59+M59+O59+Q59</f>
        <v>100</v>
      </c>
      <c r="U59" s="2301"/>
      <c r="V59" s="109"/>
      <c r="W59" s="109"/>
      <c r="X59" s="109"/>
      <c r="Y59" s="109"/>
      <c r="Z59" s="109"/>
      <c r="AA59" s="109"/>
      <c r="AB59" s="109"/>
      <c r="AC59" s="109"/>
      <c r="AD59" s="109"/>
      <c r="AE59" s="109"/>
      <c r="AF59" s="109"/>
      <c r="AG59" s="109"/>
      <c r="AH59" s="109"/>
      <c r="AI59" s="109"/>
      <c r="AJ59" s="109"/>
      <c r="AK59" s="109"/>
      <c r="AL59" s="109"/>
      <c r="AM59" s="109"/>
      <c r="AN59" s="109"/>
      <c r="AO59" s="109"/>
      <c r="AP59" s="109"/>
      <c r="AQ59" s="109"/>
      <c r="AR59" s="109"/>
      <c r="AS59" s="109"/>
      <c r="AT59" s="109"/>
      <c r="AU59" s="109"/>
      <c r="AV59" s="109"/>
      <c r="AW59" s="109"/>
      <c r="AX59" s="109"/>
      <c r="AY59" s="109"/>
      <c r="AZ59" s="109"/>
      <c r="BA59" s="109"/>
      <c r="BB59" s="109"/>
      <c r="BC59" s="109"/>
      <c r="BD59" s="109"/>
      <c r="BE59" s="109"/>
      <c r="BF59" s="109"/>
      <c r="BG59" s="109"/>
      <c r="BH59" s="109"/>
      <c r="BI59" s="109"/>
      <c r="BJ59" s="109"/>
      <c r="BK59" s="109"/>
      <c r="BL59" s="109"/>
      <c r="BM59" s="109"/>
      <c r="BN59" s="109"/>
      <c r="BO59" s="109"/>
      <c r="BP59" s="109"/>
      <c r="BQ59" s="109"/>
      <c r="BR59" s="109"/>
      <c r="BS59" s="109"/>
      <c r="BT59" s="109"/>
      <c r="BU59" s="109"/>
      <c r="BV59" s="109"/>
      <c r="BW59" s="109"/>
      <c r="BX59" s="109"/>
      <c r="BY59" s="109"/>
      <c r="BZ59" s="109"/>
      <c r="CA59" s="109"/>
      <c r="CB59" s="109"/>
      <c r="CC59" s="109"/>
      <c r="CD59" s="109"/>
      <c r="CE59" s="109"/>
      <c r="CF59" s="109"/>
      <c r="CG59" s="109"/>
      <c r="CH59" s="109"/>
      <c r="CI59" s="109"/>
      <c r="CJ59" s="109"/>
      <c r="CK59" s="109"/>
      <c r="CL59" s="109"/>
      <c r="CM59" s="109"/>
      <c r="CN59" s="109"/>
      <c r="CO59" s="109"/>
      <c r="CP59" s="109"/>
      <c r="CQ59" s="109"/>
      <c r="CR59" s="109"/>
      <c r="CS59" s="109"/>
      <c r="CT59" s="109"/>
      <c r="CU59" s="109"/>
      <c r="CV59" s="109"/>
      <c r="CW59" s="109"/>
      <c r="CX59" s="109"/>
      <c r="CY59" s="109"/>
      <c r="CZ59" s="109"/>
      <c r="DA59" s="109"/>
      <c r="DB59" s="109"/>
      <c r="DC59" s="109"/>
      <c r="DD59" s="109"/>
      <c r="DE59" s="109"/>
      <c r="DF59" s="109"/>
      <c r="DG59" s="109"/>
      <c r="DH59" s="109"/>
      <c r="DI59" s="109"/>
      <c r="DJ59" s="109"/>
      <c r="DK59" s="109"/>
      <c r="DL59" s="109"/>
      <c r="DM59" s="109"/>
      <c r="DN59" s="109"/>
      <c r="DO59" s="109"/>
      <c r="DP59" s="109"/>
      <c r="DQ59" s="109"/>
      <c r="DR59" s="109"/>
      <c r="DS59" s="109"/>
      <c r="DT59" s="109"/>
      <c r="DU59" s="109"/>
      <c r="DV59" s="109"/>
      <c r="DW59" s="109"/>
      <c r="DX59" s="109"/>
      <c r="DY59" s="109"/>
      <c r="DZ59" s="109"/>
      <c r="EA59" s="109"/>
      <c r="EB59" s="109"/>
      <c r="EC59" s="109"/>
      <c r="ED59" s="109"/>
      <c r="EE59" s="109"/>
      <c r="EF59" s="109"/>
      <c r="EG59" s="109"/>
      <c r="EH59" s="109"/>
      <c r="EI59" s="109"/>
      <c r="EJ59" s="109"/>
      <c r="EK59" s="109"/>
      <c r="EL59" s="109"/>
      <c r="EM59" s="109"/>
      <c r="EN59" s="109"/>
      <c r="EO59" s="109"/>
      <c r="EP59" s="109"/>
      <c r="EQ59" s="109"/>
      <c r="ER59" s="109"/>
      <c r="ES59" s="109"/>
      <c r="ET59" s="109"/>
      <c r="EU59" s="109"/>
      <c r="EV59" s="109"/>
      <c r="EW59" s="109"/>
      <c r="EX59" s="109"/>
      <c r="EY59" s="109"/>
      <c r="EZ59" s="109"/>
      <c r="FA59" s="109"/>
      <c r="FB59" s="109"/>
      <c r="FC59" s="109"/>
      <c r="FD59" s="109"/>
      <c r="FE59" s="109"/>
      <c r="FF59" s="109"/>
      <c r="FG59" s="109"/>
      <c r="FH59" s="109"/>
      <c r="FI59" s="109"/>
      <c r="FJ59" s="109"/>
      <c r="FK59" s="109"/>
      <c r="FL59" s="109"/>
      <c r="FM59" s="109"/>
      <c r="FN59" s="109"/>
      <c r="FO59" s="109"/>
      <c r="FP59" s="109"/>
      <c r="FQ59" s="109"/>
      <c r="FR59" s="109"/>
      <c r="FS59" s="109"/>
      <c r="FT59" s="109"/>
      <c r="FU59" s="109"/>
      <c r="FV59" s="109"/>
      <c r="FW59" s="109"/>
      <c r="FX59" s="109"/>
      <c r="FY59" s="109"/>
      <c r="FZ59" s="109"/>
      <c r="GA59" s="109"/>
      <c r="GB59" s="109"/>
      <c r="GC59" s="109"/>
      <c r="GD59" s="109"/>
      <c r="GE59" s="109"/>
      <c r="GF59" s="109"/>
      <c r="GG59" s="109"/>
      <c r="GH59" s="109"/>
      <c r="GI59" s="109"/>
      <c r="GJ59" s="109"/>
      <c r="GK59" s="109"/>
      <c r="GL59" s="109"/>
      <c r="GM59" s="109"/>
      <c r="GN59" s="109"/>
      <c r="GO59" s="109"/>
      <c r="GP59" s="109"/>
      <c r="GQ59" s="109"/>
      <c r="GR59" s="109"/>
      <c r="GS59" s="109"/>
      <c r="GT59" s="109"/>
      <c r="GU59" s="109"/>
      <c r="GV59" s="109"/>
      <c r="GW59" s="109"/>
      <c r="GX59" s="109"/>
      <c r="GY59" s="109"/>
      <c r="GZ59" s="109"/>
      <c r="HA59" s="109"/>
      <c r="HB59" s="109"/>
      <c r="HC59" s="109"/>
      <c r="HD59" s="109"/>
      <c r="HE59" s="109"/>
      <c r="HF59" s="109"/>
      <c r="HG59" s="109"/>
      <c r="HH59" s="109"/>
      <c r="HI59" s="109"/>
      <c r="HJ59" s="109"/>
      <c r="HK59" s="109"/>
      <c r="HL59" s="109"/>
      <c r="HM59" s="109"/>
      <c r="HN59" s="109"/>
      <c r="HO59" s="109"/>
      <c r="HP59" s="109"/>
      <c r="HQ59" s="109"/>
      <c r="HR59" s="109"/>
      <c r="HS59" s="109"/>
      <c r="HT59" s="109"/>
      <c r="HU59" s="109"/>
      <c r="HV59" s="109"/>
      <c r="HW59" s="109"/>
      <c r="HX59" s="109"/>
      <c r="HY59" s="109"/>
      <c r="HZ59" s="109"/>
      <c r="IA59" s="109"/>
      <c r="IB59" s="109"/>
      <c r="IC59" s="109"/>
      <c r="ID59" s="109"/>
      <c r="IE59" s="109"/>
      <c r="IF59" s="109"/>
      <c r="IG59" s="109"/>
      <c r="IH59" s="109"/>
      <c r="II59" s="109"/>
      <c r="IJ59" s="109"/>
      <c r="IK59" s="109"/>
      <c r="IL59" s="109"/>
    </row>
    <row r="60" spans="2:246" s="222" customFormat="1" ht="6" customHeight="1" thickBot="1">
      <c r="C60" s="579"/>
      <c r="D60" s="580"/>
      <c r="E60" s="581"/>
      <c r="F60" s="580"/>
      <c r="G60" s="581"/>
      <c r="H60" s="580"/>
      <c r="I60" s="581"/>
      <c r="J60" s="580"/>
      <c r="K60" s="581"/>
      <c r="L60" s="580"/>
      <c r="M60" s="581"/>
      <c r="N60" s="580"/>
      <c r="O60" s="581"/>
      <c r="P60" s="580"/>
      <c r="Q60" s="581"/>
      <c r="R60" s="580"/>
      <c r="S60" s="582"/>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5"/>
      <c r="BC60" s="95"/>
      <c r="BD60" s="95"/>
      <c r="BE60" s="95"/>
      <c r="BF60" s="95"/>
      <c r="BG60" s="95"/>
      <c r="BH60" s="95"/>
      <c r="BI60" s="95"/>
      <c r="BJ60" s="95"/>
      <c r="BK60" s="95"/>
      <c r="BL60" s="95"/>
      <c r="BM60" s="95"/>
      <c r="BN60" s="95"/>
      <c r="BO60" s="95"/>
      <c r="BP60" s="95"/>
      <c r="BQ60" s="95"/>
      <c r="BR60" s="95"/>
      <c r="BS60" s="95"/>
      <c r="BT60" s="95"/>
      <c r="BU60" s="95"/>
      <c r="BV60" s="95"/>
      <c r="BW60" s="95"/>
      <c r="BX60" s="95"/>
      <c r="BY60" s="95"/>
      <c r="BZ60" s="95"/>
      <c r="CA60" s="95"/>
      <c r="CB60" s="95"/>
      <c r="CC60" s="95"/>
      <c r="CD60" s="95"/>
      <c r="CE60" s="95"/>
      <c r="CF60" s="95"/>
      <c r="CG60" s="95"/>
      <c r="CH60" s="95"/>
      <c r="CI60" s="95"/>
      <c r="CJ60" s="95"/>
      <c r="CK60" s="95"/>
      <c r="CL60" s="95"/>
      <c r="CM60" s="95"/>
      <c r="CN60" s="95"/>
      <c r="CO60" s="95"/>
      <c r="CP60" s="95"/>
      <c r="CQ60" s="95"/>
      <c r="CR60" s="95"/>
      <c r="CS60" s="95"/>
      <c r="CT60" s="95"/>
      <c r="CU60" s="95"/>
      <c r="CV60" s="95"/>
      <c r="CW60" s="95"/>
      <c r="CX60" s="95"/>
      <c r="CY60" s="95"/>
      <c r="CZ60" s="95"/>
      <c r="DA60" s="95"/>
      <c r="DB60" s="95"/>
      <c r="DC60" s="95"/>
      <c r="DD60" s="95"/>
      <c r="DE60" s="95"/>
      <c r="DF60" s="95"/>
      <c r="DG60" s="95"/>
      <c r="DH60" s="95"/>
      <c r="DI60" s="95"/>
      <c r="DJ60" s="95"/>
      <c r="DK60" s="95"/>
      <c r="DL60" s="95"/>
      <c r="DM60" s="95"/>
      <c r="DN60" s="95"/>
      <c r="DO60" s="95"/>
      <c r="DP60" s="95"/>
      <c r="DQ60" s="95"/>
      <c r="DR60" s="95"/>
      <c r="DS60" s="95"/>
      <c r="DT60" s="95"/>
      <c r="DU60" s="95"/>
      <c r="DV60" s="95"/>
      <c r="DW60" s="95"/>
      <c r="DX60" s="95"/>
      <c r="DY60" s="95"/>
      <c r="DZ60" s="95"/>
      <c r="EA60" s="95"/>
      <c r="EB60" s="95"/>
      <c r="EC60" s="95"/>
      <c r="ED60" s="95"/>
      <c r="EE60" s="95"/>
      <c r="EF60" s="95"/>
      <c r="EG60" s="95"/>
      <c r="EH60" s="95"/>
      <c r="EI60" s="95"/>
      <c r="EJ60" s="95"/>
      <c r="EK60" s="95"/>
      <c r="EL60" s="95"/>
      <c r="EM60" s="95"/>
      <c r="EN60" s="95"/>
      <c r="EO60" s="95"/>
      <c r="EP60" s="95"/>
      <c r="EQ60" s="95"/>
      <c r="ER60" s="95"/>
      <c r="ES60" s="95"/>
      <c r="ET60" s="95"/>
      <c r="EU60" s="95"/>
      <c r="EV60" s="95"/>
      <c r="EW60" s="95"/>
      <c r="EX60" s="95"/>
      <c r="EY60" s="95"/>
      <c r="EZ60" s="95"/>
      <c r="FA60" s="95"/>
      <c r="FB60" s="95"/>
      <c r="FC60" s="95"/>
      <c r="FD60" s="95"/>
      <c r="FE60" s="95"/>
      <c r="FF60" s="95"/>
      <c r="FG60" s="95"/>
      <c r="FH60" s="95"/>
      <c r="FI60" s="95"/>
      <c r="FJ60" s="95"/>
      <c r="FK60" s="95"/>
      <c r="FL60" s="95"/>
      <c r="FM60" s="95"/>
      <c r="FN60" s="95"/>
      <c r="FO60" s="95"/>
      <c r="FP60" s="95"/>
      <c r="FQ60" s="95"/>
      <c r="FR60" s="95"/>
      <c r="FS60" s="95"/>
      <c r="FT60" s="95"/>
      <c r="FU60" s="95"/>
      <c r="FV60" s="95"/>
      <c r="FW60" s="95"/>
      <c r="FX60" s="95"/>
      <c r="FY60" s="95"/>
      <c r="FZ60" s="95"/>
      <c r="GA60" s="95"/>
      <c r="GB60" s="95"/>
      <c r="GC60" s="95"/>
      <c r="GD60" s="95"/>
      <c r="GE60" s="95"/>
      <c r="GF60" s="95"/>
      <c r="GG60" s="95"/>
      <c r="GH60" s="95"/>
      <c r="GI60" s="95"/>
      <c r="GJ60" s="95"/>
      <c r="GK60" s="95"/>
      <c r="GL60" s="95"/>
      <c r="GM60" s="95"/>
      <c r="GN60" s="95"/>
      <c r="GO60" s="95"/>
      <c r="GP60" s="95"/>
      <c r="GQ60" s="95"/>
      <c r="GR60" s="95"/>
      <c r="GS60" s="95"/>
      <c r="GT60" s="95"/>
      <c r="GU60" s="95"/>
      <c r="GV60" s="95"/>
      <c r="GW60" s="95"/>
      <c r="GX60" s="95"/>
      <c r="GY60" s="95"/>
      <c r="GZ60" s="95"/>
      <c r="HA60" s="95"/>
      <c r="HB60" s="95"/>
      <c r="HC60" s="95"/>
      <c r="HD60" s="95"/>
      <c r="HE60" s="95"/>
      <c r="HF60" s="95"/>
      <c r="HG60" s="95"/>
      <c r="HH60" s="95"/>
      <c r="HI60" s="95"/>
      <c r="HJ60" s="95"/>
      <c r="HK60" s="95"/>
      <c r="HL60" s="95"/>
      <c r="HM60" s="95"/>
      <c r="HN60" s="95"/>
      <c r="HO60" s="95"/>
      <c r="HP60" s="95"/>
      <c r="HQ60" s="95"/>
      <c r="HR60" s="95"/>
      <c r="HS60" s="95"/>
      <c r="HT60" s="95"/>
      <c r="HU60" s="95"/>
      <c r="HV60" s="95"/>
      <c r="HW60" s="95"/>
      <c r="HX60" s="95"/>
      <c r="HY60" s="95"/>
      <c r="HZ60" s="95"/>
      <c r="IA60" s="95"/>
      <c r="IB60" s="95"/>
      <c r="IC60" s="95"/>
      <c r="ID60" s="95"/>
      <c r="IE60" s="95"/>
      <c r="IF60" s="95"/>
      <c r="IG60" s="95"/>
      <c r="IH60" s="95"/>
      <c r="II60" s="95"/>
      <c r="IJ60" s="95"/>
      <c r="IK60" s="95"/>
      <c r="IL60" s="95"/>
    </row>
    <row r="61" spans="2:246" ht="15.75">
      <c r="C61" s="583" t="s">
        <v>8264</v>
      </c>
      <c r="D61" s="584">
        <f>SUM(D16:D56)</f>
        <v>73611.061411892122</v>
      </c>
      <c r="E61" s="585">
        <f>D61/R61*100</f>
        <v>15.980420112889506</v>
      </c>
      <c r="F61" s="584">
        <f>SUM(F16:F56)</f>
        <v>83485.522100446775</v>
      </c>
      <c r="G61" s="585">
        <f>F61/R61*100</f>
        <v>18.124092913752325</v>
      </c>
      <c r="H61" s="584">
        <f>SUM(H16:H56)</f>
        <v>85134.6483662916</v>
      </c>
      <c r="I61" s="585">
        <f>H61/R61*100</f>
        <v>18.482106098753668</v>
      </c>
      <c r="J61" s="584">
        <f>SUM(J16:J56)</f>
        <v>99840.974114739438</v>
      </c>
      <c r="K61" s="585">
        <f>J61/R61*100</f>
        <v>21.674741271641331</v>
      </c>
      <c r="L61" s="584">
        <f>SUM(L16:L56)</f>
        <v>59371.480943925038</v>
      </c>
      <c r="M61" s="585">
        <f>L61/R61*100</f>
        <v>12.889111908051593</v>
      </c>
      <c r="N61" s="584">
        <f>SUM(N16:N59)</f>
        <v>59189.14306270508</v>
      </c>
      <c r="O61" s="585">
        <f>N61/R61*100</f>
        <v>12.849527694911602</v>
      </c>
      <c r="P61" s="584">
        <f>SUM(P16:P59)</f>
        <v>0</v>
      </c>
      <c r="Q61" s="585">
        <f>P61/R61*100</f>
        <v>0</v>
      </c>
      <c r="R61" s="584">
        <f>SUM(R16:R59)</f>
        <v>460632.82999999996</v>
      </c>
      <c r="S61" s="586">
        <f>SUM(S17:S59)</f>
        <v>100</v>
      </c>
      <c r="T61" s="109"/>
      <c r="U61" s="109"/>
      <c r="V61" s="109"/>
      <c r="W61" s="109"/>
      <c r="X61" s="109"/>
      <c r="Y61" s="109"/>
      <c r="Z61" s="109"/>
      <c r="AA61" s="109"/>
      <c r="AB61" s="109"/>
      <c r="AC61" s="109"/>
      <c r="AD61" s="109"/>
      <c r="AE61" s="109"/>
      <c r="AF61" s="109"/>
      <c r="AG61" s="109"/>
      <c r="AH61" s="109"/>
      <c r="AI61" s="109"/>
      <c r="AJ61" s="109"/>
      <c r="AK61" s="109"/>
      <c r="AL61" s="109"/>
      <c r="AM61" s="109"/>
      <c r="AN61" s="109"/>
      <c r="AO61" s="109"/>
      <c r="AP61" s="109"/>
      <c r="AQ61" s="109"/>
      <c r="AR61" s="109"/>
      <c r="AS61" s="109"/>
      <c r="AT61" s="109"/>
      <c r="AU61" s="109"/>
      <c r="AV61" s="109"/>
      <c r="AW61" s="109"/>
      <c r="AX61" s="109"/>
      <c r="AY61" s="109"/>
      <c r="AZ61" s="109"/>
      <c r="BA61" s="109"/>
      <c r="BB61" s="109"/>
      <c r="BC61" s="109"/>
      <c r="BD61" s="109"/>
      <c r="BE61" s="109"/>
      <c r="BF61" s="109"/>
      <c r="BG61" s="109"/>
      <c r="BH61" s="109"/>
      <c r="BI61" s="109"/>
      <c r="BJ61" s="109"/>
      <c r="BK61" s="109"/>
      <c r="BL61" s="109"/>
      <c r="BM61" s="109"/>
      <c r="BN61" s="109"/>
      <c r="BO61" s="109"/>
      <c r="BP61" s="109"/>
      <c r="BQ61" s="109"/>
      <c r="BR61" s="109"/>
      <c r="BS61" s="109"/>
      <c r="BT61" s="109"/>
      <c r="BU61" s="109"/>
      <c r="BV61" s="109"/>
      <c r="BW61" s="109"/>
      <c r="BX61" s="109"/>
      <c r="BY61" s="109"/>
      <c r="BZ61" s="109"/>
      <c r="CA61" s="109"/>
      <c r="CB61" s="109"/>
      <c r="CC61" s="109"/>
      <c r="CD61" s="109"/>
      <c r="CE61" s="109"/>
      <c r="CF61" s="109"/>
      <c r="CG61" s="109"/>
      <c r="CH61" s="109"/>
      <c r="CI61" s="109"/>
      <c r="CJ61" s="109"/>
      <c r="CK61" s="109"/>
      <c r="CL61" s="109"/>
      <c r="CM61" s="109"/>
      <c r="CN61" s="109"/>
      <c r="CO61" s="109"/>
      <c r="CP61" s="109"/>
      <c r="CQ61" s="109"/>
      <c r="CR61" s="109"/>
      <c r="CS61" s="109"/>
      <c r="CT61" s="109"/>
      <c r="CU61" s="109"/>
      <c r="CV61" s="109"/>
      <c r="CW61" s="109"/>
      <c r="CX61" s="109"/>
      <c r="CY61" s="109"/>
      <c r="CZ61" s="109"/>
      <c r="DA61" s="109"/>
      <c r="DB61" s="109"/>
      <c r="DC61" s="109"/>
      <c r="DD61" s="109"/>
      <c r="DE61" s="109"/>
      <c r="DF61" s="109"/>
      <c r="DG61" s="109"/>
      <c r="DH61" s="109"/>
      <c r="DI61" s="109"/>
      <c r="DJ61" s="109"/>
      <c r="DK61" s="109"/>
      <c r="DL61" s="109"/>
      <c r="DM61" s="109"/>
      <c r="DN61" s="109"/>
      <c r="DO61" s="109"/>
      <c r="DP61" s="109"/>
      <c r="DQ61" s="109"/>
      <c r="DR61" s="109"/>
      <c r="DS61" s="109"/>
      <c r="DT61" s="109"/>
      <c r="DU61" s="109"/>
      <c r="DV61" s="109"/>
      <c r="DW61" s="109"/>
      <c r="DX61" s="109"/>
      <c r="DY61" s="109"/>
      <c r="DZ61" s="109"/>
      <c r="EA61" s="109"/>
      <c r="EB61" s="109"/>
      <c r="EC61" s="109"/>
      <c r="ED61" s="109"/>
      <c r="EE61" s="109"/>
      <c r="EF61" s="109"/>
      <c r="EG61" s="109"/>
      <c r="EH61" s="109"/>
      <c r="EI61" s="109"/>
      <c r="EJ61" s="109"/>
      <c r="EK61" s="109"/>
      <c r="EL61" s="109"/>
      <c r="EM61" s="109"/>
      <c r="EN61" s="109"/>
      <c r="EO61" s="109"/>
      <c r="EP61" s="109"/>
      <c r="EQ61" s="109"/>
      <c r="ER61" s="109"/>
      <c r="ES61" s="109"/>
      <c r="ET61" s="109"/>
      <c r="EU61" s="109"/>
      <c r="EV61" s="109"/>
      <c r="EW61" s="109"/>
      <c r="EX61" s="109"/>
      <c r="EY61" s="109"/>
      <c r="EZ61" s="109"/>
      <c r="FA61" s="109"/>
      <c r="FB61" s="109"/>
      <c r="FC61" s="109"/>
      <c r="FD61" s="109"/>
      <c r="FE61" s="109"/>
      <c r="FF61" s="109"/>
      <c r="FG61" s="109"/>
      <c r="FH61" s="109"/>
      <c r="FI61" s="109"/>
      <c r="FJ61" s="109"/>
      <c r="FK61" s="109"/>
      <c r="FL61" s="109"/>
      <c r="FM61" s="109"/>
      <c r="FN61" s="109"/>
      <c r="FO61" s="109"/>
      <c r="FP61" s="109"/>
      <c r="FQ61" s="109"/>
      <c r="FR61" s="109"/>
      <c r="FS61" s="109"/>
      <c r="FT61" s="109"/>
      <c r="FU61" s="109"/>
      <c r="FV61" s="109"/>
      <c r="FW61" s="109"/>
      <c r="FX61" s="109"/>
      <c r="FY61" s="109"/>
      <c r="FZ61" s="109"/>
      <c r="GA61" s="109"/>
      <c r="GB61" s="109"/>
      <c r="GC61" s="109"/>
      <c r="GD61" s="109"/>
      <c r="GE61" s="109"/>
      <c r="GF61" s="109"/>
      <c r="GG61" s="109"/>
      <c r="GH61" s="109"/>
      <c r="GI61" s="109"/>
      <c r="GJ61" s="109"/>
      <c r="GK61" s="109"/>
      <c r="GL61" s="109"/>
      <c r="GM61" s="109"/>
      <c r="GN61" s="109"/>
      <c r="GO61" s="109"/>
      <c r="GP61" s="109"/>
      <c r="GQ61" s="109"/>
      <c r="GR61" s="109"/>
      <c r="GS61" s="109"/>
      <c r="GT61" s="109"/>
      <c r="GU61" s="109"/>
      <c r="GV61" s="109"/>
      <c r="GW61" s="109"/>
      <c r="GX61" s="109"/>
      <c r="GY61" s="109"/>
      <c r="GZ61" s="109"/>
      <c r="HA61" s="109"/>
      <c r="HB61" s="109"/>
      <c r="HC61" s="109"/>
      <c r="HD61" s="109"/>
      <c r="HE61" s="109"/>
      <c r="HF61" s="109"/>
      <c r="HG61" s="109"/>
      <c r="HH61" s="109"/>
      <c r="HI61" s="109"/>
      <c r="HJ61" s="109"/>
      <c r="HK61" s="109"/>
      <c r="HL61" s="109"/>
      <c r="HM61" s="109"/>
      <c r="HN61" s="109"/>
      <c r="HO61" s="109"/>
      <c r="HP61" s="109"/>
      <c r="HQ61" s="109"/>
      <c r="HR61" s="109"/>
      <c r="HS61" s="109"/>
      <c r="HT61" s="109"/>
      <c r="HU61" s="109"/>
      <c r="HV61" s="109"/>
      <c r="HW61" s="109"/>
      <c r="HX61" s="109"/>
      <c r="HY61" s="109"/>
      <c r="HZ61" s="109"/>
      <c r="IA61" s="109"/>
      <c r="IB61" s="109"/>
      <c r="IC61" s="109"/>
      <c r="ID61" s="109"/>
      <c r="IE61" s="109"/>
      <c r="IF61" s="109"/>
      <c r="IG61" s="109"/>
      <c r="IH61" s="109"/>
      <c r="II61" s="109"/>
      <c r="IJ61" s="109"/>
      <c r="IK61" s="109"/>
      <c r="IL61" s="109"/>
    </row>
    <row r="62" spans="2:246" ht="16.5" thickBot="1">
      <c r="C62" s="587" t="s">
        <v>8265</v>
      </c>
      <c r="D62" s="588">
        <f>D61</f>
        <v>73611.061411892122</v>
      </c>
      <c r="E62" s="589">
        <f>E61</f>
        <v>15.980420112889506</v>
      </c>
      <c r="F62" s="588">
        <f>D61+F61</f>
        <v>157096.5835123389</v>
      </c>
      <c r="G62" s="589">
        <f>F62/R61*100</f>
        <v>34.104513026641833</v>
      </c>
      <c r="H62" s="588">
        <f>H61+F62</f>
        <v>242231.2318786305</v>
      </c>
      <c r="I62" s="589">
        <f>H62/R61*100</f>
        <v>52.586619125395494</v>
      </c>
      <c r="J62" s="588">
        <f>J61+H62</f>
        <v>342072.20599336992</v>
      </c>
      <c r="K62" s="589">
        <f>J62/R61*100</f>
        <v>74.261360397036825</v>
      </c>
      <c r="L62" s="588">
        <f>J62+L61</f>
        <v>401443.68693729496</v>
      </c>
      <c r="M62" s="589">
        <f>L62/R61*100</f>
        <v>87.150472305088414</v>
      </c>
      <c r="N62" s="588">
        <f>N61+L62</f>
        <v>460632.83</v>
      </c>
      <c r="O62" s="589">
        <f>N62/R61*100</f>
        <v>100.00000000000003</v>
      </c>
      <c r="P62" s="588">
        <f>P61+N62</f>
        <v>460632.83</v>
      </c>
      <c r="Q62" s="589">
        <f>P62/R61*100</f>
        <v>100.00000000000003</v>
      </c>
      <c r="R62" s="588">
        <f>R61</f>
        <v>460632.82999999996</v>
      </c>
      <c r="S62" s="590">
        <f>S61</f>
        <v>100</v>
      </c>
      <c r="T62" s="109"/>
      <c r="U62" s="109"/>
      <c r="V62" s="109"/>
      <c r="W62" s="109"/>
      <c r="X62" s="109"/>
      <c r="Y62" s="109"/>
      <c r="Z62" s="109"/>
      <c r="AA62" s="109"/>
      <c r="AB62" s="109"/>
      <c r="AC62" s="109"/>
      <c r="AD62" s="109"/>
      <c r="AE62" s="109"/>
      <c r="AF62" s="109"/>
      <c r="AG62" s="109"/>
      <c r="AH62" s="109"/>
      <c r="AI62" s="109"/>
      <c r="AJ62" s="109"/>
      <c r="AK62" s="109"/>
      <c r="AL62" s="109"/>
      <c r="AM62" s="109"/>
      <c r="AN62" s="109"/>
      <c r="AO62" s="109"/>
      <c r="AP62" s="109"/>
      <c r="AQ62" s="109"/>
      <c r="AR62" s="109"/>
      <c r="AS62" s="109"/>
      <c r="AT62" s="109"/>
      <c r="AU62" s="109"/>
      <c r="AV62" s="109"/>
      <c r="AW62" s="109"/>
      <c r="AX62" s="109"/>
      <c r="AY62" s="109"/>
      <c r="AZ62" s="109"/>
      <c r="BA62" s="109"/>
      <c r="BB62" s="109"/>
      <c r="BC62" s="109"/>
      <c r="BD62" s="109"/>
      <c r="BE62" s="109"/>
      <c r="BF62" s="109"/>
      <c r="BG62" s="109"/>
      <c r="BH62" s="109"/>
      <c r="BI62" s="109"/>
      <c r="BJ62" s="109"/>
      <c r="BK62" s="109"/>
      <c r="BL62" s="109"/>
      <c r="BM62" s="109"/>
      <c r="BN62" s="109"/>
      <c r="BO62" s="109"/>
      <c r="BP62" s="109"/>
      <c r="BQ62" s="109"/>
      <c r="BR62" s="109"/>
      <c r="BS62" s="109"/>
      <c r="BT62" s="109"/>
      <c r="BU62" s="109"/>
      <c r="BV62" s="109"/>
      <c r="BW62" s="109"/>
      <c r="BX62" s="109"/>
      <c r="BY62" s="109"/>
      <c r="BZ62" s="109"/>
      <c r="CA62" s="109"/>
      <c r="CB62" s="109"/>
      <c r="CC62" s="109"/>
      <c r="CD62" s="109"/>
      <c r="CE62" s="109"/>
      <c r="CF62" s="109"/>
      <c r="CG62" s="109"/>
      <c r="CH62" s="109"/>
      <c r="CI62" s="109"/>
      <c r="CJ62" s="109"/>
      <c r="CK62" s="109"/>
      <c r="CL62" s="109"/>
      <c r="CM62" s="109"/>
      <c r="CN62" s="109"/>
      <c r="CO62" s="109"/>
      <c r="CP62" s="109"/>
      <c r="CQ62" s="109"/>
      <c r="CR62" s="109"/>
      <c r="CS62" s="109"/>
      <c r="CT62" s="109"/>
      <c r="CU62" s="109"/>
      <c r="CV62" s="109"/>
      <c r="CW62" s="109"/>
      <c r="CX62" s="109"/>
      <c r="CY62" s="109"/>
      <c r="CZ62" s="109"/>
      <c r="DA62" s="109"/>
      <c r="DB62" s="109"/>
      <c r="DC62" s="109"/>
      <c r="DD62" s="109"/>
      <c r="DE62" s="109"/>
      <c r="DF62" s="109"/>
      <c r="DG62" s="109"/>
      <c r="DH62" s="109"/>
      <c r="DI62" s="109"/>
      <c r="DJ62" s="109"/>
      <c r="DK62" s="109"/>
      <c r="DL62" s="109"/>
      <c r="DM62" s="109"/>
      <c r="DN62" s="109"/>
      <c r="DO62" s="109"/>
      <c r="DP62" s="109"/>
      <c r="DQ62" s="109"/>
      <c r="DR62" s="109"/>
      <c r="DS62" s="109"/>
      <c r="DT62" s="109"/>
      <c r="DU62" s="109"/>
      <c r="DV62" s="109"/>
      <c r="DW62" s="109"/>
      <c r="DX62" s="109"/>
      <c r="DY62" s="109"/>
      <c r="DZ62" s="109"/>
      <c r="EA62" s="109"/>
      <c r="EB62" s="109"/>
      <c r="EC62" s="109"/>
      <c r="ED62" s="109"/>
      <c r="EE62" s="109"/>
      <c r="EF62" s="109"/>
      <c r="EG62" s="109"/>
      <c r="EH62" s="109"/>
      <c r="EI62" s="109"/>
      <c r="EJ62" s="109"/>
      <c r="EK62" s="109"/>
      <c r="EL62" s="109"/>
      <c r="EM62" s="109"/>
      <c r="EN62" s="109"/>
      <c r="EO62" s="109"/>
      <c r="EP62" s="109"/>
      <c r="EQ62" s="109"/>
      <c r="ER62" s="109"/>
      <c r="ES62" s="109"/>
      <c r="ET62" s="109"/>
      <c r="EU62" s="109"/>
      <c r="EV62" s="109"/>
      <c r="EW62" s="109"/>
      <c r="EX62" s="109"/>
      <c r="EY62" s="109"/>
      <c r="EZ62" s="109"/>
      <c r="FA62" s="109"/>
      <c r="FB62" s="109"/>
      <c r="FC62" s="109"/>
      <c r="FD62" s="109"/>
      <c r="FE62" s="109"/>
      <c r="FF62" s="109"/>
      <c r="FG62" s="109"/>
      <c r="FH62" s="109"/>
      <c r="FI62" s="109"/>
      <c r="FJ62" s="109"/>
      <c r="FK62" s="109"/>
      <c r="FL62" s="109"/>
      <c r="FM62" s="109"/>
      <c r="FN62" s="109"/>
      <c r="FO62" s="109"/>
      <c r="FP62" s="109"/>
      <c r="FQ62" s="109"/>
      <c r="FR62" s="109"/>
      <c r="FS62" s="109"/>
      <c r="FT62" s="109"/>
      <c r="FU62" s="109"/>
      <c r="FV62" s="109"/>
      <c r="FW62" s="109"/>
      <c r="FX62" s="109"/>
      <c r="FY62" s="109"/>
      <c r="FZ62" s="109"/>
      <c r="GA62" s="109"/>
      <c r="GB62" s="109"/>
      <c r="GC62" s="109"/>
      <c r="GD62" s="109"/>
      <c r="GE62" s="109"/>
      <c r="GF62" s="109"/>
      <c r="GG62" s="109"/>
      <c r="GH62" s="109"/>
      <c r="GI62" s="109"/>
      <c r="GJ62" s="109"/>
      <c r="GK62" s="109"/>
      <c r="GL62" s="109"/>
      <c r="GM62" s="109"/>
      <c r="GN62" s="109"/>
      <c r="GO62" s="109"/>
      <c r="GP62" s="109"/>
      <c r="GQ62" s="109"/>
      <c r="GR62" s="109"/>
      <c r="GS62" s="109"/>
      <c r="GT62" s="109"/>
      <c r="GU62" s="109"/>
      <c r="GV62" s="109"/>
      <c r="GW62" s="109"/>
      <c r="GX62" s="109"/>
      <c r="GY62" s="109"/>
      <c r="GZ62" s="109"/>
      <c r="HA62" s="109"/>
      <c r="HB62" s="109"/>
      <c r="HC62" s="109"/>
      <c r="HD62" s="109"/>
      <c r="HE62" s="109"/>
      <c r="HF62" s="109"/>
      <c r="HG62" s="109"/>
      <c r="HH62" s="109"/>
      <c r="HI62" s="109"/>
      <c r="HJ62" s="109"/>
      <c r="HK62" s="109"/>
      <c r="HL62" s="109"/>
      <c r="HM62" s="109"/>
      <c r="HN62" s="109"/>
      <c r="HO62" s="109"/>
      <c r="HP62" s="109"/>
      <c r="HQ62" s="109"/>
      <c r="HR62" s="109"/>
      <c r="HS62" s="109"/>
      <c r="HT62" s="109"/>
      <c r="HU62" s="109"/>
      <c r="HV62" s="109"/>
      <c r="HW62" s="109"/>
      <c r="HX62" s="109"/>
      <c r="HY62" s="109"/>
      <c r="HZ62" s="109"/>
      <c r="IA62" s="109"/>
      <c r="IB62" s="109"/>
      <c r="IC62" s="109"/>
      <c r="ID62" s="109"/>
      <c r="IE62" s="109"/>
      <c r="IF62" s="109"/>
      <c r="IG62" s="109"/>
      <c r="IH62" s="109"/>
      <c r="II62" s="109"/>
      <c r="IJ62" s="109"/>
      <c r="IK62" s="109"/>
      <c r="IL62" s="109"/>
    </row>
    <row r="63" spans="2:246">
      <c r="R63" s="2302">
        <f>R62*0.1</f>
        <v>46063.282999999996</v>
      </c>
    </row>
    <row r="64" spans="2:246">
      <c r="D64" s="184">
        <v>70467.040000000008</v>
      </c>
      <c r="E64" s="184">
        <v>15.98042011288951</v>
      </c>
      <c r="F64" s="184">
        <v>79919.750000000015</v>
      </c>
      <c r="G64" s="184">
        <v>18.124092913752325</v>
      </c>
      <c r="H64" s="184">
        <v>81498.44</v>
      </c>
      <c r="I64" s="184">
        <v>18.482106098753668</v>
      </c>
      <c r="J64" s="184">
        <v>95576.640000000043</v>
      </c>
      <c r="K64" s="184">
        <v>21.674741271641331</v>
      </c>
      <c r="L64" s="184">
        <v>56835.649999999965</v>
      </c>
      <c r="M64" s="184">
        <v>12.889111908051595</v>
      </c>
      <c r="N64" s="184">
        <v>56661.1</v>
      </c>
      <c r="O64" s="184">
        <v>12.849527694911602</v>
      </c>
      <c r="P64" s="184">
        <v>16020.250281872624</v>
      </c>
      <c r="Q64" s="184">
        <v>3.6330507116229245</v>
      </c>
    </row>
  </sheetData>
  <mergeCells count="6">
    <mergeCell ref="D3:Q3"/>
    <mergeCell ref="R3:S6"/>
    <mergeCell ref="D4:Q4"/>
    <mergeCell ref="C10:S10"/>
    <mergeCell ref="E5:N5"/>
    <mergeCell ref="C3:C6"/>
  </mergeCells>
  <printOptions horizontalCentered="1"/>
  <pageMargins left="0.78740157480314965" right="0.19685039370078741" top="0.39370078740157483" bottom="0.78740157480314965" header="0.19685039370078741" footer="0.19685039370078741"/>
  <pageSetup paperSize="9" scale="61" fitToHeight="100" orientation="landscape" r:id="rId1"/>
  <headerFooter scaleWithDoc="0" alignWithMargins="0">
    <oddHeader>&amp;RPágina &amp;P de &amp;N</oddHeader>
    <oddFooter>&amp;R&amp;G</oddFooter>
  </headerFooter>
  <drawing r:id="rId2"/>
  <legacyDrawingHF r:id="rId3"/>
</worksheet>
</file>

<file path=xl/worksheets/sheet15.xml><?xml version="1.0" encoding="utf-8"?>
<worksheet xmlns="http://schemas.openxmlformats.org/spreadsheetml/2006/main" xmlns:r="http://schemas.openxmlformats.org/officeDocument/2006/relationships">
  <sheetPr>
    <pageSetUpPr fitToPage="1"/>
  </sheetPr>
  <dimension ref="B1:S32"/>
  <sheetViews>
    <sheetView tabSelected="1" view="pageBreakPreview" zoomScale="130" zoomScaleSheetLayoutView="130" workbookViewId="0">
      <selection activeCell="H58" sqref="H58:I58"/>
    </sheetView>
  </sheetViews>
  <sheetFormatPr defaultRowHeight="12.75"/>
  <cols>
    <col min="1" max="1" width="9.140625" style="2222"/>
    <col min="2" max="2" width="10.7109375" style="2222" customWidth="1"/>
    <col min="3" max="3" width="41.85546875" style="2222" customWidth="1"/>
    <col min="4" max="6" width="18.7109375" style="2222" customWidth="1"/>
    <col min="7" max="7" width="13.85546875" style="2222" customWidth="1"/>
    <col min="8" max="8" width="9.5703125" style="2222" bestFit="1" customWidth="1"/>
    <col min="9" max="9" width="9.140625" style="2222"/>
    <col min="10" max="10" width="13.85546875" style="2222" customWidth="1"/>
    <col min="11" max="11" width="13.28515625" style="2222" customWidth="1"/>
    <col min="12" max="12" width="14" style="2222" customWidth="1"/>
    <col min="13" max="13" width="9.140625" style="2222"/>
    <col min="14" max="14" width="13.140625" style="2222" customWidth="1"/>
    <col min="15" max="15" width="14.5703125" style="2222" customWidth="1"/>
    <col min="16" max="16" width="19.5703125" style="2222" bestFit="1" customWidth="1"/>
    <col min="17" max="17" width="4.5703125" style="2222" bestFit="1" customWidth="1"/>
    <col min="18" max="18" width="25.28515625" style="2222" bestFit="1" customWidth="1"/>
    <col min="19" max="19" width="11.85546875" style="2222" bestFit="1" customWidth="1"/>
    <col min="20" max="257" width="9.140625" style="2222"/>
    <col min="258" max="258" width="10.7109375" style="2222" customWidth="1"/>
    <col min="259" max="259" width="38.28515625" style="2222" customWidth="1"/>
    <col min="260" max="262" width="18.7109375" style="2222" customWidth="1"/>
    <col min="263" max="263" width="13.85546875" style="2222" customWidth="1"/>
    <col min="264" max="264" width="9.5703125" style="2222" bestFit="1" customWidth="1"/>
    <col min="265" max="265" width="9.140625" style="2222"/>
    <col min="266" max="266" width="13.85546875" style="2222" customWidth="1"/>
    <col min="267" max="267" width="13.28515625" style="2222" customWidth="1"/>
    <col min="268" max="268" width="14" style="2222" customWidth="1"/>
    <col min="269" max="269" width="9.140625" style="2222"/>
    <col min="270" max="270" width="13.140625" style="2222" customWidth="1"/>
    <col min="271" max="271" width="14.5703125" style="2222" customWidth="1"/>
    <col min="272" max="272" width="19.5703125" style="2222" bestFit="1" customWidth="1"/>
    <col min="273" max="273" width="4.5703125" style="2222" bestFit="1" customWidth="1"/>
    <col min="274" max="274" width="25.28515625" style="2222" bestFit="1" customWidth="1"/>
    <col min="275" max="275" width="11.85546875" style="2222" bestFit="1" customWidth="1"/>
    <col min="276" max="513" width="9.140625" style="2222"/>
    <col min="514" max="514" width="10.7109375" style="2222" customWidth="1"/>
    <col min="515" max="515" width="38.28515625" style="2222" customWidth="1"/>
    <col min="516" max="518" width="18.7109375" style="2222" customWidth="1"/>
    <col min="519" max="519" width="13.85546875" style="2222" customWidth="1"/>
    <col min="520" max="520" width="9.5703125" style="2222" bestFit="1" customWidth="1"/>
    <col min="521" max="521" width="9.140625" style="2222"/>
    <col min="522" max="522" width="13.85546875" style="2222" customWidth="1"/>
    <col min="523" max="523" width="13.28515625" style="2222" customWidth="1"/>
    <col min="524" max="524" width="14" style="2222" customWidth="1"/>
    <col min="525" max="525" width="9.140625" style="2222"/>
    <col min="526" max="526" width="13.140625" style="2222" customWidth="1"/>
    <col min="527" max="527" width="14.5703125" style="2222" customWidth="1"/>
    <col min="528" max="528" width="19.5703125" style="2222" bestFit="1" customWidth="1"/>
    <col min="529" max="529" width="4.5703125" style="2222" bestFit="1" customWidth="1"/>
    <col min="530" max="530" width="25.28515625" style="2222" bestFit="1" customWidth="1"/>
    <col min="531" max="531" width="11.85546875" style="2222" bestFit="1" customWidth="1"/>
    <col min="532" max="769" width="9.140625" style="2222"/>
    <col min="770" max="770" width="10.7109375" style="2222" customWidth="1"/>
    <col min="771" max="771" width="38.28515625" style="2222" customWidth="1"/>
    <col min="772" max="774" width="18.7109375" style="2222" customWidth="1"/>
    <col min="775" max="775" width="13.85546875" style="2222" customWidth="1"/>
    <col min="776" max="776" width="9.5703125" style="2222" bestFit="1" customWidth="1"/>
    <col min="777" max="777" width="9.140625" style="2222"/>
    <col min="778" max="778" width="13.85546875" style="2222" customWidth="1"/>
    <col min="779" max="779" width="13.28515625" style="2222" customWidth="1"/>
    <col min="780" max="780" width="14" style="2222" customWidth="1"/>
    <col min="781" max="781" width="9.140625" style="2222"/>
    <col min="782" max="782" width="13.140625" style="2222" customWidth="1"/>
    <col min="783" max="783" width="14.5703125" style="2222" customWidth="1"/>
    <col min="784" max="784" width="19.5703125" style="2222" bestFit="1" customWidth="1"/>
    <col min="785" max="785" width="4.5703125" style="2222" bestFit="1" customWidth="1"/>
    <col min="786" max="786" width="25.28515625" style="2222" bestFit="1" customWidth="1"/>
    <col min="787" max="787" width="11.85546875" style="2222" bestFit="1" customWidth="1"/>
    <col min="788" max="1025" width="9.140625" style="2222"/>
    <col min="1026" max="1026" width="10.7109375" style="2222" customWidth="1"/>
    <col min="1027" max="1027" width="38.28515625" style="2222" customWidth="1"/>
    <col min="1028" max="1030" width="18.7109375" style="2222" customWidth="1"/>
    <col min="1031" max="1031" width="13.85546875" style="2222" customWidth="1"/>
    <col min="1032" max="1032" width="9.5703125" style="2222" bestFit="1" customWidth="1"/>
    <col min="1033" max="1033" width="9.140625" style="2222"/>
    <col min="1034" max="1034" width="13.85546875" style="2222" customWidth="1"/>
    <col min="1035" max="1035" width="13.28515625" style="2222" customWidth="1"/>
    <col min="1036" max="1036" width="14" style="2222" customWidth="1"/>
    <col min="1037" max="1037" width="9.140625" style="2222"/>
    <col min="1038" max="1038" width="13.140625" style="2222" customWidth="1"/>
    <col min="1039" max="1039" width="14.5703125" style="2222" customWidth="1"/>
    <col min="1040" max="1040" width="19.5703125" style="2222" bestFit="1" customWidth="1"/>
    <col min="1041" max="1041" width="4.5703125" style="2222" bestFit="1" customWidth="1"/>
    <col min="1042" max="1042" width="25.28515625" style="2222" bestFit="1" customWidth="1"/>
    <col min="1043" max="1043" width="11.85546875" style="2222" bestFit="1" customWidth="1"/>
    <col min="1044" max="1281" width="9.140625" style="2222"/>
    <col min="1282" max="1282" width="10.7109375" style="2222" customWidth="1"/>
    <col min="1283" max="1283" width="38.28515625" style="2222" customWidth="1"/>
    <col min="1284" max="1286" width="18.7109375" style="2222" customWidth="1"/>
    <col min="1287" max="1287" width="13.85546875" style="2222" customWidth="1"/>
    <col min="1288" max="1288" width="9.5703125" style="2222" bestFit="1" customWidth="1"/>
    <col min="1289" max="1289" width="9.140625" style="2222"/>
    <col min="1290" max="1290" width="13.85546875" style="2222" customWidth="1"/>
    <col min="1291" max="1291" width="13.28515625" style="2222" customWidth="1"/>
    <col min="1292" max="1292" width="14" style="2222" customWidth="1"/>
    <col min="1293" max="1293" width="9.140625" style="2222"/>
    <col min="1294" max="1294" width="13.140625" style="2222" customWidth="1"/>
    <col min="1295" max="1295" width="14.5703125" style="2222" customWidth="1"/>
    <col min="1296" max="1296" width="19.5703125" style="2222" bestFit="1" customWidth="1"/>
    <col min="1297" max="1297" width="4.5703125" style="2222" bestFit="1" customWidth="1"/>
    <col min="1298" max="1298" width="25.28515625" style="2222" bestFit="1" customWidth="1"/>
    <col min="1299" max="1299" width="11.85546875" style="2222" bestFit="1" customWidth="1"/>
    <col min="1300" max="1537" width="9.140625" style="2222"/>
    <col min="1538" max="1538" width="10.7109375" style="2222" customWidth="1"/>
    <col min="1539" max="1539" width="38.28515625" style="2222" customWidth="1"/>
    <col min="1540" max="1542" width="18.7109375" style="2222" customWidth="1"/>
    <col min="1543" max="1543" width="13.85546875" style="2222" customWidth="1"/>
    <col min="1544" max="1544" width="9.5703125" style="2222" bestFit="1" customWidth="1"/>
    <col min="1545" max="1545" width="9.140625" style="2222"/>
    <col min="1546" max="1546" width="13.85546875" style="2222" customWidth="1"/>
    <col min="1547" max="1547" width="13.28515625" style="2222" customWidth="1"/>
    <col min="1548" max="1548" width="14" style="2222" customWidth="1"/>
    <col min="1549" max="1549" width="9.140625" style="2222"/>
    <col min="1550" max="1550" width="13.140625" style="2222" customWidth="1"/>
    <col min="1551" max="1551" width="14.5703125" style="2222" customWidth="1"/>
    <col min="1552" max="1552" width="19.5703125" style="2222" bestFit="1" customWidth="1"/>
    <col min="1553" max="1553" width="4.5703125" style="2222" bestFit="1" customWidth="1"/>
    <col min="1554" max="1554" width="25.28515625" style="2222" bestFit="1" customWidth="1"/>
    <col min="1555" max="1555" width="11.85546875" style="2222" bestFit="1" customWidth="1"/>
    <col min="1556" max="1793" width="9.140625" style="2222"/>
    <col min="1794" max="1794" width="10.7109375" style="2222" customWidth="1"/>
    <col min="1795" max="1795" width="38.28515625" style="2222" customWidth="1"/>
    <col min="1796" max="1798" width="18.7109375" style="2222" customWidth="1"/>
    <col min="1799" max="1799" width="13.85546875" style="2222" customWidth="1"/>
    <col min="1800" max="1800" width="9.5703125" style="2222" bestFit="1" customWidth="1"/>
    <col min="1801" max="1801" width="9.140625" style="2222"/>
    <col min="1802" max="1802" width="13.85546875" style="2222" customWidth="1"/>
    <col min="1803" max="1803" width="13.28515625" style="2222" customWidth="1"/>
    <col min="1804" max="1804" width="14" style="2222" customWidth="1"/>
    <col min="1805" max="1805" width="9.140625" style="2222"/>
    <col min="1806" max="1806" width="13.140625" style="2222" customWidth="1"/>
    <col min="1807" max="1807" width="14.5703125" style="2222" customWidth="1"/>
    <col min="1808" max="1808" width="19.5703125" style="2222" bestFit="1" customWidth="1"/>
    <col min="1809" max="1809" width="4.5703125" style="2222" bestFit="1" customWidth="1"/>
    <col min="1810" max="1810" width="25.28515625" style="2222" bestFit="1" customWidth="1"/>
    <col min="1811" max="1811" width="11.85546875" style="2222" bestFit="1" customWidth="1"/>
    <col min="1812" max="2049" width="9.140625" style="2222"/>
    <col min="2050" max="2050" width="10.7109375" style="2222" customWidth="1"/>
    <col min="2051" max="2051" width="38.28515625" style="2222" customWidth="1"/>
    <col min="2052" max="2054" width="18.7109375" style="2222" customWidth="1"/>
    <col min="2055" max="2055" width="13.85546875" style="2222" customWidth="1"/>
    <col min="2056" max="2056" width="9.5703125" style="2222" bestFit="1" customWidth="1"/>
    <col min="2057" max="2057" width="9.140625" style="2222"/>
    <col min="2058" max="2058" width="13.85546875" style="2222" customWidth="1"/>
    <col min="2059" max="2059" width="13.28515625" style="2222" customWidth="1"/>
    <col min="2060" max="2060" width="14" style="2222" customWidth="1"/>
    <col min="2061" max="2061" width="9.140625" style="2222"/>
    <col min="2062" max="2062" width="13.140625" style="2222" customWidth="1"/>
    <col min="2063" max="2063" width="14.5703125" style="2222" customWidth="1"/>
    <col min="2064" max="2064" width="19.5703125" style="2222" bestFit="1" customWidth="1"/>
    <col min="2065" max="2065" width="4.5703125" style="2222" bestFit="1" customWidth="1"/>
    <col min="2066" max="2066" width="25.28515625" style="2222" bestFit="1" customWidth="1"/>
    <col min="2067" max="2067" width="11.85546875" style="2222" bestFit="1" customWidth="1"/>
    <col min="2068" max="2305" width="9.140625" style="2222"/>
    <col min="2306" max="2306" width="10.7109375" style="2222" customWidth="1"/>
    <col min="2307" max="2307" width="38.28515625" style="2222" customWidth="1"/>
    <col min="2308" max="2310" width="18.7109375" style="2222" customWidth="1"/>
    <col min="2311" max="2311" width="13.85546875" style="2222" customWidth="1"/>
    <col min="2312" max="2312" width="9.5703125" style="2222" bestFit="1" customWidth="1"/>
    <col min="2313" max="2313" width="9.140625" style="2222"/>
    <col min="2314" max="2314" width="13.85546875" style="2222" customWidth="1"/>
    <col min="2315" max="2315" width="13.28515625" style="2222" customWidth="1"/>
    <col min="2316" max="2316" width="14" style="2222" customWidth="1"/>
    <col min="2317" max="2317" width="9.140625" style="2222"/>
    <col min="2318" max="2318" width="13.140625" style="2222" customWidth="1"/>
    <col min="2319" max="2319" width="14.5703125" style="2222" customWidth="1"/>
    <col min="2320" max="2320" width="19.5703125" style="2222" bestFit="1" customWidth="1"/>
    <col min="2321" max="2321" width="4.5703125" style="2222" bestFit="1" customWidth="1"/>
    <col min="2322" max="2322" width="25.28515625" style="2222" bestFit="1" customWidth="1"/>
    <col min="2323" max="2323" width="11.85546875" style="2222" bestFit="1" customWidth="1"/>
    <col min="2324" max="2561" width="9.140625" style="2222"/>
    <col min="2562" max="2562" width="10.7109375" style="2222" customWidth="1"/>
    <col min="2563" max="2563" width="38.28515625" style="2222" customWidth="1"/>
    <col min="2564" max="2566" width="18.7109375" style="2222" customWidth="1"/>
    <col min="2567" max="2567" width="13.85546875" style="2222" customWidth="1"/>
    <col min="2568" max="2568" width="9.5703125" style="2222" bestFit="1" customWidth="1"/>
    <col min="2569" max="2569" width="9.140625" style="2222"/>
    <col min="2570" max="2570" width="13.85546875" style="2222" customWidth="1"/>
    <col min="2571" max="2571" width="13.28515625" style="2222" customWidth="1"/>
    <col min="2572" max="2572" width="14" style="2222" customWidth="1"/>
    <col min="2573" max="2573" width="9.140625" style="2222"/>
    <col min="2574" max="2574" width="13.140625" style="2222" customWidth="1"/>
    <col min="2575" max="2575" width="14.5703125" style="2222" customWidth="1"/>
    <col min="2576" max="2576" width="19.5703125" style="2222" bestFit="1" customWidth="1"/>
    <col min="2577" max="2577" width="4.5703125" style="2222" bestFit="1" customWidth="1"/>
    <col min="2578" max="2578" width="25.28515625" style="2222" bestFit="1" customWidth="1"/>
    <col min="2579" max="2579" width="11.85546875" style="2222" bestFit="1" customWidth="1"/>
    <col min="2580" max="2817" width="9.140625" style="2222"/>
    <col min="2818" max="2818" width="10.7109375" style="2222" customWidth="1"/>
    <col min="2819" max="2819" width="38.28515625" style="2222" customWidth="1"/>
    <col min="2820" max="2822" width="18.7109375" style="2222" customWidth="1"/>
    <col min="2823" max="2823" width="13.85546875" style="2222" customWidth="1"/>
    <col min="2824" max="2824" width="9.5703125" style="2222" bestFit="1" customWidth="1"/>
    <col min="2825" max="2825" width="9.140625" style="2222"/>
    <col min="2826" max="2826" width="13.85546875" style="2222" customWidth="1"/>
    <col min="2827" max="2827" width="13.28515625" style="2222" customWidth="1"/>
    <col min="2828" max="2828" width="14" style="2222" customWidth="1"/>
    <col min="2829" max="2829" width="9.140625" style="2222"/>
    <col min="2830" max="2830" width="13.140625" style="2222" customWidth="1"/>
    <col min="2831" max="2831" width="14.5703125" style="2222" customWidth="1"/>
    <col min="2832" max="2832" width="19.5703125" style="2222" bestFit="1" customWidth="1"/>
    <col min="2833" max="2833" width="4.5703125" style="2222" bestFit="1" customWidth="1"/>
    <col min="2834" max="2834" width="25.28515625" style="2222" bestFit="1" customWidth="1"/>
    <col min="2835" max="2835" width="11.85546875" style="2222" bestFit="1" customWidth="1"/>
    <col min="2836" max="3073" width="9.140625" style="2222"/>
    <col min="3074" max="3074" width="10.7109375" style="2222" customWidth="1"/>
    <col min="3075" max="3075" width="38.28515625" style="2222" customWidth="1"/>
    <col min="3076" max="3078" width="18.7109375" style="2222" customWidth="1"/>
    <col min="3079" max="3079" width="13.85546875" style="2222" customWidth="1"/>
    <col min="3080" max="3080" width="9.5703125" style="2222" bestFit="1" customWidth="1"/>
    <col min="3081" max="3081" width="9.140625" style="2222"/>
    <col min="3082" max="3082" width="13.85546875" style="2222" customWidth="1"/>
    <col min="3083" max="3083" width="13.28515625" style="2222" customWidth="1"/>
    <col min="3084" max="3084" width="14" style="2222" customWidth="1"/>
    <col min="3085" max="3085" width="9.140625" style="2222"/>
    <col min="3086" max="3086" width="13.140625" style="2222" customWidth="1"/>
    <col min="3087" max="3087" width="14.5703125" style="2222" customWidth="1"/>
    <col min="3088" max="3088" width="19.5703125" style="2222" bestFit="1" customWidth="1"/>
    <col min="3089" max="3089" width="4.5703125" style="2222" bestFit="1" customWidth="1"/>
    <col min="3090" max="3090" width="25.28515625" style="2222" bestFit="1" customWidth="1"/>
    <col min="3091" max="3091" width="11.85546875" style="2222" bestFit="1" customWidth="1"/>
    <col min="3092" max="3329" width="9.140625" style="2222"/>
    <col min="3330" max="3330" width="10.7109375" style="2222" customWidth="1"/>
    <col min="3331" max="3331" width="38.28515625" style="2222" customWidth="1"/>
    <col min="3332" max="3334" width="18.7109375" style="2222" customWidth="1"/>
    <col min="3335" max="3335" width="13.85546875" style="2222" customWidth="1"/>
    <col min="3336" max="3336" width="9.5703125" style="2222" bestFit="1" customWidth="1"/>
    <col min="3337" max="3337" width="9.140625" style="2222"/>
    <col min="3338" max="3338" width="13.85546875" style="2222" customWidth="1"/>
    <col min="3339" max="3339" width="13.28515625" style="2222" customWidth="1"/>
    <col min="3340" max="3340" width="14" style="2222" customWidth="1"/>
    <col min="3341" max="3341" width="9.140625" style="2222"/>
    <col min="3342" max="3342" width="13.140625" style="2222" customWidth="1"/>
    <col min="3343" max="3343" width="14.5703125" style="2222" customWidth="1"/>
    <col min="3344" max="3344" width="19.5703125" style="2222" bestFit="1" customWidth="1"/>
    <col min="3345" max="3345" width="4.5703125" style="2222" bestFit="1" customWidth="1"/>
    <col min="3346" max="3346" width="25.28515625" style="2222" bestFit="1" customWidth="1"/>
    <col min="3347" max="3347" width="11.85546875" style="2222" bestFit="1" customWidth="1"/>
    <col min="3348" max="3585" width="9.140625" style="2222"/>
    <col min="3586" max="3586" width="10.7109375" style="2222" customWidth="1"/>
    <col min="3587" max="3587" width="38.28515625" style="2222" customWidth="1"/>
    <col min="3588" max="3590" width="18.7109375" style="2222" customWidth="1"/>
    <col min="3591" max="3591" width="13.85546875" style="2222" customWidth="1"/>
    <col min="3592" max="3592" width="9.5703125" style="2222" bestFit="1" customWidth="1"/>
    <col min="3593" max="3593" width="9.140625" style="2222"/>
    <col min="3594" max="3594" width="13.85546875" style="2222" customWidth="1"/>
    <col min="3595" max="3595" width="13.28515625" style="2222" customWidth="1"/>
    <col min="3596" max="3596" width="14" style="2222" customWidth="1"/>
    <col min="3597" max="3597" width="9.140625" style="2222"/>
    <col min="3598" max="3598" width="13.140625" style="2222" customWidth="1"/>
    <col min="3599" max="3599" width="14.5703125" style="2222" customWidth="1"/>
    <col min="3600" max="3600" width="19.5703125" style="2222" bestFit="1" customWidth="1"/>
    <col min="3601" max="3601" width="4.5703125" style="2222" bestFit="1" customWidth="1"/>
    <col min="3602" max="3602" width="25.28515625" style="2222" bestFit="1" customWidth="1"/>
    <col min="3603" max="3603" width="11.85546875" style="2222" bestFit="1" customWidth="1"/>
    <col min="3604" max="3841" width="9.140625" style="2222"/>
    <col min="3842" max="3842" width="10.7109375" style="2222" customWidth="1"/>
    <col min="3843" max="3843" width="38.28515625" style="2222" customWidth="1"/>
    <col min="3844" max="3846" width="18.7109375" style="2222" customWidth="1"/>
    <col min="3847" max="3847" width="13.85546875" style="2222" customWidth="1"/>
    <col min="3848" max="3848" width="9.5703125" style="2222" bestFit="1" customWidth="1"/>
    <col min="3849" max="3849" width="9.140625" style="2222"/>
    <col min="3850" max="3850" width="13.85546875" style="2222" customWidth="1"/>
    <col min="3851" max="3851" width="13.28515625" style="2222" customWidth="1"/>
    <col min="3852" max="3852" width="14" style="2222" customWidth="1"/>
    <col min="3853" max="3853" width="9.140625" style="2222"/>
    <col min="3854" max="3854" width="13.140625" style="2222" customWidth="1"/>
    <col min="3855" max="3855" width="14.5703125" style="2222" customWidth="1"/>
    <col min="3856" max="3856" width="19.5703125" style="2222" bestFit="1" customWidth="1"/>
    <col min="3857" max="3857" width="4.5703125" style="2222" bestFit="1" customWidth="1"/>
    <col min="3858" max="3858" width="25.28515625" style="2222" bestFit="1" customWidth="1"/>
    <col min="3859" max="3859" width="11.85546875" style="2222" bestFit="1" customWidth="1"/>
    <col min="3860" max="4097" width="9.140625" style="2222"/>
    <col min="4098" max="4098" width="10.7109375" style="2222" customWidth="1"/>
    <col min="4099" max="4099" width="38.28515625" style="2222" customWidth="1"/>
    <col min="4100" max="4102" width="18.7109375" style="2222" customWidth="1"/>
    <col min="4103" max="4103" width="13.85546875" style="2222" customWidth="1"/>
    <col min="4104" max="4104" width="9.5703125" style="2222" bestFit="1" customWidth="1"/>
    <col min="4105" max="4105" width="9.140625" style="2222"/>
    <col min="4106" max="4106" width="13.85546875" style="2222" customWidth="1"/>
    <col min="4107" max="4107" width="13.28515625" style="2222" customWidth="1"/>
    <col min="4108" max="4108" width="14" style="2222" customWidth="1"/>
    <col min="4109" max="4109" width="9.140625" style="2222"/>
    <col min="4110" max="4110" width="13.140625" style="2222" customWidth="1"/>
    <col min="4111" max="4111" width="14.5703125" style="2222" customWidth="1"/>
    <col min="4112" max="4112" width="19.5703125" style="2222" bestFit="1" customWidth="1"/>
    <col min="4113" max="4113" width="4.5703125" style="2222" bestFit="1" customWidth="1"/>
    <col min="4114" max="4114" width="25.28515625" style="2222" bestFit="1" customWidth="1"/>
    <col min="4115" max="4115" width="11.85546875" style="2222" bestFit="1" customWidth="1"/>
    <col min="4116" max="4353" width="9.140625" style="2222"/>
    <col min="4354" max="4354" width="10.7109375" style="2222" customWidth="1"/>
    <col min="4355" max="4355" width="38.28515625" style="2222" customWidth="1"/>
    <col min="4356" max="4358" width="18.7109375" style="2222" customWidth="1"/>
    <col min="4359" max="4359" width="13.85546875" style="2222" customWidth="1"/>
    <col min="4360" max="4360" width="9.5703125" style="2222" bestFit="1" customWidth="1"/>
    <col min="4361" max="4361" width="9.140625" style="2222"/>
    <col min="4362" max="4362" width="13.85546875" style="2222" customWidth="1"/>
    <col min="4363" max="4363" width="13.28515625" style="2222" customWidth="1"/>
    <col min="4364" max="4364" width="14" style="2222" customWidth="1"/>
    <col min="4365" max="4365" width="9.140625" style="2222"/>
    <col min="4366" max="4366" width="13.140625" style="2222" customWidth="1"/>
    <col min="4367" max="4367" width="14.5703125" style="2222" customWidth="1"/>
    <col min="4368" max="4368" width="19.5703125" style="2222" bestFit="1" customWidth="1"/>
    <col min="4369" max="4369" width="4.5703125" style="2222" bestFit="1" customWidth="1"/>
    <col min="4370" max="4370" width="25.28515625" style="2222" bestFit="1" customWidth="1"/>
    <col min="4371" max="4371" width="11.85546875" style="2222" bestFit="1" customWidth="1"/>
    <col min="4372" max="4609" width="9.140625" style="2222"/>
    <col min="4610" max="4610" width="10.7109375" style="2222" customWidth="1"/>
    <col min="4611" max="4611" width="38.28515625" style="2222" customWidth="1"/>
    <col min="4612" max="4614" width="18.7109375" style="2222" customWidth="1"/>
    <col min="4615" max="4615" width="13.85546875" style="2222" customWidth="1"/>
    <col min="4616" max="4616" width="9.5703125" style="2222" bestFit="1" customWidth="1"/>
    <col min="4617" max="4617" width="9.140625" style="2222"/>
    <col min="4618" max="4618" width="13.85546875" style="2222" customWidth="1"/>
    <col min="4619" max="4619" width="13.28515625" style="2222" customWidth="1"/>
    <col min="4620" max="4620" width="14" style="2222" customWidth="1"/>
    <col min="4621" max="4621" width="9.140625" style="2222"/>
    <col min="4622" max="4622" width="13.140625" style="2222" customWidth="1"/>
    <col min="4623" max="4623" width="14.5703125" style="2222" customWidth="1"/>
    <col min="4624" max="4624" width="19.5703125" style="2222" bestFit="1" customWidth="1"/>
    <col min="4625" max="4625" width="4.5703125" style="2222" bestFit="1" customWidth="1"/>
    <col min="4626" max="4626" width="25.28515625" style="2222" bestFit="1" customWidth="1"/>
    <col min="4627" max="4627" width="11.85546875" style="2222" bestFit="1" customWidth="1"/>
    <col min="4628" max="4865" width="9.140625" style="2222"/>
    <col min="4866" max="4866" width="10.7109375" style="2222" customWidth="1"/>
    <col min="4867" max="4867" width="38.28515625" style="2222" customWidth="1"/>
    <col min="4868" max="4870" width="18.7109375" style="2222" customWidth="1"/>
    <col min="4871" max="4871" width="13.85546875" style="2222" customWidth="1"/>
    <col min="4872" max="4872" width="9.5703125" style="2222" bestFit="1" customWidth="1"/>
    <col min="4873" max="4873" width="9.140625" style="2222"/>
    <col min="4874" max="4874" width="13.85546875" style="2222" customWidth="1"/>
    <col min="4875" max="4875" width="13.28515625" style="2222" customWidth="1"/>
    <col min="4876" max="4876" width="14" style="2222" customWidth="1"/>
    <col min="4877" max="4877" width="9.140625" style="2222"/>
    <col min="4878" max="4878" width="13.140625" style="2222" customWidth="1"/>
    <col min="4879" max="4879" width="14.5703125" style="2222" customWidth="1"/>
    <col min="4880" max="4880" width="19.5703125" style="2222" bestFit="1" customWidth="1"/>
    <col min="4881" max="4881" width="4.5703125" style="2222" bestFit="1" customWidth="1"/>
    <col min="4882" max="4882" width="25.28515625" style="2222" bestFit="1" customWidth="1"/>
    <col min="4883" max="4883" width="11.85546875" style="2222" bestFit="1" customWidth="1"/>
    <col min="4884" max="5121" width="9.140625" style="2222"/>
    <col min="5122" max="5122" width="10.7109375" style="2222" customWidth="1"/>
    <col min="5123" max="5123" width="38.28515625" style="2222" customWidth="1"/>
    <col min="5124" max="5126" width="18.7109375" style="2222" customWidth="1"/>
    <col min="5127" max="5127" width="13.85546875" style="2222" customWidth="1"/>
    <col min="5128" max="5128" width="9.5703125" style="2222" bestFit="1" customWidth="1"/>
    <col min="5129" max="5129" width="9.140625" style="2222"/>
    <col min="5130" max="5130" width="13.85546875" style="2222" customWidth="1"/>
    <col min="5131" max="5131" width="13.28515625" style="2222" customWidth="1"/>
    <col min="5132" max="5132" width="14" style="2222" customWidth="1"/>
    <col min="5133" max="5133" width="9.140625" style="2222"/>
    <col min="5134" max="5134" width="13.140625" style="2222" customWidth="1"/>
    <col min="5135" max="5135" width="14.5703125" style="2222" customWidth="1"/>
    <col min="5136" max="5136" width="19.5703125" style="2222" bestFit="1" customWidth="1"/>
    <col min="5137" max="5137" width="4.5703125" style="2222" bestFit="1" customWidth="1"/>
    <col min="5138" max="5138" width="25.28515625" style="2222" bestFit="1" customWidth="1"/>
    <col min="5139" max="5139" width="11.85546875" style="2222" bestFit="1" customWidth="1"/>
    <col min="5140" max="5377" width="9.140625" style="2222"/>
    <col min="5378" max="5378" width="10.7109375" style="2222" customWidth="1"/>
    <col min="5379" max="5379" width="38.28515625" style="2222" customWidth="1"/>
    <col min="5380" max="5382" width="18.7109375" style="2222" customWidth="1"/>
    <col min="5383" max="5383" width="13.85546875" style="2222" customWidth="1"/>
    <col min="5384" max="5384" width="9.5703125" style="2222" bestFit="1" customWidth="1"/>
    <col min="5385" max="5385" width="9.140625" style="2222"/>
    <col min="5386" max="5386" width="13.85546875" style="2222" customWidth="1"/>
    <col min="5387" max="5387" width="13.28515625" style="2222" customWidth="1"/>
    <col min="5388" max="5388" width="14" style="2222" customWidth="1"/>
    <col min="5389" max="5389" width="9.140625" style="2222"/>
    <col min="5390" max="5390" width="13.140625" style="2222" customWidth="1"/>
    <col min="5391" max="5391" width="14.5703125" style="2222" customWidth="1"/>
    <col min="5392" max="5392" width="19.5703125" style="2222" bestFit="1" customWidth="1"/>
    <col min="5393" max="5393" width="4.5703125" style="2222" bestFit="1" customWidth="1"/>
    <col min="5394" max="5394" width="25.28515625" style="2222" bestFit="1" customWidth="1"/>
    <col min="5395" max="5395" width="11.85546875" style="2222" bestFit="1" customWidth="1"/>
    <col min="5396" max="5633" width="9.140625" style="2222"/>
    <col min="5634" max="5634" width="10.7109375" style="2222" customWidth="1"/>
    <col min="5635" max="5635" width="38.28515625" style="2222" customWidth="1"/>
    <col min="5636" max="5638" width="18.7109375" style="2222" customWidth="1"/>
    <col min="5639" max="5639" width="13.85546875" style="2222" customWidth="1"/>
    <col min="5640" max="5640" width="9.5703125" style="2222" bestFit="1" customWidth="1"/>
    <col min="5641" max="5641" width="9.140625" style="2222"/>
    <col min="5642" max="5642" width="13.85546875" style="2222" customWidth="1"/>
    <col min="5643" max="5643" width="13.28515625" style="2222" customWidth="1"/>
    <col min="5644" max="5644" width="14" style="2222" customWidth="1"/>
    <col min="5645" max="5645" width="9.140625" style="2222"/>
    <col min="5646" max="5646" width="13.140625" style="2222" customWidth="1"/>
    <col min="5647" max="5647" width="14.5703125" style="2222" customWidth="1"/>
    <col min="5648" max="5648" width="19.5703125" style="2222" bestFit="1" customWidth="1"/>
    <col min="5649" max="5649" width="4.5703125" style="2222" bestFit="1" customWidth="1"/>
    <col min="5650" max="5650" width="25.28515625" style="2222" bestFit="1" customWidth="1"/>
    <col min="5651" max="5651" width="11.85546875" style="2222" bestFit="1" customWidth="1"/>
    <col min="5652" max="5889" width="9.140625" style="2222"/>
    <col min="5890" max="5890" width="10.7109375" style="2222" customWidth="1"/>
    <col min="5891" max="5891" width="38.28515625" style="2222" customWidth="1"/>
    <col min="5892" max="5894" width="18.7109375" style="2222" customWidth="1"/>
    <col min="5895" max="5895" width="13.85546875" style="2222" customWidth="1"/>
    <col min="5896" max="5896" width="9.5703125" style="2222" bestFit="1" customWidth="1"/>
    <col min="5897" max="5897" width="9.140625" style="2222"/>
    <col min="5898" max="5898" width="13.85546875" style="2222" customWidth="1"/>
    <col min="5899" max="5899" width="13.28515625" style="2222" customWidth="1"/>
    <col min="5900" max="5900" width="14" style="2222" customWidth="1"/>
    <col min="5901" max="5901" width="9.140625" style="2222"/>
    <col min="5902" max="5902" width="13.140625" style="2222" customWidth="1"/>
    <col min="5903" max="5903" width="14.5703125" style="2222" customWidth="1"/>
    <col min="5904" max="5904" width="19.5703125" style="2222" bestFit="1" customWidth="1"/>
    <col min="5905" max="5905" width="4.5703125" style="2222" bestFit="1" customWidth="1"/>
    <col min="5906" max="5906" width="25.28515625" style="2222" bestFit="1" customWidth="1"/>
    <col min="5907" max="5907" width="11.85546875" style="2222" bestFit="1" customWidth="1"/>
    <col min="5908" max="6145" width="9.140625" style="2222"/>
    <col min="6146" max="6146" width="10.7109375" style="2222" customWidth="1"/>
    <col min="6147" max="6147" width="38.28515625" style="2222" customWidth="1"/>
    <col min="6148" max="6150" width="18.7109375" style="2222" customWidth="1"/>
    <col min="6151" max="6151" width="13.85546875" style="2222" customWidth="1"/>
    <col min="6152" max="6152" width="9.5703125" style="2222" bestFit="1" customWidth="1"/>
    <col min="6153" max="6153" width="9.140625" style="2222"/>
    <col min="6154" max="6154" width="13.85546875" style="2222" customWidth="1"/>
    <col min="6155" max="6155" width="13.28515625" style="2222" customWidth="1"/>
    <col min="6156" max="6156" width="14" style="2222" customWidth="1"/>
    <col min="6157" max="6157" width="9.140625" style="2222"/>
    <col min="6158" max="6158" width="13.140625" style="2222" customWidth="1"/>
    <col min="6159" max="6159" width="14.5703125" style="2222" customWidth="1"/>
    <col min="6160" max="6160" width="19.5703125" style="2222" bestFit="1" customWidth="1"/>
    <col min="6161" max="6161" width="4.5703125" style="2222" bestFit="1" customWidth="1"/>
    <col min="6162" max="6162" width="25.28515625" style="2222" bestFit="1" customWidth="1"/>
    <col min="6163" max="6163" width="11.85546875" style="2222" bestFit="1" customWidth="1"/>
    <col min="6164" max="6401" width="9.140625" style="2222"/>
    <col min="6402" max="6402" width="10.7109375" style="2222" customWidth="1"/>
    <col min="6403" max="6403" width="38.28515625" style="2222" customWidth="1"/>
    <col min="6404" max="6406" width="18.7109375" style="2222" customWidth="1"/>
    <col min="6407" max="6407" width="13.85546875" style="2222" customWidth="1"/>
    <col min="6408" max="6408" width="9.5703125" style="2222" bestFit="1" customWidth="1"/>
    <col min="6409" max="6409" width="9.140625" style="2222"/>
    <col min="6410" max="6410" width="13.85546875" style="2222" customWidth="1"/>
    <col min="6411" max="6411" width="13.28515625" style="2222" customWidth="1"/>
    <col min="6412" max="6412" width="14" style="2222" customWidth="1"/>
    <col min="6413" max="6413" width="9.140625" style="2222"/>
    <col min="6414" max="6414" width="13.140625" style="2222" customWidth="1"/>
    <col min="6415" max="6415" width="14.5703125" style="2222" customWidth="1"/>
    <col min="6416" max="6416" width="19.5703125" style="2222" bestFit="1" customWidth="1"/>
    <col min="6417" max="6417" width="4.5703125" style="2222" bestFit="1" customWidth="1"/>
    <col min="6418" max="6418" width="25.28515625" style="2222" bestFit="1" customWidth="1"/>
    <col min="6419" max="6419" width="11.85546875" style="2222" bestFit="1" customWidth="1"/>
    <col min="6420" max="6657" width="9.140625" style="2222"/>
    <col min="6658" max="6658" width="10.7109375" style="2222" customWidth="1"/>
    <col min="6659" max="6659" width="38.28515625" style="2222" customWidth="1"/>
    <col min="6660" max="6662" width="18.7109375" style="2222" customWidth="1"/>
    <col min="6663" max="6663" width="13.85546875" style="2222" customWidth="1"/>
    <col min="6664" max="6664" width="9.5703125" style="2222" bestFit="1" customWidth="1"/>
    <col min="6665" max="6665" width="9.140625" style="2222"/>
    <col min="6666" max="6666" width="13.85546875" style="2222" customWidth="1"/>
    <col min="6667" max="6667" width="13.28515625" style="2222" customWidth="1"/>
    <col min="6668" max="6668" width="14" style="2222" customWidth="1"/>
    <col min="6669" max="6669" width="9.140625" style="2222"/>
    <col min="6670" max="6670" width="13.140625" style="2222" customWidth="1"/>
    <col min="6671" max="6671" width="14.5703125" style="2222" customWidth="1"/>
    <col min="6672" max="6672" width="19.5703125" style="2222" bestFit="1" customWidth="1"/>
    <col min="6673" max="6673" width="4.5703125" style="2222" bestFit="1" customWidth="1"/>
    <col min="6674" max="6674" width="25.28515625" style="2222" bestFit="1" customWidth="1"/>
    <col min="6675" max="6675" width="11.85546875" style="2222" bestFit="1" customWidth="1"/>
    <col min="6676" max="6913" width="9.140625" style="2222"/>
    <col min="6914" max="6914" width="10.7109375" style="2222" customWidth="1"/>
    <col min="6915" max="6915" width="38.28515625" style="2222" customWidth="1"/>
    <col min="6916" max="6918" width="18.7109375" style="2222" customWidth="1"/>
    <col min="6919" max="6919" width="13.85546875" style="2222" customWidth="1"/>
    <col min="6920" max="6920" width="9.5703125" style="2222" bestFit="1" customWidth="1"/>
    <col min="6921" max="6921" width="9.140625" style="2222"/>
    <col min="6922" max="6922" width="13.85546875" style="2222" customWidth="1"/>
    <col min="6923" max="6923" width="13.28515625" style="2222" customWidth="1"/>
    <col min="6924" max="6924" width="14" style="2222" customWidth="1"/>
    <col min="6925" max="6925" width="9.140625" style="2222"/>
    <col min="6926" max="6926" width="13.140625" style="2222" customWidth="1"/>
    <col min="6927" max="6927" width="14.5703125" style="2222" customWidth="1"/>
    <col min="6928" max="6928" width="19.5703125" style="2222" bestFit="1" customWidth="1"/>
    <col min="6929" max="6929" width="4.5703125" style="2222" bestFit="1" customWidth="1"/>
    <col min="6930" max="6930" width="25.28515625" style="2222" bestFit="1" customWidth="1"/>
    <col min="6931" max="6931" width="11.85546875" style="2222" bestFit="1" customWidth="1"/>
    <col min="6932" max="7169" width="9.140625" style="2222"/>
    <col min="7170" max="7170" width="10.7109375" style="2222" customWidth="1"/>
    <col min="7171" max="7171" width="38.28515625" style="2222" customWidth="1"/>
    <col min="7172" max="7174" width="18.7109375" style="2222" customWidth="1"/>
    <col min="7175" max="7175" width="13.85546875" style="2222" customWidth="1"/>
    <col min="7176" max="7176" width="9.5703125" style="2222" bestFit="1" customWidth="1"/>
    <col min="7177" max="7177" width="9.140625" style="2222"/>
    <col min="7178" max="7178" width="13.85546875" style="2222" customWidth="1"/>
    <col min="7179" max="7179" width="13.28515625" style="2222" customWidth="1"/>
    <col min="7180" max="7180" width="14" style="2222" customWidth="1"/>
    <col min="7181" max="7181" width="9.140625" style="2222"/>
    <col min="7182" max="7182" width="13.140625" style="2222" customWidth="1"/>
    <col min="7183" max="7183" width="14.5703125" style="2222" customWidth="1"/>
    <col min="7184" max="7184" width="19.5703125" style="2222" bestFit="1" customWidth="1"/>
    <col min="7185" max="7185" width="4.5703125" style="2222" bestFit="1" customWidth="1"/>
    <col min="7186" max="7186" width="25.28515625" style="2222" bestFit="1" customWidth="1"/>
    <col min="7187" max="7187" width="11.85546875" style="2222" bestFit="1" customWidth="1"/>
    <col min="7188" max="7425" width="9.140625" style="2222"/>
    <col min="7426" max="7426" width="10.7109375" style="2222" customWidth="1"/>
    <col min="7427" max="7427" width="38.28515625" style="2222" customWidth="1"/>
    <col min="7428" max="7430" width="18.7109375" style="2222" customWidth="1"/>
    <col min="7431" max="7431" width="13.85546875" style="2222" customWidth="1"/>
    <col min="7432" max="7432" width="9.5703125" style="2222" bestFit="1" customWidth="1"/>
    <col min="7433" max="7433" width="9.140625" style="2222"/>
    <col min="7434" max="7434" width="13.85546875" style="2222" customWidth="1"/>
    <col min="7435" max="7435" width="13.28515625" style="2222" customWidth="1"/>
    <col min="7436" max="7436" width="14" style="2222" customWidth="1"/>
    <col min="7437" max="7437" width="9.140625" style="2222"/>
    <col min="7438" max="7438" width="13.140625" style="2222" customWidth="1"/>
    <col min="7439" max="7439" width="14.5703125" style="2222" customWidth="1"/>
    <col min="7440" max="7440" width="19.5703125" style="2222" bestFit="1" customWidth="1"/>
    <col min="7441" max="7441" width="4.5703125" style="2222" bestFit="1" customWidth="1"/>
    <col min="7442" max="7442" width="25.28515625" style="2222" bestFit="1" customWidth="1"/>
    <col min="7443" max="7443" width="11.85546875" style="2222" bestFit="1" customWidth="1"/>
    <col min="7444" max="7681" width="9.140625" style="2222"/>
    <col min="7682" max="7682" width="10.7109375" style="2222" customWidth="1"/>
    <col min="7683" max="7683" width="38.28515625" style="2222" customWidth="1"/>
    <col min="7684" max="7686" width="18.7109375" style="2222" customWidth="1"/>
    <col min="7687" max="7687" width="13.85546875" style="2222" customWidth="1"/>
    <col min="7688" max="7688" width="9.5703125" style="2222" bestFit="1" customWidth="1"/>
    <col min="7689" max="7689" width="9.140625" style="2222"/>
    <col min="7690" max="7690" width="13.85546875" style="2222" customWidth="1"/>
    <col min="7691" max="7691" width="13.28515625" style="2222" customWidth="1"/>
    <col min="7692" max="7692" width="14" style="2222" customWidth="1"/>
    <col min="7693" max="7693" width="9.140625" style="2222"/>
    <col min="7694" max="7694" width="13.140625" style="2222" customWidth="1"/>
    <col min="7695" max="7695" width="14.5703125" style="2222" customWidth="1"/>
    <col min="7696" max="7696" width="19.5703125" style="2222" bestFit="1" customWidth="1"/>
    <col min="7697" max="7697" width="4.5703125" style="2222" bestFit="1" customWidth="1"/>
    <col min="7698" max="7698" width="25.28515625" style="2222" bestFit="1" customWidth="1"/>
    <col min="7699" max="7699" width="11.85546875" style="2222" bestFit="1" customWidth="1"/>
    <col min="7700" max="7937" width="9.140625" style="2222"/>
    <col min="7938" max="7938" width="10.7109375" style="2222" customWidth="1"/>
    <col min="7939" max="7939" width="38.28515625" style="2222" customWidth="1"/>
    <col min="7940" max="7942" width="18.7109375" style="2222" customWidth="1"/>
    <col min="7943" max="7943" width="13.85546875" style="2222" customWidth="1"/>
    <col min="7944" max="7944" width="9.5703125" style="2222" bestFit="1" customWidth="1"/>
    <col min="7945" max="7945" width="9.140625" style="2222"/>
    <col min="7946" max="7946" width="13.85546875" style="2222" customWidth="1"/>
    <col min="7947" max="7947" width="13.28515625" style="2222" customWidth="1"/>
    <col min="7948" max="7948" width="14" style="2222" customWidth="1"/>
    <col min="7949" max="7949" width="9.140625" style="2222"/>
    <col min="7950" max="7950" width="13.140625" style="2222" customWidth="1"/>
    <col min="7951" max="7951" width="14.5703125" style="2222" customWidth="1"/>
    <col min="7952" max="7952" width="19.5703125" style="2222" bestFit="1" customWidth="1"/>
    <col min="7953" max="7953" width="4.5703125" style="2222" bestFit="1" customWidth="1"/>
    <col min="7954" max="7954" width="25.28515625" style="2222" bestFit="1" customWidth="1"/>
    <col min="7955" max="7955" width="11.85546875" style="2222" bestFit="1" customWidth="1"/>
    <col min="7956" max="8193" width="9.140625" style="2222"/>
    <col min="8194" max="8194" width="10.7109375" style="2222" customWidth="1"/>
    <col min="8195" max="8195" width="38.28515625" style="2222" customWidth="1"/>
    <col min="8196" max="8198" width="18.7109375" style="2222" customWidth="1"/>
    <col min="8199" max="8199" width="13.85546875" style="2222" customWidth="1"/>
    <col min="8200" max="8200" width="9.5703125" style="2222" bestFit="1" customWidth="1"/>
    <col min="8201" max="8201" width="9.140625" style="2222"/>
    <col min="8202" max="8202" width="13.85546875" style="2222" customWidth="1"/>
    <col min="8203" max="8203" width="13.28515625" style="2222" customWidth="1"/>
    <col min="8204" max="8204" width="14" style="2222" customWidth="1"/>
    <col min="8205" max="8205" width="9.140625" style="2222"/>
    <col min="8206" max="8206" width="13.140625" style="2222" customWidth="1"/>
    <col min="8207" max="8207" width="14.5703125" style="2222" customWidth="1"/>
    <col min="8208" max="8208" width="19.5703125" style="2222" bestFit="1" customWidth="1"/>
    <col min="8209" max="8209" width="4.5703125" style="2222" bestFit="1" customWidth="1"/>
    <col min="8210" max="8210" width="25.28515625" style="2222" bestFit="1" customWidth="1"/>
    <col min="8211" max="8211" width="11.85546875" style="2222" bestFit="1" customWidth="1"/>
    <col min="8212" max="8449" width="9.140625" style="2222"/>
    <col min="8450" max="8450" width="10.7109375" style="2222" customWidth="1"/>
    <col min="8451" max="8451" width="38.28515625" style="2222" customWidth="1"/>
    <col min="8452" max="8454" width="18.7109375" style="2222" customWidth="1"/>
    <col min="8455" max="8455" width="13.85546875" style="2222" customWidth="1"/>
    <col min="8456" max="8456" width="9.5703125" style="2222" bestFit="1" customWidth="1"/>
    <col min="8457" max="8457" width="9.140625" style="2222"/>
    <col min="8458" max="8458" width="13.85546875" style="2222" customWidth="1"/>
    <col min="8459" max="8459" width="13.28515625" style="2222" customWidth="1"/>
    <col min="8460" max="8460" width="14" style="2222" customWidth="1"/>
    <col min="8461" max="8461" width="9.140625" style="2222"/>
    <col min="8462" max="8462" width="13.140625" style="2222" customWidth="1"/>
    <col min="8463" max="8463" width="14.5703125" style="2222" customWidth="1"/>
    <col min="8464" max="8464" width="19.5703125" style="2222" bestFit="1" customWidth="1"/>
    <col min="8465" max="8465" width="4.5703125" style="2222" bestFit="1" customWidth="1"/>
    <col min="8466" max="8466" width="25.28515625" style="2222" bestFit="1" customWidth="1"/>
    <col min="8467" max="8467" width="11.85546875" style="2222" bestFit="1" customWidth="1"/>
    <col min="8468" max="8705" width="9.140625" style="2222"/>
    <col min="8706" max="8706" width="10.7109375" style="2222" customWidth="1"/>
    <col min="8707" max="8707" width="38.28515625" style="2222" customWidth="1"/>
    <col min="8708" max="8710" width="18.7109375" style="2222" customWidth="1"/>
    <col min="8711" max="8711" width="13.85546875" style="2222" customWidth="1"/>
    <col min="8712" max="8712" width="9.5703125" style="2222" bestFit="1" customWidth="1"/>
    <col min="8713" max="8713" width="9.140625" style="2222"/>
    <col min="8714" max="8714" width="13.85546875" style="2222" customWidth="1"/>
    <col min="8715" max="8715" width="13.28515625" style="2222" customWidth="1"/>
    <col min="8716" max="8716" width="14" style="2222" customWidth="1"/>
    <col min="8717" max="8717" width="9.140625" style="2222"/>
    <col min="8718" max="8718" width="13.140625" style="2222" customWidth="1"/>
    <col min="8719" max="8719" width="14.5703125" style="2222" customWidth="1"/>
    <col min="8720" max="8720" width="19.5703125" style="2222" bestFit="1" customWidth="1"/>
    <col min="8721" max="8721" width="4.5703125" style="2222" bestFit="1" customWidth="1"/>
    <col min="8722" max="8722" width="25.28515625" style="2222" bestFit="1" customWidth="1"/>
    <col min="8723" max="8723" width="11.85546875" style="2222" bestFit="1" customWidth="1"/>
    <col min="8724" max="8961" width="9.140625" style="2222"/>
    <col min="8962" max="8962" width="10.7109375" style="2222" customWidth="1"/>
    <col min="8963" max="8963" width="38.28515625" style="2222" customWidth="1"/>
    <col min="8964" max="8966" width="18.7109375" style="2222" customWidth="1"/>
    <col min="8967" max="8967" width="13.85546875" style="2222" customWidth="1"/>
    <col min="8968" max="8968" width="9.5703125" style="2222" bestFit="1" customWidth="1"/>
    <col min="8969" max="8969" width="9.140625" style="2222"/>
    <col min="8970" max="8970" width="13.85546875" style="2222" customWidth="1"/>
    <col min="8971" max="8971" width="13.28515625" style="2222" customWidth="1"/>
    <col min="8972" max="8972" width="14" style="2222" customWidth="1"/>
    <col min="8973" max="8973" width="9.140625" style="2222"/>
    <col min="8974" max="8974" width="13.140625" style="2222" customWidth="1"/>
    <col min="8975" max="8975" width="14.5703125" style="2222" customWidth="1"/>
    <col min="8976" max="8976" width="19.5703125" style="2222" bestFit="1" customWidth="1"/>
    <col min="8977" max="8977" width="4.5703125" style="2222" bestFit="1" customWidth="1"/>
    <col min="8978" max="8978" width="25.28515625" style="2222" bestFit="1" customWidth="1"/>
    <col min="8979" max="8979" width="11.85546875" style="2222" bestFit="1" customWidth="1"/>
    <col min="8980" max="9217" width="9.140625" style="2222"/>
    <col min="9218" max="9218" width="10.7109375" style="2222" customWidth="1"/>
    <col min="9219" max="9219" width="38.28515625" style="2222" customWidth="1"/>
    <col min="9220" max="9222" width="18.7109375" style="2222" customWidth="1"/>
    <col min="9223" max="9223" width="13.85546875" style="2222" customWidth="1"/>
    <col min="9224" max="9224" width="9.5703125" style="2222" bestFit="1" customWidth="1"/>
    <col min="9225" max="9225" width="9.140625" style="2222"/>
    <col min="9226" max="9226" width="13.85546875" style="2222" customWidth="1"/>
    <col min="9227" max="9227" width="13.28515625" style="2222" customWidth="1"/>
    <col min="9228" max="9228" width="14" style="2222" customWidth="1"/>
    <col min="9229" max="9229" width="9.140625" style="2222"/>
    <col min="9230" max="9230" width="13.140625" style="2222" customWidth="1"/>
    <col min="9231" max="9231" width="14.5703125" style="2222" customWidth="1"/>
    <col min="9232" max="9232" width="19.5703125" style="2222" bestFit="1" customWidth="1"/>
    <col min="9233" max="9233" width="4.5703125" style="2222" bestFit="1" customWidth="1"/>
    <col min="9234" max="9234" width="25.28515625" style="2222" bestFit="1" customWidth="1"/>
    <col min="9235" max="9235" width="11.85546875" style="2222" bestFit="1" customWidth="1"/>
    <col min="9236" max="9473" width="9.140625" style="2222"/>
    <col min="9474" max="9474" width="10.7109375" style="2222" customWidth="1"/>
    <col min="9475" max="9475" width="38.28515625" style="2222" customWidth="1"/>
    <col min="9476" max="9478" width="18.7109375" style="2222" customWidth="1"/>
    <col min="9479" max="9479" width="13.85546875" style="2222" customWidth="1"/>
    <col min="9480" max="9480" width="9.5703125" style="2222" bestFit="1" customWidth="1"/>
    <col min="9481" max="9481" width="9.140625" style="2222"/>
    <col min="9482" max="9482" width="13.85546875" style="2222" customWidth="1"/>
    <col min="9483" max="9483" width="13.28515625" style="2222" customWidth="1"/>
    <col min="9484" max="9484" width="14" style="2222" customWidth="1"/>
    <col min="9485" max="9485" width="9.140625" style="2222"/>
    <col min="9486" max="9486" width="13.140625" style="2222" customWidth="1"/>
    <col min="9487" max="9487" width="14.5703125" style="2222" customWidth="1"/>
    <col min="9488" max="9488" width="19.5703125" style="2222" bestFit="1" customWidth="1"/>
    <col min="9489" max="9489" width="4.5703125" style="2222" bestFit="1" customWidth="1"/>
    <col min="9490" max="9490" width="25.28515625" style="2222" bestFit="1" customWidth="1"/>
    <col min="9491" max="9491" width="11.85546875" style="2222" bestFit="1" customWidth="1"/>
    <col min="9492" max="9729" width="9.140625" style="2222"/>
    <col min="9730" max="9730" width="10.7109375" style="2222" customWidth="1"/>
    <col min="9731" max="9731" width="38.28515625" style="2222" customWidth="1"/>
    <col min="9732" max="9734" width="18.7109375" style="2222" customWidth="1"/>
    <col min="9735" max="9735" width="13.85546875" style="2222" customWidth="1"/>
    <col min="9736" max="9736" width="9.5703125" style="2222" bestFit="1" customWidth="1"/>
    <col min="9737" max="9737" width="9.140625" style="2222"/>
    <col min="9738" max="9738" width="13.85546875" style="2222" customWidth="1"/>
    <col min="9739" max="9739" width="13.28515625" style="2222" customWidth="1"/>
    <col min="9740" max="9740" width="14" style="2222" customWidth="1"/>
    <col min="9741" max="9741" width="9.140625" style="2222"/>
    <col min="9742" max="9742" width="13.140625" style="2222" customWidth="1"/>
    <col min="9743" max="9743" width="14.5703125" style="2222" customWidth="1"/>
    <col min="9744" max="9744" width="19.5703125" style="2222" bestFit="1" customWidth="1"/>
    <col min="9745" max="9745" width="4.5703125" style="2222" bestFit="1" customWidth="1"/>
    <col min="9746" max="9746" width="25.28515625" style="2222" bestFit="1" customWidth="1"/>
    <col min="9747" max="9747" width="11.85546875" style="2222" bestFit="1" customWidth="1"/>
    <col min="9748" max="9985" width="9.140625" style="2222"/>
    <col min="9986" max="9986" width="10.7109375" style="2222" customWidth="1"/>
    <col min="9987" max="9987" width="38.28515625" style="2222" customWidth="1"/>
    <col min="9988" max="9990" width="18.7109375" style="2222" customWidth="1"/>
    <col min="9991" max="9991" width="13.85546875" style="2222" customWidth="1"/>
    <col min="9992" max="9992" width="9.5703125" style="2222" bestFit="1" customWidth="1"/>
    <col min="9993" max="9993" width="9.140625" style="2222"/>
    <col min="9994" max="9994" width="13.85546875" style="2222" customWidth="1"/>
    <col min="9995" max="9995" width="13.28515625" style="2222" customWidth="1"/>
    <col min="9996" max="9996" width="14" style="2222" customWidth="1"/>
    <col min="9997" max="9997" width="9.140625" style="2222"/>
    <col min="9998" max="9998" width="13.140625" style="2222" customWidth="1"/>
    <col min="9999" max="9999" width="14.5703125" style="2222" customWidth="1"/>
    <col min="10000" max="10000" width="19.5703125" style="2222" bestFit="1" customWidth="1"/>
    <col min="10001" max="10001" width="4.5703125" style="2222" bestFit="1" customWidth="1"/>
    <col min="10002" max="10002" width="25.28515625" style="2222" bestFit="1" customWidth="1"/>
    <col min="10003" max="10003" width="11.85546875" style="2222" bestFit="1" customWidth="1"/>
    <col min="10004" max="10241" width="9.140625" style="2222"/>
    <col min="10242" max="10242" width="10.7109375" style="2222" customWidth="1"/>
    <col min="10243" max="10243" width="38.28515625" style="2222" customWidth="1"/>
    <col min="10244" max="10246" width="18.7109375" style="2222" customWidth="1"/>
    <col min="10247" max="10247" width="13.85546875" style="2222" customWidth="1"/>
    <col min="10248" max="10248" width="9.5703125" style="2222" bestFit="1" customWidth="1"/>
    <col min="10249" max="10249" width="9.140625" style="2222"/>
    <col min="10250" max="10250" width="13.85546875" style="2222" customWidth="1"/>
    <col min="10251" max="10251" width="13.28515625" style="2222" customWidth="1"/>
    <col min="10252" max="10252" width="14" style="2222" customWidth="1"/>
    <col min="10253" max="10253" width="9.140625" style="2222"/>
    <col min="10254" max="10254" width="13.140625" style="2222" customWidth="1"/>
    <col min="10255" max="10255" width="14.5703125" style="2222" customWidth="1"/>
    <col min="10256" max="10256" width="19.5703125" style="2222" bestFit="1" customWidth="1"/>
    <col min="10257" max="10257" width="4.5703125" style="2222" bestFit="1" customWidth="1"/>
    <col min="10258" max="10258" width="25.28515625" style="2222" bestFit="1" customWidth="1"/>
    <col min="10259" max="10259" width="11.85546875" style="2222" bestFit="1" customWidth="1"/>
    <col min="10260" max="10497" width="9.140625" style="2222"/>
    <col min="10498" max="10498" width="10.7109375" style="2222" customWidth="1"/>
    <col min="10499" max="10499" width="38.28515625" style="2222" customWidth="1"/>
    <col min="10500" max="10502" width="18.7109375" style="2222" customWidth="1"/>
    <col min="10503" max="10503" width="13.85546875" style="2222" customWidth="1"/>
    <col min="10504" max="10504" width="9.5703125" style="2222" bestFit="1" customWidth="1"/>
    <col min="10505" max="10505" width="9.140625" style="2222"/>
    <col min="10506" max="10506" width="13.85546875" style="2222" customWidth="1"/>
    <col min="10507" max="10507" width="13.28515625" style="2222" customWidth="1"/>
    <col min="10508" max="10508" width="14" style="2222" customWidth="1"/>
    <col min="10509" max="10509" width="9.140625" style="2222"/>
    <col min="10510" max="10510" width="13.140625" style="2222" customWidth="1"/>
    <col min="10511" max="10511" width="14.5703125" style="2222" customWidth="1"/>
    <col min="10512" max="10512" width="19.5703125" style="2222" bestFit="1" customWidth="1"/>
    <col min="10513" max="10513" width="4.5703125" style="2222" bestFit="1" customWidth="1"/>
    <col min="10514" max="10514" width="25.28515625" style="2222" bestFit="1" customWidth="1"/>
    <col min="10515" max="10515" width="11.85546875" style="2222" bestFit="1" customWidth="1"/>
    <col min="10516" max="10753" width="9.140625" style="2222"/>
    <col min="10754" max="10754" width="10.7109375" style="2222" customWidth="1"/>
    <col min="10755" max="10755" width="38.28515625" style="2222" customWidth="1"/>
    <col min="10756" max="10758" width="18.7109375" style="2222" customWidth="1"/>
    <col min="10759" max="10759" width="13.85546875" style="2222" customWidth="1"/>
    <col min="10760" max="10760" width="9.5703125" style="2222" bestFit="1" customWidth="1"/>
    <col min="10761" max="10761" width="9.140625" style="2222"/>
    <col min="10762" max="10762" width="13.85546875" style="2222" customWidth="1"/>
    <col min="10763" max="10763" width="13.28515625" style="2222" customWidth="1"/>
    <col min="10764" max="10764" width="14" style="2222" customWidth="1"/>
    <col min="10765" max="10765" width="9.140625" style="2222"/>
    <col min="10766" max="10766" width="13.140625" style="2222" customWidth="1"/>
    <col min="10767" max="10767" width="14.5703125" style="2222" customWidth="1"/>
    <col min="10768" max="10768" width="19.5703125" style="2222" bestFit="1" customWidth="1"/>
    <col min="10769" max="10769" width="4.5703125" style="2222" bestFit="1" customWidth="1"/>
    <col min="10770" max="10770" width="25.28515625" style="2222" bestFit="1" customWidth="1"/>
    <col min="10771" max="10771" width="11.85546875" style="2222" bestFit="1" customWidth="1"/>
    <col min="10772" max="11009" width="9.140625" style="2222"/>
    <col min="11010" max="11010" width="10.7109375" style="2222" customWidth="1"/>
    <col min="11011" max="11011" width="38.28515625" style="2222" customWidth="1"/>
    <col min="11012" max="11014" width="18.7109375" style="2222" customWidth="1"/>
    <col min="11015" max="11015" width="13.85546875" style="2222" customWidth="1"/>
    <col min="11016" max="11016" width="9.5703125" style="2222" bestFit="1" customWidth="1"/>
    <col min="11017" max="11017" width="9.140625" style="2222"/>
    <col min="11018" max="11018" width="13.85546875" style="2222" customWidth="1"/>
    <col min="11019" max="11019" width="13.28515625" style="2222" customWidth="1"/>
    <col min="11020" max="11020" width="14" style="2222" customWidth="1"/>
    <col min="11021" max="11021" width="9.140625" style="2222"/>
    <col min="11022" max="11022" width="13.140625" style="2222" customWidth="1"/>
    <col min="11023" max="11023" width="14.5703125" style="2222" customWidth="1"/>
    <col min="11024" max="11024" width="19.5703125" style="2222" bestFit="1" customWidth="1"/>
    <col min="11025" max="11025" width="4.5703125" style="2222" bestFit="1" customWidth="1"/>
    <col min="11026" max="11026" width="25.28515625" style="2222" bestFit="1" customWidth="1"/>
    <col min="11027" max="11027" width="11.85546875" style="2222" bestFit="1" customWidth="1"/>
    <col min="11028" max="11265" width="9.140625" style="2222"/>
    <col min="11266" max="11266" width="10.7109375" style="2222" customWidth="1"/>
    <col min="11267" max="11267" width="38.28515625" style="2222" customWidth="1"/>
    <col min="11268" max="11270" width="18.7109375" style="2222" customWidth="1"/>
    <col min="11271" max="11271" width="13.85546875" style="2222" customWidth="1"/>
    <col min="11272" max="11272" width="9.5703125" style="2222" bestFit="1" customWidth="1"/>
    <col min="11273" max="11273" width="9.140625" style="2222"/>
    <col min="11274" max="11274" width="13.85546875" style="2222" customWidth="1"/>
    <col min="11275" max="11275" width="13.28515625" style="2222" customWidth="1"/>
    <col min="11276" max="11276" width="14" style="2222" customWidth="1"/>
    <col min="11277" max="11277" width="9.140625" style="2222"/>
    <col min="11278" max="11278" width="13.140625" style="2222" customWidth="1"/>
    <col min="11279" max="11279" width="14.5703125" style="2222" customWidth="1"/>
    <col min="11280" max="11280" width="19.5703125" style="2222" bestFit="1" customWidth="1"/>
    <col min="11281" max="11281" width="4.5703125" style="2222" bestFit="1" customWidth="1"/>
    <col min="11282" max="11282" width="25.28515625" style="2222" bestFit="1" customWidth="1"/>
    <col min="11283" max="11283" width="11.85546875" style="2222" bestFit="1" customWidth="1"/>
    <col min="11284" max="11521" width="9.140625" style="2222"/>
    <col min="11522" max="11522" width="10.7109375" style="2222" customWidth="1"/>
    <col min="11523" max="11523" width="38.28515625" style="2222" customWidth="1"/>
    <col min="11524" max="11526" width="18.7109375" style="2222" customWidth="1"/>
    <col min="11527" max="11527" width="13.85546875" style="2222" customWidth="1"/>
    <col min="11528" max="11528" width="9.5703125" style="2222" bestFit="1" customWidth="1"/>
    <col min="11529" max="11529" width="9.140625" style="2222"/>
    <col min="11530" max="11530" width="13.85546875" style="2222" customWidth="1"/>
    <col min="11531" max="11531" width="13.28515625" style="2222" customWidth="1"/>
    <col min="11532" max="11532" width="14" style="2222" customWidth="1"/>
    <col min="11533" max="11533" width="9.140625" style="2222"/>
    <col min="11534" max="11534" width="13.140625" style="2222" customWidth="1"/>
    <col min="11535" max="11535" width="14.5703125" style="2222" customWidth="1"/>
    <col min="11536" max="11536" width="19.5703125" style="2222" bestFit="1" customWidth="1"/>
    <col min="11537" max="11537" width="4.5703125" style="2222" bestFit="1" customWidth="1"/>
    <col min="11538" max="11538" width="25.28515625" style="2222" bestFit="1" customWidth="1"/>
    <col min="11539" max="11539" width="11.85546875" style="2222" bestFit="1" customWidth="1"/>
    <col min="11540" max="11777" width="9.140625" style="2222"/>
    <col min="11778" max="11778" width="10.7109375" style="2222" customWidth="1"/>
    <col min="11779" max="11779" width="38.28515625" style="2222" customWidth="1"/>
    <col min="11780" max="11782" width="18.7109375" style="2222" customWidth="1"/>
    <col min="11783" max="11783" width="13.85546875" style="2222" customWidth="1"/>
    <col min="11784" max="11784" width="9.5703125" style="2222" bestFit="1" customWidth="1"/>
    <col min="11785" max="11785" width="9.140625" style="2222"/>
    <col min="11786" max="11786" width="13.85546875" style="2222" customWidth="1"/>
    <col min="11787" max="11787" width="13.28515625" style="2222" customWidth="1"/>
    <col min="11788" max="11788" width="14" style="2222" customWidth="1"/>
    <col min="11789" max="11789" width="9.140625" style="2222"/>
    <col min="11790" max="11790" width="13.140625" style="2222" customWidth="1"/>
    <col min="11791" max="11791" width="14.5703125" style="2222" customWidth="1"/>
    <col min="11792" max="11792" width="19.5703125" style="2222" bestFit="1" customWidth="1"/>
    <col min="11793" max="11793" width="4.5703125" style="2222" bestFit="1" customWidth="1"/>
    <col min="11794" max="11794" width="25.28515625" style="2222" bestFit="1" customWidth="1"/>
    <col min="11795" max="11795" width="11.85546875" style="2222" bestFit="1" customWidth="1"/>
    <col min="11796" max="12033" width="9.140625" style="2222"/>
    <col min="12034" max="12034" width="10.7109375" style="2222" customWidth="1"/>
    <col min="12035" max="12035" width="38.28515625" style="2222" customWidth="1"/>
    <col min="12036" max="12038" width="18.7109375" style="2222" customWidth="1"/>
    <col min="12039" max="12039" width="13.85546875" style="2222" customWidth="1"/>
    <col min="12040" max="12040" width="9.5703125" style="2222" bestFit="1" customWidth="1"/>
    <col min="12041" max="12041" width="9.140625" style="2222"/>
    <col min="12042" max="12042" width="13.85546875" style="2222" customWidth="1"/>
    <col min="12043" max="12043" width="13.28515625" style="2222" customWidth="1"/>
    <col min="12044" max="12044" width="14" style="2222" customWidth="1"/>
    <col min="12045" max="12045" width="9.140625" style="2222"/>
    <col min="12046" max="12046" width="13.140625" style="2222" customWidth="1"/>
    <col min="12047" max="12047" width="14.5703125" style="2222" customWidth="1"/>
    <col min="12048" max="12048" width="19.5703125" style="2222" bestFit="1" customWidth="1"/>
    <col min="12049" max="12049" width="4.5703125" style="2222" bestFit="1" customWidth="1"/>
    <col min="12050" max="12050" width="25.28515625" style="2222" bestFit="1" customWidth="1"/>
    <col min="12051" max="12051" width="11.85546875" style="2222" bestFit="1" customWidth="1"/>
    <col min="12052" max="12289" width="9.140625" style="2222"/>
    <col min="12290" max="12290" width="10.7109375" style="2222" customWidth="1"/>
    <col min="12291" max="12291" width="38.28515625" style="2222" customWidth="1"/>
    <col min="12292" max="12294" width="18.7109375" style="2222" customWidth="1"/>
    <col min="12295" max="12295" width="13.85546875" style="2222" customWidth="1"/>
    <col min="12296" max="12296" width="9.5703125" style="2222" bestFit="1" customWidth="1"/>
    <col min="12297" max="12297" width="9.140625" style="2222"/>
    <col min="12298" max="12298" width="13.85546875" style="2222" customWidth="1"/>
    <col min="12299" max="12299" width="13.28515625" style="2222" customWidth="1"/>
    <col min="12300" max="12300" width="14" style="2222" customWidth="1"/>
    <col min="12301" max="12301" width="9.140625" style="2222"/>
    <col min="12302" max="12302" width="13.140625" style="2222" customWidth="1"/>
    <col min="12303" max="12303" width="14.5703125" style="2222" customWidth="1"/>
    <col min="12304" max="12304" width="19.5703125" style="2222" bestFit="1" customWidth="1"/>
    <col min="12305" max="12305" width="4.5703125" style="2222" bestFit="1" customWidth="1"/>
    <col min="12306" max="12306" width="25.28515625" style="2222" bestFit="1" customWidth="1"/>
    <col min="12307" max="12307" width="11.85546875" style="2222" bestFit="1" customWidth="1"/>
    <col min="12308" max="12545" width="9.140625" style="2222"/>
    <col min="12546" max="12546" width="10.7109375" style="2222" customWidth="1"/>
    <col min="12547" max="12547" width="38.28515625" style="2222" customWidth="1"/>
    <col min="12548" max="12550" width="18.7109375" style="2222" customWidth="1"/>
    <col min="12551" max="12551" width="13.85546875" style="2222" customWidth="1"/>
    <col min="12552" max="12552" width="9.5703125" style="2222" bestFit="1" customWidth="1"/>
    <col min="12553" max="12553" width="9.140625" style="2222"/>
    <col min="12554" max="12554" width="13.85546875" style="2222" customWidth="1"/>
    <col min="12555" max="12555" width="13.28515625" style="2222" customWidth="1"/>
    <col min="12556" max="12556" width="14" style="2222" customWidth="1"/>
    <col min="12557" max="12557" width="9.140625" style="2222"/>
    <col min="12558" max="12558" width="13.140625" style="2222" customWidth="1"/>
    <col min="12559" max="12559" width="14.5703125" style="2222" customWidth="1"/>
    <col min="12560" max="12560" width="19.5703125" style="2222" bestFit="1" customWidth="1"/>
    <col min="12561" max="12561" width="4.5703125" style="2222" bestFit="1" customWidth="1"/>
    <col min="12562" max="12562" width="25.28515625" style="2222" bestFit="1" customWidth="1"/>
    <col min="12563" max="12563" width="11.85546875" style="2222" bestFit="1" customWidth="1"/>
    <col min="12564" max="12801" width="9.140625" style="2222"/>
    <col min="12802" max="12802" width="10.7109375" style="2222" customWidth="1"/>
    <col min="12803" max="12803" width="38.28515625" style="2222" customWidth="1"/>
    <col min="12804" max="12806" width="18.7109375" style="2222" customWidth="1"/>
    <col min="12807" max="12807" width="13.85546875" style="2222" customWidth="1"/>
    <col min="12808" max="12808" width="9.5703125" style="2222" bestFit="1" customWidth="1"/>
    <col min="12809" max="12809" width="9.140625" style="2222"/>
    <col min="12810" max="12810" width="13.85546875" style="2222" customWidth="1"/>
    <col min="12811" max="12811" width="13.28515625" style="2222" customWidth="1"/>
    <col min="12812" max="12812" width="14" style="2222" customWidth="1"/>
    <col min="12813" max="12813" width="9.140625" style="2222"/>
    <col min="12814" max="12814" width="13.140625" style="2222" customWidth="1"/>
    <col min="12815" max="12815" width="14.5703125" style="2222" customWidth="1"/>
    <col min="12816" max="12816" width="19.5703125" style="2222" bestFit="1" customWidth="1"/>
    <col min="12817" max="12817" width="4.5703125" style="2222" bestFit="1" customWidth="1"/>
    <col min="12818" max="12818" width="25.28515625" style="2222" bestFit="1" customWidth="1"/>
    <col min="12819" max="12819" width="11.85546875" style="2222" bestFit="1" customWidth="1"/>
    <col min="12820" max="13057" width="9.140625" style="2222"/>
    <col min="13058" max="13058" width="10.7109375" style="2222" customWidth="1"/>
    <col min="13059" max="13059" width="38.28515625" style="2222" customWidth="1"/>
    <col min="13060" max="13062" width="18.7109375" style="2222" customWidth="1"/>
    <col min="13063" max="13063" width="13.85546875" style="2222" customWidth="1"/>
    <col min="13064" max="13064" width="9.5703125" style="2222" bestFit="1" customWidth="1"/>
    <col min="13065" max="13065" width="9.140625" style="2222"/>
    <col min="13066" max="13066" width="13.85546875" style="2222" customWidth="1"/>
    <col min="13067" max="13067" width="13.28515625" style="2222" customWidth="1"/>
    <col min="13068" max="13068" width="14" style="2222" customWidth="1"/>
    <col min="13069" max="13069" width="9.140625" style="2222"/>
    <col min="13070" max="13070" width="13.140625" style="2222" customWidth="1"/>
    <col min="13071" max="13071" width="14.5703125" style="2222" customWidth="1"/>
    <col min="13072" max="13072" width="19.5703125" style="2222" bestFit="1" customWidth="1"/>
    <col min="13073" max="13073" width="4.5703125" style="2222" bestFit="1" customWidth="1"/>
    <col min="13074" max="13074" width="25.28515625" style="2222" bestFit="1" customWidth="1"/>
    <col min="13075" max="13075" width="11.85546875" style="2222" bestFit="1" customWidth="1"/>
    <col min="13076" max="13313" width="9.140625" style="2222"/>
    <col min="13314" max="13314" width="10.7109375" style="2222" customWidth="1"/>
    <col min="13315" max="13315" width="38.28515625" style="2222" customWidth="1"/>
    <col min="13316" max="13318" width="18.7109375" style="2222" customWidth="1"/>
    <col min="13319" max="13319" width="13.85546875" style="2222" customWidth="1"/>
    <col min="13320" max="13320" width="9.5703125" style="2222" bestFit="1" customWidth="1"/>
    <col min="13321" max="13321" width="9.140625" style="2222"/>
    <col min="13322" max="13322" width="13.85546875" style="2222" customWidth="1"/>
    <col min="13323" max="13323" width="13.28515625" style="2222" customWidth="1"/>
    <col min="13324" max="13324" width="14" style="2222" customWidth="1"/>
    <col min="13325" max="13325" width="9.140625" style="2222"/>
    <col min="13326" max="13326" width="13.140625" style="2222" customWidth="1"/>
    <col min="13327" max="13327" width="14.5703125" style="2222" customWidth="1"/>
    <col min="13328" max="13328" width="19.5703125" style="2222" bestFit="1" customWidth="1"/>
    <col min="13329" max="13329" width="4.5703125" style="2222" bestFit="1" customWidth="1"/>
    <col min="13330" max="13330" width="25.28515625" style="2222" bestFit="1" customWidth="1"/>
    <col min="13331" max="13331" width="11.85546875" style="2222" bestFit="1" customWidth="1"/>
    <col min="13332" max="13569" width="9.140625" style="2222"/>
    <col min="13570" max="13570" width="10.7109375" style="2222" customWidth="1"/>
    <col min="13571" max="13571" width="38.28515625" style="2222" customWidth="1"/>
    <col min="13572" max="13574" width="18.7109375" style="2222" customWidth="1"/>
    <col min="13575" max="13575" width="13.85546875" style="2222" customWidth="1"/>
    <col min="13576" max="13576" width="9.5703125" style="2222" bestFit="1" customWidth="1"/>
    <col min="13577" max="13577" width="9.140625" style="2222"/>
    <col min="13578" max="13578" width="13.85546875" style="2222" customWidth="1"/>
    <col min="13579" max="13579" width="13.28515625" style="2222" customWidth="1"/>
    <col min="13580" max="13580" width="14" style="2222" customWidth="1"/>
    <col min="13581" max="13581" width="9.140625" style="2222"/>
    <col min="13582" max="13582" width="13.140625" style="2222" customWidth="1"/>
    <col min="13583" max="13583" width="14.5703125" style="2222" customWidth="1"/>
    <col min="13584" max="13584" width="19.5703125" style="2222" bestFit="1" customWidth="1"/>
    <col min="13585" max="13585" width="4.5703125" style="2222" bestFit="1" customWidth="1"/>
    <col min="13586" max="13586" width="25.28515625" style="2222" bestFit="1" customWidth="1"/>
    <col min="13587" max="13587" width="11.85546875" style="2222" bestFit="1" customWidth="1"/>
    <col min="13588" max="13825" width="9.140625" style="2222"/>
    <col min="13826" max="13826" width="10.7109375" style="2222" customWidth="1"/>
    <col min="13827" max="13827" width="38.28515625" style="2222" customWidth="1"/>
    <col min="13828" max="13830" width="18.7109375" style="2222" customWidth="1"/>
    <col min="13831" max="13831" width="13.85546875" style="2222" customWidth="1"/>
    <col min="13832" max="13832" width="9.5703125" style="2222" bestFit="1" customWidth="1"/>
    <col min="13833" max="13833" width="9.140625" style="2222"/>
    <col min="13834" max="13834" width="13.85546875" style="2222" customWidth="1"/>
    <col min="13835" max="13835" width="13.28515625" style="2222" customWidth="1"/>
    <col min="13836" max="13836" width="14" style="2222" customWidth="1"/>
    <col min="13837" max="13837" width="9.140625" style="2222"/>
    <col min="13838" max="13838" width="13.140625" style="2222" customWidth="1"/>
    <col min="13839" max="13839" width="14.5703125" style="2222" customWidth="1"/>
    <col min="13840" max="13840" width="19.5703125" style="2222" bestFit="1" customWidth="1"/>
    <col min="13841" max="13841" width="4.5703125" style="2222" bestFit="1" customWidth="1"/>
    <col min="13842" max="13842" width="25.28515625" style="2222" bestFit="1" customWidth="1"/>
    <col min="13843" max="13843" width="11.85546875" style="2222" bestFit="1" customWidth="1"/>
    <col min="13844" max="14081" width="9.140625" style="2222"/>
    <col min="14082" max="14082" width="10.7109375" style="2222" customWidth="1"/>
    <col min="14083" max="14083" width="38.28515625" style="2222" customWidth="1"/>
    <col min="14084" max="14086" width="18.7109375" style="2222" customWidth="1"/>
    <col min="14087" max="14087" width="13.85546875" style="2222" customWidth="1"/>
    <col min="14088" max="14088" width="9.5703125" style="2222" bestFit="1" customWidth="1"/>
    <col min="14089" max="14089" width="9.140625" style="2222"/>
    <col min="14090" max="14090" width="13.85546875" style="2222" customWidth="1"/>
    <col min="14091" max="14091" width="13.28515625" style="2222" customWidth="1"/>
    <col min="14092" max="14092" width="14" style="2222" customWidth="1"/>
    <col min="14093" max="14093" width="9.140625" style="2222"/>
    <col min="14094" max="14094" width="13.140625" style="2222" customWidth="1"/>
    <col min="14095" max="14095" width="14.5703125" style="2222" customWidth="1"/>
    <col min="14096" max="14096" width="19.5703125" style="2222" bestFit="1" customWidth="1"/>
    <col min="14097" max="14097" width="4.5703125" style="2222" bestFit="1" customWidth="1"/>
    <col min="14098" max="14098" width="25.28515625" style="2222" bestFit="1" customWidth="1"/>
    <col min="14099" max="14099" width="11.85546875" style="2222" bestFit="1" customWidth="1"/>
    <col min="14100" max="14337" width="9.140625" style="2222"/>
    <col min="14338" max="14338" width="10.7109375" style="2222" customWidth="1"/>
    <col min="14339" max="14339" width="38.28515625" style="2222" customWidth="1"/>
    <col min="14340" max="14342" width="18.7109375" style="2222" customWidth="1"/>
    <col min="14343" max="14343" width="13.85546875" style="2222" customWidth="1"/>
    <col min="14344" max="14344" width="9.5703125" style="2222" bestFit="1" customWidth="1"/>
    <col min="14345" max="14345" width="9.140625" style="2222"/>
    <col min="14346" max="14346" width="13.85546875" style="2222" customWidth="1"/>
    <col min="14347" max="14347" width="13.28515625" style="2222" customWidth="1"/>
    <col min="14348" max="14348" width="14" style="2222" customWidth="1"/>
    <col min="14349" max="14349" width="9.140625" style="2222"/>
    <col min="14350" max="14350" width="13.140625" style="2222" customWidth="1"/>
    <col min="14351" max="14351" width="14.5703125" style="2222" customWidth="1"/>
    <col min="14352" max="14352" width="19.5703125" style="2222" bestFit="1" customWidth="1"/>
    <col min="14353" max="14353" width="4.5703125" style="2222" bestFit="1" customWidth="1"/>
    <col min="14354" max="14354" width="25.28515625" style="2222" bestFit="1" customWidth="1"/>
    <col min="14355" max="14355" width="11.85546875" style="2222" bestFit="1" customWidth="1"/>
    <col min="14356" max="14593" width="9.140625" style="2222"/>
    <col min="14594" max="14594" width="10.7109375" style="2222" customWidth="1"/>
    <col min="14595" max="14595" width="38.28515625" style="2222" customWidth="1"/>
    <col min="14596" max="14598" width="18.7109375" style="2222" customWidth="1"/>
    <col min="14599" max="14599" width="13.85546875" style="2222" customWidth="1"/>
    <col min="14600" max="14600" width="9.5703125" style="2222" bestFit="1" customWidth="1"/>
    <col min="14601" max="14601" width="9.140625" style="2222"/>
    <col min="14602" max="14602" width="13.85546875" style="2222" customWidth="1"/>
    <col min="14603" max="14603" width="13.28515625" style="2222" customWidth="1"/>
    <col min="14604" max="14604" width="14" style="2222" customWidth="1"/>
    <col min="14605" max="14605" width="9.140625" style="2222"/>
    <col min="14606" max="14606" width="13.140625" style="2222" customWidth="1"/>
    <col min="14607" max="14607" width="14.5703125" style="2222" customWidth="1"/>
    <col min="14608" max="14608" width="19.5703125" style="2222" bestFit="1" customWidth="1"/>
    <col min="14609" max="14609" width="4.5703125" style="2222" bestFit="1" customWidth="1"/>
    <col min="14610" max="14610" width="25.28515625" style="2222" bestFit="1" customWidth="1"/>
    <col min="14611" max="14611" width="11.85546875" style="2222" bestFit="1" customWidth="1"/>
    <col min="14612" max="14849" width="9.140625" style="2222"/>
    <col min="14850" max="14850" width="10.7109375" style="2222" customWidth="1"/>
    <col min="14851" max="14851" width="38.28515625" style="2222" customWidth="1"/>
    <col min="14852" max="14854" width="18.7109375" style="2222" customWidth="1"/>
    <col min="14855" max="14855" width="13.85546875" style="2222" customWidth="1"/>
    <col min="14856" max="14856" width="9.5703125" style="2222" bestFit="1" customWidth="1"/>
    <col min="14857" max="14857" width="9.140625" style="2222"/>
    <col min="14858" max="14858" width="13.85546875" style="2222" customWidth="1"/>
    <col min="14859" max="14859" width="13.28515625" style="2222" customWidth="1"/>
    <col min="14860" max="14860" width="14" style="2222" customWidth="1"/>
    <col min="14861" max="14861" width="9.140625" style="2222"/>
    <col min="14862" max="14862" width="13.140625" style="2222" customWidth="1"/>
    <col min="14863" max="14863" width="14.5703125" style="2222" customWidth="1"/>
    <col min="14864" max="14864" width="19.5703125" style="2222" bestFit="1" customWidth="1"/>
    <col min="14865" max="14865" width="4.5703125" style="2222" bestFit="1" customWidth="1"/>
    <col min="14866" max="14866" width="25.28515625" style="2222" bestFit="1" customWidth="1"/>
    <col min="14867" max="14867" width="11.85546875" style="2222" bestFit="1" customWidth="1"/>
    <col min="14868" max="15105" width="9.140625" style="2222"/>
    <col min="15106" max="15106" width="10.7109375" style="2222" customWidth="1"/>
    <col min="15107" max="15107" width="38.28515625" style="2222" customWidth="1"/>
    <col min="15108" max="15110" width="18.7109375" style="2222" customWidth="1"/>
    <col min="15111" max="15111" width="13.85546875" style="2222" customWidth="1"/>
    <col min="15112" max="15112" width="9.5703125" style="2222" bestFit="1" customWidth="1"/>
    <col min="15113" max="15113" width="9.140625" style="2222"/>
    <col min="15114" max="15114" width="13.85546875" style="2222" customWidth="1"/>
    <col min="15115" max="15115" width="13.28515625" style="2222" customWidth="1"/>
    <col min="15116" max="15116" width="14" style="2222" customWidth="1"/>
    <col min="15117" max="15117" width="9.140625" style="2222"/>
    <col min="15118" max="15118" width="13.140625" style="2222" customWidth="1"/>
    <col min="15119" max="15119" width="14.5703125" style="2222" customWidth="1"/>
    <col min="15120" max="15120" width="19.5703125" style="2222" bestFit="1" customWidth="1"/>
    <col min="15121" max="15121" width="4.5703125" style="2222" bestFit="1" customWidth="1"/>
    <col min="15122" max="15122" width="25.28515625" style="2222" bestFit="1" customWidth="1"/>
    <col min="15123" max="15123" width="11.85546875" style="2222" bestFit="1" customWidth="1"/>
    <col min="15124" max="15361" width="9.140625" style="2222"/>
    <col min="15362" max="15362" width="10.7109375" style="2222" customWidth="1"/>
    <col min="15363" max="15363" width="38.28515625" style="2222" customWidth="1"/>
    <col min="15364" max="15366" width="18.7109375" style="2222" customWidth="1"/>
    <col min="15367" max="15367" width="13.85546875" style="2222" customWidth="1"/>
    <col min="15368" max="15368" width="9.5703125" style="2222" bestFit="1" customWidth="1"/>
    <col min="15369" max="15369" width="9.140625" style="2222"/>
    <col min="15370" max="15370" width="13.85546875" style="2222" customWidth="1"/>
    <col min="15371" max="15371" width="13.28515625" style="2222" customWidth="1"/>
    <col min="15372" max="15372" width="14" style="2222" customWidth="1"/>
    <col min="15373" max="15373" width="9.140625" style="2222"/>
    <col min="15374" max="15374" width="13.140625" style="2222" customWidth="1"/>
    <col min="15375" max="15375" width="14.5703125" style="2222" customWidth="1"/>
    <col min="15376" max="15376" width="19.5703125" style="2222" bestFit="1" customWidth="1"/>
    <col min="15377" max="15377" width="4.5703125" style="2222" bestFit="1" customWidth="1"/>
    <col min="15378" max="15378" width="25.28515625" style="2222" bestFit="1" customWidth="1"/>
    <col min="15379" max="15379" width="11.85546875" style="2222" bestFit="1" customWidth="1"/>
    <col min="15380" max="15617" width="9.140625" style="2222"/>
    <col min="15618" max="15618" width="10.7109375" style="2222" customWidth="1"/>
    <col min="15619" max="15619" width="38.28515625" style="2222" customWidth="1"/>
    <col min="15620" max="15622" width="18.7109375" style="2222" customWidth="1"/>
    <col min="15623" max="15623" width="13.85546875" style="2222" customWidth="1"/>
    <col min="15624" max="15624" width="9.5703125" style="2222" bestFit="1" customWidth="1"/>
    <col min="15625" max="15625" width="9.140625" style="2222"/>
    <col min="15626" max="15626" width="13.85546875" style="2222" customWidth="1"/>
    <col min="15627" max="15627" width="13.28515625" style="2222" customWidth="1"/>
    <col min="15628" max="15628" width="14" style="2222" customWidth="1"/>
    <col min="15629" max="15629" width="9.140625" style="2222"/>
    <col min="15630" max="15630" width="13.140625" style="2222" customWidth="1"/>
    <col min="15631" max="15631" width="14.5703125" style="2222" customWidth="1"/>
    <col min="15632" max="15632" width="19.5703125" style="2222" bestFit="1" customWidth="1"/>
    <col min="15633" max="15633" width="4.5703125" style="2222" bestFit="1" customWidth="1"/>
    <col min="15634" max="15634" width="25.28515625" style="2222" bestFit="1" customWidth="1"/>
    <col min="15635" max="15635" width="11.85546875" style="2222" bestFit="1" customWidth="1"/>
    <col min="15636" max="15873" width="9.140625" style="2222"/>
    <col min="15874" max="15874" width="10.7109375" style="2222" customWidth="1"/>
    <col min="15875" max="15875" width="38.28515625" style="2222" customWidth="1"/>
    <col min="15876" max="15878" width="18.7109375" style="2222" customWidth="1"/>
    <col min="15879" max="15879" width="13.85546875" style="2222" customWidth="1"/>
    <col min="15880" max="15880" width="9.5703125" style="2222" bestFit="1" customWidth="1"/>
    <col min="15881" max="15881" width="9.140625" style="2222"/>
    <col min="15882" max="15882" width="13.85546875" style="2222" customWidth="1"/>
    <col min="15883" max="15883" width="13.28515625" style="2222" customWidth="1"/>
    <col min="15884" max="15884" width="14" style="2222" customWidth="1"/>
    <col min="15885" max="15885" width="9.140625" style="2222"/>
    <col min="15886" max="15886" width="13.140625" style="2222" customWidth="1"/>
    <col min="15887" max="15887" width="14.5703125" style="2222" customWidth="1"/>
    <col min="15888" max="15888" width="19.5703125" style="2222" bestFit="1" customWidth="1"/>
    <col min="15889" max="15889" width="4.5703125" style="2222" bestFit="1" customWidth="1"/>
    <col min="15890" max="15890" width="25.28515625" style="2222" bestFit="1" customWidth="1"/>
    <col min="15891" max="15891" width="11.85546875" style="2222" bestFit="1" customWidth="1"/>
    <col min="15892" max="16129" width="9.140625" style="2222"/>
    <col min="16130" max="16130" width="10.7109375" style="2222" customWidth="1"/>
    <col min="16131" max="16131" width="38.28515625" style="2222" customWidth="1"/>
    <col min="16132" max="16134" width="18.7109375" style="2222" customWidth="1"/>
    <col min="16135" max="16135" width="13.85546875" style="2222" customWidth="1"/>
    <col min="16136" max="16136" width="9.5703125" style="2222" bestFit="1" customWidth="1"/>
    <col min="16137" max="16137" width="9.140625" style="2222"/>
    <col min="16138" max="16138" width="13.85546875" style="2222" customWidth="1"/>
    <col min="16139" max="16139" width="13.28515625" style="2222" customWidth="1"/>
    <col min="16140" max="16140" width="14" style="2222" customWidth="1"/>
    <col min="16141" max="16141" width="9.140625" style="2222"/>
    <col min="16142" max="16142" width="13.140625" style="2222" customWidth="1"/>
    <col min="16143" max="16143" width="14.5703125" style="2222" customWidth="1"/>
    <col min="16144" max="16144" width="19.5703125" style="2222" bestFit="1" customWidth="1"/>
    <col min="16145" max="16145" width="4.5703125" style="2222" bestFit="1" customWidth="1"/>
    <col min="16146" max="16146" width="25.28515625" style="2222" bestFit="1" customWidth="1"/>
    <col min="16147" max="16147" width="11.85546875" style="2222" bestFit="1" customWidth="1"/>
    <col min="16148" max="16384" width="9.140625" style="2222"/>
  </cols>
  <sheetData>
    <row r="1" spans="2:19" ht="13.5" thickBot="1"/>
    <row r="2" spans="2:19">
      <c r="B2" s="2553"/>
      <c r="C2" s="2555"/>
      <c r="D2" s="2555"/>
      <c r="E2" s="2555"/>
      <c r="F2" s="2548"/>
    </row>
    <row r="3" spans="2:19">
      <c r="B3" s="2554"/>
      <c r="C3" s="2556"/>
      <c r="D3" s="2556"/>
      <c r="E3" s="2556"/>
      <c r="F3" s="2557"/>
    </row>
    <row r="4" spans="2:19" ht="40.5" customHeight="1">
      <c r="B4" s="2554"/>
      <c r="C4" s="2558" t="str">
        <f>RESUMO!$D$3</f>
        <v>ASSOCIAÇÃO MATO-GROSSENSE DOS MUNICÍPIOS</v>
      </c>
      <c r="D4" s="2558"/>
      <c r="E4" s="2558"/>
      <c r="F4" s="2559"/>
    </row>
    <row r="5" spans="2:19" ht="63.75" customHeight="1" thickBot="1">
      <c r="B5" s="2554"/>
      <c r="C5" s="2552" t="str">
        <f>RESUMO!$D$4</f>
        <v>SITE: www.amm.org.br   -   e-mail: centraldeprojetosamm@gmail.com AV. RUBENS DE MENDONÇA Nº 3.920 - CEP: 78,000-070 - CUIABÁ - MT  FONE: (65) 2123-1200  -  FAX: 2123-1251</v>
      </c>
      <c r="D5" s="2552"/>
      <c r="E5" s="2552"/>
      <c r="F5" s="2300"/>
    </row>
    <row r="6" spans="2:19">
      <c r="B6" s="2223" t="str">
        <f>[6]ORÇAMENTO!B8</f>
        <v>OBRA:</v>
      </c>
      <c r="C6" s="2545" t="str">
        <f>'ORÇAMENTO '!D9</f>
        <v>CONSTRUÇÃO DA UNIDADE DESCENTRALIZADA DE REABILITAÇÃO- UDR</v>
      </c>
      <c r="D6" s="2545"/>
      <c r="E6" s="2545"/>
      <c r="F6" s="2546"/>
      <c r="G6" s="2224"/>
      <c r="H6" s="2225"/>
      <c r="I6" s="2225"/>
      <c r="J6" s="2224"/>
      <c r="K6" s="2224"/>
      <c r="L6" s="2224"/>
      <c r="M6" s="2224"/>
      <c r="N6" s="2224"/>
      <c r="O6" s="2224"/>
    </row>
    <row r="7" spans="2:19">
      <c r="B7" s="2226" t="str">
        <f>'ORÇAMENTO '!C10</f>
        <v>LOCAL:</v>
      </c>
      <c r="C7" s="2227" t="str">
        <f>'ORÇAMENTO '!D10</f>
        <v>RODOVIA PALMIRO PAES DE BARROS - MT 040 , JARDIM ESTORIL , SANTO ANTÔNIO DO LERVERGER- MT</v>
      </c>
      <c r="D7" s="2228"/>
      <c r="E7" s="2228"/>
      <c r="F7" s="2229"/>
      <c r="G7" s="2224"/>
      <c r="H7" s="2230"/>
      <c r="I7" s="2231"/>
      <c r="J7" s="2224"/>
      <c r="K7" s="2224"/>
      <c r="L7" s="2224"/>
      <c r="M7" s="2224"/>
      <c r="N7" s="2224"/>
      <c r="O7" s="2224"/>
    </row>
    <row r="8" spans="2:19" ht="13.5" thickBot="1">
      <c r="B8" s="2232" t="str">
        <f>[6]ORÇAMENTO!H8</f>
        <v>DATA:</v>
      </c>
      <c r="C8" s="2233">
        <f>'ORÇAMENTO '!J9</f>
        <v>42907</v>
      </c>
      <c r="D8" s="2228"/>
      <c r="E8" s="2228"/>
      <c r="F8" s="2229"/>
      <c r="G8" s="2224"/>
      <c r="H8" s="2230"/>
      <c r="I8" s="2231"/>
      <c r="J8" s="2224"/>
      <c r="K8" s="2234"/>
      <c r="L8" s="2224"/>
      <c r="M8" s="2224"/>
      <c r="N8" s="2224"/>
      <c r="O8" s="2224"/>
    </row>
    <row r="9" spans="2:19">
      <c r="B9" s="2547" t="s">
        <v>12534</v>
      </c>
      <c r="C9" s="2548"/>
      <c r="D9" s="2235" t="s">
        <v>12535</v>
      </c>
      <c r="E9" s="2236" t="s">
        <v>12536</v>
      </c>
      <c r="F9" s="2237" t="s">
        <v>3098</v>
      </c>
      <c r="G9" s="2224"/>
      <c r="H9" s="2230"/>
      <c r="I9" s="2231"/>
      <c r="J9" s="2224"/>
      <c r="K9" s="2234"/>
      <c r="L9" s="2224"/>
      <c r="M9" s="2224"/>
      <c r="N9" s="2224"/>
      <c r="O9" s="2224"/>
    </row>
    <row r="10" spans="2:19" ht="13.5" thickBot="1">
      <c r="B10" s="2549"/>
      <c r="C10" s="2550"/>
      <c r="D10" s="2238">
        <v>250000</v>
      </c>
      <c r="E10" s="2239">
        <f>G13</f>
        <v>210632.82999999996</v>
      </c>
      <c r="F10" s="2240">
        <f>SUM(D10:E10)</f>
        <v>460632.82999999996</v>
      </c>
      <c r="G10" s="2224"/>
      <c r="H10" s="2230"/>
      <c r="I10" s="2231"/>
      <c r="J10" s="2224"/>
      <c r="K10" s="2234"/>
      <c r="L10" s="2224"/>
      <c r="M10" s="2224"/>
      <c r="N10" s="2224"/>
      <c r="O10" s="2224"/>
    </row>
    <row r="11" spans="2:19" ht="26.25" thickBot="1">
      <c r="B11" s="2241" t="str">
        <f>[7]RESUMO!B15</f>
        <v>1.0</v>
      </c>
      <c r="C11" s="2272" t="str">
        <f>C6</f>
        <v>CONSTRUÇÃO DA UNIDADE DESCENTRALIZADA DE REABILITAÇÃO- UDR</v>
      </c>
      <c r="D11" s="2242">
        <f>N11</f>
        <v>250000</v>
      </c>
      <c r="E11" s="2242">
        <f>O11</f>
        <v>210632.83</v>
      </c>
      <c r="F11" s="2243">
        <f>D11+E11</f>
        <v>460632.82999999996</v>
      </c>
      <c r="G11" s="2244">
        <f>E11+D11</f>
        <v>460632.82999999996</v>
      </c>
      <c r="H11" s="2245">
        <f>S11/$S$13</f>
        <v>1</v>
      </c>
      <c r="I11" s="2246"/>
      <c r="J11" s="2247">
        <f>$D$10*H11</f>
        <v>250000</v>
      </c>
      <c r="K11" s="2248">
        <f>$E$10*H11</f>
        <v>210632.82999999996</v>
      </c>
      <c r="L11" s="2249">
        <f>J11+K11</f>
        <v>460632.82999999996</v>
      </c>
      <c r="M11" s="2250"/>
      <c r="N11" s="2251">
        <f>ROUND(J11,2)</f>
        <v>250000</v>
      </c>
      <c r="O11" s="2251">
        <f>ROUND(K11,2)</f>
        <v>210632.83</v>
      </c>
      <c r="P11" s="2252">
        <f>SUM(N11+O11)</f>
        <v>460632.82999999996</v>
      </c>
      <c r="Q11" s="2253" t="str">
        <f>[7]RESUMO!B15</f>
        <v>1.0</v>
      </c>
      <c r="R11" s="2254" t="str">
        <f>[7]RESUMO!D15</f>
        <v>SERVIÇOS PRELIMINARES</v>
      </c>
      <c r="S11" s="2255">
        <f>RESUMO!H58</f>
        <v>460632.82999999996</v>
      </c>
    </row>
    <row r="12" spans="2:19" ht="7.5" customHeight="1" thickBot="1">
      <c r="B12" s="2256"/>
      <c r="C12" s="2257"/>
      <c r="D12" s="2258"/>
      <c r="E12" s="2258"/>
      <c r="F12" s="2259"/>
      <c r="G12" s="2260"/>
      <c r="H12" s="2261"/>
      <c r="I12" s="2262"/>
      <c r="J12" s="2263"/>
      <c r="K12" s="2264"/>
      <c r="L12" s="2265"/>
      <c r="M12" s="2266"/>
      <c r="N12" s="2267"/>
      <c r="O12" s="2267"/>
      <c r="P12" s="2268"/>
      <c r="Q12" s="2269"/>
      <c r="R12" s="2270"/>
      <c r="S12" s="2271"/>
    </row>
    <row r="13" spans="2:19" ht="16.5" thickBot="1">
      <c r="B13" s="2273"/>
      <c r="C13" s="2274" t="s">
        <v>3095</v>
      </c>
      <c r="D13" s="2275">
        <f>SUM(D11:D12)</f>
        <v>250000</v>
      </c>
      <c r="E13" s="2275">
        <f>SUM(E11:E12)</f>
        <v>210632.83</v>
      </c>
      <c r="F13" s="2276">
        <f>SUM(F11:F12)</f>
        <v>460632.82999999996</v>
      </c>
      <c r="G13" s="2277">
        <f>S13-D10</f>
        <v>210632.82999999996</v>
      </c>
      <c r="J13" s="2278">
        <f>SUM(J11:J12)</f>
        <v>250000</v>
      </c>
      <c r="K13" s="2278">
        <f>SUM(K11:K12)</f>
        <v>210632.82999999996</v>
      </c>
      <c r="L13" s="2278">
        <f>SUM(L11:L12)</f>
        <v>460632.82999999996</v>
      </c>
      <c r="N13" s="2279">
        <f>SUM(N11:N12)</f>
        <v>250000</v>
      </c>
      <c r="O13" s="2279">
        <f>SUM(O11:O12)</f>
        <v>210632.83</v>
      </c>
      <c r="P13" s="2278">
        <f>SUM(P11:P12)</f>
        <v>460632.82999999996</v>
      </c>
      <c r="S13" s="2280">
        <f>S11</f>
        <v>460632.82999999996</v>
      </c>
    </row>
    <row r="17" spans="4:16">
      <c r="N17" s="2251" t="e">
        <f>#N/A</f>
        <v>#N/A</v>
      </c>
      <c r="O17" s="2281" t="e">
        <f>#N/A</f>
        <v>#N/A</v>
      </c>
      <c r="P17" s="2551" t="s">
        <v>12537</v>
      </c>
    </row>
    <row r="18" spans="4:16">
      <c r="D18" s="2277"/>
      <c r="H18" s="2282"/>
      <c r="J18" s="2282"/>
      <c r="N18" s="2251" t="e">
        <f>#N/A</f>
        <v>#N/A</v>
      </c>
      <c r="O18" s="2281" t="e">
        <f>#N/A</f>
        <v>#N/A</v>
      </c>
      <c r="P18" s="2551"/>
    </row>
    <row r="19" spans="4:16">
      <c r="J19" s="2282"/>
      <c r="N19" s="2251" t="e">
        <f>#N/A</f>
        <v>#N/A</v>
      </c>
      <c r="O19" s="2281" t="e">
        <f>#N/A</f>
        <v>#N/A</v>
      </c>
      <c r="P19" s="2551"/>
    </row>
    <row r="20" spans="4:16">
      <c r="N20" s="2251" t="e">
        <f>#N/A</f>
        <v>#N/A</v>
      </c>
      <c r="O20" s="2281" t="e">
        <f>#N/A</f>
        <v>#N/A</v>
      </c>
      <c r="P20" s="2551"/>
    </row>
    <row r="21" spans="4:16">
      <c r="N21" s="2251" t="e">
        <f>#N/A</f>
        <v>#N/A</v>
      </c>
      <c r="O21" s="2281" t="e">
        <f>#N/A</f>
        <v>#N/A</v>
      </c>
      <c r="P21" s="2551"/>
    </row>
    <row r="22" spans="4:16">
      <c r="N22" s="2251" t="e">
        <f>#N/A</f>
        <v>#N/A</v>
      </c>
      <c r="O22" s="2281" t="e">
        <f>#N/A</f>
        <v>#N/A</v>
      </c>
      <c r="P22" s="2551"/>
    </row>
    <row r="23" spans="4:16">
      <c r="N23" s="2251" t="e">
        <f>#N/A</f>
        <v>#N/A</v>
      </c>
      <c r="O23" s="2281" t="e">
        <f>#N/A</f>
        <v>#N/A</v>
      </c>
      <c r="P23" s="2551"/>
    </row>
    <row r="24" spans="4:16">
      <c r="N24" s="2251" t="e">
        <f>#N/A</f>
        <v>#N/A</v>
      </c>
      <c r="O24" s="2281" t="e">
        <f>#N/A</f>
        <v>#N/A</v>
      </c>
      <c r="P24" s="2551"/>
    </row>
    <row r="25" spans="4:16">
      <c r="N25" s="2251" t="e">
        <f>#N/A</f>
        <v>#N/A</v>
      </c>
      <c r="O25" s="2281" t="e">
        <f>#N/A</f>
        <v>#N/A</v>
      </c>
      <c r="P25" s="2551"/>
    </row>
    <row r="26" spans="4:16">
      <c r="N26" s="2251" t="e">
        <f>#N/A</f>
        <v>#N/A</v>
      </c>
      <c r="O26" s="2281" t="e">
        <f>#N/A</f>
        <v>#N/A</v>
      </c>
      <c r="P26" s="2551"/>
    </row>
    <row r="27" spans="4:16">
      <c r="N27" s="2251" t="e">
        <f>#N/A</f>
        <v>#N/A</v>
      </c>
      <c r="O27" s="2281" t="e">
        <f>#N/A</f>
        <v>#N/A</v>
      </c>
      <c r="P27" s="2551"/>
    </row>
    <row r="28" spans="4:16">
      <c r="N28" s="2251" t="e">
        <f>#N/A</f>
        <v>#N/A</v>
      </c>
      <c r="O28" s="2281" t="e">
        <f>#N/A</f>
        <v>#N/A</v>
      </c>
      <c r="P28" s="2551"/>
    </row>
    <row r="29" spans="4:16">
      <c r="N29" s="2251" t="e">
        <f>#N/A</f>
        <v>#N/A</v>
      </c>
      <c r="O29" s="2281" t="e">
        <f>#N/A</f>
        <v>#N/A</v>
      </c>
      <c r="P29" s="2551"/>
    </row>
    <row r="30" spans="4:16">
      <c r="N30" s="2251" t="e">
        <f>#N/A</f>
        <v>#N/A</v>
      </c>
      <c r="O30" s="2281" t="e">
        <f>#N/A</f>
        <v>#N/A</v>
      </c>
      <c r="P30" s="2551"/>
    </row>
    <row r="31" spans="4:16">
      <c r="N31" s="2251" t="e">
        <f>#N/A</f>
        <v>#N/A</v>
      </c>
      <c r="O31" s="2281" t="e">
        <f>#N/A</f>
        <v>#N/A</v>
      </c>
      <c r="P31" s="2551"/>
    </row>
    <row r="32" spans="4:16">
      <c r="N32" s="2251" t="e">
        <f>#N/A</f>
        <v>#N/A</v>
      </c>
      <c r="O32" s="2281" t="e">
        <f>#N/A</f>
        <v>#N/A</v>
      </c>
      <c r="P32" s="2551"/>
    </row>
  </sheetData>
  <mergeCells count="8">
    <mergeCell ref="C6:F6"/>
    <mergeCell ref="B9:C10"/>
    <mergeCell ref="P17:P32"/>
    <mergeCell ref="C5:E5"/>
    <mergeCell ref="B2:B5"/>
    <mergeCell ref="C2:F2"/>
    <mergeCell ref="C3:F3"/>
    <mergeCell ref="C4:F4"/>
  </mergeCells>
  <printOptions horizontalCentered="1"/>
  <pageMargins left="0.78740157480314965" right="0.19685039370078741" top="0.39370078740157483" bottom="0.78740157480314965" header="0.19685039370078741" footer="0.19685039370078741"/>
  <pageSetup paperSize="9" scale="85" fitToHeight="100" orientation="portrait" r:id="rId1"/>
  <headerFooter scaleWithDoc="0" alignWithMargins="0">
    <oddHeader>&amp;RPágina &amp;P de &amp;N</oddHeader>
    <oddFooter>&amp;R&amp;G</oddFooter>
  </headerFooter>
  <drawing r:id="rId2"/>
  <legacyDrawingHF r:id="rId3"/>
</worksheet>
</file>

<file path=xl/worksheets/sheet16.xml><?xml version="1.0" encoding="utf-8"?>
<worksheet xmlns="http://schemas.openxmlformats.org/spreadsheetml/2006/main" xmlns:r="http://schemas.openxmlformats.org/officeDocument/2006/relationships">
  <sheetPr>
    <tabColor theme="5" tint="0.39997558519241921"/>
    <pageSetUpPr fitToPage="1"/>
  </sheetPr>
  <dimension ref="A1:N48"/>
  <sheetViews>
    <sheetView tabSelected="1" view="pageBreakPreview" topLeftCell="A5" zoomScaleSheetLayoutView="100" workbookViewId="0">
      <selection activeCell="H58" sqref="H58:I58"/>
    </sheetView>
  </sheetViews>
  <sheetFormatPr defaultRowHeight="12.75"/>
  <cols>
    <col min="1" max="4" width="9.140625" style="109"/>
    <col min="5" max="5" width="12.140625" style="109" customWidth="1"/>
    <col min="6" max="6" width="13.85546875" style="109" customWidth="1"/>
    <col min="7" max="7" width="75.28515625" style="109" customWidth="1"/>
    <col min="8" max="8" width="22.42578125" style="109" customWidth="1"/>
    <col min="9" max="9" width="8.42578125" style="109" customWidth="1"/>
    <col min="10" max="10" width="10.140625" style="109" customWidth="1"/>
    <col min="11" max="11" width="12.85546875" style="109" customWidth="1"/>
    <col min="12" max="12" width="17.140625" style="109" customWidth="1"/>
    <col min="13" max="16384" width="9.140625" style="109"/>
  </cols>
  <sheetData>
    <row r="1" spans="1:14" ht="21.6" customHeight="1" thickBot="1">
      <c r="B1" s="233"/>
      <c r="D1" s="234"/>
    </row>
    <row r="2" spans="1:14" ht="16.149999999999999" customHeight="1" thickTop="1">
      <c r="A2" s="235"/>
      <c r="B2" s="236">
        <f>1+K15/100+K17/100+K18/100+K19/100</f>
        <v>1.0607</v>
      </c>
      <c r="D2" s="234"/>
    </row>
    <row r="3" spans="1:14" ht="13.5" thickBot="1">
      <c r="A3" s="235"/>
      <c r="B3" s="237">
        <f>1+K16/100</f>
        <v>1.0123</v>
      </c>
      <c r="D3" s="234"/>
    </row>
    <row r="4" spans="1:14" s="12" customFormat="1" ht="6.75" thickBot="1">
      <c r="D4" s="13"/>
      <c r="E4" s="14"/>
      <c r="F4" s="111"/>
      <c r="G4" s="113"/>
      <c r="H4" s="111"/>
      <c r="I4" s="112"/>
      <c r="J4" s="112"/>
      <c r="K4" s="112"/>
      <c r="L4" s="114"/>
      <c r="M4" s="18"/>
      <c r="N4" s="19"/>
    </row>
    <row r="5" spans="1:14" s="20" customFormat="1" ht="67.5" customHeight="1" thickBot="1">
      <c r="D5" s="21"/>
      <c r="E5" s="22"/>
      <c r="F5" s="134"/>
      <c r="G5" s="129" t="s">
        <v>3</v>
      </c>
      <c r="H5" s="2561" t="str">
        <f>'COMP. PAISAGISMO'!D3</f>
        <v>Ref.: Tabela de Serviços
SINAPI (DEZEMBRO/2016)                                                     COM DESONERAÇÃO
e/ou composições PiniTCPO</v>
      </c>
      <c r="I5" s="2562"/>
      <c r="J5" s="2563"/>
      <c r="K5" s="2382"/>
      <c r="L5" s="2383"/>
      <c r="M5" s="26"/>
      <c r="N5" s="23"/>
    </row>
    <row r="6" spans="1:14" s="20" customFormat="1" ht="49.5" customHeight="1" thickBot="1">
      <c r="D6" s="24"/>
      <c r="E6" s="25"/>
      <c r="F6" s="135"/>
      <c r="G6" s="130" t="s">
        <v>4</v>
      </c>
      <c r="H6" s="131" t="s">
        <v>7</v>
      </c>
      <c r="I6" s="2380">
        <f>K31</f>
        <v>0.29070000000000001</v>
      </c>
      <c r="J6" s="2381"/>
      <c r="K6" s="2384"/>
      <c r="L6" s="2385"/>
      <c r="M6" s="26"/>
      <c r="N6" s="23"/>
    </row>
    <row r="7" spans="1:14" s="27" customFormat="1" ht="18.75" customHeight="1" thickBot="1">
      <c r="D7" s="28"/>
      <c r="E7" s="2390" t="s">
        <v>9809</v>
      </c>
      <c r="F7" s="2391"/>
      <c r="G7" s="2391"/>
      <c r="H7" s="2391"/>
      <c r="I7" s="2391"/>
      <c r="J7" s="2391"/>
      <c r="K7" s="2391"/>
      <c r="L7" s="2392"/>
      <c r="M7" s="29"/>
      <c r="N7" s="30"/>
    </row>
    <row r="8" spans="1:14" s="12" customFormat="1" ht="6.75" thickBot="1">
      <c r="D8" s="13"/>
      <c r="E8" s="14"/>
      <c r="F8" s="15"/>
      <c r="G8" s="133"/>
      <c r="H8" s="15"/>
      <c r="I8" s="16"/>
      <c r="J8" s="16"/>
      <c r="K8" s="16"/>
      <c r="L8" s="17"/>
      <c r="M8" s="18"/>
      <c r="N8" s="19"/>
    </row>
    <row r="9" spans="1:14" s="27" customFormat="1" ht="18">
      <c r="D9" s="28"/>
      <c r="E9" s="261" t="s">
        <v>8</v>
      </c>
      <c r="F9" s="2560" t="str">
        <f>'ORÇAMENTO '!D9</f>
        <v>CONSTRUÇÃO DA UNIDADE DESCENTRALIZADA DE REABILITAÇÃO- UDR</v>
      </c>
      <c r="G9" s="2560"/>
      <c r="H9" s="2560"/>
      <c r="I9" s="2560"/>
      <c r="J9" s="2560"/>
      <c r="K9" s="132" t="s">
        <v>9</v>
      </c>
      <c r="L9" s="262">
        <f>'ORÇAMENTO '!J9</f>
        <v>42907</v>
      </c>
      <c r="M9" s="31"/>
      <c r="N9" s="30"/>
    </row>
    <row r="10" spans="1:14" s="27" customFormat="1" ht="18.75" thickBot="1">
      <c r="D10" s="28"/>
      <c r="E10" s="263" t="s">
        <v>10</v>
      </c>
      <c r="F10" s="267" t="str">
        <f>'ORÇAMENTO '!D10</f>
        <v>RODOVIA PALMIRO PAES DE BARROS - MT 040 , JARDIM ESTORIL , SANTO ANTÔNIO DO LERVERGER- MT</v>
      </c>
      <c r="G10" s="267"/>
      <c r="H10" s="267"/>
      <c r="I10" s="267"/>
      <c r="J10" s="2567" t="s">
        <v>11</v>
      </c>
      <c r="K10" s="2567"/>
      <c r="L10" s="264">
        <f>'ORÇAMENTO '!J10</f>
        <v>0.90010000000000001</v>
      </c>
      <c r="M10" s="32"/>
      <c r="N10" s="30"/>
    </row>
    <row r="11" spans="1:14" s="27" customFormat="1" ht="24" thickBot="1">
      <c r="D11" s="28"/>
      <c r="E11" s="2568" t="s">
        <v>7</v>
      </c>
      <c r="F11" s="2569"/>
      <c r="G11" s="2569"/>
      <c r="H11" s="2569"/>
      <c r="I11" s="2569"/>
      <c r="J11" s="2569"/>
      <c r="K11" s="2569"/>
      <c r="L11" s="2570"/>
      <c r="M11" s="29"/>
      <c r="N11" s="30"/>
    </row>
    <row r="12" spans="1:14" ht="15.75">
      <c r="D12" s="234"/>
      <c r="E12" s="2580" t="s">
        <v>13</v>
      </c>
      <c r="F12" s="2577" t="s">
        <v>8266</v>
      </c>
      <c r="G12" s="2577"/>
      <c r="H12" s="2577"/>
      <c r="I12" s="2577"/>
      <c r="J12" s="2577"/>
      <c r="K12" s="2571" t="s">
        <v>8267</v>
      </c>
      <c r="L12" s="2572"/>
    </row>
    <row r="13" spans="1:14" ht="15.75">
      <c r="D13" s="234"/>
      <c r="E13" s="2581"/>
      <c r="F13" s="2578"/>
      <c r="G13" s="2578"/>
      <c r="H13" s="2578"/>
      <c r="I13" s="2578"/>
      <c r="J13" s="2578"/>
      <c r="K13" s="2573" t="s">
        <v>8268</v>
      </c>
      <c r="L13" s="2574"/>
    </row>
    <row r="14" spans="1:14" ht="16.5" thickBot="1">
      <c r="B14" s="239" t="s">
        <v>8269</v>
      </c>
      <c r="C14" s="239" t="s">
        <v>8270</v>
      </c>
      <c r="D14" s="240"/>
      <c r="E14" s="274">
        <v>1</v>
      </c>
      <c r="F14" s="2579" t="s">
        <v>8271</v>
      </c>
      <c r="G14" s="2579"/>
      <c r="H14" s="2579"/>
      <c r="I14" s="2579"/>
      <c r="J14" s="2579"/>
      <c r="K14" s="2575">
        <f>K15+K16+K17+K18+K19</f>
        <v>7.3</v>
      </c>
      <c r="L14" s="2576"/>
    </row>
    <row r="15" spans="1:14" ht="15.75" customHeight="1" thickBot="1">
      <c r="B15" s="241">
        <v>5.5</v>
      </c>
      <c r="C15" s="242">
        <v>3</v>
      </c>
      <c r="D15" s="243"/>
      <c r="E15" s="275" t="s">
        <v>3075</v>
      </c>
      <c r="F15" s="2564" t="s">
        <v>8290</v>
      </c>
      <c r="G15" s="2564"/>
      <c r="H15" s="2564"/>
      <c r="I15" s="2564"/>
      <c r="J15" s="2564"/>
      <c r="K15" s="2565">
        <v>4</v>
      </c>
      <c r="L15" s="2566"/>
      <c r="N15" s="109">
        <f>1+K15/100+K17/100+K18/100+K19/100</f>
        <v>1.0607</v>
      </c>
    </row>
    <row r="16" spans="1:14" ht="15.75" customHeight="1" thickBot="1">
      <c r="B16" s="241">
        <v>1.39</v>
      </c>
      <c r="C16" s="242">
        <v>0.59</v>
      </c>
      <c r="D16" s="243"/>
      <c r="E16" s="275" t="s">
        <v>3076</v>
      </c>
      <c r="F16" s="2564" t="s">
        <v>8291</v>
      </c>
      <c r="G16" s="2564"/>
      <c r="H16" s="2564"/>
      <c r="I16" s="2564"/>
      <c r="J16" s="2564"/>
      <c r="K16" s="2565">
        <v>1.23</v>
      </c>
      <c r="L16" s="2566"/>
      <c r="N16" s="109">
        <f>1+K21/100</f>
        <v>1.0740000000000001</v>
      </c>
    </row>
    <row r="17" spans="2:14" ht="15.75" customHeight="1" thickBot="1">
      <c r="B17" s="241">
        <v>1.27</v>
      </c>
      <c r="C17" s="242">
        <v>0.97</v>
      </c>
      <c r="D17" s="243"/>
      <c r="E17" s="275" t="s">
        <v>3077</v>
      </c>
      <c r="F17" s="2564" t="s">
        <v>8292</v>
      </c>
      <c r="G17" s="2564"/>
      <c r="H17" s="2564"/>
      <c r="I17" s="2564"/>
      <c r="J17" s="2564"/>
      <c r="K17" s="2565">
        <v>1.27</v>
      </c>
      <c r="L17" s="2566"/>
      <c r="N17" s="109">
        <f>1+K16/100</f>
        <v>1.0123</v>
      </c>
    </row>
    <row r="18" spans="2:14" ht="15" customHeight="1">
      <c r="B18" s="244"/>
      <c r="C18" s="245"/>
      <c r="D18" s="243"/>
      <c r="E18" s="275" t="s">
        <v>3078</v>
      </c>
      <c r="F18" s="2564" t="s">
        <v>8293</v>
      </c>
      <c r="G18" s="2564"/>
      <c r="H18" s="2564"/>
      <c r="I18" s="2564"/>
      <c r="J18" s="2564"/>
      <c r="K18" s="2565">
        <v>0.8</v>
      </c>
      <c r="L18" s="2566"/>
      <c r="N18" s="109">
        <f>1-K24/100</f>
        <v>0.89349999999999996</v>
      </c>
    </row>
    <row r="19" spans="2:14" ht="15.75" customHeight="1" thickBot="1">
      <c r="B19" s="244"/>
      <c r="C19" s="245"/>
      <c r="D19" s="243"/>
      <c r="E19" s="276" t="s">
        <v>8272</v>
      </c>
      <c r="F19" s="2610" t="s">
        <v>8294</v>
      </c>
      <c r="G19" s="2610"/>
      <c r="H19" s="2610"/>
      <c r="I19" s="2610"/>
      <c r="J19" s="2610"/>
      <c r="K19" s="2594">
        <v>0</v>
      </c>
      <c r="L19" s="2595"/>
      <c r="N19" s="109">
        <f>N15*N16*N17/N18</f>
        <v>1.29065904772244</v>
      </c>
    </row>
    <row r="20" spans="2:14" ht="15.75" customHeight="1" thickBot="1">
      <c r="B20" s="246"/>
      <c r="C20" s="246"/>
      <c r="D20" s="247"/>
      <c r="E20" s="2615"/>
      <c r="F20" s="2616"/>
      <c r="G20" s="2616"/>
      <c r="H20" s="2616"/>
      <c r="I20" s="2616"/>
      <c r="J20" s="2616"/>
      <c r="K20" s="2616"/>
      <c r="L20" s="2617"/>
      <c r="N20" s="248">
        <f>N19-1</f>
        <v>0.29065904772244</v>
      </c>
    </row>
    <row r="21" spans="2:14" ht="15.75" customHeight="1" thickBot="1">
      <c r="D21" s="234"/>
      <c r="E21" s="277" t="s">
        <v>8249</v>
      </c>
      <c r="F21" s="2611" t="s">
        <v>8273</v>
      </c>
      <c r="G21" s="2611"/>
      <c r="H21" s="2611"/>
      <c r="I21" s="2611"/>
      <c r="J21" s="2611"/>
      <c r="K21" s="2618">
        <f>K22</f>
        <v>7.4</v>
      </c>
      <c r="L21" s="2619"/>
    </row>
    <row r="22" spans="2:14" ht="15.75" customHeight="1" thickBot="1">
      <c r="B22" s="241">
        <v>8.9600000000000009</v>
      </c>
      <c r="C22" s="242">
        <v>6.16</v>
      </c>
      <c r="D22" s="243"/>
      <c r="E22" s="276" t="s">
        <v>8204</v>
      </c>
      <c r="F22" s="2612" t="s">
        <v>8295</v>
      </c>
      <c r="G22" s="2613"/>
      <c r="H22" s="2613"/>
      <c r="I22" s="2613"/>
      <c r="J22" s="2614"/>
      <c r="K22" s="2594">
        <v>7.4</v>
      </c>
      <c r="L22" s="2595"/>
    </row>
    <row r="23" spans="2:14" ht="15.75" customHeight="1" thickBot="1">
      <c r="D23" s="234"/>
      <c r="E23" s="2615"/>
      <c r="F23" s="2616"/>
      <c r="G23" s="2616"/>
      <c r="H23" s="2616"/>
      <c r="I23" s="2616"/>
      <c r="J23" s="2616"/>
      <c r="K23" s="2616"/>
      <c r="L23" s="2617"/>
    </row>
    <row r="24" spans="2:14" ht="15.75" customHeight="1">
      <c r="D24" s="234"/>
      <c r="E24" s="277" t="s">
        <v>8187</v>
      </c>
      <c r="F24" s="2611" t="s">
        <v>8274</v>
      </c>
      <c r="G24" s="2611"/>
      <c r="H24" s="2611"/>
      <c r="I24" s="2611"/>
      <c r="J24" s="2611"/>
      <c r="K24" s="2618">
        <f>K25+K26+K27+K28</f>
        <v>10.65</v>
      </c>
      <c r="L24" s="2619"/>
    </row>
    <row r="25" spans="2:14" ht="15.75">
      <c r="C25" s="249"/>
      <c r="D25" s="250"/>
      <c r="E25" s="275" t="s">
        <v>8169</v>
      </c>
      <c r="F25" s="2564" t="s">
        <v>8275</v>
      </c>
      <c r="G25" s="2564"/>
      <c r="H25" s="2564"/>
      <c r="I25" s="2564"/>
      <c r="J25" s="2564"/>
      <c r="K25" s="2620">
        <f>(F41*F43)*100</f>
        <v>2.5</v>
      </c>
      <c r="L25" s="2621"/>
    </row>
    <row r="26" spans="2:14" ht="15" customHeight="1">
      <c r="B26" s="237">
        <f>1+K22/100</f>
        <v>1.0740000000000001</v>
      </c>
      <c r="D26" s="234"/>
      <c r="E26" s="275" t="s">
        <v>8170</v>
      </c>
      <c r="F26" s="2564" t="s">
        <v>8276</v>
      </c>
      <c r="G26" s="2564"/>
      <c r="H26" s="2564"/>
      <c r="I26" s="2564"/>
      <c r="J26" s="2564"/>
      <c r="K26" s="2565">
        <v>3</v>
      </c>
      <c r="L26" s="2566"/>
    </row>
    <row r="27" spans="2:14" ht="15" customHeight="1">
      <c r="B27" s="237">
        <f>1-K24/100</f>
        <v>0.89349999999999996</v>
      </c>
      <c r="D27" s="234"/>
      <c r="E27" s="275" t="s">
        <v>8171</v>
      </c>
      <c r="F27" s="2564" t="s">
        <v>8277</v>
      </c>
      <c r="G27" s="2564"/>
      <c r="H27" s="2564"/>
      <c r="I27" s="2564"/>
      <c r="J27" s="2564"/>
      <c r="K27" s="2565">
        <v>0.65</v>
      </c>
      <c r="L27" s="2566"/>
    </row>
    <row r="28" spans="2:14" ht="15.75" customHeight="1" thickBot="1">
      <c r="B28" s="237">
        <f>B2*B3*B26</f>
        <v>1.15320385914</v>
      </c>
      <c r="D28" s="234"/>
      <c r="E28" s="276" t="s">
        <v>8172</v>
      </c>
      <c r="F28" s="2610" t="s">
        <v>8278</v>
      </c>
      <c r="G28" s="2610"/>
      <c r="H28" s="2610"/>
      <c r="I28" s="2610"/>
      <c r="J28" s="2610"/>
      <c r="K28" s="2594">
        <v>4.5</v>
      </c>
      <c r="L28" s="2595"/>
    </row>
    <row r="29" spans="2:14" ht="15.75" customHeight="1">
      <c r="B29" s="237">
        <f>B28/B27</f>
        <v>1.29065904772244</v>
      </c>
      <c r="D29" s="234"/>
      <c r="E29" s="2588" t="s">
        <v>8279</v>
      </c>
      <c r="F29" s="2589"/>
      <c r="G29" s="2589"/>
      <c r="H29" s="2589"/>
      <c r="I29" s="2589"/>
      <c r="J29" s="2589"/>
      <c r="K29" s="2589"/>
      <c r="L29" s="2590"/>
    </row>
    <row r="30" spans="2:14" ht="26.25" customHeight="1" thickBot="1">
      <c r="B30" s="237">
        <f>B29-1</f>
        <v>0.29065904772244</v>
      </c>
      <c r="D30" s="234"/>
      <c r="E30" s="2591" t="s">
        <v>8280</v>
      </c>
      <c r="F30" s="2592"/>
      <c r="G30" s="2592"/>
      <c r="H30" s="2592"/>
      <c r="I30" s="2592"/>
      <c r="J30" s="2592"/>
      <c r="K30" s="2592"/>
      <c r="L30" s="2593"/>
    </row>
    <row r="31" spans="2:14" ht="19.5" customHeight="1" thickBot="1">
      <c r="B31" s="238">
        <f>B30</f>
        <v>0.29065904772244</v>
      </c>
      <c r="D31" s="234"/>
      <c r="E31" s="2604" t="s">
        <v>8281</v>
      </c>
      <c r="F31" s="2605"/>
      <c r="G31" s="2605"/>
      <c r="H31" s="2605"/>
      <c r="I31" s="2605"/>
      <c r="J31" s="2606"/>
      <c r="K31" s="2600">
        <f>ROUND(N20,4)</f>
        <v>0.29070000000000001</v>
      </c>
      <c r="L31" s="2601"/>
    </row>
    <row r="32" spans="2:14" ht="20.25" customHeight="1" thickTop="1" thickBot="1">
      <c r="D32" s="234"/>
      <c r="E32" s="2607"/>
      <c r="F32" s="2608"/>
      <c r="G32" s="2608"/>
      <c r="H32" s="2608"/>
      <c r="I32" s="2608"/>
      <c r="J32" s="2609"/>
      <c r="K32" s="2602"/>
      <c r="L32" s="2603"/>
    </row>
    <row r="33" spans="1:12" ht="15.75" customHeight="1" thickBot="1">
      <c r="D33" s="234"/>
      <c r="E33" s="2598" t="s">
        <v>8282</v>
      </c>
      <c r="F33" s="2599"/>
      <c r="G33" s="2599"/>
      <c r="H33" s="2599"/>
      <c r="I33" s="2599"/>
      <c r="J33" s="2599"/>
      <c r="K33" s="2596">
        <f>RESUMO!H58</f>
        <v>460632.82999999996</v>
      </c>
      <c r="L33" s="2597"/>
    </row>
    <row r="34" spans="1:12" ht="15.75" customHeight="1" thickBot="1">
      <c r="D34" s="234"/>
      <c r="E34" s="2582" t="s">
        <v>8283</v>
      </c>
      <c r="F34" s="2583"/>
      <c r="G34" s="2583"/>
      <c r="H34" s="2583"/>
      <c r="I34" s="2583"/>
      <c r="J34" s="2583"/>
      <c r="K34" s="2583"/>
      <c r="L34" s="2584"/>
    </row>
    <row r="35" spans="1:12" ht="16.5" customHeight="1" thickBot="1">
      <c r="D35" s="234"/>
      <c r="E35" s="2585" t="s">
        <v>8284</v>
      </c>
      <c r="F35" s="2586"/>
      <c r="G35" s="2586"/>
      <c r="H35" s="2586"/>
      <c r="I35" s="2586"/>
      <c r="J35" s="2586"/>
      <c r="K35" s="2586"/>
      <c r="L35" s="2587"/>
    </row>
    <row r="36" spans="1:12" ht="15.75">
      <c r="A36" s="108"/>
      <c r="B36" s="108"/>
      <c r="C36" s="108"/>
      <c r="D36" s="251"/>
      <c r="E36" s="268"/>
      <c r="F36" s="269"/>
      <c r="G36" s="270"/>
      <c r="H36" s="270"/>
      <c r="I36" s="270"/>
      <c r="J36" s="270"/>
      <c r="K36" s="270"/>
      <c r="L36" s="271"/>
    </row>
    <row r="37" spans="1:12">
      <c r="D37" s="234"/>
      <c r="E37" s="252"/>
      <c r="F37" s="2626" t="s">
        <v>8285</v>
      </c>
      <c r="G37" s="2622" t="s">
        <v>8286</v>
      </c>
      <c r="H37" s="2622"/>
      <c r="I37" s="2622"/>
      <c r="J37" s="2622"/>
      <c r="K37" s="2627">
        <v>-1</v>
      </c>
      <c r="L37" s="253"/>
    </row>
    <row r="38" spans="1:12">
      <c r="D38" s="234"/>
      <c r="E38" s="252"/>
      <c r="F38" s="2626"/>
      <c r="G38" s="2623" t="s">
        <v>8287</v>
      </c>
      <c r="H38" s="2623"/>
      <c r="I38" s="2623"/>
      <c r="J38" s="2623"/>
      <c r="K38" s="2627"/>
      <c r="L38" s="253"/>
    </row>
    <row r="39" spans="1:12" ht="15.75" thickBot="1">
      <c r="D39" s="234"/>
      <c r="E39" s="252"/>
      <c r="F39" s="254"/>
      <c r="G39" s="255"/>
      <c r="H39" s="265"/>
      <c r="I39" s="108"/>
      <c r="J39" s="108"/>
      <c r="K39" s="108"/>
      <c r="L39" s="253"/>
    </row>
    <row r="40" spans="1:12" ht="16.5" thickBot="1">
      <c r="D40" s="234"/>
      <c r="E40" s="252"/>
      <c r="F40" s="2582" t="s">
        <v>8296</v>
      </c>
      <c r="G40" s="2583"/>
      <c r="H40" s="2583"/>
      <c r="I40" s="2583"/>
      <c r="J40" s="2583"/>
      <c r="K40" s="2584"/>
      <c r="L40" s="253"/>
    </row>
    <row r="41" spans="1:12" ht="15.75" thickBot="1">
      <c r="E41" s="252"/>
      <c r="F41" s="278">
        <v>0.05</v>
      </c>
      <c r="G41" s="2624" t="s">
        <v>8288</v>
      </c>
      <c r="H41" s="2624"/>
      <c r="I41" s="2624"/>
      <c r="J41" s="2624"/>
      <c r="K41" s="2625"/>
      <c r="L41" s="253"/>
    </row>
    <row r="42" spans="1:12" s="177" customFormat="1" ht="6" customHeight="1" thickBot="1">
      <c r="E42" s="257"/>
      <c r="F42" s="279"/>
      <c r="G42" s="280"/>
      <c r="H42" s="280"/>
      <c r="I42" s="280"/>
      <c r="J42" s="280"/>
      <c r="K42" s="280"/>
      <c r="L42" s="256"/>
    </row>
    <row r="43" spans="1:12" ht="13.15" customHeight="1" thickBot="1">
      <c r="E43" s="252"/>
      <c r="F43" s="281">
        <v>0.5</v>
      </c>
      <c r="G43" s="2624" t="s">
        <v>8289</v>
      </c>
      <c r="H43" s="2624"/>
      <c r="I43" s="2624"/>
      <c r="J43" s="2624"/>
      <c r="K43" s="2625"/>
      <c r="L43" s="253"/>
    </row>
    <row r="44" spans="1:12" ht="13.15" customHeight="1" thickBot="1">
      <c r="E44" s="258"/>
      <c r="F44" s="259"/>
      <c r="G44" s="260"/>
      <c r="H44" s="266"/>
      <c r="I44" s="272"/>
      <c r="J44" s="272"/>
      <c r="K44" s="272"/>
      <c r="L44" s="273"/>
    </row>
    <row r="45" spans="1:12" ht="13.15" customHeight="1"/>
    <row r="46" spans="1:12" ht="21.6" customHeight="1"/>
    <row r="47" spans="1:12" ht="17.45" customHeight="1"/>
    <row r="48" spans="1:12" ht="26.45" customHeight="1"/>
  </sheetData>
  <mergeCells count="54">
    <mergeCell ref="G37:J37"/>
    <mergeCell ref="G38:J38"/>
    <mergeCell ref="F40:K40"/>
    <mergeCell ref="G41:K41"/>
    <mergeCell ref="G43:K43"/>
    <mergeCell ref="F37:F38"/>
    <mergeCell ref="K37:K38"/>
    <mergeCell ref="F19:J19"/>
    <mergeCell ref="F21:J21"/>
    <mergeCell ref="F22:J22"/>
    <mergeCell ref="F24:J24"/>
    <mergeCell ref="F25:J25"/>
    <mergeCell ref="E23:L23"/>
    <mergeCell ref="E20:L20"/>
    <mergeCell ref="K19:L19"/>
    <mergeCell ref="K21:L21"/>
    <mergeCell ref="K22:L22"/>
    <mergeCell ref="K24:L24"/>
    <mergeCell ref="K25:L25"/>
    <mergeCell ref="K26:L26"/>
    <mergeCell ref="E34:L34"/>
    <mergeCell ref="E35:L35"/>
    <mergeCell ref="E29:L29"/>
    <mergeCell ref="E30:L30"/>
    <mergeCell ref="F26:J26"/>
    <mergeCell ref="K27:L27"/>
    <mergeCell ref="K28:L28"/>
    <mergeCell ref="K33:L33"/>
    <mergeCell ref="E33:J33"/>
    <mergeCell ref="K31:L32"/>
    <mergeCell ref="E31:J32"/>
    <mergeCell ref="F27:J27"/>
    <mergeCell ref="F28:J28"/>
    <mergeCell ref="J10:K10"/>
    <mergeCell ref="E11:L11"/>
    <mergeCell ref="K12:L12"/>
    <mergeCell ref="K13:L13"/>
    <mergeCell ref="K14:L14"/>
    <mergeCell ref="F12:J13"/>
    <mergeCell ref="F14:J14"/>
    <mergeCell ref="E12:E13"/>
    <mergeCell ref="F18:J18"/>
    <mergeCell ref="F15:J15"/>
    <mergeCell ref="F16:J16"/>
    <mergeCell ref="F17:J17"/>
    <mergeCell ref="K15:L15"/>
    <mergeCell ref="K16:L16"/>
    <mergeCell ref="K17:L17"/>
    <mergeCell ref="K18:L18"/>
    <mergeCell ref="F9:J9"/>
    <mergeCell ref="H5:J5"/>
    <mergeCell ref="K5:L6"/>
    <mergeCell ref="I6:J6"/>
    <mergeCell ref="E7:L7"/>
  </mergeCells>
  <printOptions horizontalCentered="1"/>
  <pageMargins left="0.78740157480314965" right="0.19685039370078741" top="0.39370078740157483" bottom="0.78740157480314965" header="0.19685039370078741" footer="0.19685039370078741"/>
  <pageSetup paperSize="9" scale="53" fitToHeight="100" orientation="portrait" r:id="rId1"/>
  <headerFooter scaleWithDoc="0" alignWithMargins="0">
    <oddHeader>&amp;RPágina &amp;P de &amp;N</oddHeader>
    <oddFooter>&amp;R&amp;G</oddFooter>
  </headerFooter>
  <drawing r:id="rId2"/>
  <legacyDrawingHF r:id="rId3"/>
</worksheet>
</file>

<file path=xl/worksheets/sheet17.xml><?xml version="1.0" encoding="utf-8"?>
<worksheet xmlns="http://schemas.openxmlformats.org/spreadsheetml/2006/main" xmlns:r="http://schemas.openxmlformats.org/officeDocument/2006/relationships">
  <sheetPr>
    <pageSetUpPr fitToPage="1"/>
  </sheetPr>
  <dimension ref="B1:J46"/>
  <sheetViews>
    <sheetView tabSelected="1" view="pageBreakPreview" zoomScale="85" zoomScaleNormal="70" zoomScaleSheetLayoutView="85" workbookViewId="0">
      <selection activeCell="H58" sqref="H58:I58"/>
    </sheetView>
  </sheetViews>
  <sheetFormatPr defaultColWidth="45.140625" defaultRowHeight="15"/>
  <cols>
    <col min="1" max="1" width="14" style="687" customWidth="1"/>
    <col min="2" max="2" width="19.42578125" style="687" customWidth="1"/>
    <col min="3" max="3" width="26.85546875" style="798" customWidth="1"/>
    <col min="4" max="4" width="76.85546875" style="687" customWidth="1"/>
    <col min="5" max="5" width="20.7109375" style="687" customWidth="1"/>
    <col min="6" max="6" width="19.5703125" style="687" customWidth="1"/>
    <col min="7" max="8" width="20.7109375" style="687" customWidth="1"/>
    <col min="9" max="16384" width="45.140625" style="687"/>
  </cols>
  <sheetData>
    <row r="1" spans="2:10" ht="15.75" thickBot="1"/>
    <row r="2" spans="2:10" s="12" customFormat="1" ht="6.75" thickBot="1">
      <c r="B2" s="13"/>
      <c r="C2" s="14"/>
      <c r="D2" s="111"/>
      <c r="E2" s="113"/>
      <c r="F2" s="111"/>
      <c r="G2" s="112"/>
      <c r="H2" s="112"/>
      <c r="I2" s="18"/>
      <c r="J2" s="19"/>
    </row>
    <row r="3" spans="2:10" s="801" customFormat="1" ht="60" customHeight="1" thickBot="1">
      <c r="B3" s="21"/>
      <c r="C3" s="799"/>
      <c r="D3" s="129" t="s">
        <v>3</v>
      </c>
      <c r="E3" s="2628" t="str">
        <f>'ORÇAMENTO '!F5</f>
        <v>Ref.: Tabela de Serviços
SINAPI (DEZEMBRO/2016)                                                     COM DESONERAÇÃO
e/ou composições PiniTCPO</v>
      </c>
      <c r="F3" s="2629"/>
      <c r="G3" s="2630"/>
      <c r="H3" s="2631"/>
      <c r="I3" s="26"/>
      <c r="J3" s="800"/>
    </row>
    <row r="4" spans="2:10" s="801" customFormat="1" ht="49.5" customHeight="1" thickBot="1">
      <c r="B4" s="24"/>
      <c r="C4" s="25"/>
      <c r="D4" s="802" t="s">
        <v>4</v>
      </c>
      <c r="E4" s="131" t="s">
        <v>7</v>
      </c>
      <c r="F4" s="803">
        <f>'ORÇAMENTO '!G6</f>
        <v>0.29070000000000001</v>
      </c>
      <c r="G4" s="2632"/>
      <c r="H4" s="2633"/>
      <c r="I4" s="26"/>
      <c r="J4" s="800"/>
    </row>
    <row r="5" spans="2:10" s="27" customFormat="1" ht="18.75" thickBot="1">
      <c r="B5" s="28"/>
      <c r="C5" s="2634" t="s">
        <v>21</v>
      </c>
      <c r="D5" s="2391"/>
      <c r="E5" s="2391"/>
      <c r="F5" s="2391"/>
      <c r="G5" s="2391"/>
      <c r="H5" s="2392"/>
      <c r="I5" s="29"/>
      <c r="J5" s="30"/>
    </row>
    <row r="6" spans="2:10" s="12" customFormat="1" ht="6.75" thickBot="1">
      <c r="B6" s="13"/>
      <c r="C6" s="14"/>
      <c r="D6" s="15"/>
      <c r="E6" s="133"/>
      <c r="F6" s="15"/>
      <c r="G6" s="16"/>
      <c r="H6" s="17"/>
      <c r="I6" s="18"/>
      <c r="J6" s="19"/>
    </row>
    <row r="7" spans="2:10" s="27" customFormat="1" ht="18">
      <c r="B7" s="28"/>
      <c r="C7" s="1312" t="s">
        <v>8</v>
      </c>
      <c r="D7" s="1310" t="str">
        <f>'ORÇAMENTO '!D9</f>
        <v>CONSTRUÇÃO DA UNIDADE DESCENTRALIZADA DE REABILITAÇÃO- UDR</v>
      </c>
      <c r="E7" s="1299"/>
      <c r="F7" s="1299"/>
      <c r="G7" s="1313" t="s">
        <v>9</v>
      </c>
      <c r="H7" s="1314">
        <f>'ORÇAMENTO '!J9</f>
        <v>42907</v>
      </c>
      <c r="I7" s="804"/>
      <c r="J7" s="30"/>
    </row>
    <row r="8" spans="2:10" s="27" customFormat="1" ht="18.75" thickBot="1">
      <c r="B8" s="28"/>
      <c r="C8" s="1315" t="s">
        <v>10</v>
      </c>
      <c r="D8" s="1298" t="str">
        <f>'ORÇAMENTO '!D10</f>
        <v>RODOVIA PALMIRO PAES DE BARROS - MT 040 , JARDIM ESTORIL , SANTO ANTÔNIO DO LERVERGER- MT</v>
      </c>
      <c r="E8" s="1298"/>
      <c r="F8" s="1298"/>
      <c r="G8" s="1316" t="s">
        <v>11</v>
      </c>
      <c r="H8" s="1317">
        <f>'ORÇAMENTO '!J10</f>
        <v>0.90010000000000001</v>
      </c>
      <c r="I8" s="805"/>
      <c r="J8" s="30"/>
    </row>
    <row r="9" spans="2:10" ht="20.25">
      <c r="C9" s="2635" t="s">
        <v>10376</v>
      </c>
      <c r="D9" s="2636"/>
      <c r="E9" s="2636"/>
      <c r="F9" s="2636"/>
      <c r="G9" s="2636"/>
      <c r="H9" s="2637"/>
    </row>
    <row r="10" spans="2:10" ht="15.75">
      <c r="C10" s="2638" t="s">
        <v>14</v>
      </c>
      <c r="D10" s="2639" t="s">
        <v>10377</v>
      </c>
      <c r="E10" s="2640" t="s">
        <v>10378</v>
      </c>
      <c r="F10" s="2640"/>
      <c r="G10" s="2640" t="s">
        <v>10379</v>
      </c>
      <c r="H10" s="2641"/>
    </row>
    <row r="11" spans="2:10" ht="31.5">
      <c r="C11" s="2638"/>
      <c r="D11" s="2639"/>
      <c r="E11" s="1318" t="s">
        <v>10380</v>
      </c>
      <c r="F11" s="1318" t="s">
        <v>10381</v>
      </c>
      <c r="G11" s="1318" t="s">
        <v>10380</v>
      </c>
      <c r="H11" s="1200" t="s">
        <v>10381</v>
      </c>
    </row>
    <row r="12" spans="2:10" ht="15.75">
      <c r="C12" s="2642" t="s">
        <v>10382</v>
      </c>
      <c r="D12" s="2643"/>
      <c r="E12" s="2643"/>
      <c r="F12" s="2643"/>
      <c r="G12" s="2643"/>
      <c r="H12" s="2644"/>
    </row>
    <row r="13" spans="2:10">
      <c r="C13" s="1195" t="s">
        <v>10383</v>
      </c>
      <c r="D13" s="1319" t="s">
        <v>10384</v>
      </c>
      <c r="E13" s="1320">
        <v>0</v>
      </c>
      <c r="F13" s="1320">
        <v>0</v>
      </c>
      <c r="G13" s="1320">
        <v>0.2</v>
      </c>
      <c r="H13" s="1211">
        <v>0.2</v>
      </c>
    </row>
    <row r="14" spans="2:10">
      <c r="C14" s="1199" t="s">
        <v>10385</v>
      </c>
      <c r="D14" s="1321" t="s">
        <v>10386</v>
      </c>
      <c r="E14" s="1322">
        <v>1.4999999999999999E-2</v>
      </c>
      <c r="F14" s="1322">
        <v>1.4999999999999999E-2</v>
      </c>
      <c r="G14" s="1322">
        <v>1.4999999999999999E-2</v>
      </c>
      <c r="H14" s="1149">
        <v>1.4999999999999999E-2</v>
      </c>
    </row>
    <row r="15" spans="2:10">
      <c r="C15" s="1195" t="s">
        <v>10387</v>
      </c>
      <c r="D15" s="1323" t="s">
        <v>10388</v>
      </c>
      <c r="E15" s="1320">
        <v>0.01</v>
      </c>
      <c r="F15" s="1320">
        <v>0.01</v>
      </c>
      <c r="G15" s="1320">
        <v>0.01</v>
      </c>
      <c r="H15" s="1211">
        <v>0.01</v>
      </c>
    </row>
    <row r="16" spans="2:10">
      <c r="C16" s="1199" t="s">
        <v>10389</v>
      </c>
      <c r="D16" s="1324" t="s">
        <v>10390</v>
      </c>
      <c r="E16" s="1322">
        <v>2E-3</v>
      </c>
      <c r="F16" s="1322">
        <v>2E-3</v>
      </c>
      <c r="G16" s="1322">
        <v>2E-3</v>
      </c>
      <c r="H16" s="1149">
        <v>2E-3</v>
      </c>
    </row>
    <row r="17" spans="3:8">
      <c r="C17" s="1195" t="s">
        <v>10391</v>
      </c>
      <c r="D17" s="1319" t="s">
        <v>10392</v>
      </c>
      <c r="E17" s="1325">
        <v>6.0000000000000001E-3</v>
      </c>
      <c r="F17" s="1325">
        <v>6.0000000000000001E-3</v>
      </c>
      <c r="G17" s="1325">
        <v>6.0000000000000001E-3</v>
      </c>
      <c r="H17" s="1198">
        <v>6.0000000000000001E-3</v>
      </c>
    </row>
    <row r="18" spans="3:8">
      <c r="C18" s="1199" t="s">
        <v>10393</v>
      </c>
      <c r="D18" s="1324" t="s">
        <v>10394</v>
      </c>
      <c r="E18" s="1322">
        <v>2.5000000000000001E-2</v>
      </c>
      <c r="F18" s="1322">
        <v>2.5000000000000001E-2</v>
      </c>
      <c r="G18" s="1322">
        <v>2.5000000000000001E-2</v>
      </c>
      <c r="H18" s="1149">
        <v>2.5000000000000001E-2</v>
      </c>
    </row>
    <row r="19" spans="3:8">
      <c r="C19" s="1195" t="s">
        <v>10395</v>
      </c>
      <c r="D19" s="1319" t="s">
        <v>10396</v>
      </c>
      <c r="E19" s="1320">
        <v>0.03</v>
      </c>
      <c r="F19" s="1320">
        <v>0.03</v>
      </c>
      <c r="G19" s="1320">
        <v>0.03</v>
      </c>
      <c r="H19" s="1211">
        <v>0.03</v>
      </c>
    </row>
    <row r="20" spans="3:8">
      <c r="C20" s="1199" t="s">
        <v>10397</v>
      </c>
      <c r="D20" s="1324" t="s">
        <v>10398</v>
      </c>
      <c r="E20" s="1326">
        <v>0.08</v>
      </c>
      <c r="F20" s="1326">
        <v>0.08</v>
      </c>
      <c r="G20" s="1326">
        <v>0.08</v>
      </c>
      <c r="H20" s="1191">
        <v>0.08</v>
      </c>
    </row>
    <row r="21" spans="3:8">
      <c r="C21" s="1195" t="s">
        <v>10399</v>
      </c>
      <c r="D21" s="1319" t="s">
        <v>10400</v>
      </c>
      <c r="E21" s="1320">
        <v>0</v>
      </c>
      <c r="F21" s="1320">
        <v>0</v>
      </c>
      <c r="G21" s="1320">
        <v>0</v>
      </c>
      <c r="H21" s="1211">
        <v>0</v>
      </c>
    </row>
    <row r="22" spans="3:8" ht="15.75">
      <c r="C22" s="1209" t="s">
        <v>10401</v>
      </c>
      <c r="D22" s="1327" t="s">
        <v>3095</v>
      </c>
      <c r="E22" s="1328">
        <f>SUM(E13:E21)</f>
        <v>0.16799999999999998</v>
      </c>
      <c r="F22" s="1328">
        <f>SUM(F13:F21)</f>
        <v>0.16799999999999998</v>
      </c>
      <c r="G22" s="1328">
        <f>SUM(G13:G21)</f>
        <v>0.36800000000000005</v>
      </c>
      <c r="H22" s="1157">
        <f>SUM(H13:H21)</f>
        <v>0.36800000000000005</v>
      </c>
    </row>
    <row r="23" spans="3:8" ht="15.75">
      <c r="C23" s="2642" t="s">
        <v>10402</v>
      </c>
      <c r="D23" s="2643"/>
      <c r="E23" s="2643"/>
      <c r="F23" s="2643"/>
      <c r="G23" s="2643"/>
      <c r="H23" s="2644"/>
    </row>
    <row r="24" spans="3:8">
      <c r="C24" s="1194" t="s">
        <v>10403</v>
      </c>
      <c r="D24" s="1319" t="s">
        <v>10404</v>
      </c>
      <c r="E24" s="1325">
        <v>0.17780000000000001</v>
      </c>
      <c r="F24" s="1325" t="s">
        <v>10405</v>
      </c>
      <c r="G24" s="1325">
        <v>0.17780000000000001</v>
      </c>
      <c r="H24" s="1198" t="s">
        <v>10405</v>
      </c>
    </row>
    <row r="25" spans="3:8">
      <c r="C25" s="1204" t="s">
        <v>10406</v>
      </c>
      <c r="D25" s="1324" t="s">
        <v>10407</v>
      </c>
      <c r="E25" s="1326">
        <v>3.6700000000000003E-2</v>
      </c>
      <c r="F25" s="1326" t="s">
        <v>10405</v>
      </c>
      <c r="G25" s="1326">
        <v>3.6700000000000003E-2</v>
      </c>
      <c r="H25" s="1191" t="s">
        <v>10405</v>
      </c>
    </row>
    <row r="26" spans="3:8">
      <c r="C26" s="1194" t="s">
        <v>10408</v>
      </c>
      <c r="D26" s="1319" t="s">
        <v>10409</v>
      </c>
      <c r="E26" s="1325">
        <v>9.1999999999999998E-3</v>
      </c>
      <c r="F26" s="1325">
        <v>6.8999999999999999E-3</v>
      </c>
      <c r="G26" s="1325">
        <v>9.1999999999999998E-3</v>
      </c>
      <c r="H26" s="1198">
        <v>6.8999999999999999E-3</v>
      </c>
    </row>
    <row r="27" spans="3:8">
      <c r="C27" s="1204" t="s">
        <v>10410</v>
      </c>
      <c r="D27" s="1324" t="s">
        <v>10411</v>
      </c>
      <c r="E27" s="1326">
        <v>0.11070000000000001</v>
      </c>
      <c r="F27" s="1326">
        <v>8.3299999999999999E-2</v>
      </c>
      <c r="G27" s="1326">
        <v>0.11070000000000001</v>
      </c>
      <c r="H27" s="1191">
        <v>8.3299999999999999E-2</v>
      </c>
    </row>
    <row r="28" spans="3:8">
      <c r="C28" s="1194" t="s">
        <v>10412</v>
      </c>
      <c r="D28" s="1319" t="s">
        <v>10413</v>
      </c>
      <c r="E28" s="1325">
        <v>8.0000000000000004E-4</v>
      </c>
      <c r="F28" s="1325">
        <v>5.9999999999999995E-4</v>
      </c>
      <c r="G28" s="1325">
        <v>8.0000000000000004E-4</v>
      </c>
      <c r="H28" s="1198">
        <v>5.9999999999999995E-4</v>
      </c>
    </row>
    <row r="29" spans="3:8">
      <c r="C29" s="1204" t="s">
        <v>10414</v>
      </c>
      <c r="D29" s="1324" t="s">
        <v>10415</v>
      </c>
      <c r="E29" s="1326">
        <v>7.4000000000000003E-3</v>
      </c>
      <c r="F29" s="1326">
        <v>5.5999999999999999E-3</v>
      </c>
      <c r="G29" s="1326">
        <v>7.4000000000000003E-3</v>
      </c>
      <c r="H29" s="1191">
        <v>5.5999999999999999E-3</v>
      </c>
    </row>
    <row r="30" spans="3:8">
      <c r="C30" s="1194" t="s">
        <v>10416</v>
      </c>
      <c r="D30" s="1319" t="s">
        <v>10417</v>
      </c>
      <c r="E30" s="1320">
        <v>1.0999999999999999E-2</v>
      </c>
      <c r="F30" s="1325" t="s">
        <v>10405</v>
      </c>
      <c r="G30" s="1320">
        <v>1.0999999999999999E-2</v>
      </c>
      <c r="H30" s="1198" t="s">
        <v>10405</v>
      </c>
    </row>
    <row r="31" spans="3:8">
      <c r="C31" s="1204" t="s">
        <v>10418</v>
      </c>
      <c r="D31" s="1324" t="s">
        <v>10419</v>
      </c>
      <c r="E31" s="1322">
        <v>1.2999999999999999E-3</v>
      </c>
      <c r="F31" s="1326">
        <v>8.9999999999999998E-4</v>
      </c>
      <c r="G31" s="1322">
        <v>1.2999999999999999E-3</v>
      </c>
      <c r="H31" s="1191">
        <v>8.9999999999999998E-4</v>
      </c>
    </row>
    <row r="32" spans="3:8">
      <c r="C32" s="1194" t="s">
        <v>10420</v>
      </c>
      <c r="D32" s="1319" t="s">
        <v>10421</v>
      </c>
      <c r="E32" s="1325">
        <v>0.1376</v>
      </c>
      <c r="F32" s="1325">
        <v>0.1036</v>
      </c>
      <c r="G32" s="1325">
        <v>0.1376</v>
      </c>
      <c r="H32" s="1198">
        <v>0.1036</v>
      </c>
    </row>
    <row r="33" spans="3:8">
      <c r="C33" s="1204" t="s">
        <v>10422</v>
      </c>
      <c r="D33" s="1324" t="s">
        <v>10423</v>
      </c>
      <c r="E33" s="1322">
        <v>2.9999999999999997E-4</v>
      </c>
      <c r="F33" s="1322">
        <v>2.0000000000000001E-4</v>
      </c>
      <c r="G33" s="1322">
        <v>2.9999999999999997E-4</v>
      </c>
      <c r="H33" s="1149">
        <v>2.0000000000000001E-4</v>
      </c>
    </row>
    <row r="34" spans="3:8" ht="15.75">
      <c r="C34" s="1177" t="s">
        <v>10424</v>
      </c>
      <c r="D34" s="1318" t="s">
        <v>3095</v>
      </c>
      <c r="E34" s="1329">
        <f>SUM(E24:E33)</f>
        <v>0.49280000000000013</v>
      </c>
      <c r="F34" s="1329">
        <f>SUM(F24:F33)</f>
        <v>0.2011</v>
      </c>
      <c r="G34" s="1329">
        <f>SUM(G24:G33)</f>
        <v>0.49280000000000013</v>
      </c>
      <c r="H34" s="1206">
        <f>SUM(H24:H33)</f>
        <v>0.2011</v>
      </c>
    </row>
    <row r="35" spans="3:8" ht="15.75">
      <c r="C35" s="2642" t="s">
        <v>10425</v>
      </c>
      <c r="D35" s="2643"/>
      <c r="E35" s="2643"/>
      <c r="F35" s="2643"/>
      <c r="G35" s="2643"/>
      <c r="H35" s="2644"/>
    </row>
    <row r="36" spans="3:8">
      <c r="C36" s="1195" t="s">
        <v>10426</v>
      </c>
      <c r="D36" s="1319" t="s">
        <v>10427</v>
      </c>
      <c r="E36" s="1325">
        <v>8.2799999999999999E-2</v>
      </c>
      <c r="F36" s="1325">
        <v>6.2300000000000001E-2</v>
      </c>
      <c r="G36" s="1325">
        <v>8.2799999999999999E-2</v>
      </c>
      <c r="H36" s="1198">
        <v>6.2300000000000001E-2</v>
      </c>
    </row>
    <row r="37" spans="3:8">
      <c r="C37" s="1199" t="s">
        <v>10428</v>
      </c>
      <c r="D37" s="1324" t="s">
        <v>10429</v>
      </c>
      <c r="E37" s="1322">
        <v>2E-3</v>
      </c>
      <c r="F37" s="1322">
        <v>1.5E-3</v>
      </c>
      <c r="G37" s="1322">
        <v>2E-3</v>
      </c>
      <c r="H37" s="1149">
        <v>1.5E-3</v>
      </c>
    </row>
    <row r="38" spans="3:8">
      <c r="C38" s="1195" t="s">
        <v>10430</v>
      </c>
      <c r="D38" s="1319" t="s">
        <v>10431</v>
      </c>
      <c r="E38" s="1325">
        <v>9.2999999999999992E-3</v>
      </c>
      <c r="F38" s="1320">
        <v>7.0000000000000001E-3</v>
      </c>
      <c r="G38" s="1325">
        <v>9.2999999999999992E-3</v>
      </c>
      <c r="H38" s="1211">
        <v>7.0000000000000001E-3</v>
      </c>
    </row>
    <row r="39" spans="3:8">
      <c r="C39" s="1199" t="s">
        <v>10432</v>
      </c>
      <c r="D39" s="1324" t="s">
        <v>10433</v>
      </c>
      <c r="E39" s="1326">
        <v>4.8399999999999999E-2</v>
      </c>
      <c r="F39" s="1326">
        <v>3.6400000000000002E-2</v>
      </c>
      <c r="G39" s="1326">
        <v>4.8399999999999999E-2</v>
      </c>
      <c r="H39" s="1191">
        <v>3.6400000000000002E-2</v>
      </c>
    </row>
    <row r="40" spans="3:8">
      <c r="C40" s="1195" t="s">
        <v>10434</v>
      </c>
      <c r="D40" s="1319" t="s">
        <v>10435</v>
      </c>
      <c r="E40" s="1320">
        <v>7.0000000000000001E-3</v>
      </c>
      <c r="F40" s="1320">
        <v>5.3E-3</v>
      </c>
      <c r="G40" s="1320">
        <v>7.0000000000000001E-3</v>
      </c>
      <c r="H40" s="1211">
        <v>5.3E-3</v>
      </c>
    </row>
    <row r="41" spans="3:8" ht="15.75">
      <c r="C41" s="1209" t="s">
        <v>10436</v>
      </c>
      <c r="D41" s="1327" t="s">
        <v>3095</v>
      </c>
      <c r="E41" s="1328">
        <f>SUM(E36:E40)</f>
        <v>0.14950000000000002</v>
      </c>
      <c r="F41" s="1328">
        <f>SUM(F36:F40)</f>
        <v>0.1125</v>
      </c>
      <c r="G41" s="1328">
        <f>SUM(G36:G40)</f>
        <v>0.14950000000000002</v>
      </c>
      <c r="H41" s="1157">
        <f>SUM(H36:H40)</f>
        <v>0.1125</v>
      </c>
    </row>
    <row r="42" spans="3:8" ht="15.75">
      <c r="C42" s="2642" t="s">
        <v>10437</v>
      </c>
      <c r="D42" s="2643"/>
      <c r="E42" s="2643"/>
      <c r="F42" s="2643"/>
      <c r="G42" s="2643"/>
      <c r="H42" s="2644"/>
    </row>
    <row r="43" spans="3:8" ht="15.75">
      <c r="C43" s="1194" t="s">
        <v>10438</v>
      </c>
      <c r="D43" s="1319" t="s">
        <v>10439</v>
      </c>
      <c r="E43" s="1325">
        <v>8.2799999999999999E-2</v>
      </c>
      <c r="F43" s="1325">
        <v>3.39E-2</v>
      </c>
      <c r="G43" s="1325">
        <v>0.18140000000000001</v>
      </c>
      <c r="H43" s="1198">
        <v>7.3999999999999996E-2</v>
      </c>
    </row>
    <row r="44" spans="3:8" ht="30">
      <c r="C44" s="1199" t="s">
        <v>10440</v>
      </c>
      <c r="D44" s="1321" t="s">
        <v>10441</v>
      </c>
      <c r="E44" s="1322">
        <v>7.0000000000000001E-3</v>
      </c>
      <c r="F44" s="1322">
        <v>5.3E-3</v>
      </c>
      <c r="G44" s="1322">
        <v>7.4000000000000003E-3</v>
      </c>
      <c r="H44" s="1149">
        <v>5.4999999999999997E-3</v>
      </c>
    </row>
    <row r="45" spans="3:8" ht="15.75">
      <c r="C45" s="1177" t="s">
        <v>10442</v>
      </c>
      <c r="D45" s="1318" t="s">
        <v>3095</v>
      </c>
      <c r="E45" s="1329">
        <f>SUM(E43:E44)</f>
        <v>8.9800000000000005E-2</v>
      </c>
      <c r="F45" s="1329">
        <f>SUM(F43:F44)</f>
        <v>3.9199999999999999E-2</v>
      </c>
      <c r="G45" s="1329">
        <f>SUM(G43:G44)</f>
        <v>0.1888</v>
      </c>
      <c r="H45" s="1206">
        <f>SUM(H43:H44)</f>
        <v>7.9500000000000001E-2</v>
      </c>
    </row>
    <row r="46" spans="3:8" ht="16.5" thickBot="1">
      <c r="C46" s="2645"/>
      <c r="D46" s="2646"/>
      <c r="E46" s="1148">
        <f>E22+E34+E41+E45</f>
        <v>0.90010000000000001</v>
      </c>
      <c r="F46" s="1148">
        <f>F22+F34+F41+F45</f>
        <v>0.52079999999999993</v>
      </c>
      <c r="G46" s="1148">
        <f>G22+G34+G41+G45</f>
        <v>1.1991000000000003</v>
      </c>
      <c r="H46" s="1144">
        <f>H22+H34+H41+H45</f>
        <v>0.76110000000000011</v>
      </c>
    </row>
  </sheetData>
  <mergeCells count="13">
    <mergeCell ref="C12:H12"/>
    <mergeCell ref="C23:H23"/>
    <mergeCell ref="C35:H35"/>
    <mergeCell ref="C42:H42"/>
    <mergeCell ref="C46:D46"/>
    <mergeCell ref="E3:F3"/>
    <mergeCell ref="G3:H4"/>
    <mergeCell ref="C5:H5"/>
    <mergeCell ref="C9:H9"/>
    <mergeCell ref="C10:C11"/>
    <mergeCell ref="D10:D11"/>
    <mergeCell ref="E10:F10"/>
    <mergeCell ref="G10:H10"/>
  </mergeCells>
  <printOptions horizontalCentered="1"/>
  <pageMargins left="0.78740157480314965" right="0.19685039370078741" top="0.39370078740157483" bottom="0.78740157480314965" header="0.19685039370078741" footer="0.19685039370078741"/>
  <pageSetup paperSize="9" scale="50" fitToHeight="100" orientation="portrait" r:id="rId1"/>
  <headerFooter scaleWithDoc="0" alignWithMargins="0">
    <oddHeader>&amp;RPágina &amp;P de &amp;N</oddHeader>
    <oddFooter>&amp;R&amp;G</oddFooter>
  </headerFooter>
  <drawing r:id="rId2"/>
  <legacyDrawingHF r:id="rId3"/>
</worksheet>
</file>

<file path=xl/worksheets/sheet2.xml><?xml version="1.0" encoding="utf-8"?>
<worksheet xmlns="http://schemas.openxmlformats.org/spreadsheetml/2006/main" xmlns:r="http://schemas.openxmlformats.org/officeDocument/2006/relationships">
  <sheetPr>
    <tabColor theme="5" tint="0.39997558519241921"/>
    <pageSetUpPr fitToPage="1"/>
  </sheetPr>
  <dimension ref="B1:N58"/>
  <sheetViews>
    <sheetView tabSelected="1" view="pageBreakPreview" topLeftCell="A7" zoomScaleSheetLayoutView="100" workbookViewId="0">
      <selection activeCell="H58" sqref="H58:I58"/>
    </sheetView>
  </sheetViews>
  <sheetFormatPr defaultRowHeight="12.75"/>
  <cols>
    <col min="1" max="1" width="9.140625" style="140"/>
    <col min="2" max="2" width="10.5703125" style="136" customWidth="1"/>
    <col min="3" max="3" width="14.42578125" style="136" bestFit="1" customWidth="1"/>
    <col min="4" max="4" width="81.42578125" style="136" customWidth="1"/>
    <col min="5" max="5" width="9.7109375" style="137" customWidth="1"/>
    <col min="6" max="6" width="10" style="136" customWidth="1"/>
    <col min="7" max="7" width="10.5703125" style="138" bestFit="1" customWidth="1"/>
    <col min="8" max="8" width="14.140625" style="101" bestFit="1" customWidth="1"/>
    <col min="9" max="9" width="15.5703125" style="139" bestFit="1" customWidth="1"/>
    <col min="10" max="10" width="11" style="140" bestFit="1" customWidth="1"/>
    <col min="11" max="13" width="9.140625" style="140"/>
    <col min="14" max="14" width="11.7109375" style="140" bestFit="1" customWidth="1"/>
    <col min="15" max="257" width="9.140625" style="140"/>
    <col min="258" max="258" width="8.5703125" style="140" customWidth="1"/>
    <col min="259" max="259" width="14.42578125" style="140" bestFit="1" customWidth="1"/>
    <col min="260" max="260" width="81.42578125" style="140" customWidth="1"/>
    <col min="261" max="261" width="9.7109375" style="140" customWidth="1"/>
    <col min="262" max="262" width="10" style="140" customWidth="1"/>
    <col min="263" max="263" width="10.5703125" style="140" bestFit="1" customWidth="1"/>
    <col min="264" max="264" width="14.140625" style="140" bestFit="1" customWidth="1"/>
    <col min="265" max="265" width="15.5703125" style="140" bestFit="1" customWidth="1"/>
    <col min="266" max="266" width="11" style="140" bestFit="1" customWidth="1"/>
    <col min="267" max="269" width="9.140625" style="140"/>
    <col min="270" max="270" width="11.7109375" style="140" bestFit="1" customWidth="1"/>
    <col min="271" max="513" width="9.140625" style="140"/>
    <col min="514" max="514" width="8.5703125" style="140" customWidth="1"/>
    <col min="515" max="515" width="14.42578125" style="140" bestFit="1" customWidth="1"/>
    <col min="516" max="516" width="81.42578125" style="140" customWidth="1"/>
    <col min="517" max="517" width="9.7109375" style="140" customWidth="1"/>
    <col min="518" max="518" width="10" style="140" customWidth="1"/>
    <col min="519" max="519" width="10.5703125" style="140" bestFit="1" customWidth="1"/>
    <col min="520" max="520" width="14.140625" style="140" bestFit="1" customWidth="1"/>
    <col min="521" max="521" width="15.5703125" style="140" bestFit="1" customWidth="1"/>
    <col min="522" max="522" width="11" style="140" bestFit="1" customWidth="1"/>
    <col min="523" max="525" width="9.140625" style="140"/>
    <col min="526" max="526" width="11.7109375" style="140" bestFit="1" customWidth="1"/>
    <col min="527" max="769" width="9.140625" style="140"/>
    <col min="770" max="770" width="8.5703125" style="140" customWidth="1"/>
    <col min="771" max="771" width="14.42578125" style="140" bestFit="1" customWidth="1"/>
    <col min="772" max="772" width="81.42578125" style="140" customWidth="1"/>
    <col min="773" max="773" width="9.7109375" style="140" customWidth="1"/>
    <col min="774" max="774" width="10" style="140" customWidth="1"/>
    <col min="775" max="775" width="10.5703125" style="140" bestFit="1" customWidth="1"/>
    <col min="776" max="776" width="14.140625" style="140" bestFit="1" customWidth="1"/>
    <col min="777" max="777" width="15.5703125" style="140" bestFit="1" customWidth="1"/>
    <col min="778" max="778" width="11" style="140" bestFit="1" customWidth="1"/>
    <col min="779" max="781" width="9.140625" style="140"/>
    <col min="782" max="782" width="11.7109375" style="140" bestFit="1" customWidth="1"/>
    <col min="783" max="1025" width="9.140625" style="140"/>
    <col min="1026" max="1026" width="8.5703125" style="140" customWidth="1"/>
    <col min="1027" max="1027" width="14.42578125" style="140" bestFit="1" customWidth="1"/>
    <col min="1028" max="1028" width="81.42578125" style="140" customWidth="1"/>
    <col min="1029" max="1029" width="9.7109375" style="140" customWidth="1"/>
    <col min="1030" max="1030" width="10" style="140" customWidth="1"/>
    <col min="1031" max="1031" width="10.5703125" style="140" bestFit="1" customWidth="1"/>
    <col min="1032" max="1032" width="14.140625" style="140" bestFit="1" customWidth="1"/>
    <col min="1033" max="1033" width="15.5703125" style="140" bestFit="1" customWidth="1"/>
    <col min="1034" max="1034" width="11" style="140" bestFit="1" customWidth="1"/>
    <col min="1035" max="1037" width="9.140625" style="140"/>
    <col min="1038" max="1038" width="11.7109375" style="140" bestFit="1" customWidth="1"/>
    <col min="1039" max="1281" width="9.140625" style="140"/>
    <col min="1282" max="1282" width="8.5703125" style="140" customWidth="1"/>
    <col min="1283" max="1283" width="14.42578125" style="140" bestFit="1" customWidth="1"/>
    <col min="1284" max="1284" width="81.42578125" style="140" customWidth="1"/>
    <col min="1285" max="1285" width="9.7109375" style="140" customWidth="1"/>
    <col min="1286" max="1286" width="10" style="140" customWidth="1"/>
    <col min="1287" max="1287" width="10.5703125" style="140" bestFit="1" customWidth="1"/>
    <col min="1288" max="1288" width="14.140625" style="140" bestFit="1" customWidth="1"/>
    <col min="1289" max="1289" width="15.5703125" style="140" bestFit="1" customWidth="1"/>
    <col min="1290" max="1290" width="11" style="140" bestFit="1" customWidth="1"/>
    <col min="1291" max="1293" width="9.140625" style="140"/>
    <col min="1294" max="1294" width="11.7109375" style="140" bestFit="1" customWidth="1"/>
    <col min="1295" max="1537" width="9.140625" style="140"/>
    <col min="1538" max="1538" width="8.5703125" style="140" customWidth="1"/>
    <col min="1539" max="1539" width="14.42578125" style="140" bestFit="1" customWidth="1"/>
    <col min="1540" max="1540" width="81.42578125" style="140" customWidth="1"/>
    <col min="1541" max="1541" width="9.7109375" style="140" customWidth="1"/>
    <col min="1542" max="1542" width="10" style="140" customWidth="1"/>
    <col min="1543" max="1543" width="10.5703125" style="140" bestFit="1" customWidth="1"/>
    <col min="1544" max="1544" width="14.140625" style="140" bestFit="1" customWidth="1"/>
    <col min="1545" max="1545" width="15.5703125" style="140" bestFit="1" customWidth="1"/>
    <col min="1546" max="1546" width="11" style="140" bestFit="1" customWidth="1"/>
    <col min="1547" max="1549" width="9.140625" style="140"/>
    <col min="1550" max="1550" width="11.7109375" style="140" bestFit="1" customWidth="1"/>
    <col min="1551" max="1793" width="9.140625" style="140"/>
    <col min="1794" max="1794" width="8.5703125" style="140" customWidth="1"/>
    <col min="1795" max="1795" width="14.42578125" style="140" bestFit="1" customWidth="1"/>
    <col min="1796" max="1796" width="81.42578125" style="140" customWidth="1"/>
    <col min="1797" max="1797" width="9.7109375" style="140" customWidth="1"/>
    <col min="1798" max="1798" width="10" style="140" customWidth="1"/>
    <col min="1799" max="1799" width="10.5703125" style="140" bestFit="1" customWidth="1"/>
    <col min="1800" max="1800" width="14.140625" style="140" bestFit="1" customWidth="1"/>
    <col min="1801" max="1801" width="15.5703125" style="140" bestFit="1" customWidth="1"/>
    <col min="1802" max="1802" width="11" style="140" bestFit="1" customWidth="1"/>
    <col min="1803" max="1805" width="9.140625" style="140"/>
    <col min="1806" max="1806" width="11.7109375" style="140" bestFit="1" customWidth="1"/>
    <col min="1807" max="2049" width="9.140625" style="140"/>
    <col min="2050" max="2050" width="8.5703125" style="140" customWidth="1"/>
    <col min="2051" max="2051" width="14.42578125" style="140" bestFit="1" customWidth="1"/>
    <col min="2052" max="2052" width="81.42578125" style="140" customWidth="1"/>
    <col min="2053" max="2053" width="9.7109375" style="140" customWidth="1"/>
    <col min="2054" max="2054" width="10" style="140" customWidth="1"/>
    <col min="2055" max="2055" width="10.5703125" style="140" bestFit="1" customWidth="1"/>
    <col min="2056" max="2056" width="14.140625" style="140" bestFit="1" customWidth="1"/>
    <col min="2057" max="2057" width="15.5703125" style="140" bestFit="1" customWidth="1"/>
    <col min="2058" max="2058" width="11" style="140" bestFit="1" customWidth="1"/>
    <col min="2059" max="2061" width="9.140625" style="140"/>
    <col min="2062" max="2062" width="11.7109375" style="140" bestFit="1" customWidth="1"/>
    <col min="2063" max="2305" width="9.140625" style="140"/>
    <col min="2306" max="2306" width="8.5703125" style="140" customWidth="1"/>
    <col min="2307" max="2307" width="14.42578125" style="140" bestFit="1" customWidth="1"/>
    <col min="2308" max="2308" width="81.42578125" style="140" customWidth="1"/>
    <col min="2309" max="2309" width="9.7109375" style="140" customWidth="1"/>
    <col min="2310" max="2310" width="10" style="140" customWidth="1"/>
    <col min="2311" max="2311" width="10.5703125" style="140" bestFit="1" customWidth="1"/>
    <col min="2312" max="2312" width="14.140625" style="140" bestFit="1" customWidth="1"/>
    <col min="2313" max="2313" width="15.5703125" style="140" bestFit="1" customWidth="1"/>
    <col min="2314" max="2314" width="11" style="140" bestFit="1" customWidth="1"/>
    <col min="2315" max="2317" width="9.140625" style="140"/>
    <col min="2318" max="2318" width="11.7109375" style="140" bestFit="1" customWidth="1"/>
    <col min="2319" max="2561" width="9.140625" style="140"/>
    <col min="2562" max="2562" width="8.5703125" style="140" customWidth="1"/>
    <col min="2563" max="2563" width="14.42578125" style="140" bestFit="1" customWidth="1"/>
    <col min="2564" max="2564" width="81.42578125" style="140" customWidth="1"/>
    <col min="2565" max="2565" width="9.7109375" style="140" customWidth="1"/>
    <col min="2566" max="2566" width="10" style="140" customWidth="1"/>
    <col min="2567" max="2567" width="10.5703125" style="140" bestFit="1" customWidth="1"/>
    <col min="2568" max="2568" width="14.140625" style="140" bestFit="1" customWidth="1"/>
    <col min="2569" max="2569" width="15.5703125" style="140" bestFit="1" customWidth="1"/>
    <col min="2570" max="2570" width="11" style="140" bestFit="1" customWidth="1"/>
    <col min="2571" max="2573" width="9.140625" style="140"/>
    <col min="2574" max="2574" width="11.7109375" style="140" bestFit="1" customWidth="1"/>
    <col min="2575" max="2817" width="9.140625" style="140"/>
    <col min="2818" max="2818" width="8.5703125" style="140" customWidth="1"/>
    <col min="2819" max="2819" width="14.42578125" style="140" bestFit="1" customWidth="1"/>
    <col min="2820" max="2820" width="81.42578125" style="140" customWidth="1"/>
    <col min="2821" max="2821" width="9.7109375" style="140" customWidth="1"/>
    <col min="2822" max="2822" width="10" style="140" customWidth="1"/>
    <col min="2823" max="2823" width="10.5703125" style="140" bestFit="1" customWidth="1"/>
    <col min="2824" max="2824" width="14.140625" style="140" bestFit="1" customWidth="1"/>
    <col min="2825" max="2825" width="15.5703125" style="140" bestFit="1" customWidth="1"/>
    <col min="2826" max="2826" width="11" style="140" bestFit="1" customWidth="1"/>
    <col min="2827" max="2829" width="9.140625" style="140"/>
    <col min="2830" max="2830" width="11.7109375" style="140" bestFit="1" customWidth="1"/>
    <col min="2831" max="3073" width="9.140625" style="140"/>
    <col min="3074" max="3074" width="8.5703125" style="140" customWidth="1"/>
    <col min="3075" max="3075" width="14.42578125" style="140" bestFit="1" customWidth="1"/>
    <col min="3076" max="3076" width="81.42578125" style="140" customWidth="1"/>
    <col min="3077" max="3077" width="9.7109375" style="140" customWidth="1"/>
    <col min="3078" max="3078" width="10" style="140" customWidth="1"/>
    <col min="3079" max="3079" width="10.5703125" style="140" bestFit="1" customWidth="1"/>
    <col min="3080" max="3080" width="14.140625" style="140" bestFit="1" customWidth="1"/>
    <col min="3081" max="3081" width="15.5703125" style="140" bestFit="1" customWidth="1"/>
    <col min="3082" max="3082" width="11" style="140" bestFit="1" customWidth="1"/>
    <col min="3083" max="3085" width="9.140625" style="140"/>
    <col min="3086" max="3086" width="11.7109375" style="140" bestFit="1" customWidth="1"/>
    <col min="3087" max="3329" width="9.140625" style="140"/>
    <col min="3330" max="3330" width="8.5703125" style="140" customWidth="1"/>
    <col min="3331" max="3331" width="14.42578125" style="140" bestFit="1" customWidth="1"/>
    <col min="3332" max="3332" width="81.42578125" style="140" customWidth="1"/>
    <col min="3333" max="3333" width="9.7109375" style="140" customWidth="1"/>
    <col min="3334" max="3334" width="10" style="140" customWidth="1"/>
    <col min="3335" max="3335" width="10.5703125" style="140" bestFit="1" customWidth="1"/>
    <col min="3336" max="3336" width="14.140625" style="140" bestFit="1" customWidth="1"/>
    <col min="3337" max="3337" width="15.5703125" style="140" bestFit="1" customWidth="1"/>
    <col min="3338" max="3338" width="11" style="140" bestFit="1" customWidth="1"/>
    <col min="3339" max="3341" width="9.140625" style="140"/>
    <col min="3342" max="3342" width="11.7109375" style="140" bestFit="1" customWidth="1"/>
    <col min="3343" max="3585" width="9.140625" style="140"/>
    <col min="3586" max="3586" width="8.5703125" style="140" customWidth="1"/>
    <col min="3587" max="3587" width="14.42578125" style="140" bestFit="1" customWidth="1"/>
    <col min="3588" max="3588" width="81.42578125" style="140" customWidth="1"/>
    <col min="3589" max="3589" width="9.7109375" style="140" customWidth="1"/>
    <col min="3590" max="3590" width="10" style="140" customWidth="1"/>
    <col min="3591" max="3591" width="10.5703125" style="140" bestFit="1" customWidth="1"/>
    <col min="3592" max="3592" width="14.140625" style="140" bestFit="1" customWidth="1"/>
    <col min="3593" max="3593" width="15.5703125" style="140" bestFit="1" customWidth="1"/>
    <col min="3594" max="3594" width="11" style="140" bestFit="1" customWidth="1"/>
    <col min="3595" max="3597" width="9.140625" style="140"/>
    <col min="3598" max="3598" width="11.7109375" style="140" bestFit="1" customWidth="1"/>
    <col min="3599" max="3841" width="9.140625" style="140"/>
    <col min="3842" max="3842" width="8.5703125" style="140" customWidth="1"/>
    <col min="3843" max="3843" width="14.42578125" style="140" bestFit="1" customWidth="1"/>
    <col min="3844" max="3844" width="81.42578125" style="140" customWidth="1"/>
    <col min="3845" max="3845" width="9.7109375" style="140" customWidth="1"/>
    <col min="3846" max="3846" width="10" style="140" customWidth="1"/>
    <col min="3847" max="3847" width="10.5703125" style="140" bestFit="1" customWidth="1"/>
    <col min="3848" max="3848" width="14.140625" style="140" bestFit="1" customWidth="1"/>
    <col min="3849" max="3849" width="15.5703125" style="140" bestFit="1" customWidth="1"/>
    <col min="3850" max="3850" width="11" style="140" bestFit="1" customWidth="1"/>
    <col min="3851" max="3853" width="9.140625" style="140"/>
    <col min="3854" max="3854" width="11.7109375" style="140" bestFit="1" customWidth="1"/>
    <col min="3855" max="4097" width="9.140625" style="140"/>
    <col min="4098" max="4098" width="8.5703125" style="140" customWidth="1"/>
    <col min="4099" max="4099" width="14.42578125" style="140" bestFit="1" customWidth="1"/>
    <col min="4100" max="4100" width="81.42578125" style="140" customWidth="1"/>
    <col min="4101" max="4101" width="9.7109375" style="140" customWidth="1"/>
    <col min="4102" max="4102" width="10" style="140" customWidth="1"/>
    <col min="4103" max="4103" width="10.5703125" style="140" bestFit="1" customWidth="1"/>
    <col min="4104" max="4104" width="14.140625" style="140" bestFit="1" customWidth="1"/>
    <col min="4105" max="4105" width="15.5703125" style="140" bestFit="1" customWidth="1"/>
    <col min="4106" max="4106" width="11" style="140" bestFit="1" customWidth="1"/>
    <col min="4107" max="4109" width="9.140625" style="140"/>
    <col min="4110" max="4110" width="11.7109375" style="140" bestFit="1" customWidth="1"/>
    <col min="4111" max="4353" width="9.140625" style="140"/>
    <col min="4354" max="4354" width="8.5703125" style="140" customWidth="1"/>
    <col min="4355" max="4355" width="14.42578125" style="140" bestFit="1" customWidth="1"/>
    <col min="4356" max="4356" width="81.42578125" style="140" customWidth="1"/>
    <col min="4357" max="4357" width="9.7109375" style="140" customWidth="1"/>
    <col min="4358" max="4358" width="10" style="140" customWidth="1"/>
    <col min="4359" max="4359" width="10.5703125" style="140" bestFit="1" customWidth="1"/>
    <col min="4360" max="4360" width="14.140625" style="140" bestFit="1" customWidth="1"/>
    <col min="4361" max="4361" width="15.5703125" style="140" bestFit="1" customWidth="1"/>
    <col min="4362" max="4362" width="11" style="140" bestFit="1" customWidth="1"/>
    <col min="4363" max="4365" width="9.140625" style="140"/>
    <col min="4366" max="4366" width="11.7109375" style="140" bestFit="1" customWidth="1"/>
    <col min="4367" max="4609" width="9.140625" style="140"/>
    <col min="4610" max="4610" width="8.5703125" style="140" customWidth="1"/>
    <col min="4611" max="4611" width="14.42578125" style="140" bestFit="1" customWidth="1"/>
    <col min="4612" max="4612" width="81.42578125" style="140" customWidth="1"/>
    <col min="4613" max="4613" width="9.7109375" style="140" customWidth="1"/>
    <col min="4614" max="4614" width="10" style="140" customWidth="1"/>
    <col min="4615" max="4615" width="10.5703125" style="140" bestFit="1" customWidth="1"/>
    <col min="4616" max="4616" width="14.140625" style="140" bestFit="1" customWidth="1"/>
    <col min="4617" max="4617" width="15.5703125" style="140" bestFit="1" customWidth="1"/>
    <col min="4618" max="4618" width="11" style="140" bestFit="1" customWidth="1"/>
    <col min="4619" max="4621" width="9.140625" style="140"/>
    <col min="4622" max="4622" width="11.7109375" style="140" bestFit="1" customWidth="1"/>
    <col min="4623" max="4865" width="9.140625" style="140"/>
    <col min="4866" max="4866" width="8.5703125" style="140" customWidth="1"/>
    <col min="4867" max="4867" width="14.42578125" style="140" bestFit="1" customWidth="1"/>
    <col min="4868" max="4868" width="81.42578125" style="140" customWidth="1"/>
    <col min="4869" max="4869" width="9.7109375" style="140" customWidth="1"/>
    <col min="4870" max="4870" width="10" style="140" customWidth="1"/>
    <col min="4871" max="4871" width="10.5703125" style="140" bestFit="1" customWidth="1"/>
    <col min="4872" max="4872" width="14.140625" style="140" bestFit="1" customWidth="1"/>
    <col min="4873" max="4873" width="15.5703125" style="140" bestFit="1" customWidth="1"/>
    <col min="4874" max="4874" width="11" style="140" bestFit="1" customWidth="1"/>
    <col min="4875" max="4877" width="9.140625" style="140"/>
    <col min="4878" max="4878" width="11.7109375" style="140" bestFit="1" customWidth="1"/>
    <col min="4879" max="5121" width="9.140625" style="140"/>
    <col min="5122" max="5122" width="8.5703125" style="140" customWidth="1"/>
    <col min="5123" max="5123" width="14.42578125" style="140" bestFit="1" customWidth="1"/>
    <col min="5124" max="5124" width="81.42578125" style="140" customWidth="1"/>
    <col min="5125" max="5125" width="9.7109375" style="140" customWidth="1"/>
    <col min="5126" max="5126" width="10" style="140" customWidth="1"/>
    <col min="5127" max="5127" width="10.5703125" style="140" bestFit="1" customWidth="1"/>
    <col min="5128" max="5128" width="14.140625" style="140" bestFit="1" customWidth="1"/>
    <col min="5129" max="5129" width="15.5703125" style="140" bestFit="1" customWidth="1"/>
    <col min="5130" max="5130" width="11" style="140" bestFit="1" customWidth="1"/>
    <col min="5131" max="5133" width="9.140625" style="140"/>
    <col min="5134" max="5134" width="11.7109375" style="140" bestFit="1" customWidth="1"/>
    <col min="5135" max="5377" width="9.140625" style="140"/>
    <col min="5378" max="5378" width="8.5703125" style="140" customWidth="1"/>
    <col min="5379" max="5379" width="14.42578125" style="140" bestFit="1" customWidth="1"/>
    <col min="5380" max="5380" width="81.42578125" style="140" customWidth="1"/>
    <col min="5381" max="5381" width="9.7109375" style="140" customWidth="1"/>
    <col min="5382" max="5382" width="10" style="140" customWidth="1"/>
    <col min="5383" max="5383" width="10.5703125" style="140" bestFit="1" customWidth="1"/>
    <col min="5384" max="5384" width="14.140625" style="140" bestFit="1" customWidth="1"/>
    <col min="5385" max="5385" width="15.5703125" style="140" bestFit="1" customWidth="1"/>
    <col min="5386" max="5386" width="11" style="140" bestFit="1" customWidth="1"/>
    <col min="5387" max="5389" width="9.140625" style="140"/>
    <col min="5390" max="5390" width="11.7109375" style="140" bestFit="1" customWidth="1"/>
    <col min="5391" max="5633" width="9.140625" style="140"/>
    <col min="5634" max="5634" width="8.5703125" style="140" customWidth="1"/>
    <col min="5635" max="5635" width="14.42578125" style="140" bestFit="1" customWidth="1"/>
    <col min="5636" max="5636" width="81.42578125" style="140" customWidth="1"/>
    <col min="5637" max="5637" width="9.7109375" style="140" customWidth="1"/>
    <col min="5638" max="5638" width="10" style="140" customWidth="1"/>
    <col min="5639" max="5639" width="10.5703125" style="140" bestFit="1" customWidth="1"/>
    <col min="5640" max="5640" width="14.140625" style="140" bestFit="1" customWidth="1"/>
    <col min="5641" max="5641" width="15.5703125" style="140" bestFit="1" customWidth="1"/>
    <col min="5642" max="5642" width="11" style="140" bestFit="1" customWidth="1"/>
    <col min="5643" max="5645" width="9.140625" style="140"/>
    <col min="5646" max="5646" width="11.7109375" style="140" bestFit="1" customWidth="1"/>
    <col min="5647" max="5889" width="9.140625" style="140"/>
    <col min="5890" max="5890" width="8.5703125" style="140" customWidth="1"/>
    <col min="5891" max="5891" width="14.42578125" style="140" bestFit="1" customWidth="1"/>
    <col min="5892" max="5892" width="81.42578125" style="140" customWidth="1"/>
    <col min="5893" max="5893" width="9.7109375" style="140" customWidth="1"/>
    <col min="5894" max="5894" width="10" style="140" customWidth="1"/>
    <col min="5895" max="5895" width="10.5703125" style="140" bestFit="1" customWidth="1"/>
    <col min="5896" max="5896" width="14.140625" style="140" bestFit="1" customWidth="1"/>
    <col min="5897" max="5897" width="15.5703125" style="140" bestFit="1" customWidth="1"/>
    <col min="5898" max="5898" width="11" style="140" bestFit="1" customWidth="1"/>
    <col min="5899" max="5901" width="9.140625" style="140"/>
    <col min="5902" max="5902" width="11.7109375" style="140" bestFit="1" customWidth="1"/>
    <col min="5903" max="6145" width="9.140625" style="140"/>
    <col min="6146" max="6146" width="8.5703125" style="140" customWidth="1"/>
    <col min="6147" max="6147" width="14.42578125" style="140" bestFit="1" customWidth="1"/>
    <col min="6148" max="6148" width="81.42578125" style="140" customWidth="1"/>
    <col min="6149" max="6149" width="9.7109375" style="140" customWidth="1"/>
    <col min="6150" max="6150" width="10" style="140" customWidth="1"/>
    <col min="6151" max="6151" width="10.5703125" style="140" bestFit="1" customWidth="1"/>
    <col min="6152" max="6152" width="14.140625" style="140" bestFit="1" customWidth="1"/>
    <col min="6153" max="6153" width="15.5703125" style="140" bestFit="1" customWidth="1"/>
    <col min="6154" max="6154" width="11" style="140" bestFit="1" customWidth="1"/>
    <col min="6155" max="6157" width="9.140625" style="140"/>
    <col min="6158" max="6158" width="11.7109375" style="140" bestFit="1" customWidth="1"/>
    <col min="6159" max="6401" width="9.140625" style="140"/>
    <col min="6402" max="6402" width="8.5703125" style="140" customWidth="1"/>
    <col min="6403" max="6403" width="14.42578125" style="140" bestFit="1" customWidth="1"/>
    <col min="6404" max="6404" width="81.42578125" style="140" customWidth="1"/>
    <col min="6405" max="6405" width="9.7109375" style="140" customWidth="1"/>
    <col min="6406" max="6406" width="10" style="140" customWidth="1"/>
    <col min="6407" max="6407" width="10.5703125" style="140" bestFit="1" customWidth="1"/>
    <col min="6408" max="6408" width="14.140625" style="140" bestFit="1" customWidth="1"/>
    <col min="6409" max="6409" width="15.5703125" style="140" bestFit="1" customWidth="1"/>
    <col min="6410" max="6410" width="11" style="140" bestFit="1" customWidth="1"/>
    <col min="6411" max="6413" width="9.140625" style="140"/>
    <col min="6414" max="6414" width="11.7109375" style="140" bestFit="1" customWidth="1"/>
    <col min="6415" max="6657" width="9.140625" style="140"/>
    <col min="6658" max="6658" width="8.5703125" style="140" customWidth="1"/>
    <col min="6659" max="6659" width="14.42578125" style="140" bestFit="1" customWidth="1"/>
    <col min="6660" max="6660" width="81.42578125" style="140" customWidth="1"/>
    <col min="6661" max="6661" width="9.7109375" style="140" customWidth="1"/>
    <col min="6662" max="6662" width="10" style="140" customWidth="1"/>
    <col min="6663" max="6663" width="10.5703125" style="140" bestFit="1" customWidth="1"/>
    <col min="6664" max="6664" width="14.140625" style="140" bestFit="1" customWidth="1"/>
    <col min="6665" max="6665" width="15.5703125" style="140" bestFit="1" customWidth="1"/>
    <col min="6666" max="6666" width="11" style="140" bestFit="1" customWidth="1"/>
    <col min="6667" max="6669" width="9.140625" style="140"/>
    <col min="6670" max="6670" width="11.7109375" style="140" bestFit="1" customWidth="1"/>
    <col min="6671" max="6913" width="9.140625" style="140"/>
    <col min="6914" max="6914" width="8.5703125" style="140" customWidth="1"/>
    <col min="6915" max="6915" width="14.42578125" style="140" bestFit="1" customWidth="1"/>
    <col min="6916" max="6916" width="81.42578125" style="140" customWidth="1"/>
    <col min="6917" max="6917" width="9.7109375" style="140" customWidth="1"/>
    <col min="6918" max="6918" width="10" style="140" customWidth="1"/>
    <col min="6919" max="6919" width="10.5703125" style="140" bestFit="1" customWidth="1"/>
    <col min="6920" max="6920" width="14.140625" style="140" bestFit="1" customWidth="1"/>
    <col min="6921" max="6921" width="15.5703125" style="140" bestFit="1" customWidth="1"/>
    <col min="6922" max="6922" width="11" style="140" bestFit="1" customWidth="1"/>
    <col min="6923" max="6925" width="9.140625" style="140"/>
    <col min="6926" max="6926" width="11.7109375" style="140" bestFit="1" customWidth="1"/>
    <col min="6927" max="7169" width="9.140625" style="140"/>
    <col min="7170" max="7170" width="8.5703125" style="140" customWidth="1"/>
    <col min="7171" max="7171" width="14.42578125" style="140" bestFit="1" customWidth="1"/>
    <col min="7172" max="7172" width="81.42578125" style="140" customWidth="1"/>
    <col min="7173" max="7173" width="9.7109375" style="140" customWidth="1"/>
    <col min="7174" max="7174" width="10" style="140" customWidth="1"/>
    <col min="7175" max="7175" width="10.5703125" style="140" bestFit="1" customWidth="1"/>
    <col min="7176" max="7176" width="14.140625" style="140" bestFit="1" customWidth="1"/>
    <col min="7177" max="7177" width="15.5703125" style="140" bestFit="1" customWidth="1"/>
    <col min="7178" max="7178" width="11" style="140" bestFit="1" customWidth="1"/>
    <col min="7179" max="7181" width="9.140625" style="140"/>
    <col min="7182" max="7182" width="11.7109375" style="140" bestFit="1" customWidth="1"/>
    <col min="7183" max="7425" width="9.140625" style="140"/>
    <col min="7426" max="7426" width="8.5703125" style="140" customWidth="1"/>
    <col min="7427" max="7427" width="14.42578125" style="140" bestFit="1" customWidth="1"/>
    <col min="7428" max="7428" width="81.42578125" style="140" customWidth="1"/>
    <col min="7429" max="7429" width="9.7109375" style="140" customWidth="1"/>
    <col min="7430" max="7430" width="10" style="140" customWidth="1"/>
    <col min="7431" max="7431" width="10.5703125" style="140" bestFit="1" customWidth="1"/>
    <col min="7432" max="7432" width="14.140625" style="140" bestFit="1" customWidth="1"/>
    <col min="7433" max="7433" width="15.5703125" style="140" bestFit="1" customWidth="1"/>
    <col min="7434" max="7434" width="11" style="140" bestFit="1" customWidth="1"/>
    <col min="7435" max="7437" width="9.140625" style="140"/>
    <col min="7438" max="7438" width="11.7109375" style="140" bestFit="1" customWidth="1"/>
    <col min="7439" max="7681" width="9.140625" style="140"/>
    <col min="7682" max="7682" width="8.5703125" style="140" customWidth="1"/>
    <col min="7683" max="7683" width="14.42578125" style="140" bestFit="1" customWidth="1"/>
    <col min="7684" max="7684" width="81.42578125" style="140" customWidth="1"/>
    <col min="7685" max="7685" width="9.7109375" style="140" customWidth="1"/>
    <col min="7686" max="7686" width="10" style="140" customWidth="1"/>
    <col min="7687" max="7687" width="10.5703125" style="140" bestFit="1" customWidth="1"/>
    <col min="7688" max="7688" width="14.140625" style="140" bestFit="1" customWidth="1"/>
    <col min="7689" max="7689" width="15.5703125" style="140" bestFit="1" customWidth="1"/>
    <col min="7690" max="7690" width="11" style="140" bestFit="1" customWidth="1"/>
    <col min="7691" max="7693" width="9.140625" style="140"/>
    <col min="7694" max="7694" width="11.7109375" style="140" bestFit="1" customWidth="1"/>
    <col min="7695" max="7937" width="9.140625" style="140"/>
    <col min="7938" max="7938" width="8.5703125" style="140" customWidth="1"/>
    <col min="7939" max="7939" width="14.42578125" style="140" bestFit="1" customWidth="1"/>
    <col min="7940" max="7940" width="81.42578125" style="140" customWidth="1"/>
    <col min="7941" max="7941" width="9.7109375" style="140" customWidth="1"/>
    <col min="7942" max="7942" width="10" style="140" customWidth="1"/>
    <col min="7943" max="7943" width="10.5703125" style="140" bestFit="1" customWidth="1"/>
    <col min="7944" max="7944" width="14.140625" style="140" bestFit="1" customWidth="1"/>
    <col min="7945" max="7945" width="15.5703125" style="140" bestFit="1" customWidth="1"/>
    <col min="7946" max="7946" width="11" style="140" bestFit="1" customWidth="1"/>
    <col min="7947" max="7949" width="9.140625" style="140"/>
    <col min="7950" max="7950" width="11.7109375" style="140" bestFit="1" customWidth="1"/>
    <col min="7951" max="8193" width="9.140625" style="140"/>
    <col min="8194" max="8194" width="8.5703125" style="140" customWidth="1"/>
    <col min="8195" max="8195" width="14.42578125" style="140" bestFit="1" customWidth="1"/>
    <col min="8196" max="8196" width="81.42578125" style="140" customWidth="1"/>
    <col min="8197" max="8197" width="9.7109375" style="140" customWidth="1"/>
    <col min="8198" max="8198" width="10" style="140" customWidth="1"/>
    <col min="8199" max="8199" width="10.5703125" style="140" bestFit="1" customWidth="1"/>
    <col min="8200" max="8200" width="14.140625" style="140" bestFit="1" customWidth="1"/>
    <col min="8201" max="8201" width="15.5703125" style="140" bestFit="1" customWidth="1"/>
    <col min="8202" max="8202" width="11" style="140" bestFit="1" customWidth="1"/>
    <col min="8203" max="8205" width="9.140625" style="140"/>
    <col min="8206" max="8206" width="11.7109375" style="140" bestFit="1" customWidth="1"/>
    <col min="8207" max="8449" width="9.140625" style="140"/>
    <col min="8450" max="8450" width="8.5703125" style="140" customWidth="1"/>
    <col min="8451" max="8451" width="14.42578125" style="140" bestFit="1" customWidth="1"/>
    <col min="8452" max="8452" width="81.42578125" style="140" customWidth="1"/>
    <col min="8453" max="8453" width="9.7109375" style="140" customWidth="1"/>
    <col min="8454" max="8454" width="10" style="140" customWidth="1"/>
    <col min="8455" max="8455" width="10.5703125" style="140" bestFit="1" customWidth="1"/>
    <col min="8456" max="8456" width="14.140625" style="140" bestFit="1" customWidth="1"/>
    <col min="8457" max="8457" width="15.5703125" style="140" bestFit="1" customWidth="1"/>
    <col min="8458" max="8458" width="11" style="140" bestFit="1" customWidth="1"/>
    <col min="8459" max="8461" width="9.140625" style="140"/>
    <col min="8462" max="8462" width="11.7109375" style="140" bestFit="1" customWidth="1"/>
    <col min="8463" max="8705" width="9.140625" style="140"/>
    <col min="8706" max="8706" width="8.5703125" style="140" customWidth="1"/>
    <col min="8707" max="8707" width="14.42578125" style="140" bestFit="1" customWidth="1"/>
    <col min="8708" max="8708" width="81.42578125" style="140" customWidth="1"/>
    <col min="8709" max="8709" width="9.7109375" style="140" customWidth="1"/>
    <col min="8710" max="8710" width="10" style="140" customWidth="1"/>
    <col min="8711" max="8711" width="10.5703125" style="140" bestFit="1" customWidth="1"/>
    <col min="8712" max="8712" width="14.140625" style="140" bestFit="1" customWidth="1"/>
    <col min="8713" max="8713" width="15.5703125" style="140" bestFit="1" customWidth="1"/>
    <col min="8714" max="8714" width="11" style="140" bestFit="1" customWidth="1"/>
    <col min="8715" max="8717" width="9.140625" style="140"/>
    <col min="8718" max="8718" width="11.7109375" style="140" bestFit="1" customWidth="1"/>
    <col min="8719" max="8961" width="9.140625" style="140"/>
    <col min="8962" max="8962" width="8.5703125" style="140" customWidth="1"/>
    <col min="8963" max="8963" width="14.42578125" style="140" bestFit="1" customWidth="1"/>
    <col min="8964" max="8964" width="81.42578125" style="140" customWidth="1"/>
    <col min="8965" max="8965" width="9.7109375" style="140" customWidth="1"/>
    <col min="8966" max="8966" width="10" style="140" customWidth="1"/>
    <col min="8967" max="8967" width="10.5703125" style="140" bestFit="1" customWidth="1"/>
    <col min="8968" max="8968" width="14.140625" style="140" bestFit="1" customWidth="1"/>
    <col min="8969" max="8969" width="15.5703125" style="140" bestFit="1" customWidth="1"/>
    <col min="8970" max="8970" width="11" style="140" bestFit="1" customWidth="1"/>
    <col min="8971" max="8973" width="9.140625" style="140"/>
    <col min="8974" max="8974" width="11.7109375" style="140" bestFit="1" customWidth="1"/>
    <col min="8975" max="9217" width="9.140625" style="140"/>
    <col min="9218" max="9218" width="8.5703125" style="140" customWidth="1"/>
    <col min="9219" max="9219" width="14.42578125" style="140" bestFit="1" customWidth="1"/>
    <col min="9220" max="9220" width="81.42578125" style="140" customWidth="1"/>
    <col min="9221" max="9221" width="9.7109375" style="140" customWidth="1"/>
    <col min="9222" max="9222" width="10" style="140" customWidth="1"/>
    <col min="9223" max="9223" width="10.5703125" style="140" bestFit="1" customWidth="1"/>
    <col min="9224" max="9224" width="14.140625" style="140" bestFit="1" customWidth="1"/>
    <col min="9225" max="9225" width="15.5703125" style="140" bestFit="1" customWidth="1"/>
    <col min="9226" max="9226" width="11" style="140" bestFit="1" customWidth="1"/>
    <col min="9227" max="9229" width="9.140625" style="140"/>
    <col min="9230" max="9230" width="11.7109375" style="140" bestFit="1" customWidth="1"/>
    <col min="9231" max="9473" width="9.140625" style="140"/>
    <col min="9474" max="9474" width="8.5703125" style="140" customWidth="1"/>
    <col min="9475" max="9475" width="14.42578125" style="140" bestFit="1" customWidth="1"/>
    <col min="9476" max="9476" width="81.42578125" style="140" customWidth="1"/>
    <col min="9477" max="9477" width="9.7109375" style="140" customWidth="1"/>
    <col min="9478" max="9478" width="10" style="140" customWidth="1"/>
    <col min="9479" max="9479" width="10.5703125" style="140" bestFit="1" customWidth="1"/>
    <col min="9480" max="9480" width="14.140625" style="140" bestFit="1" customWidth="1"/>
    <col min="9481" max="9481" width="15.5703125" style="140" bestFit="1" customWidth="1"/>
    <col min="9482" max="9482" width="11" style="140" bestFit="1" customWidth="1"/>
    <col min="9483" max="9485" width="9.140625" style="140"/>
    <col min="9486" max="9486" width="11.7109375" style="140" bestFit="1" customWidth="1"/>
    <col min="9487" max="9729" width="9.140625" style="140"/>
    <col min="9730" max="9730" width="8.5703125" style="140" customWidth="1"/>
    <col min="9731" max="9731" width="14.42578125" style="140" bestFit="1" customWidth="1"/>
    <col min="9732" max="9732" width="81.42578125" style="140" customWidth="1"/>
    <col min="9733" max="9733" width="9.7109375" style="140" customWidth="1"/>
    <col min="9734" max="9734" width="10" style="140" customWidth="1"/>
    <col min="9735" max="9735" width="10.5703125" style="140" bestFit="1" customWidth="1"/>
    <col min="9736" max="9736" width="14.140625" style="140" bestFit="1" customWidth="1"/>
    <col min="9737" max="9737" width="15.5703125" style="140" bestFit="1" customWidth="1"/>
    <col min="9738" max="9738" width="11" style="140" bestFit="1" customWidth="1"/>
    <col min="9739" max="9741" width="9.140625" style="140"/>
    <col min="9742" max="9742" width="11.7109375" style="140" bestFit="1" customWidth="1"/>
    <col min="9743" max="9985" width="9.140625" style="140"/>
    <col min="9986" max="9986" width="8.5703125" style="140" customWidth="1"/>
    <col min="9987" max="9987" width="14.42578125" style="140" bestFit="1" customWidth="1"/>
    <col min="9988" max="9988" width="81.42578125" style="140" customWidth="1"/>
    <col min="9989" max="9989" width="9.7109375" style="140" customWidth="1"/>
    <col min="9990" max="9990" width="10" style="140" customWidth="1"/>
    <col min="9991" max="9991" width="10.5703125" style="140" bestFit="1" customWidth="1"/>
    <col min="9992" max="9992" width="14.140625" style="140" bestFit="1" customWidth="1"/>
    <col min="9993" max="9993" width="15.5703125" style="140" bestFit="1" customWidth="1"/>
    <col min="9994" max="9994" width="11" style="140" bestFit="1" customWidth="1"/>
    <col min="9995" max="9997" width="9.140625" style="140"/>
    <col min="9998" max="9998" width="11.7109375" style="140" bestFit="1" customWidth="1"/>
    <col min="9999" max="10241" width="9.140625" style="140"/>
    <col min="10242" max="10242" width="8.5703125" style="140" customWidth="1"/>
    <col min="10243" max="10243" width="14.42578125" style="140" bestFit="1" customWidth="1"/>
    <col min="10244" max="10244" width="81.42578125" style="140" customWidth="1"/>
    <col min="10245" max="10245" width="9.7109375" style="140" customWidth="1"/>
    <col min="10246" max="10246" width="10" style="140" customWidth="1"/>
    <col min="10247" max="10247" width="10.5703125" style="140" bestFit="1" customWidth="1"/>
    <col min="10248" max="10248" width="14.140625" style="140" bestFit="1" customWidth="1"/>
    <col min="10249" max="10249" width="15.5703125" style="140" bestFit="1" customWidth="1"/>
    <col min="10250" max="10250" width="11" style="140" bestFit="1" customWidth="1"/>
    <col min="10251" max="10253" width="9.140625" style="140"/>
    <col min="10254" max="10254" width="11.7109375" style="140" bestFit="1" customWidth="1"/>
    <col min="10255" max="10497" width="9.140625" style="140"/>
    <col min="10498" max="10498" width="8.5703125" style="140" customWidth="1"/>
    <col min="10499" max="10499" width="14.42578125" style="140" bestFit="1" customWidth="1"/>
    <col min="10500" max="10500" width="81.42578125" style="140" customWidth="1"/>
    <col min="10501" max="10501" width="9.7109375" style="140" customWidth="1"/>
    <col min="10502" max="10502" width="10" style="140" customWidth="1"/>
    <col min="10503" max="10503" width="10.5703125" style="140" bestFit="1" customWidth="1"/>
    <col min="10504" max="10504" width="14.140625" style="140" bestFit="1" customWidth="1"/>
    <col min="10505" max="10505" width="15.5703125" style="140" bestFit="1" customWidth="1"/>
    <col min="10506" max="10506" width="11" style="140" bestFit="1" customWidth="1"/>
    <col min="10507" max="10509" width="9.140625" style="140"/>
    <col min="10510" max="10510" width="11.7109375" style="140" bestFit="1" customWidth="1"/>
    <col min="10511" max="10753" width="9.140625" style="140"/>
    <col min="10754" max="10754" width="8.5703125" style="140" customWidth="1"/>
    <col min="10755" max="10755" width="14.42578125" style="140" bestFit="1" customWidth="1"/>
    <col min="10756" max="10756" width="81.42578125" style="140" customWidth="1"/>
    <col min="10757" max="10757" width="9.7109375" style="140" customWidth="1"/>
    <col min="10758" max="10758" width="10" style="140" customWidth="1"/>
    <col min="10759" max="10759" width="10.5703125" style="140" bestFit="1" customWidth="1"/>
    <col min="10760" max="10760" width="14.140625" style="140" bestFit="1" customWidth="1"/>
    <col min="10761" max="10761" width="15.5703125" style="140" bestFit="1" customWidth="1"/>
    <col min="10762" max="10762" width="11" style="140" bestFit="1" customWidth="1"/>
    <col min="10763" max="10765" width="9.140625" style="140"/>
    <col min="10766" max="10766" width="11.7109375" style="140" bestFit="1" customWidth="1"/>
    <col min="10767" max="11009" width="9.140625" style="140"/>
    <col min="11010" max="11010" width="8.5703125" style="140" customWidth="1"/>
    <col min="11011" max="11011" width="14.42578125" style="140" bestFit="1" customWidth="1"/>
    <col min="11012" max="11012" width="81.42578125" style="140" customWidth="1"/>
    <col min="11013" max="11013" width="9.7109375" style="140" customWidth="1"/>
    <col min="11014" max="11014" width="10" style="140" customWidth="1"/>
    <col min="11015" max="11015" width="10.5703125" style="140" bestFit="1" customWidth="1"/>
    <col min="11016" max="11016" width="14.140625" style="140" bestFit="1" customWidth="1"/>
    <col min="11017" max="11017" width="15.5703125" style="140" bestFit="1" customWidth="1"/>
    <col min="11018" max="11018" width="11" style="140" bestFit="1" customWidth="1"/>
    <col min="11019" max="11021" width="9.140625" style="140"/>
    <col min="11022" max="11022" width="11.7109375" style="140" bestFit="1" customWidth="1"/>
    <col min="11023" max="11265" width="9.140625" style="140"/>
    <col min="11266" max="11266" width="8.5703125" style="140" customWidth="1"/>
    <col min="11267" max="11267" width="14.42578125" style="140" bestFit="1" customWidth="1"/>
    <col min="11268" max="11268" width="81.42578125" style="140" customWidth="1"/>
    <col min="11269" max="11269" width="9.7109375" style="140" customWidth="1"/>
    <col min="11270" max="11270" width="10" style="140" customWidth="1"/>
    <col min="11271" max="11271" width="10.5703125" style="140" bestFit="1" customWidth="1"/>
    <col min="11272" max="11272" width="14.140625" style="140" bestFit="1" customWidth="1"/>
    <col min="11273" max="11273" width="15.5703125" style="140" bestFit="1" customWidth="1"/>
    <col min="11274" max="11274" width="11" style="140" bestFit="1" customWidth="1"/>
    <col min="11275" max="11277" width="9.140625" style="140"/>
    <col min="11278" max="11278" width="11.7109375" style="140" bestFit="1" customWidth="1"/>
    <col min="11279" max="11521" width="9.140625" style="140"/>
    <col min="11522" max="11522" width="8.5703125" style="140" customWidth="1"/>
    <col min="11523" max="11523" width="14.42578125" style="140" bestFit="1" customWidth="1"/>
    <col min="11524" max="11524" width="81.42578125" style="140" customWidth="1"/>
    <col min="11525" max="11525" width="9.7109375" style="140" customWidth="1"/>
    <col min="11526" max="11526" width="10" style="140" customWidth="1"/>
    <col min="11527" max="11527" width="10.5703125" style="140" bestFit="1" customWidth="1"/>
    <col min="11528" max="11528" width="14.140625" style="140" bestFit="1" customWidth="1"/>
    <col min="11529" max="11529" width="15.5703125" style="140" bestFit="1" customWidth="1"/>
    <col min="11530" max="11530" width="11" style="140" bestFit="1" customWidth="1"/>
    <col min="11531" max="11533" width="9.140625" style="140"/>
    <col min="11534" max="11534" width="11.7109375" style="140" bestFit="1" customWidth="1"/>
    <col min="11535" max="11777" width="9.140625" style="140"/>
    <col min="11778" max="11778" width="8.5703125" style="140" customWidth="1"/>
    <col min="11779" max="11779" width="14.42578125" style="140" bestFit="1" customWidth="1"/>
    <col min="11780" max="11780" width="81.42578125" style="140" customWidth="1"/>
    <col min="11781" max="11781" width="9.7109375" style="140" customWidth="1"/>
    <col min="11782" max="11782" width="10" style="140" customWidth="1"/>
    <col min="11783" max="11783" width="10.5703125" style="140" bestFit="1" customWidth="1"/>
    <col min="11784" max="11784" width="14.140625" style="140" bestFit="1" customWidth="1"/>
    <col min="11785" max="11785" width="15.5703125" style="140" bestFit="1" customWidth="1"/>
    <col min="11786" max="11786" width="11" style="140" bestFit="1" customWidth="1"/>
    <col min="11787" max="11789" width="9.140625" style="140"/>
    <col min="11790" max="11790" width="11.7109375" style="140" bestFit="1" customWidth="1"/>
    <col min="11791" max="12033" width="9.140625" style="140"/>
    <col min="12034" max="12034" width="8.5703125" style="140" customWidth="1"/>
    <col min="12035" max="12035" width="14.42578125" style="140" bestFit="1" customWidth="1"/>
    <col min="12036" max="12036" width="81.42578125" style="140" customWidth="1"/>
    <col min="12037" max="12037" width="9.7109375" style="140" customWidth="1"/>
    <col min="12038" max="12038" width="10" style="140" customWidth="1"/>
    <col min="12039" max="12039" width="10.5703125" style="140" bestFit="1" customWidth="1"/>
    <col min="12040" max="12040" width="14.140625" style="140" bestFit="1" customWidth="1"/>
    <col min="12041" max="12041" width="15.5703125" style="140" bestFit="1" customWidth="1"/>
    <col min="12042" max="12042" width="11" style="140" bestFit="1" customWidth="1"/>
    <col min="12043" max="12045" width="9.140625" style="140"/>
    <col min="12046" max="12046" width="11.7109375" style="140" bestFit="1" customWidth="1"/>
    <col min="12047" max="12289" width="9.140625" style="140"/>
    <col min="12290" max="12290" width="8.5703125" style="140" customWidth="1"/>
    <col min="12291" max="12291" width="14.42578125" style="140" bestFit="1" customWidth="1"/>
    <col min="12292" max="12292" width="81.42578125" style="140" customWidth="1"/>
    <col min="12293" max="12293" width="9.7109375" style="140" customWidth="1"/>
    <col min="12294" max="12294" width="10" style="140" customWidth="1"/>
    <col min="12295" max="12295" width="10.5703125" style="140" bestFit="1" customWidth="1"/>
    <col min="12296" max="12296" width="14.140625" style="140" bestFit="1" customWidth="1"/>
    <col min="12297" max="12297" width="15.5703125" style="140" bestFit="1" customWidth="1"/>
    <col min="12298" max="12298" width="11" style="140" bestFit="1" customWidth="1"/>
    <col min="12299" max="12301" width="9.140625" style="140"/>
    <col min="12302" max="12302" width="11.7109375" style="140" bestFit="1" customWidth="1"/>
    <col min="12303" max="12545" width="9.140625" style="140"/>
    <col min="12546" max="12546" width="8.5703125" style="140" customWidth="1"/>
    <col min="12547" max="12547" width="14.42578125" style="140" bestFit="1" customWidth="1"/>
    <col min="12548" max="12548" width="81.42578125" style="140" customWidth="1"/>
    <col min="12549" max="12549" width="9.7109375" style="140" customWidth="1"/>
    <col min="12550" max="12550" width="10" style="140" customWidth="1"/>
    <col min="12551" max="12551" width="10.5703125" style="140" bestFit="1" customWidth="1"/>
    <col min="12552" max="12552" width="14.140625" style="140" bestFit="1" customWidth="1"/>
    <col min="12553" max="12553" width="15.5703125" style="140" bestFit="1" customWidth="1"/>
    <col min="12554" max="12554" width="11" style="140" bestFit="1" customWidth="1"/>
    <col min="12555" max="12557" width="9.140625" style="140"/>
    <col min="12558" max="12558" width="11.7109375" style="140" bestFit="1" customWidth="1"/>
    <col min="12559" max="12801" width="9.140625" style="140"/>
    <col min="12802" max="12802" width="8.5703125" style="140" customWidth="1"/>
    <col min="12803" max="12803" width="14.42578125" style="140" bestFit="1" customWidth="1"/>
    <col min="12804" max="12804" width="81.42578125" style="140" customWidth="1"/>
    <col min="12805" max="12805" width="9.7109375" style="140" customWidth="1"/>
    <col min="12806" max="12806" width="10" style="140" customWidth="1"/>
    <col min="12807" max="12807" width="10.5703125" style="140" bestFit="1" customWidth="1"/>
    <col min="12808" max="12808" width="14.140625" style="140" bestFit="1" customWidth="1"/>
    <col min="12809" max="12809" width="15.5703125" style="140" bestFit="1" customWidth="1"/>
    <col min="12810" max="12810" width="11" style="140" bestFit="1" customWidth="1"/>
    <col min="12811" max="12813" width="9.140625" style="140"/>
    <col min="12814" max="12814" width="11.7109375" style="140" bestFit="1" customWidth="1"/>
    <col min="12815" max="13057" width="9.140625" style="140"/>
    <col min="13058" max="13058" width="8.5703125" style="140" customWidth="1"/>
    <col min="13059" max="13059" width="14.42578125" style="140" bestFit="1" customWidth="1"/>
    <col min="13060" max="13060" width="81.42578125" style="140" customWidth="1"/>
    <col min="13061" max="13061" width="9.7109375" style="140" customWidth="1"/>
    <col min="13062" max="13062" width="10" style="140" customWidth="1"/>
    <col min="13063" max="13063" width="10.5703125" style="140" bestFit="1" customWidth="1"/>
    <col min="13064" max="13064" width="14.140625" style="140" bestFit="1" customWidth="1"/>
    <col min="13065" max="13065" width="15.5703125" style="140" bestFit="1" customWidth="1"/>
    <col min="13066" max="13066" width="11" style="140" bestFit="1" customWidth="1"/>
    <col min="13067" max="13069" width="9.140625" style="140"/>
    <col min="13070" max="13070" width="11.7109375" style="140" bestFit="1" customWidth="1"/>
    <col min="13071" max="13313" width="9.140625" style="140"/>
    <col min="13314" max="13314" width="8.5703125" style="140" customWidth="1"/>
    <col min="13315" max="13315" width="14.42578125" style="140" bestFit="1" customWidth="1"/>
    <col min="13316" max="13316" width="81.42578125" style="140" customWidth="1"/>
    <col min="13317" max="13317" width="9.7109375" style="140" customWidth="1"/>
    <col min="13318" max="13318" width="10" style="140" customWidth="1"/>
    <col min="13319" max="13319" width="10.5703125" style="140" bestFit="1" customWidth="1"/>
    <col min="13320" max="13320" width="14.140625" style="140" bestFit="1" customWidth="1"/>
    <col min="13321" max="13321" width="15.5703125" style="140" bestFit="1" customWidth="1"/>
    <col min="13322" max="13322" width="11" style="140" bestFit="1" customWidth="1"/>
    <col min="13323" max="13325" width="9.140625" style="140"/>
    <col min="13326" max="13326" width="11.7109375" style="140" bestFit="1" customWidth="1"/>
    <col min="13327" max="13569" width="9.140625" style="140"/>
    <col min="13570" max="13570" width="8.5703125" style="140" customWidth="1"/>
    <col min="13571" max="13571" width="14.42578125" style="140" bestFit="1" customWidth="1"/>
    <col min="13572" max="13572" width="81.42578125" style="140" customWidth="1"/>
    <col min="13573" max="13573" width="9.7109375" style="140" customWidth="1"/>
    <col min="13574" max="13574" width="10" style="140" customWidth="1"/>
    <col min="13575" max="13575" width="10.5703125" style="140" bestFit="1" customWidth="1"/>
    <col min="13576" max="13576" width="14.140625" style="140" bestFit="1" customWidth="1"/>
    <col min="13577" max="13577" width="15.5703125" style="140" bestFit="1" customWidth="1"/>
    <col min="13578" max="13578" width="11" style="140" bestFit="1" customWidth="1"/>
    <col min="13579" max="13581" width="9.140625" style="140"/>
    <col min="13582" max="13582" width="11.7109375" style="140" bestFit="1" customWidth="1"/>
    <col min="13583" max="13825" width="9.140625" style="140"/>
    <col min="13826" max="13826" width="8.5703125" style="140" customWidth="1"/>
    <col min="13827" max="13827" width="14.42578125" style="140" bestFit="1" customWidth="1"/>
    <col min="13828" max="13828" width="81.42578125" style="140" customWidth="1"/>
    <col min="13829" max="13829" width="9.7109375" style="140" customWidth="1"/>
    <col min="13830" max="13830" width="10" style="140" customWidth="1"/>
    <col min="13831" max="13831" width="10.5703125" style="140" bestFit="1" customWidth="1"/>
    <col min="13832" max="13832" width="14.140625" style="140" bestFit="1" customWidth="1"/>
    <col min="13833" max="13833" width="15.5703125" style="140" bestFit="1" customWidth="1"/>
    <col min="13834" max="13834" width="11" style="140" bestFit="1" customWidth="1"/>
    <col min="13835" max="13837" width="9.140625" style="140"/>
    <col min="13838" max="13838" width="11.7109375" style="140" bestFit="1" customWidth="1"/>
    <col min="13839" max="14081" width="9.140625" style="140"/>
    <col min="14082" max="14082" width="8.5703125" style="140" customWidth="1"/>
    <col min="14083" max="14083" width="14.42578125" style="140" bestFit="1" customWidth="1"/>
    <col min="14084" max="14084" width="81.42578125" style="140" customWidth="1"/>
    <col min="14085" max="14085" width="9.7109375" style="140" customWidth="1"/>
    <col min="14086" max="14086" width="10" style="140" customWidth="1"/>
    <col min="14087" max="14087" width="10.5703125" style="140" bestFit="1" customWidth="1"/>
    <col min="14088" max="14088" width="14.140625" style="140" bestFit="1" customWidth="1"/>
    <col min="14089" max="14089" width="15.5703125" style="140" bestFit="1" customWidth="1"/>
    <col min="14090" max="14090" width="11" style="140" bestFit="1" customWidth="1"/>
    <col min="14091" max="14093" width="9.140625" style="140"/>
    <col min="14094" max="14094" width="11.7109375" style="140" bestFit="1" customWidth="1"/>
    <col min="14095" max="14337" width="9.140625" style="140"/>
    <col min="14338" max="14338" width="8.5703125" style="140" customWidth="1"/>
    <col min="14339" max="14339" width="14.42578125" style="140" bestFit="1" customWidth="1"/>
    <col min="14340" max="14340" width="81.42578125" style="140" customWidth="1"/>
    <col min="14341" max="14341" width="9.7109375" style="140" customWidth="1"/>
    <col min="14342" max="14342" width="10" style="140" customWidth="1"/>
    <col min="14343" max="14343" width="10.5703125" style="140" bestFit="1" customWidth="1"/>
    <col min="14344" max="14344" width="14.140625" style="140" bestFit="1" customWidth="1"/>
    <col min="14345" max="14345" width="15.5703125" style="140" bestFit="1" customWidth="1"/>
    <col min="14346" max="14346" width="11" style="140" bestFit="1" customWidth="1"/>
    <col min="14347" max="14349" width="9.140625" style="140"/>
    <col min="14350" max="14350" width="11.7109375" style="140" bestFit="1" customWidth="1"/>
    <col min="14351" max="14593" width="9.140625" style="140"/>
    <col min="14594" max="14594" width="8.5703125" style="140" customWidth="1"/>
    <col min="14595" max="14595" width="14.42578125" style="140" bestFit="1" customWidth="1"/>
    <col min="14596" max="14596" width="81.42578125" style="140" customWidth="1"/>
    <col min="14597" max="14597" width="9.7109375" style="140" customWidth="1"/>
    <col min="14598" max="14598" width="10" style="140" customWidth="1"/>
    <col min="14599" max="14599" width="10.5703125" style="140" bestFit="1" customWidth="1"/>
    <col min="14600" max="14600" width="14.140625" style="140" bestFit="1" customWidth="1"/>
    <col min="14601" max="14601" width="15.5703125" style="140" bestFit="1" customWidth="1"/>
    <col min="14602" max="14602" width="11" style="140" bestFit="1" customWidth="1"/>
    <col min="14603" max="14605" width="9.140625" style="140"/>
    <col min="14606" max="14606" width="11.7109375" style="140" bestFit="1" customWidth="1"/>
    <col min="14607" max="14849" width="9.140625" style="140"/>
    <col min="14850" max="14850" width="8.5703125" style="140" customWidth="1"/>
    <col min="14851" max="14851" width="14.42578125" style="140" bestFit="1" customWidth="1"/>
    <col min="14852" max="14852" width="81.42578125" style="140" customWidth="1"/>
    <col min="14853" max="14853" width="9.7109375" style="140" customWidth="1"/>
    <col min="14854" max="14854" width="10" style="140" customWidth="1"/>
    <col min="14855" max="14855" width="10.5703125" style="140" bestFit="1" customWidth="1"/>
    <col min="14856" max="14856" width="14.140625" style="140" bestFit="1" customWidth="1"/>
    <col min="14857" max="14857" width="15.5703125" style="140" bestFit="1" customWidth="1"/>
    <col min="14858" max="14858" width="11" style="140" bestFit="1" customWidth="1"/>
    <col min="14859" max="14861" width="9.140625" style="140"/>
    <col min="14862" max="14862" width="11.7109375" style="140" bestFit="1" customWidth="1"/>
    <col min="14863" max="15105" width="9.140625" style="140"/>
    <col min="15106" max="15106" width="8.5703125" style="140" customWidth="1"/>
    <col min="15107" max="15107" width="14.42578125" style="140" bestFit="1" customWidth="1"/>
    <col min="15108" max="15108" width="81.42578125" style="140" customWidth="1"/>
    <col min="15109" max="15109" width="9.7109375" style="140" customWidth="1"/>
    <col min="15110" max="15110" width="10" style="140" customWidth="1"/>
    <col min="15111" max="15111" width="10.5703125" style="140" bestFit="1" customWidth="1"/>
    <col min="15112" max="15112" width="14.140625" style="140" bestFit="1" customWidth="1"/>
    <col min="15113" max="15113" width="15.5703125" style="140" bestFit="1" customWidth="1"/>
    <col min="15114" max="15114" width="11" style="140" bestFit="1" customWidth="1"/>
    <col min="15115" max="15117" width="9.140625" style="140"/>
    <col min="15118" max="15118" width="11.7109375" style="140" bestFit="1" customWidth="1"/>
    <col min="15119" max="15361" width="9.140625" style="140"/>
    <col min="15362" max="15362" width="8.5703125" style="140" customWidth="1"/>
    <col min="15363" max="15363" width="14.42578125" style="140" bestFit="1" customWidth="1"/>
    <col min="15364" max="15364" width="81.42578125" style="140" customWidth="1"/>
    <col min="15365" max="15365" width="9.7109375" style="140" customWidth="1"/>
    <col min="15366" max="15366" width="10" style="140" customWidth="1"/>
    <col min="15367" max="15367" width="10.5703125" style="140" bestFit="1" customWidth="1"/>
    <col min="15368" max="15368" width="14.140625" style="140" bestFit="1" customWidth="1"/>
    <col min="15369" max="15369" width="15.5703125" style="140" bestFit="1" customWidth="1"/>
    <col min="15370" max="15370" width="11" style="140" bestFit="1" customWidth="1"/>
    <col min="15371" max="15373" width="9.140625" style="140"/>
    <col min="15374" max="15374" width="11.7109375" style="140" bestFit="1" customWidth="1"/>
    <col min="15375" max="15617" width="9.140625" style="140"/>
    <col min="15618" max="15618" width="8.5703125" style="140" customWidth="1"/>
    <col min="15619" max="15619" width="14.42578125" style="140" bestFit="1" customWidth="1"/>
    <col min="15620" max="15620" width="81.42578125" style="140" customWidth="1"/>
    <col min="15621" max="15621" width="9.7109375" style="140" customWidth="1"/>
    <col min="15622" max="15622" width="10" style="140" customWidth="1"/>
    <col min="15623" max="15623" width="10.5703125" style="140" bestFit="1" customWidth="1"/>
    <col min="15624" max="15624" width="14.140625" style="140" bestFit="1" customWidth="1"/>
    <col min="15625" max="15625" width="15.5703125" style="140" bestFit="1" customWidth="1"/>
    <col min="15626" max="15626" width="11" style="140" bestFit="1" customWidth="1"/>
    <col min="15627" max="15629" width="9.140625" style="140"/>
    <col min="15630" max="15630" width="11.7109375" style="140" bestFit="1" customWidth="1"/>
    <col min="15631" max="15873" width="9.140625" style="140"/>
    <col min="15874" max="15874" width="8.5703125" style="140" customWidth="1"/>
    <col min="15875" max="15875" width="14.42578125" style="140" bestFit="1" customWidth="1"/>
    <col min="15876" max="15876" width="81.42578125" style="140" customWidth="1"/>
    <col min="15877" max="15877" width="9.7109375" style="140" customWidth="1"/>
    <col min="15878" max="15878" width="10" style="140" customWidth="1"/>
    <col min="15879" max="15879" width="10.5703125" style="140" bestFit="1" customWidth="1"/>
    <col min="15880" max="15880" width="14.140625" style="140" bestFit="1" customWidth="1"/>
    <col min="15881" max="15881" width="15.5703125" style="140" bestFit="1" customWidth="1"/>
    <col min="15882" max="15882" width="11" style="140" bestFit="1" customWidth="1"/>
    <col min="15883" max="15885" width="9.140625" style="140"/>
    <col min="15886" max="15886" width="11.7109375" style="140" bestFit="1" customWidth="1"/>
    <col min="15887" max="16129" width="9.140625" style="140"/>
    <col min="16130" max="16130" width="8.5703125" style="140" customWidth="1"/>
    <col min="16131" max="16131" width="14.42578125" style="140" bestFit="1" customWidth="1"/>
    <col min="16132" max="16132" width="81.42578125" style="140" customWidth="1"/>
    <col min="16133" max="16133" width="9.7109375" style="140" customWidth="1"/>
    <col min="16134" max="16134" width="10" style="140" customWidth="1"/>
    <col min="16135" max="16135" width="10.5703125" style="140" bestFit="1" customWidth="1"/>
    <col min="16136" max="16136" width="14.140625" style="140" bestFit="1" customWidth="1"/>
    <col min="16137" max="16137" width="15.5703125" style="140" bestFit="1" customWidth="1"/>
    <col min="16138" max="16138" width="11" style="140" bestFit="1" customWidth="1"/>
    <col min="16139" max="16141" width="9.140625" style="140"/>
    <col min="16142" max="16142" width="11.7109375" style="140" bestFit="1" customWidth="1"/>
    <col min="16143" max="16384" width="9.140625" style="140"/>
  </cols>
  <sheetData>
    <row r="1" spans="2:10" ht="13.5" thickBot="1"/>
    <row r="2" spans="2:10" s="146" customFormat="1" ht="6" thickBot="1">
      <c r="B2" s="141"/>
      <c r="C2" s="142"/>
      <c r="D2" s="143"/>
      <c r="E2" s="142"/>
      <c r="F2" s="144"/>
      <c r="G2" s="144"/>
      <c r="H2" s="144"/>
      <c r="I2" s="145"/>
    </row>
    <row r="3" spans="2:10" s="150" customFormat="1" ht="56.25" thickBot="1">
      <c r="B3" s="147"/>
      <c r="C3" s="148"/>
      <c r="D3" s="149" t="str">
        <f>[2]ORÇAMENTO!E5</f>
        <v>ASSOCIAÇÃO MATO-GROSSENSE DOS MUNICÍPIOS</v>
      </c>
      <c r="E3" s="2344" t="str">
        <f>'ORÇAMENTO '!F5</f>
        <v>Ref.: Tabela de Serviços
SINAPI (DEZEMBRO/2016)                                                     COM DESONERAÇÃO
e/ou composições PiniTCPO</v>
      </c>
      <c r="F3" s="2345"/>
      <c r="G3" s="2345"/>
      <c r="H3" s="2346"/>
      <c r="I3" s="2347"/>
    </row>
    <row r="4" spans="2:10" s="150" customFormat="1" ht="45.75" customHeight="1" thickBot="1">
      <c r="B4" s="151"/>
      <c r="C4" s="152"/>
      <c r="D4" s="153" t="str">
        <f>[2]ORÇAMENTO!E6</f>
        <v>SITE: www.amm.org.br   -   e-mail: centraldeprojetosamm@gmail.com AV. RUBENS DE MENDONÇA Nº 3.920 - CEP: 78,000-070 - CUIABÁ - MT  FONE: (65) 2123-1200  -  FAX: 2123-1251</v>
      </c>
      <c r="E4" s="154" t="s">
        <v>7</v>
      </c>
      <c r="F4" s="2350">
        <f>'ORÇAMENTO '!G6</f>
        <v>0.29070000000000001</v>
      </c>
      <c r="G4" s="2351"/>
      <c r="H4" s="2348"/>
      <c r="I4" s="2349"/>
    </row>
    <row r="5" spans="2:10" s="155" customFormat="1" ht="15" customHeight="1" thickBot="1">
      <c r="B5" s="2352" t="s">
        <v>9809</v>
      </c>
      <c r="C5" s="2353"/>
      <c r="D5" s="2353"/>
      <c r="E5" s="2353"/>
      <c r="F5" s="2353"/>
      <c r="G5" s="2353"/>
      <c r="H5" s="2353"/>
      <c r="I5" s="2354"/>
    </row>
    <row r="6" spans="2:10" s="146" customFormat="1" ht="6" thickBot="1">
      <c r="B6" s="141"/>
      <c r="C6" s="142"/>
      <c r="D6" s="143"/>
      <c r="E6" s="142"/>
      <c r="F6" s="144"/>
      <c r="G6" s="144"/>
      <c r="H6" s="144"/>
      <c r="I6" s="145"/>
    </row>
    <row r="7" spans="2:10" s="156" customFormat="1" ht="15.75">
      <c r="B7" s="385" t="str">
        <f>[2]ORÇAMENTO!C9</f>
        <v>OBRA:</v>
      </c>
      <c r="C7" s="2369" t="str">
        <f>'ORÇAMENTO '!D9</f>
        <v>CONSTRUÇÃO DA UNIDADE DESCENTRALIZADA DE REABILITAÇÃO- UDR</v>
      </c>
      <c r="D7" s="2369"/>
      <c r="E7" s="2369"/>
      <c r="F7" s="2369"/>
      <c r="G7" s="2369"/>
      <c r="H7" s="390" t="str">
        <f>[2]ORÇAMENTO!I9</f>
        <v>DATA:</v>
      </c>
      <c r="I7" s="391">
        <f>'ORÇAMENTO '!J9</f>
        <v>42907</v>
      </c>
    </row>
    <row r="8" spans="2:10" s="157" customFormat="1" ht="16.5" thickBot="1">
      <c r="B8" s="392" t="str">
        <f>[2]ORÇAMENTO!C10</f>
        <v>LOCAL:</v>
      </c>
      <c r="C8" s="393" t="str">
        <f>'ORÇAMENTO '!D10</f>
        <v>RODOVIA PALMIRO PAES DE BARROS - MT 040 , JARDIM ESTORIL , SANTO ANTÔNIO DO LERVERGER- MT</v>
      </c>
      <c r="D8" s="394"/>
      <c r="E8" s="395"/>
      <c r="F8" s="395"/>
      <c r="G8" s="396"/>
      <c r="H8" s="397" t="str">
        <f>[2]ORÇAMENTO!I10</f>
        <v>LEIS SOCIAIS:</v>
      </c>
      <c r="I8" s="398">
        <f>'ORÇAMENTO '!J10</f>
        <v>0.90010000000000001</v>
      </c>
    </row>
    <row r="9" spans="2:10" s="163" customFormat="1" ht="6" thickBot="1">
      <c r="B9" s="158"/>
      <c r="C9" s="159"/>
      <c r="D9" s="160"/>
      <c r="E9" s="159"/>
      <c r="F9" s="161"/>
      <c r="G9" s="161"/>
      <c r="H9" s="161"/>
      <c r="I9" s="162"/>
    </row>
    <row r="10" spans="2:10" s="157" customFormat="1" ht="18.75" thickBot="1">
      <c r="B10" s="2362" t="str">
        <f>C7</f>
        <v>CONSTRUÇÃO DA UNIDADE DESCENTRALIZADA DE REABILITAÇÃO- UDR</v>
      </c>
      <c r="C10" s="2363"/>
      <c r="D10" s="2363"/>
      <c r="E10" s="2363"/>
      <c r="F10" s="2363"/>
      <c r="G10" s="2363"/>
      <c r="H10" s="2363"/>
      <c r="I10" s="2364"/>
    </row>
    <row r="11" spans="2:10" s="163" customFormat="1" ht="6" thickBot="1">
      <c r="B11" s="164"/>
      <c r="C11" s="165"/>
      <c r="D11" s="166"/>
      <c r="E11" s="165"/>
      <c r="F11" s="167"/>
      <c r="G11" s="167"/>
      <c r="H11" s="167"/>
      <c r="I11" s="168"/>
    </row>
    <row r="12" spans="2:10" s="163" customFormat="1" ht="6" thickBot="1">
      <c r="B12" s="169"/>
      <c r="C12" s="170"/>
      <c r="D12" s="170"/>
      <c r="E12" s="170"/>
      <c r="F12" s="170"/>
      <c r="G12" s="170"/>
      <c r="H12" s="170"/>
      <c r="I12" s="171"/>
    </row>
    <row r="13" spans="2:10" s="172" customFormat="1" ht="5.25" customHeight="1">
      <c r="B13" s="2365"/>
      <c r="C13" s="2366"/>
      <c r="D13" s="2366"/>
      <c r="E13" s="2366"/>
      <c r="F13" s="2366"/>
      <c r="G13" s="2366"/>
      <c r="H13" s="2367"/>
      <c r="I13" s="2368"/>
    </row>
    <row r="14" spans="2:10" s="376" customFormat="1" ht="15">
      <c r="B14" s="369" t="s">
        <v>2</v>
      </c>
      <c r="C14" s="370"/>
      <c r="D14" s="371" t="str">
        <f>VLOOKUP($B14,'ORÇAMENTO '!$C$18:$J$1096,3,FALSE)</f>
        <v>A D M I N I S T R A Ç Ã O  O B R A</v>
      </c>
      <c r="E14" s="372"/>
      <c r="F14" s="372"/>
      <c r="G14" s="373">
        <f>I14/$H$58</f>
        <v>4.2711263111663143E-2</v>
      </c>
      <c r="H14" s="374"/>
      <c r="I14" s="375">
        <f>VLOOKUP($B14,'ORÇAMENTO '!$C$18:$J$1096,8,FALSE)</f>
        <v>19674.21</v>
      </c>
    </row>
    <row r="15" spans="2:10" s="380" customFormat="1" ht="5.25" customHeight="1">
      <c r="B15" s="377"/>
      <c r="C15" s="378"/>
      <c r="D15" s="378"/>
      <c r="E15" s="378"/>
      <c r="F15" s="378"/>
      <c r="G15" s="378"/>
      <c r="H15" s="378"/>
      <c r="I15" s="379"/>
    </row>
    <row r="16" spans="2:10" s="376" customFormat="1" ht="15">
      <c r="B16" s="369" t="s">
        <v>8249</v>
      </c>
      <c r="C16" s="370"/>
      <c r="D16" s="371" t="str">
        <f>VLOOKUP($B16,'ORÇAMENTO '!$C$18:$J$1096,3,FALSE)</f>
        <v>S E R V I Ç O S   I N I C I A I S</v>
      </c>
      <c r="E16" s="372"/>
      <c r="F16" s="372"/>
      <c r="G16" s="373">
        <f>I16/$H$58</f>
        <v>3.4126942276346217E-2</v>
      </c>
      <c r="H16" s="374"/>
      <c r="I16" s="375">
        <f>VLOOKUP($B16,'ORÇAMENTO '!$C$18:$J$1096,8,FALSE)</f>
        <v>15719.99</v>
      </c>
      <c r="J16" s="381"/>
    </row>
    <row r="17" spans="2:14" s="380" customFormat="1" ht="5.25" customHeight="1">
      <c r="B17" s="377"/>
      <c r="C17" s="378"/>
      <c r="D17" s="378"/>
      <c r="E17" s="378"/>
      <c r="F17" s="378"/>
      <c r="G17" s="378"/>
      <c r="H17" s="378"/>
      <c r="I17" s="379"/>
    </row>
    <row r="18" spans="2:14" s="382" customFormat="1" ht="15">
      <c r="B18" s="369" t="s">
        <v>8187</v>
      </c>
      <c r="C18" s="370"/>
      <c r="D18" s="371" t="str">
        <f>VLOOKUP($B18,'ORÇAMENTO '!$C$18:$J$1096,3,FALSE)</f>
        <v>M O V I M E N T O  D E   T E R R A</v>
      </c>
      <c r="E18" s="372"/>
      <c r="F18" s="372"/>
      <c r="G18" s="373">
        <f>I18/$H$58</f>
        <v>7.6446353161584253E-3</v>
      </c>
      <c r="H18" s="374"/>
      <c r="I18" s="375">
        <f>VLOOKUP($B18,'ORÇAMENTO '!$C$18:$J$1096,8,FALSE)</f>
        <v>3521.37</v>
      </c>
    </row>
    <row r="19" spans="2:14" s="380" customFormat="1" ht="5.25" customHeight="1">
      <c r="B19" s="377"/>
      <c r="C19" s="378"/>
      <c r="D19" s="378"/>
      <c r="E19" s="378"/>
      <c r="F19" s="378"/>
      <c r="G19" s="378"/>
      <c r="H19" s="378"/>
      <c r="I19" s="379"/>
    </row>
    <row r="20" spans="2:14" s="382" customFormat="1" ht="15">
      <c r="B20" s="369" t="s">
        <v>8188</v>
      </c>
      <c r="C20" s="370"/>
      <c r="D20" s="371" t="str">
        <f>VLOOKUP($B20,'ORÇAMENTO '!$C$18:$J$1096,3,FALSE)</f>
        <v>F U N D A Ç Ã O</v>
      </c>
      <c r="E20" s="372"/>
      <c r="F20" s="372"/>
      <c r="G20" s="373">
        <f>I20/$H$58</f>
        <v>3.6655680838033194E-2</v>
      </c>
      <c r="H20" s="374"/>
      <c r="I20" s="375">
        <f>VLOOKUP($B20,'ORÇAMENTO '!$C$18:$J$1096,8,FALSE)</f>
        <v>16884.810000000001</v>
      </c>
    </row>
    <row r="21" spans="2:14" s="380" customFormat="1" ht="5.25" customHeight="1">
      <c r="B21" s="377"/>
      <c r="C21" s="378"/>
      <c r="D21" s="378"/>
      <c r="E21" s="378"/>
      <c r="F21" s="378"/>
      <c r="G21" s="378"/>
      <c r="H21" s="378"/>
      <c r="I21" s="379"/>
    </row>
    <row r="22" spans="2:14" s="382" customFormat="1" ht="15">
      <c r="B22" s="369" t="s">
        <v>8189</v>
      </c>
      <c r="C22" s="370"/>
      <c r="D22" s="371" t="str">
        <f>VLOOKUP($B22,'ORÇAMENTO '!$C$18:$J$1096,3,FALSE)</f>
        <v>E S T R U T U R A</v>
      </c>
      <c r="E22" s="372"/>
      <c r="F22" s="372"/>
      <c r="G22" s="373">
        <f>I22/$H$58</f>
        <v>0.15836394032097106</v>
      </c>
      <c r="H22" s="374"/>
      <c r="I22" s="375">
        <f>VLOOKUP($B22,'ORÇAMENTO '!$C$18:$J$1096,8,FALSE)</f>
        <v>72947.63</v>
      </c>
      <c r="N22" s="383"/>
    </row>
    <row r="23" spans="2:14" s="380" customFormat="1" ht="5.25" customHeight="1">
      <c r="B23" s="377"/>
      <c r="C23" s="378"/>
      <c r="D23" s="378"/>
      <c r="E23" s="378"/>
      <c r="F23" s="378"/>
      <c r="G23" s="378"/>
      <c r="H23" s="378"/>
      <c r="I23" s="379"/>
    </row>
    <row r="24" spans="2:14" s="376" customFormat="1" ht="15">
      <c r="B24" s="369" t="s">
        <v>8194</v>
      </c>
      <c r="C24" s="370"/>
      <c r="D24" s="371" t="str">
        <f>VLOOKUP($B24,'ORÇAMENTO '!$C$18:$J$1096,3,FALSE)</f>
        <v xml:space="preserve">I M P E R M E A B I L I Z A Ç Ã O </v>
      </c>
      <c r="E24" s="372"/>
      <c r="F24" s="372"/>
      <c r="G24" s="373">
        <f>I24/$H$58</f>
        <v>1.4285564491788395E-2</v>
      </c>
      <c r="H24" s="374"/>
      <c r="I24" s="375">
        <f>VLOOKUP($B24,'ORÇAMENTO '!$C$18:$J$1096,8,FALSE)</f>
        <v>6580.4</v>
      </c>
    </row>
    <row r="25" spans="2:14" s="380" customFormat="1" ht="5.25" customHeight="1">
      <c r="B25" s="377"/>
      <c r="C25" s="378"/>
      <c r="D25" s="378"/>
      <c r="E25" s="378"/>
      <c r="F25" s="378"/>
      <c r="G25" s="378"/>
      <c r="H25" s="378"/>
      <c r="I25" s="379"/>
    </row>
    <row r="26" spans="2:14" s="376" customFormat="1" ht="15">
      <c r="B26" s="369" t="s">
        <v>8197</v>
      </c>
      <c r="C26" s="370"/>
      <c r="D26" s="371" t="str">
        <f>VLOOKUP($B26,'ORÇAMENTO '!$C$18:$J$1096,3,FALSE)</f>
        <v>A L V E N A R I A S ,   F E C H A M E N T O S   E   D I V I S Ó R I A S</v>
      </c>
      <c r="E26" s="372"/>
      <c r="F26" s="372"/>
      <c r="G26" s="373">
        <f>I26/$H$58</f>
        <v>9.9268130758287484E-2</v>
      </c>
      <c r="H26" s="374"/>
      <c r="I26" s="375">
        <f>VLOOKUP($B26,'ORÇAMENTO '!$C$18:$J$1096,8,FALSE)</f>
        <v>45726.16</v>
      </c>
      <c r="J26" s="381"/>
      <c r="N26" s="384"/>
    </row>
    <row r="27" spans="2:14" s="380" customFormat="1" ht="5.25" customHeight="1">
      <c r="B27" s="377"/>
      <c r="C27" s="378"/>
      <c r="D27" s="378"/>
      <c r="E27" s="378"/>
      <c r="F27" s="378"/>
      <c r="G27" s="378"/>
      <c r="H27" s="378"/>
      <c r="I27" s="379"/>
    </row>
    <row r="28" spans="2:14" s="382" customFormat="1" ht="15">
      <c r="B28" s="369" t="s">
        <v>9202</v>
      </c>
      <c r="C28" s="370"/>
      <c r="D28" s="371" t="str">
        <f>VLOOKUP($B28,'ORÇAMENTO '!$C$18:$J$1096,3,FALSE)</f>
        <v>E S Q U A D R I A S</v>
      </c>
      <c r="E28" s="372"/>
      <c r="F28" s="372"/>
      <c r="G28" s="373">
        <f>I28/$H$58</f>
        <v>9.8216360305886152E-2</v>
      </c>
      <c r="H28" s="374"/>
      <c r="I28" s="375">
        <f>VLOOKUP($B28,'ORÇAMENTO '!$C$18:$J$1096,8,FALSE)</f>
        <v>45241.68</v>
      </c>
    </row>
    <row r="29" spans="2:14" s="380" customFormat="1" ht="5.25" customHeight="1">
      <c r="B29" s="377"/>
      <c r="C29" s="378"/>
      <c r="D29" s="378"/>
      <c r="E29" s="378"/>
      <c r="F29" s="378"/>
      <c r="G29" s="378"/>
      <c r="H29" s="378"/>
      <c r="I29" s="379"/>
    </row>
    <row r="30" spans="2:14" s="382" customFormat="1" ht="15">
      <c r="B30" s="369" t="s">
        <v>9204</v>
      </c>
      <c r="C30" s="370"/>
      <c r="D30" s="371" t="str">
        <f>VLOOKUP($B30,'ORÇAMENTO '!$C$18:$J$1096,3,FALSE)</f>
        <v>C O B E R T U R A S</v>
      </c>
      <c r="E30" s="372"/>
      <c r="F30" s="372"/>
      <c r="G30" s="373">
        <f>I30/$H$58</f>
        <v>3.4511890956621577E-2</v>
      </c>
      <c r="H30" s="374"/>
      <c r="I30" s="375">
        <f>VLOOKUP($B30,'ORÇAMENTO '!$C$18:$J$1096,8,FALSE)</f>
        <v>15897.310000000001</v>
      </c>
    </row>
    <row r="31" spans="2:14" s="380" customFormat="1" ht="5.25" customHeight="1">
      <c r="B31" s="377"/>
      <c r="C31" s="378"/>
      <c r="D31" s="378"/>
      <c r="E31" s="378"/>
      <c r="F31" s="378"/>
      <c r="G31" s="378"/>
      <c r="H31" s="378"/>
      <c r="I31" s="379"/>
    </row>
    <row r="32" spans="2:14" s="382" customFormat="1" ht="15">
      <c r="B32" s="369" t="s">
        <v>9205</v>
      </c>
      <c r="C32" s="370"/>
      <c r="D32" s="371" t="str">
        <f>VLOOKUP($B32,'ORÇAMENTO '!$C$18:$J$1096,3,FALSE)</f>
        <v>R E V E S T I M E N T O</v>
      </c>
      <c r="E32" s="372"/>
      <c r="F32" s="372"/>
      <c r="G32" s="373">
        <f>I32/$H$58</f>
        <v>0.10663883857344689</v>
      </c>
      <c r="H32" s="374"/>
      <c r="I32" s="375">
        <f>VLOOKUP($B32,'ORÇAMENTO '!$C$18:$J$1096,8,FALSE)</f>
        <v>49121.35</v>
      </c>
    </row>
    <row r="33" spans="2:10" s="380" customFormat="1" ht="5.25" customHeight="1">
      <c r="B33" s="377"/>
      <c r="C33" s="378"/>
      <c r="D33" s="378"/>
      <c r="E33" s="378"/>
      <c r="F33" s="378"/>
      <c r="G33" s="378"/>
      <c r="H33" s="378"/>
      <c r="I33" s="379"/>
    </row>
    <row r="34" spans="2:10" s="376" customFormat="1" ht="15">
      <c r="B34" s="369" t="s">
        <v>9210</v>
      </c>
      <c r="C34" s="370"/>
      <c r="D34" s="371" t="str">
        <f>VLOOKUP($B34,'ORÇAMENTO '!$C$18:$J$1096,3,FALSE)</f>
        <v>P I S O S</v>
      </c>
      <c r="E34" s="372"/>
      <c r="F34" s="372"/>
      <c r="G34" s="373">
        <f>I34/$H$58</f>
        <v>2.6009110119224462E-2</v>
      </c>
      <c r="H34" s="374"/>
      <c r="I34" s="375">
        <f>VLOOKUP($B34,'ORÇAMENTO '!$C$18:$J$1096,8,FALSE)</f>
        <v>11980.65</v>
      </c>
    </row>
    <row r="35" spans="2:10" s="380" customFormat="1" ht="5.25" customHeight="1">
      <c r="B35" s="377"/>
      <c r="C35" s="378"/>
      <c r="D35" s="378"/>
      <c r="E35" s="378"/>
      <c r="F35" s="378"/>
      <c r="G35" s="378"/>
      <c r="H35" s="378"/>
      <c r="I35" s="379"/>
    </row>
    <row r="36" spans="2:10" s="376" customFormat="1" ht="15">
      <c r="B36" s="369" t="s">
        <v>9213</v>
      </c>
      <c r="C36" s="370"/>
      <c r="D36" s="371" t="str">
        <f>VLOOKUP($B36,'ORÇAMENTO '!$C$18:$J$1096,3,FALSE)</f>
        <v>F O R R O</v>
      </c>
      <c r="E36" s="372"/>
      <c r="F36" s="372"/>
      <c r="G36" s="373">
        <f>I36/$H$58</f>
        <v>1.3146110319579263E-2</v>
      </c>
      <c r="H36" s="374"/>
      <c r="I36" s="375">
        <f>VLOOKUP($B36,'ORÇAMENTO '!$C$18:$J$1096,8,FALSE)</f>
        <v>6055.53</v>
      </c>
      <c r="J36" s="381"/>
    </row>
    <row r="37" spans="2:10" s="380" customFormat="1" ht="5.25" customHeight="1">
      <c r="B37" s="377"/>
      <c r="C37" s="378"/>
      <c r="D37" s="378"/>
      <c r="E37" s="378"/>
      <c r="F37" s="378"/>
      <c r="G37" s="378"/>
      <c r="H37" s="378"/>
      <c r="I37" s="379"/>
    </row>
    <row r="38" spans="2:10" s="382" customFormat="1" ht="15">
      <c r="B38" s="369" t="s">
        <v>9214</v>
      </c>
      <c r="C38" s="370"/>
      <c r="D38" s="371" t="str">
        <f>VLOOKUP($B38,'ORÇAMENTO '!$C$18:$J$1096,3,FALSE)</f>
        <v xml:space="preserve">I N S T A L A Ç Õ E S   H I D R O S S A N I T Á R I A S </v>
      </c>
      <c r="E38" s="372"/>
      <c r="F38" s="372"/>
      <c r="G38" s="373">
        <f>I38/$H$58</f>
        <v>9.3427274821032635E-2</v>
      </c>
      <c r="H38" s="374"/>
      <c r="I38" s="375">
        <f>VLOOKUP($B38,'ORÇAMENTO '!$C$18:$J$1096,8,FALSE)</f>
        <v>43035.670000000006</v>
      </c>
    </row>
    <row r="39" spans="2:10" s="380" customFormat="1" ht="5.25" customHeight="1">
      <c r="B39" s="377"/>
      <c r="C39" s="378"/>
      <c r="D39" s="378"/>
      <c r="E39" s="378"/>
      <c r="F39" s="378"/>
      <c r="G39" s="378"/>
      <c r="H39" s="378"/>
      <c r="I39" s="379"/>
    </row>
    <row r="40" spans="2:10" s="382" customFormat="1" ht="15">
      <c r="B40" s="369" t="s">
        <v>9215</v>
      </c>
      <c r="C40" s="370"/>
      <c r="D40" s="371" t="str">
        <f>VLOOKUP($B40,'ORÇAMENTO '!$C$18:$J$1096,3,FALSE)</f>
        <v xml:space="preserve">I N S T A L A Ç Õ E S   E L É T R I C A S </v>
      </c>
      <c r="E40" s="372"/>
      <c r="F40" s="372"/>
      <c r="G40" s="373">
        <f>I40/$H$58</f>
        <v>6.0609097271681678E-2</v>
      </c>
      <c r="H40" s="374"/>
      <c r="I40" s="375">
        <f>VLOOKUP($B40,'ORÇAMENTO '!$C$18:$J$1096,8,FALSE)</f>
        <v>27918.540000000008</v>
      </c>
    </row>
    <row r="41" spans="2:10" s="380" customFormat="1" ht="5.25" customHeight="1">
      <c r="B41" s="377"/>
      <c r="C41" s="378"/>
      <c r="D41" s="378"/>
      <c r="E41" s="378"/>
      <c r="F41" s="378"/>
      <c r="G41" s="378"/>
      <c r="H41" s="378"/>
      <c r="I41" s="379"/>
    </row>
    <row r="42" spans="2:10" s="376" customFormat="1" ht="15">
      <c r="B42" s="369" t="s">
        <v>9221</v>
      </c>
      <c r="C42" s="370"/>
      <c r="D42" s="371" t="str">
        <f>VLOOKUP($B42,'ORÇAMENTO '!$C$18:$J$1096,3,FALSE)</f>
        <v>S P D A</v>
      </c>
      <c r="E42" s="372"/>
      <c r="F42" s="372"/>
      <c r="G42" s="373">
        <f>I42/$H$58</f>
        <v>2.9616907678942466E-2</v>
      </c>
      <c r="H42" s="374"/>
      <c r="I42" s="375">
        <f>VLOOKUP($B42,'ORÇAMENTO '!$C$18:$J$1096,8,FALSE)</f>
        <v>13642.519999999999</v>
      </c>
    </row>
    <row r="43" spans="2:10" s="380" customFormat="1" ht="5.25" customHeight="1">
      <c r="B43" s="377"/>
      <c r="C43" s="378"/>
      <c r="D43" s="378"/>
      <c r="E43" s="378"/>
      <c r="F43" s="378"/>
      <c r="G43" s="378"/>
      <c r="H43" s="378"/>
      <c r="I43" s="379"/>
    </row>
    <row r="44" spans="2:10" s="376" customFormat="1" ht="15">
      <c r="B44" s="369" t="s">
        <v>9222</v>
      </c>
      <c r="C44" s="370"/>
      <c r="D44" s="371" t="str">
        <f>VLOOKUP($B44,'ORÇAMENTO '!$C$18:$J$1096,3,FALSE)</f>
        <v>L Ó G I C A</v>
      </c>
      <c r="E44" s="372"/>
      <c r="F44" s="372"/>
      <c r="G44" s="373">
        <f>I44/$H$58</f>
        <v>2.1761171473600786E-2</v>
      </c>
      <c r="H44" s="374"/>
      <c r="I44" s="375">
        <f>VLOOKUP($B44,'ORÇAMENTO '!$C$18:$J$1096,8,FALSE)</f>
        <v>10023.91</v>
      </c>
      <c r="J44" s="381"/>
    </row>
    <row r="45" spans="2:10" s="380" customFormat="1" ht="5.25" customHeight="1">
      <c r="B45" s="377"/>
      <c r="C45" s="378"/>
      <c r="D45" s="378"/>
      <c r="E45" s="378"/>
      <c r="F45" s="378"/>
      <c r="G45" s="378"/>
      <c r="H45" s="378"/>
      <c r="I45" s="379"/>
    </row>
    <row r="46" spans="2:10" s="382" customFormat="1" ht="15">
      <c r="B46" s="369" t="s">
        <v>9223</v>
      </c>
      <c r="C46" s="370"/>
      <c r="D46" s="371" t="str">
        <f>VLOOKUP($B46,'ORÇAMENTO '!$C$18:$J$1096,3,FALSE)</f>
        <v>P R E V E N Ç Ã O  E  C O M B A T E   I N C Ê N D I O</v>
      </c>
      <c r="E46" s="372"/>
      <c r="F46" s="372"/>
      <c r="G46" s="373">
        <f>I46/$H$58</f>
        <v>2.0879276016865761E-2</v>
      </c>
      <c r="H46" s="374"/>
      <c r="I46" s="375">
        <f>VLOOKUP($B46,'ORÇAMENTO '!$C$18:$J$1096,8,FALSE)</f>
        <v>9617.6800000000021</v>
      </c>
    </row>
    <row r="47" spans="2:10" s="380" customFormat="1" ht="5.25" customHeight="1">
      <c r="B47" s="377"/>
      <c r="C47" s="378"/>
      <c r="D47" s="378"/>
      <c r="E47" s="378"/>
      <c r="F47" s="378"/>
      <c r="G47" s="378"/>
      <c r="H47" s="378"/>
      <c r="I47" s="379"/>
    </row>
    <row r="48" spans="2:10" s="382" customFormat="1" ht="15">
      <c r="B48" s="369" t="s">
        <v>9224</v>
      </c>
      <c r="C48" s="370"/>
      <c r="D48" s="371" t="str">
        <f>VLOOKUP($B48,'ORÇAMENTO '!$C$18:$J$1096,3,FALSE)</f>
        <v>P I N T U R A S</v>
      </c>
      <c r="E48" s="372"/>
      <c r="F48" s="372"/>
      <c r="G48" s="373">
        <f>I48/$H$58</f>
        <v>7.6115026364924981E-2</v>
      </c>
      <c r="H48" s="374"/>
      <c r="I48" s="375">
        <f>VLOOKUP($B48,'ORÇAMENTO '!$C$18:$J$1096,8,FALSE)</f>
        <v>35061.08</v>
      </c>
    </row>
    <row r="49" spans="2:14" s="380" customFormat="1" ht="5.25" customHeight="1">
      <c r="B49" s="377"/>
      <c r="C49" s="378"/>
      <c r="D49" s="378"/>
      <c r="E49" s="378"/>
      <c r="F49" s="378"/>
      <c r="G49" s="378"/>
      <c r="H49" s="378"/>
      <c r="I49" s="379"/>
    </row>
    <row r="50" spans="2:14" s="382" customFormat="1" ht="15">
      <c r="B50" s="369" t="s">
        <v>9225</v>
      </c>
      <c r="C50" s="370"/>
      <c r="D50" s="371" t="str">
        <f>VLOOKUP($B50,'ORÇAMENTO '!$C$18:$J$1096,3,FALSE)</f>
        <v>A C E S S I B I L I D A D E</v>
      </c>
      <c r="E50" s="372"/>
      <c r="F50" s="372"/>
      <c r="G50" s="373">
        <f>I50/$H$58</f>
        <v>1.03475255986422E-2</v>
      </c>
      <c r="H50" s="374"/>
      <c r="I50" s="375">
        <f>VLOOKUP($B50,'ORÇAMENTO '!$C$18:$J$1096,8,FALSE)</f>
        <v>4766.41</v>
      </c>
      <c r="N50" s="383"/>
    </row>
    <row r="51" spans="2:14" s="380" customFormat="1" ht="5.25" customHeight="1">
      <c r="B51" s="377"/>
      <c r="C51" s="378"/>
      <c r="D51" s="378"/>
      <c r="E51" s="378"/>
      <c r="F51" s="378"/>
      <c r="G51" s="378"/>
      <c r="H51" s="378"/>
      <c r="I51" s="379"/>
    </row>
    <row r="52" spans="2:14" s="376" customFormat="1" ht="15">
      <c r="B52" s="369" t="s">
        <v>11085</v>
      </c>
      <c r="C52" s="370"/>
      <c r="D52" s="371" t="str">
        <f>VLOOKUP($B52,'ORÇAMENTO '!$C$18:$J$1096,3,FALSE)</f>
        <v>G L P</v>
      </c>
      <c r="E52" s="372"/>
      <c r="F52" s="372"/>
      <c r="G52" s="373">
        <f>I52/$H$58</f>
        <v>4.9718992022344567E-3</v>
      </c>
      <c r="H52" s="374"/>
      <c r="I52" s="375">
        <f>VLOOKUP($B52,'ORÇAMENTO '!$C$18:$J$1096,8,FALSE)</f>
        <v>2290.2199999999998</v>
      </c>
    </row>
    <row r="53" spans="2:14" s="380" customFormat="1" ht="5.25" customHeight="1">
      <c r="B53" s="377"/>
      <c r="C53" s="378"/>
      <c r="D53" s="378"/>
      <c r="E53" s="378"/>
      <c r="F53" s="378"/>
      <c r="G53" s="378"/>
      <c r="H53" s="378"/>
      <c r="I53" s="379"/>
    </row>
    <row r="54" spans="2:14" s="376" customFormat="1" ht="15">
      <c r="B54" s="369" t="s">
        <v>12311</v>
      </c>
      <c r="C54" s="370"/>
      <c r="D54" s="371" t="str">
        <f>VLOOKUP($B54,'ORÇAMENTO '!$C$18:$J$1096,3,FALSE)</f>
        <v>I M P L A N T A Ç Ã O</v>
      </c>
      <c r="E54" s="372"/>
      <c r="F54" s="372"/>
      <c r="G54" s="373">
        <f>I54/$H$58</f>
        <v>9.3760577160772515E-3</v>
      </c>
      <c r="H54" s="374"/>
      <c r="I54" s="375">
        <f>VLOOKUP($B54,'ORÇAMENTO '!$C$18:$J$1096,8,FALSE)</f>
        <v>4318.92</v>
      </c>
    </row>
    <row r="55" spans="2:14" s="380" customFormat="1" ht="5.25" customHeight="1">
      <c r="B55" s="377"/>
      <c r="C55" s="378"/>
      <c r="D55" s="378"/>
      <c r="E55" s="378"/>
      <c r="F55" s="378"/>
      <c r="G55" s="378"/>
      <c r="H55" s="378"/>
      <c r="I55" s="379"/>
    </row>
    <row r="56" spans="2:14" s="376" customFormat="1" ht="15">
      <c r="B56" s="369" t="s">
        <v>12312</v>
      </c>
      <c r="C56" s="370"/>
      <c r="D56" s="371" t="str">
        <f>VLOOKUP($B56,'ORÇAMENTO '!$C$18:$J$1096,3,FALSE)</f>
        <v xml:space="preserve">S E R V I Ç O S   C O M P L E M E N T A R E S </v>
      </c>
      <c r="E56" s="372"/>
      <c r="F56" s="372"/>
      <c r="G56" s="373">
        <f>I56/$H$58</f>
        <v>1.317296467991654E-3</v>
      </c>
      <c r="H56" s="374"/>
      <c r="I56" s="375">
        <f>VLOOKUP($B56,'ORÇAMENTO '!$C$18:$J$1096,8,FALSE)</f>
        <v>606.79</v>
      </c>
    </row>
    <row r="57" spans="2:14" s="380" customFormat="1" ht="5.25" customHeight="1">
      <c r="B57" s="377"/>
      <c r="C57" s="378"/>
      <c r="D57" s="378"/>
      <c r="E57" s="378"/>
      <c r="F57" s="378"/>
      <c r="G57" s="378"/>
      <c r="H57" s="378"/>
      <c r="I57" s="379"/>
    </row>
    <row r="58" spans="2:14" ht="24" thickBot="1">
      <c r="B58" s="2358" t="s">
        <v>8250</v>
      </c>
      <c r="C58" s="2359"/>
      <c r="D58" s="2359"/>
      <c r="E58" s="2359"/>
      <c r="F58" s="2359"/>
      <c r="G58" s="173">
        <f>SUM(G14:G57)</f>
        <v>1.0000000000000002</v>
      </c>
      <c r="H58" s="2360">
        <f>SUM(I14:I56)</f>
        <v>460632.82999999996</v>
      </c>
      <c r="I58" s="2361"/>
    </row>
  </sheetData>
  <mergeCells count="9">
    <mergeCell ref="B58:F58"/>
    <mergeCell ref="H58:I58"/>
    <mergeCell ref="E3:G3"/>
    <mergeCell ref="H3:I4"/>
    <mergeCell ref="F4:G4"/>
    <mergeCell ref="B5:I5"/>
    <mergeCell ref="B10:I10"/>
    <mergeCell ref="B13:I13"/>
    <mergeCell ref="C7:G7"/>
  </mergeCells>
  <printOptions horizontalCentered="1"/>
  <pageMargins left="0.78740157480314965" right="0.19685039370078741" top="0.39370078740157483" bottom="0.78740157480314965" header="0.19685039370078741" footer="0.19685039370078741"/>
  <pageSetup paperSize="9" scale="55" fitToHeight="100" orientation="portrait" r:id="rId1"/>
  <headerFooter scaleWithDoc="0" alignWithMargins="0">
    <oddHeader>&amp;RPágina &amp;P de &amp;N</oddHeader>
    <oddFooter>&amp;R&amp;G</oddFooter>
  </headerFooter>
  <drawing r:id="rId2"/>
  <legacyDrawingHF r:id="rId3"/>
</worksheet>
</file>

<file path=xl/worksheets/sheet3.xml><?xml version="1.0" encoding="utf-8"?>
<worksheet xmlns="http://schemas.openxmlformats.org/spreadsheetml/2006/main" xmlns:r="http://schemas.openxmlformats.org/officeDocument/2006/relationships">
  <sheetPr>
    <tabColor theme="5" tint="0.39997558519241921"/>
  </sheetPr>
  <dimension ref="A1:P517"/>
  <sheetViews>
    <sheetView tabSelected="1" view="pageBreakPreview" topLeftCell="A488" zoomScale="110" zoomScaleNormal="130" zoomScaleSheetLayoutView="110" workbookViewId="0">
      <selection activeCell="H58" sqref="H58:I58"/>
    </sheetView>
  </sheetViews>
  <sheetFormatPr defaultRowHeight="12.75"/>
  <cols>
    <col min="1" max="1" width="8" style="5" customWidth="1"/>
    <col min="2" max="2" width="10.5703125" style="6" customWidth="1"/>
    <col min="3" max="3" width="10" style="7" customWidth="1"/>
    <col min="4" max="4" width="17" style="7" customWidth="1"/>
    <col min="5" max="5" width="80.7109375" style="69" customWidth="1"/>
    <col min="6" max="6" width="12.42578125" style="7" customWidth="1"/>
    <col min="7" max="7" width="12.85546875" style="9" customWidth="1"/>
    <col min="8" max="8" width="13.5703125" style="104" customWidth="1"/>
    <col min="9" max="9" width="13" style="9" customWidth="1"/>
    <col min="10" max="10" width="19.28515625" style="9" bestFit="1" customWidth="1"/>
    <col min="11" max="11" width="34.85546875" style="10" customWidth="1"/>
    <col min="12" max="12" width="29.28515625" style="11" bestFit="1" customWidth="1"/>
    <col min="13" max="13" width="30.42578125" style="5" bestFit="1" customWidth="1"/>
    <col min="14" max="14" width="11.7109375" style="5" bestFit="1" customWidth="1"/>
    <col min="15" max="15" width="9.140625" style="5"/>
    <col min="16" max="16" width="13.85546875" style="5" bestFit="1" customWidth="1"/>
    <col min="17" max="256" width="9.140625" style="5"/>
    <col min="257" max="257" width="8" style="5" customWidth="1"/>
    <col min="258" max="258" width="10.5703125" style="5" customWidth="1"/>
    <col min="259" max="259" width="8.5703125" style="5" customWidth="1"/>
    <col min="260" max="260" width="14.42578125" style="5" customWidth="1"/>
    <col min="261" max="261" width="75.140625" style="5" customWidth="1"/>
    <col min="262" max="262" width="12.42578125" style="5" customWidth="1"/>
    <col min="263" max="263" width="10.140625" style="5" customWidth="1"/>
    <col min="264" max="264" width="13.5703125" style="5" customWidth="1"/>
    <col min="265" max="265" width="11.42578125" style="5" customWidth="1"/>
    <col min="266" max="266" width="19.28515625" style="5" bestFit="1" customWidth="1"/>
    <col min="267" max="267" width="34.85546875" style="5" customWidth="1"/>
    <col min="268" max="268" width="8" style="5" bestFit="1" customWidth="1"/>
    <col min="269" max="269" width="30.42578125" style="5" bestFit="1" customWidth="1"/>
    <col min="270" max="270" width="11.7109375" style="5" bestFit="1" customWidth="1"/>
    <col min="271" max="271" width="9.140625" style="5"/>
    <col min="272" max="272" width="13.85546875" style="5" bestFit="1" customWidth="1"/>
    <col min="273" max="512" width="9.140625" style="5"/>
    <col min="513" max="513" width="8" style="5" customWidth="1"/>
    <col min="514" max="514" width="10.5703125" style="5" customWidth="1"/>
    <col min="515" max="515" width="8.5703125" style="5" customWidth="1"/>
    <col min="516" max="516" width="14.42578125" style="5" customWidth="1"/>
    <col min="517" max="517" width="75.140625" style="5" customWidth="1"/>
    <col min="518" max="518" width="12.42578125" style="5" customWidth="1"/>
    <col min="519" max="519" width="10.140625" style="5" customWidth="1"/>
    <col min="520" max="520" width="13.5703125" style="5" customWidth="1"/>
    <col min="521" max="521" width="11.42578125" style="5" customWidth="1"/>
    <col min="522" max="522" width="19.28515625" style="5" bestFit="1" customWidth="1"/>
    <col min="523" max="523" width="34.85546875" style="5" customWidth="1"/>
    <col min="524" max="524" width="8" style="5" bestFit="1" customWidth="1"/>
    <col min="525" max="525" width="30.42578125" style="5" bestFit="1" customWidth="1"/>
    <col min="526" max="526" width="11.7109375" style="5" bestFit="1" customWidth="1"/>
    <col min="527" max="527" width="9.140625" style="5"/>
    <col min="528" max="528" width="13.85546875" style="5" bestFit="1" customWidth="1"/>
    <col min="529" max="768" width="9.140625" style="5"/>
    <col min="769" max="769" width="8" style="5" customWidth="1"/>
    <col min="770" max="770" width="10.5703125" style="5" customWidth="1"/>
    <col min="771" max="771" width="8.5703125" style="5" customWidth="1"/>
    <col min="772" max="772" width="14.42578125" style="5" customWidth="1"/>
    <col min="773" max="773" width="75.140625" style="5" customWidth="1"/>
    <col min="774" max="774" width="12.42578125" style="5" customWidth="1"/>
    <col min="775" max="775" width="10.140625" style="5" customWidth="1"/>
    <col min="776" max="776" width="13.5703125" style="5" customWidth="1"/>
    <col min="777" max="777" width="11.42578125" style="5" customWidth="1"/>
    <col min="778" max="778" width="19.28515625" style="5" bestFit="1" customWidth="1"/>
    <col min="779" max="779" width="34.85546875" style="5" customWidth="1"/>
    <col min="780" max="780" width="8" style="5" bestFit="1" customWidth="1"/>
    <col min="781" max="781" width="30.42578125" style="5" bestFit="1" customWidth="1"/>
    <col min="782" max="782" width="11.7109375" style="5" bestFit="1" customWidth="1"/>
    <col min="783" max="783" width="9.140625" style="5"/>
    <col min="784" max="784" width="13.85546875" style="5" bestFit="1" customWidth="1"/>
    <col min="785" max="1024" width="9.140625" style="5"/>
    <col min="1025" max="1025" width="8" style="5" customWidth="1"/>
    <col min="1026" max="1026" width="10.5703125" style="5" customWidth="1"/>
    <col min="1027" max="1027" width="8.5703125" style="5" customWidth="1"/>
    <col min="1028" max="1028" width="14.42578125" style="5" customWidth="1"/>
    <col min="1029" max="1029" width="75.140625" style="5" customWidth="1"/>
    <col min="1030" max="1030" width="12.42578125" style="5" customWidth="1"/>
    <col min="1031" max="1031" width="10.140625" style="5" customWidth="1"/>
    <col min="1032" max="1032" width="13.5703125" style="5" customWidth="1"/>
    <col min="1033" max="1033" width="11.42578125" style="5" customWidth="1"/>
    <col min="1034" max="1034" width="19.28515625" style="5" bestFit="1" customWidth="1"/>
    <col min="1035" max="1035" width="34.85546875" style="5" customWidth="1"/>
    <col min="1036" max="1036" width="8" style="5" bestFit="1" customWidth="1"/>
    <col min="1037" max="1037" width="30.42578125" style="5" bestFit="1" customWidth="1"/>
    <col min="1038" max="1038" width="11.7109375" style="5" bestFit="1" customWidth="1"/>
    <col min="1039" max="1039" width="9.140625" style="5"/>
    <col min="1040" max="1040" width="13.85546875" style="5" bestFit="1" customWidth="1"/>
    <col min="1041" max="1280" width="9.140625" style="5"/>
    <col min="1281" max="1281" width="8" style="5" customWidth="1"/>
    <col min="1282" max="1282" width="10.5703125" style="5" customWidth="1"/>
    <col min="1283" max="1283" width="8.5703125" style="5" customWidth="1"/>
    <col min="1284" max="1284" width="14.42578125" style="5" customWidth="1"/>
    <col min="1285" max="1285" width="75.140625" style="5" customWidth="1"/>
    <col min="1286" max="1286" width="12.42578125" style="5" customWidth="1"/>
    <col min="1287" max="1287" width="10.140625" style="5" customWidth="1"/>
    <col min="1288" max="1288" width="13.5703125" style="5" customWidth="1"/>
    <col min="1289" max="1289" width="11.42578125" style="5" customWidth="1"/>
    <col min="1290" max="1290" width="19.28515625" style="5" bestFit="1" customWidth="1"/>
    <col min="1291" max="1291" width="34.85546875" style="5" customWidth="1"/>
    <col min="1292" max="1292" width="8" style="5" bestFit="1" customWidth="1"/>
    <col min="1293" max="1293" width="30.42578125" style="5" bestFit="1" customWidth="1"/>
    <col min="1294" max="1294" width="11.7109375" style="5" bestFit="1" customWidth="1"/>
    <col min="1295" max="1295" width="9.140625" style="5"/>
    <col min="1296" max="1296" width="13.85546875" style="5" bestFit="1" customWidth="1"/>
    <col min="1297" max="1536" width="9.140625" style="5"/>
    <col min="1537" max="1537" width="8" style="5" customWidth="1"/>
    <col min="1538" max="1538" width="10.5703125" style="5" customWidth="1"/>
    <col min="1539" max="1539" width="8.5703125" style="5" customWidth="1"/>
    <col min="1540" max="1540" width="14.42578125" style="5" customWidth="1"/>
    <col min="1541" max="1541" width="75.140625" style="5" customWidth="1"/>
    <col min="1542" max="1542" width="12.42578125" style="5" customWidth="1"/>
    <col min="1543" max="1543" width="10.140625" style="5" customWidth="1"/>
    <col min="1544" max="1544" width="13.5703125" style="5" customWidth="1"/>
    <col min="1545" max="1545" width="11.42578125" style="5" customWidth="1"/>
    <col min="1546" max="1546" width="19.28515625" style="5" bestFit="1" customWidth="1"/>
    <col min="1547" max="1547" width="34.85546875" style="5" customWidth="1"/>
    <col min="1548" max="1548" width="8" style="5" bestFit="1" customWidth="1"/>
    <col min="1549" max="1549" width="30.42578125" style="5" bestFit="1" customWidth="1"/>
    <col min="1550" max="1550" width="11.7109375" style="5" bestFit="1" customWidth="1"/>
    <col min="1551" max="1551" width="9.140625" style="5"/>
    <col min="1552" max="1552" width="13.85546875" style="5" bestFit="1" customWidth="1"/>
    <col min="1553" max="1792" width="9.140625" style="5"/>
    <col min="1793" max="1793" width="8" style="5" customWidth="1"/>
    <col min="1794" max="1794" width="10.5703125" style="5" customWidth="1"/>
    <col min="1795" max="1795" width="8.5703125" style="5" customWidth="1"/>
    <col min="1796" max="1796" width="14.42578125" style="5" customWidth="1"/>
    <col min="1797" max="1797" width="75.140625" style="5" customWidth="1"/>
    <col min="1798" max="1798" width="12.42578125" style="5" customWidth="1"/>
    <col min="1799" max="1799" width="10.140625" style="5" customWidth="1"/>
    <col min="1800" max="1800" width="13.5703125" style="5" customWidth="1"/>
    <col min="1801" max="1801" width="11.42578125" style="5" customWidth="1"/>
    <col min="1802" max="1802" width="19.28515625" style="5" bestFit="1" customWidth="1"/>
    <col min="1803" max="1803" width="34.85546875" style="5" customWidth="1"/>
    <col min="1804" max="1804" width="8" style="5" bestFit="1" customWidth="1"/>
    <col min="1805" max="1805" width="30.42578125" style="5" bestFit="1" customWidth="1"/>
    <col min="1806" max="1806" width="11.7109375" style="5" bestFit="1" customWidth="1"/>
    <col min="1807" max="1807" width="9.140625" style="5"/>
    <col min="1808" max="1808" width="13.85546875" style="5" bestFit="1" customWidth="1"/>
    <col min="1809" max="2048" width="9.140625" style="5"/>
    <col min="2049" max="2049" width="8" style="5" customWidth="1"/>
    <col min="2050" max="2050" width="10.5703125" style="5" customWidth="1"/>
    <col min="2051" max="2051" width="8.5703125" style="5" customWidth="1"/>
    <col min="2052" max="2052" width="14.42578125" style="5" customWidth="1"/>
    <col min="2053" max="2053" width="75.140625" style="5" customWidth="1"/>
    <col min="2054" max="2054" width="12.42578125" style="5" customWidth="1"/>
    <col min="2055" max="2055" width="10.140625" style="5" customWidth="1"/>
    <col min="2056" max="2056" width="13.5703125" style="5" customWidth="1"/>
    <col min="2057" max="2057" width="11.42578125" style="5" customWidth="1"/>
    <col min="2058" max="2058" width="19.28515625" style="5" bestFit="1" customWidth="1"/>
    <col min="2059" max="2059" width="34.85546875" style="5" customWidth="1"/>
    <col min="2060" max="2060" width="8" style="5" bestFit="1" customWidth="1"/>
    <col min="2061" max="2061" width="30.42578125" style="5" bestFit="1" customWidth="1"/>
    <col min="2062" max="2062" width="11.7109375" style="5" bestFit="1" customWidth="1"/>
    <col min="2063" max="2063" width="9.140625" style="5"/>
    <col min="2064" max="2064" width="13.85546875" style="5" bestFit="1" customWidth="1"/>
    <col min="2065" max="2304" width="9.140625" style="5"/>
    <col min="2305" max="2305" width="8" style="5" customWidth="1"/>
    <col min="2306" max="2306" width="10.5703125" style="5" customWidth="1"/>
    <col min="2307" max="2307" width="8.5703125" style="5" customWidth="1"/>
    <col min="2308" max="2308" width="14.42578125" style="5" customWidth="1"/>
    <col min="2309" max="2309" width="75.140625" style="5" customWidth="1"/>
    <col min="2310" max="2310" width="12.42578125" style="5" customWidth="1"/>
    <col min="2311" max="2311" width="10.140625" style="5" customWidth="1"/>
    <col min="2312" max="2312" width="13.5703125" style="5" customWidth="1"/>
    <col min="2313" max="2313" width="11.42578125" style="5" customWidth="1"/>
    <col min="2314" max="2314" width="19.28515625" style="5" bestFit="1" customWidth="1"/>
    <col min="2315" max="2315" width="34.85546875" style="5" customWidth="1"/>
    <col min="2316" max="2316" width="8" style="5" bestFit="1" customWidth="1"/>
    <col min="2317" max="2317" width="30.42578125" style="5" bestFit="1" customWidth="1"/>
    <col min="2318" max="2318" width="11.7109375" style="5" bestFit="1" customWidth="1"/>
    <col min="2319" max="2319" width="9.140625" style="5"/>
    <col min="2320" max="2320" width="13.85546875" style="5" bestFit="1" customWidth="1"/>
    <col min="2321" max="2560" width="9.140625" style="5"/>
    <col min="2561" max="2561" width="8" style="5" customWidth="1"/>
    <col min="2562" max="2562" width="10.5703125" style="5" customWidth="1"/>
    <col min="2563" max="2563" width="8.5703125" style="5" customWidth="1"/>
    <col min="2564" max="2564" width="14.42578125" style="5" customWidth="1"/>
    <col min="2565" max="2565" width="75.140625" style="5" customWidth="1"/>
    <col min="2566" max="2566" width="12.42578125" style="5" customWidth="1"/>
    <col min="2567" max="2567" width="10.140625" style="5" customWidth="1"/>
    <col min="2568" max="2568" width="13.5703125" style="5" customWidth="1"/>
    <col min="2569" max="2569" width="11.42578125" style="5" customWidth="1"/>
    <col min="2570" max="2570" width="19.28515625" style="5" bestFit="1" customWidth="1"/>
    <col min="2571" max="2571" width="34.85546875" style="5" customWidth="1"/>
    <col min="2572" max="2572" width="8" style="5" bestFit="1" customWidth="1"/>
    <col min="2573" max="2573" width="30.42578125" style="5" bestFit="1" customWidth="1"/>
    <col min="2574" max="2574" width="11.7109375" style="5" bestFit="1" customWidth="1"/>
    <col min="2575" max="2575" width="9.140625" style="5"/>
    <col min="2576" max="2576" width="13.85546875" style="5" bestFit="1" customWidth="1"/>
    <col min="2577" max="2816" width="9.140625" style="5"/>
    <col min="2817" max="2817" width="8" style="5" customWidth="1"/>
    <col min="2818" max="2818" width="10.5703125" style="5" customWidth="1"/>
    <col min="2819" max="2819" width="8.5703125" style="5" customWidth="1"/>
    <col min="2820" max="2820" width="14.42578125" style="5" customWidth="1"/>
    <col min="2821" max="2821" width="75.140625" style="5" customWidth="1"/>
    <col min="2822" max="2822" width="12.42578125" style="5" customWidth="1"/>
    <col min="2823" max="2823" width="10.140625" style="5" customWidth="1"/>
    <col min="2824" max="2824" width="13.5703125" style="5" customWidth="1"/>
    <col min="2825" max="2825" width="11.42578125" style="5" customWidth="1"/>
    <col min="2826" max="2826" width="19.28515625" style="5" bestFit="1" customWidth="1"/>
    <col min="2827" max="2827" width="34.85546875" style="5" customWidth="1"/>
    <col min="2828" max="2828" width="8" style="5" bestFit="1" customWidth="1"/>
    <col min="2829" max="2829" width="30.42578125" style="5" bestFit="1" customWidth="1"/>
    <col min="2830" max="2830" width="11.7109375" style="5" bestFit="1" customWidth="1"/>
    <col min="2831" max="2831" width="9.140625" style="5"/>
    <col min="2832" max="2832" width="13.85546875" style="5" bestFit="1" customWidth="1"/>
    <col min="2833" max="3072" width="9.140625" style="5"/>
    <col min="3073" max="3073" width="8" style="5" customWidth="1"/>
    <col min="3074" max="3074" width="10.5703125" style="5" customWidth="1"/>
    <col min="3075" max="3075" width="8.5703125" style="5" customWidth="1"/>
    <col min="3076" max="3076" width="14.42578125" style="5" customWidth="1"/>
    <col min="3077" max="3077" width="75.140625" style="5" customWidth="1"/>
    <col min="3078" max="3078" width="12.42578125" style="5" customWidth="1"/>
    <col min="3079" max="3079" width="10.140625" style="5" customWidth="1"/>
    <col min="3080" max="3080" width="13.5703125" style="5" customWidth="1"/>
    <col min="3081" max="3081" width="11.42578125" style="5" customWidth="1"/>
    <col min="3082" max="3082" width="19.28515625" style="5" bestFit="1" customWidth="1"/>
    <col min="3083" max="3083" width="34.85546875" style="5" customWidth="1"/>
    <col min="3084" max="3084" width="8" style="5" bestFit="1" customWidth="1"/>
    <col min="3085" max="3085" width="30.42578125" style="5" bestFit="1" customWidth="1"/>
    <col min="3086" max="3086" width="11.7109375" style="5" bestFit="1" customWidth="1"/>
    <col min="3087" max="3087" width="9.140625" style="5"/>
    <col min="3088" max="3088" width="13.85546875" style="5" bestFit="1" customWidth="1"/>
    <col min="3089" max="3328" width="9.140625" style="5"/>
    <col min="3329" max="3329" width="8" style="5" customWidth="1"/>
    <col min="3330" max="3330" width="10.5703125" style="5" customWidth="1"/>
    <col min="3331" max="3331" width="8.5703125" style="5" customWidth="1"/>
    <col min="3332" max="3332" width="14.42578125" style="5" customWidth="1"/>
    <col min="3333" max="3333" width="75.140625" style="5" customWidth="1"/>
    <col min="3334" max="3334" width="12.42578125" style="5" customWidth="1"/>
    <col min="3335" max="3335" width="10.140625" style="5" customWidth="1"/>
    <col min="3336" max="3336" width="13.5703125" style="5" customWidth="1"/>
    <col min="3337" max="3337" width="11.42578125" style="5" customWidth="1"/>
    <col min="3338" max="3338" width="19.28515625" style="5" bestFit="1" customWidth="1"/>
    <col min="3339" max="3339" width="34.85546875" style="5" customWidth="1"/>
    <col min="3340" max="3340" width="8" style="5" bestFit="1" customWidth="1"/>
    <col min="3341" max="3341" width="30.42578125" style="5" bestFit="1" customWidth="1"/>
    <col min="3342" max="3342" width="11.7109375" style="5" bestFit="1" customWidth="1"/>
    <col min="3343" max="3343" width="9.140625" style="5"/>
    <col min="3344" max="3344" width="13.85546875" style="5" bestFit="1" customWidth="1"/>
    <col min="3345" max="3584" width="9.140625" style="5"/>
    <col min="3585" max="3585" width="8" style="5" customWidth="1"/>
    <col min="3586" max="3586" width="10.5703125" style="5" customWidth="1"/>
    <col min="3587" max="3587" width="8.5703125" style="5" customWidth="1"/>
    <col min="3588" max="3588" width="14.42578125" style="5" customWidth="1"/>
    <col min="3589" max="3589" width="75.140625" style="5" customWidth="1"/>
    <col min="3590" max="3590" width="12.42578125" style="5" customWidth="1"/>
    <col min="3591" max="3591" width="10.140625" style="5" customWidth="1"/>
    <col min="3592" max="3592" width="13.5703125" style="5" customWidth="1"/>
    <col min="3593" max="3593" width="11.42578125" style="5" customWidth="1"/>
    <col min="3594" max="3594" width="19.28515625" style="5" bestFit="1" customWidth="1"/>
    <col min="3595" max="3595" width="34.85546875" style="5" customWidth="1"/>
    <col min="3596" max="3596" width="8" style="5" bestFit="1" customWidth="1"/>
    <col min="3597" max="3597" width="30.42578125" style="5" bestFit="1" customWidth="1"/>
    <col min="3598" max="3598" width="11.7109375" style="5" bestFit="1" customWidth="1"/>
    <col min="3599" max="3599" width="9.140625" style="5"/>
    <col min="3600" max="3600" width="13.85546875" style="5" bestFit="1" customWidth="1"/>
    <col min="3601" max="3840" width="9.140625" style="5"/>
    <col min="3841" max="3841" width="8" style="5" customWidth="1"/>
    <col min="3842" max="3842" width="10.5703125" style="5" customWidth="1"/>
    <col min="3843" max="3843" width="8.5703125" style="5" customWidth="1"/>
    <col min="3844" max="3844" width="14.42578125" style="5" customWidth="1"/>
    <col min="3845" max="3845" width="75.140625" style="5" customWidth="1"/>
    <col min="3846" max="3846" width="12.42578125" style="5" customWidth="1"/>
    <col min="3847" max="3847" width="10.140625" style="5" customWidth="1"/>
    <col min="3848" max="3848" width="13.5703125" style="5" customWidth="1"/>
    <col min="3849" max="3849" width="11.42578125" style="5" customWidth="1"/>
    <col min="3850" max="3850" width="19.28515625" style="5" bestFit="1" customWidth="1"/>
    <col min="3851" max="3851" width="34.85546875" style="5" customWidth="1"/>
    <col min="3852" max="3852" width="8" style="5" bestFit="1" customWidth="1"/>
    <col min="3853" max="3853" width="30.42578125" style="5" bestFit="1" customWidth="1"/>
    <col min="3854" max="3854" width="11.7109375" style="5" bestFit="1" customWidth="1"/>
    <col min="3855" max="3855" width="9.140625" style="5"/>
    <col min="3856" max="3856" width="13.85546875" style="5" bestFit="1" customWidth="1"/>
    <col min="3857" max="4096" width="9.140625" style="5"/>
    <col min="4097" max="4097" width="8" style="5" customWidth="1"/>
    <col min="4098" max="4098" width="10.5703125" style="5" customWidth="1"/>
    <col min="4099" max="4099" width="8.5703125" style="5" customWidth="1"/>
    <col min="4100" max="4100" width="14.42578125" style="5" customWidth="1"/>
    <col min="4101" max="4101" width="75.140625" style="5" customWidth="1"/>
    <col min="4102" max="4102" width="12.42578125" style="5" customWidth="1"/>
    <col min="4103" max="4103" width="10.140625" style="5" customWidth="1"/>
    <col min="4104" max="4104" width="13.5703125" style="5" customWidth="1"/>
    <col min="4105" max="4105" width="11.42578125" style="5" customWidth="1"/>
    <col min="4106" max="4106" width="19.28515625" style="5" bestFit="1" customWidth="1"/>
    <col min="4107" max="4107" width="34.85546875" style="5" customWidth="1"/>
    <col min="4108" max="4108" width="8" style="5" bestFit="1" customWidth="1"/>
    <col min="4109" max="4109" width="30.42578125" style="5" bestFit="1" customWidth="1"/>
    <col min="4110" max="4110" width="11.7109375" style="5" bestFit="1" customWidth="1"/>
    <col min="4111" max="4111" width="9.140625" style="5"/>
    <col min="4112" max="4112" width="13.85546875" style="5" bestFit="1" customWidth="1"/>
    <col min="4113" max="4352" width="9.140625" style="5"/>
    <col min="4353" max="4353" width="8" style="5" customWidth="1"/>
    <col min="4354" max="4354" width="10.5703125" style="5" customWidth="1"/>
    <col min="4355" max="4355" width="8.5703125" style="5" customWidth="1"/>
    <col min="4356" max="4356" width="14.42578125" style="5" customWidth="1"/>
    <col min="4357" max="4357" width="75.140625" style="5" customWidth="1"/>
    <col min="4358" max="4358" width="12.42578125" style="5" customWidth="1"/>
    <col min="4359" max="4359" width="10.140625" style="5" customWidth="1"/>
    <col min="4360" max="4360" width="13.5703125" style="5" customWidth="1"/>
    <col min="4361" max="4361" width="11.42578125" style="5" customWidth="1"/>
    <col min="4362" max="4362" width="19.28515625" style="5" bestFit="1" customWidth="1"/>
    <col min="4363" max="4363" width="34.85546875" style="5" customWidth="1"/>
    <col min="4364" max="4364" width="8" style="5" bestFit="1" customWidth="1"/>
    <col min="4365" max="4365" width="30.42578125" style="5" bestFit="1" customWidth="1"/>
    <col min="4366" max="4366" width="11.7109375" style="5" bestFit="1" customWidth="1"/>
    <col min="4367" max="4367" width="9.140625" style="5"/>
    <col min="4368" max="4368" width="13.85546875" style="5" bestFit="1" customWidth="1"/>
    <col min="4369" max="4608" width="9.140625" style="5"/>
    <col min="4609" max="4609" width="8" style="5" customWidth="1"/>
    <col min="4610" max="4610" width="10.5703125" style="5" customWidth="1"/>
    <col min="4611" max="4611" width="8.5703125" style="5" customWidth="1"/>
    <col min="4612" max="4612" width="14.42578125" style="5" customWidth="1"/>
    <col min="4613" max="4613" width="75.140625" style="5" customWidth="1"/>
    <col min="4614" max="4614" width="12.42578125" style="5" customWidth="1"/>
    <col min="4615" max="4615" width="10.140625" style="5" customWidth="1"/>
    <col min="4616" max="4616" width="13.5703125" style="5" customWidth="1"/>
    <col min="4617" max="4617" width="11.42578125" style="5" customWidth="1"/>
    <col min="4618" max="4618" width="19.28515625" style="5" bestFit="1" customWidth="1"/>
    <col min="4619" max="4619" width="34.85546875" style="5" customWidth="1"/>
    <col min="4620" max="4620" width="8" style="5" bestFit="1" customWidth="1"/>
    <col min="4621" max="4621" width="30.42578125" style="5" bestFit="1" customWidth="1"/>
    <col min="4622" max="4622" width="11.7109375" style="5" bestFit="1" customWidth="1"/>
    <col min="4623" max="4623" width="9.140625" style="5"/>
    <col min="4624" max="4624" width="13.85546875" style="5" bestFit="1" customWidth="1"/>
    <col min="4625" max="4864" width="9.140625" style="5"/>
    <col min="4865" max="4865" width="8" style="5" customWidth="1"/>
    <col min="4866" max="4866" width="10.5703125" style="5" customWidth="1"/>
    <col min="4867" max="4867" width="8.5703125" style="5" customWidth="1"/>
    <col min="4868" max="4868" width="14.42578125" style="5" customWidth="1"/>
    <col min="4869" max="4869" width="75.140625" style="5" customWidth="1"/>
    <col min="4870" max="4870" width="12.42578125" style="5" customWidth="1"/>
    <col min="4871" max="4871" width="10.140625" style="5" customWidth="1"/>
    <col min="4872" max="4872" width="13.5703125" style="5" customWidth="1"/>
    <col min="4873" max="4873" width="11.42578125" style="5" customWidth="1"/>
    <col min="4874" max="4874" width="19.28515625" style="5" bestFit="1" customWidth="1"/>
    <col min="4875" max="4875" width="34.85546875" style="5" customWidth="1"/>
    <col min="4876" max="4876" width="8" style="5" bestFit="1" customWidth="1"/>
    <col min="4877" max="4877" width="30.42578125" style="5" bestFit="1" customWidth="1"/>
    <col min="4878" max="4878" width="11.7109375" style="5" bestFit="1" customWidth="1"/>
    <col min="4879" max="4879" width="9.140625" style="5"/>
    <col min="4880" max="4880" width="13.85546875" style="5" bestFit="1" customWidth="1"/>
    <col min="4881" max="5120" width="9.140625" style="5"/>
    <col min="5121" max="5121" width="8" style="5" customWidth="1"/>
    <col min="5122" max="5122" width="10.5703125" style="5" customWidth="1"/>
    <col min="5123" max="5123" width="8.5703125" style="5" customWidth="1"/>
    <col min="5124" max="5124" width="14.42578125" style="5" customWidth="1"/>
    <col min="5125" max="5125" width="75.140625" style="5" customWidth="1"/>
    <col min="5126" max="5126" width="12.42578125" style="5" customWidth="1"/>
    <col min="5127" max="5127" width="10.140625" style="5" customWidth="1"/>
    <col min="5128" max="5128" width="13.5703125" style="5" customWidth="1"/>
    <col min="5129" max="5129" width="11.42578125" style="5" customWidth="1"/>
    <col min="5130" max="5130" width="19.28515625" style="5" bestFit="1" customWidth="1"/>
    <col min="5131" max="5131" width="34.85546875" style="5" customWidth="1"/>
    <col min="5132" max="5132" width="8" style="5" bestFit="1" customWidth="1"/>
    <col min="5133" max="5133" width="30.42578125" style="5" bestFit="1" customWidth="1"/>
    <col min="5134" max="5134" width="11.7109375" style="5" bestFit="1" customWidth="1"/>
    <col min="5135" max="5135" width="9.140625" style="5"/>
    <col min="5136" max="5136" width="13.85546875" style="5" bestFit="1" customWidth="1"/>
    <col min="5137" max="5376" width="9.140625" style="5"/>
    <col min="5377" max="5377" width="8" style="5" customWidth="1"/>
    <col min="5378" max="5378" width="10.5703125" style="5" customWidth="1"/>
    <col min="5379" max="5379" width="8.5703125" style="5" customWidth="1"/>
    <col min="5380" max="5380" width="14.42578125" style="5" customWidth="1"/>
    <col min="5381" max="5381" width="75.140625" style="5" customWidth="1"/>
    <col min="5382" max="5382" width="12.42578125" style="5" customWidth="1"/>
    <col min="5383" max="5383" width="10.140625" style="5" customWidth="1"/>
    <col min="5384" max="5384" width="13.5703125" style="5" customWidth="1"/>
    <col min="5385" max="5385" width="11.42578125" style="5" customWidth="1"/>
    <col min="5386" max="5386" width="19.28515625" style="5" bestFit="1" customWidth="1"/>
    <col min="5387" max="5387" width="34.85546875" style="5" customWidth="1"/>
    <col min="5388" max="5388" width="8" style="5" bestFit="1" customWidth="1"/>
    <col min="5389" max="5389" width="30.42578125" style="5" bestFit="1" customWidth="1"/>
    <col min="5390" max="5390" width="11.7109375" style="5" bestFit="1" customWidth="1"/>
    <col min="5391" max="5391" width="9.140625" style="5"/>
    <col min="5392" max="5392" width="13.85546875" style="5" bestFit="1" customWidth="1"/>
    <col min="5393" max="5632" width="9.140625" style="5"/>
    <col min="5633" max="5633" width="8" style="5" customWidth="1"/>
    <col min="5634" max="5634" width="10.5703125" style="5" customWidth="1"/>
    <col min="5635" max="5635" width="8.5703125" style="5" customWidth="1"/>
    <col min="5636" max="5636" width="14.42578125" style="5" customWidth="1"/>
    <col min="5637" max="5637" width="75.140625" style="5" customWidth="1"/>
    <col min="5638" max="5638" width="12.42578125" style="5" customWidth="1"/>
    <col min="5639" max="5639" width="10.140625" style="5" customWidth="1"/>
    <col min="5640" max="5640" width="13.5703125" style="5" customWidth="1"/>
    <col min="5641" max="5641" width="11.42578125" style="5" customWidth="1"/>
    <col min="5642" max="5642" width="19.28515625" style="5" bestFit="1" customWidth="1"/>
    <col min="5643" max="5643" width="34.85546875" style="5" customWidth="1"/>
    <col min="5644" max="5644" width="8" style="5" bestFit="1" customWidth="1"/>
    <col min="5645" max="5645" width="30.42578125" style="5" bestFit="1" customWidth="1"/>
    <col min="5646" max="5646" width="11.7109375" style="5" bestFit="1" customWidth="1"/>
    <col min="5647" max="5647" width="9.140625" style="5"/>
    <col min="5648" max="5648" width="13.85546875" style="5" bestFit="1" customWidth="1"/>
    <col min="5649" max="5888" width="9.140625" style="5"/>
    <col min="5889" max="5889" width="8" style="5" customWidth="1"/>
    <col min="5890" max="5890" width="10.5703125" style="5" customWidth="1"/>
    <col min="5891" max="5891" width="8.5703125" style="5" customWidth="1"/>
    <col min="5892" max="5892" width="14.42578125" style="5" customWidth="1"/>
    <col min="5893" max="5893" width="75.140625" style="5" customWidth="1"/>
    <col min="5894" max="5894" width="12.42578125" style="5" customWidth="1"/>
    <col min="5895" max="5895" width="10.140625" style="5" customWidth="1"/>
    <col min="5896" max="5896" width="13.5703125" style="5" customWidth="1"/>
    <col min="5897" max="5897" width="11.42578125" style="5" customWidth="1"/>
    <col min="5898" max="5898" width="19.28515625" style="5" bestFit="1" customWidth="1"/>
    <col min="5899" max="5899" width="34.85546875" style="5" customWidth="1"/>
    <col min="5900" max="5900" width="8" style="5" bestFit="1" customWidth="1"/>
    <col min="5901" max="5901" width="30.42578125" style="5" bestFit="1" customWidth="1"/>
    <col min="5902" max="5902" width="11.7109375" style="5" bestFit="1" customWidth="1"/>
    <col min="5903" max="5903" width="9.140625" style="5"/>
    <col min="5904" max="5904" width="13.85546875" style="5" bestFit="1" customWidth="1"/>
    <col min="5905" max="6144" width="9.140625" style="5"/>
    <col min="6145" max="6145" width="8" style="5" customWidth="1"/>
    <col min="6146" max="6146" width="10.5703125" style="5" customWidth="1"/>
    <col min="6147" max="6147" width="8.5703125" style="5" customWidth="1"/>
    <col min="6148" max="6148" width="14.42578125" style="5" customWidth="1"/>
    <col min="6149" max="6149" width="75.140625" style="5" customWidth="1"/>
    <col min="6150" max="6150" width="12.42578125" style="5" customWidth="1"/>
    <col min="6151" max="6151" width="10.140625" style="5" customWidth="1"/>
    <col min="6152" max="6152" width="13.5703125" style="5" customWidth="1"/>
    <col min="6153" max="6153" width="11.42578125" style="5" customWidth="1"/>
    <col min="6154" max="6154" width="19.28515625" style="5" bestFit="1" customWidth="1"/>
    <col min="6155" max="6155" width="34.85546875" style="5" customWidth="1"/>
    <col min="6156" max="6156" width="8" style="5" bestFit="1" customWidth="1"/>
    <col min="6157" max="6157" width="30.42578125" style="5" bestFit="1" customWidth="1"/>
    <col min="6158" max="6158" width="11.7109375" style="5" bestFit="1" customWidth="1"/>
    <col min="6159" max="6159" width="9.140625" style="5"/>
    <col min="6160" max="6160" width="13.85546875" style="5" bestFit="1" customWidth="1"/>
    <col min="6161" max="6400" width="9.140625" style="5"/>
    <col min="6401" max="6401" width="8" style="5" customWidth="1"/>
    <col min="6402" max="6402" width="10.5703125" style="5" customWidth="1"/>
    <col min="6403" max="6403" width="8.5703125" style="5" customWidth="1"/>
    <col min="6404" max="6404" width="14.42578125" style="5" customWidth="1"/>
    <col min="6405" max="6405" width="75.140625" style="5" customWidth="1"/>
    <col min="6406" max="6406" width="12.42578125" style="5" customWidth="1"/>
    <col min="6407" max="6407" width="10.140625" style="5" customWidth="1"/>
    <col min="6408" max="6408" width="13.5703125" style="5" customWidth="1"/>
    <col min="6409" max="6409" width="11.42578125" style="5" customWidth="1"/>
    <col min="6410" max="6410" width="19.28515625" style="5" bestFit="1" customWidth="1"/>
    <col min="6411" max="6411" width="34.85546875" style="5" customWidth="1"/>
    <col min="6412" max="6412" width="8" style="5" bestFit="1" customWidth="1"/>
    <col min="6413" max="6413" width="30.42578125" style="5" bestFit="1" customWidth="1"/>
    <col min="6414" max="6414" width="11.7109375" style="5" bestFit="1" customWidth="1"/>
    <col min="6415" max="6415" width="9.140625" style="5"/>
    <col min="6416" max="6416" width="13.85546875" style="5" bestFit="1" customWidth="1"/>
    <col min="6417" max="6656" width="9.140625" style="5"/>
    <col min="6657" max="6657" width="8" style="5" customWidth="1"/>
    <col min="6658" max="6658" width="10.5703125" style="5" customWidth="1"/>
    <col min="6659" max="6659" width="8.5703125" style="5" customWidth="1"/>
    <col min="6660" max="6660" width="14.42578125" style="5" customWidth="1"/>
    <col min="6661" max="6661" width="75.140625" style="5" customWidth="1"/>
    <col min="6662" max="6662" width="12.42578125" style="5" customWidth="1"/>
    <col min="6663" max="6663" width="10.140625" style="5" customWidth="1"/>
    <col min="6664" max="6664" width="13.5703125" style="5" customWidth="1"/>
    <col min="6665" max="6665" width="11.42578125" style="5" customWidth="1"/>
    <col min="6666" max="6666" width="19.28515625" style="5" bestFit="1" customWidth="1"/>
    <col min="6667" max="6667" width="34.85546875" style="5" customWidth="1"/>
    <col min="6668" max="6668" width="8" style="5" bestFit="1" customWidth="1"/>
    <col min="6669" max="6669" width="30.42578125" style="5" bestFit="1" customWidth="1"/>
    <col min="6670" max="6670" width="11.7109375" style="5" bestFit="1" customWidth="1"/>
    <col min="6671" max="6671" width="9.140625" style="5"/>
    <col min="6672" max="6672" width="13.85546875" style="5" bestFit="1" customWidth="1"/>
    <col min="6673" max="6912" width="9.140625" style="5"/>
    <col min="6913" max="6913" width="8" style="5" customWidth="1"/>
    <col min="6914" max="6914" width="10.5703125" style="5" customWidth="1"/>
    <col min="6915" max="6915" width="8.5703125" style="5" customWidth="1"/>
    <col min="6916" max="6916" width="14.42578125" style="5" customWidth="1"/>
    <col min="6917" max="6917" width="75.140625" style="5" customWidth="1"/>
    <col min="6918" max="6918" width="12.42578125" style="5" customWidth="1"/>
    <col min="6919" max="6919" width="10.140625" style="5" customWidth="1"/>
    <col min="6920" max="6920" width="13.5703125" style="5" customWidth="1"/>
    <col min="6921" max="6921" width="11.42578125" style="5" customWidth="1"/>
    <col min="6922" max="6922" width="19.28515625" style="5" bestFit="1" customWidth="1"/>
    <col min="6923" max="6923" width="34.85546875" style="5" customWidth="1"/>
    <col min="6924" max="6924" width="8" style="5" bestFit="1" customWidth="1"/>
    <col min="6925" max="6925" width="30.42578125" style="5" bestFit="1" customWidth="1"/>
    <col min="6926" max="6926" width="11.7109375" style="5" bestFit="1" customWidth="1"/>
    <col min="6927" max="6927" width="9.140625" style="5"/>
    <col min="6928" max="6928" width="13.85546875" style="5" bestFit="1" customWidth="1"/>
    <col min="6929" max="7168" width="9.140625" style="5"/>
    <col min="7169" max="7169" width="8" style="5" customWidth="1"/>
    <col min="7170" max="7170" width="10.5703125" style="5" customWidth="1"/>
    <col min="7171" max="7171" width="8.5703125" style="5" customWidth="1"/>
    <col min="7172" max="7172" width="14.42578125" style="5" customWidth="1"/>
    <col min="7173" max="7173" width="75.140625" style="5" customWidth="1"/>
    <col min="7174" max="7174" width="12.42578125" style="5" customWidth="1"/>
    <col min="7175" max="7175" width="10.140625" style="5" customWidth="1"/>
    <col min="7176" max="7176" width="13.5703125" style="5" customWidth="1"/>
    <col min="7177" max="7177" width="11.42578125" style="5" customWidth="1"/>
    <col min="7178" max="7178" width="19.28515625" style="5" bestFit="1" customWidth="1"/>
    <col min="7179" max="7179" width="34.85546875" style="5" customWidth="1"/>
    <col min="7180" max="7180" width="8" style="5" bestFit="1" customWidth="1"/>
    <col min="7181" max="7181" width="30.42578125" style="5" bestFit="1" customWidth="1"/>
    <col min="7182" max="7182" width="11.7109375" style="5" bestFit="1" customWidth="1"/>
    <col min="7183" max="7183" width="9.140625" style="5"/>
    <col min="7184" max="7184" width="13.85546875" style="5" bestFit="1" customWidth="1"/>
    <col min="7185" max="7424" width="9.140625" style="5"/>
    <col min="7425" max="7425" width="8" style="5" customWidth="1"/>
    <col min="7426" max="7426" width="10.5703125" style="5" customWidth="1"/>
    <col min="7427" max="7427" width="8.5703125" style="5" customWidth="1"/>
    <col min="7428" max="7428" width="14.42578125" style="5" customWidth="1"/>
    <col min="7429" max="7429" width="75.140625" style="5" customWidth="1"/>
    <col min="7430" max="7430" width="12.42578125" style="5" customWidth="1"/>
    <col min="7431" max="7431" width="10.140625" style="5" customWidth="1"/>
    <col min="7432" max="7432" width="13.5703125" style="5" customWidth="1"/>
    <col min="7433" max="7433" width="11.42578125" style="5" customWidth="1"/>
    <col min="7434" max="7434" width="19.28515625" style="5" bestFit="1" customWidth="1"/>
    <col min="7435" max="7435" width="34.85546875" style="5" customWidth="1"/>
    <col min="7436" max="7436" width="8" style="5" bestFit="1" customWidth="1"/>
    <col min="7437" max="7437" width="30.42578125" style="5" bestFit="1" customWidth="1"/>
    <col min="7438" max="7438" width="11.7109375" style="5" bestFit="1" customWidth="1"/>
    <col min="7439" max="7439" width="9.140625" style="5"/>
    <col min="7440" max="7440" width="13.85546875" style="5" bestFit="1" customWidth="1"/>
    <col min="7441" max="7680" width="9.140625" style="5"/>
    <col min="7681" max="7681" width="8" style="5" customWidth="1"/>
    <col min="7682" max="7682" width="10.5703125" style="5" customWidth="1"/>
    <col min="7683" max="7683" width="8.5703125" style="5" customWidth="1"/>
    <col min="7684" max="7684" width="14.42578125" style="5" customWidth="1"/>
    <col min="7685" max="7685" width="75.140625" style="5" customWidth="1"/>
    <col min="7686" max="7686" width="12.42578125" style="5" customWidth="1"/>
    <col min="7687" max="7687" width="10.140625" style="5" customWidth="1"/>
    <col min="7688" max="7688" width="13.5703125" style="5" customWidth="1"/>
    <col min="7689" max="7689" width="11.42578125" style="5" customWidth="1"/>
    <col min="7690" max="7690" width="19.28515625" style="5" bestFit="1" customWidth="1"/>
    <col min="7691" max="7691" width="34.85546875" style="5" customWidth="1"/>
    <col min="7692" max="7692" width="8" style="5" bestFit="1" customWidth="1"/>
    <col min="7693" max="7693" width="30.42578125" style="5" bestFit="1" customWidth="1"/>
    <col min="7694" max="7694" width="11.7109375" style="5" bestFit="1" customWidth="1"/>
    <col min="7695" max="7695" width="9.140625" style="5"/>
    <col min="7696" max="7696" width="13.85546875" style="5" bestFit="1" customWidth="1"/>
    <col min="7697" max="7936" width="9.140625" style="5"/>
    <col min="7937" max="7937" width="8" style="5" customWidth="1"/>
    <col min="7938" max="7938" width="10.5703125" style="5" customWidth="1"/>
    <col min="7939" max="7939" width="8.5703125" style="5" customWidth="1"/>
    <col min="7940" max="7940" width="14.42578125" style="5" customWidth="1"/>
    <col min="7941" max="7941" width="75.140625" style="5" customWidth="1"/>
    <col min="7942" max="7942" width="12.42578125" style="5" customWidth="1"/>
    <col min="7943" max="7943" width="10.140625" style="5" customWidth="1"/>
    <col min="7944" max="7944" width="13.5703125" style="5" customWidth="1"/>
    <col min="7945" max="7945" width="11.42578125" style="5" customWidth="1"/>
    <col min="7946" max="7946" width="19.28515625" style="5" bestFit="1" customWidth="1"/>
    <col min="7947" max="7947" width="34.85546875" style="5" customWidth="1"/>
    <col min="7948" max="7948" width="8" style="5" bestFit="1" customWidth="1"/>
    <col min="7949" max="7949" width="30.42578125" style="5" bestFit="1" customWidth="1"/>
    <col min="7950" max="7950" width="11.7109375" style="5" bestFit="1" customWidth="1"/>
    <col min="7951" max="7951" width="9.140625" style="5"/>
    <col min="7952" max="7952" width="13.85546875" style="5" bestFit="1" customWidth="1"/>
    <col min="7953" max="8192" width="9.140625" style="5"/>
    <col min="8193" max="8193" width="8" style="5" customWidth="1"/>
    <col min="8194" max="8194" width="10.5703125" style="5" customWidth="1"/>
    <col min="8195" max="8195" width="8.5703125" style="5" customWidth="1"/>
    <col min="8196" max="8196" width="14.42578125" style="5" customWidth="1"/>
    <col min="8197" max="8197" width="75.140625" style="5" customWidth="1"/>
    <col min="8198" max="8198" width="12.42578125" style="5" customWidth="1"/>
    <col min="8199" max="8199" width="10.140625" style="5" customWidth="1"/>
    <col min="8200" max="8200" width="13.5703125" style="5" customWidth="1"/>
    <col min="8201" max="8201" width="11.42578125" style="5" customWidth="1"/>
    <col min="8202" max="8202" width="19.28515625" style="5" bestFit="1" customWidth="1"/>
    <col min="8203" max="8203" width="34.85546875" style="5" customWidth="1"/>
    <col min="8204" max="8204" width="8" style="5" bestFit="1" customWidth="1"/>
    <col min="8205" max="8205" width="30.42578125" style="5" bestFit="1" customWidth="1"/>
    <col min="8206" max="8206" width="11.7109375" style="5" bestFit="1" customWidth="1"/>
    <col min="8207" max="8207" width="9.140625" style="5"/>
    <col min="8208" max="8208" width="13.85546875" style="5" bestFit="1" customWidth="1"/>
    <col min="8209" max="8448" width="9.140625" style="5"/>
    <col min="8449" max="8449" width="8" style="5" customWidth="1"/>
    <col min="8450" max="8450" width="10.5703125" style="5" customWidth="1"/>
    <col min="8451" max="8451" width="8.5703125" style="5" customWidth="1"/>
    <col min="8452" max="8452" width="14.42578125" style="5" customWidth="1"/>
    <col min="8453" max="8453" width="75.140625" style="5" customWidth="1"/>
    <col min="8454" max="8454" width="12.42578125" style="5" customWidth="1"/>
    <col min="8455" max="8455" width="10.140625" style="5" customWidth="1"/>
    <col min="8456" max="8456" width="13.5703125" style="5" customWidth="1"/>
    <col min="8457" max="8457" width="11.42578125" style="5" customWidth="1"/>
    <col min="8458" max="8458" width="19.28515625" style="5" bestFit="1" customWidth="1"/>
    <col min="8459" max="8459" width="34.85546875" style="5" customWidth="1"/>
    <col min="8460" max="8460" width="8" style="5" bestFit="1" customWidth="1"/>
    <col min="8461" max="8461" width="30.42578125" style="5" bestFit="1" customWidth="1"/>
    <col min="8462" max="8462" width="11.7109375" style="5" bestFit="1" customWidth="1"/>
    <col min="8463" max="8463" width="9.140625" style="5"/>
    <col min="8464" max="8464" width="13.85546875" style="5" bestFit="1" customWidth="1"/>
    <col min="8465" max="8704" width="9.140625" style="5"/>
    <col min="8705" max="8705" width="8" style="5" customWidth="1"/>
    <col min="8706" max="8706" width="10.5703125" style="5" customWidth="1"/>
    <col min="8707" max="8707" width="8.5703125" style="5" customWidth="1"/>
    <col min="8708" max="8708" width="14.42578125" style="5" customWidth="1"/>
    <col min="8709" max="8709" width="75.140625" style="5" customWidth="1"/>
    <col min="8710" max="8710" width="12.42578125" style="5" customWidth="1"/>
    <col min="8711" max="8711" width="10.140625" style="5" customWidth="1"/>
    <col min="8712" max="8712" width="13.5703125" style="5" customWidth="1"/>
    <col min="8713" max="8713" width="11.42578125" style="5" customWidth="1"/>
    <col min="8714" max="8714" width="19.28515625" style="5" bestFit="1" customWidth="1"/>
    <col min="8715" max="8715" width="34.85546875" style="5" customWidth="1"/>
    <col min="8716" max="8716" width="8" style="5" bestFit="1" customWidth="1"/>
    <col min="8717" max="8717" width="30.42578125" style="5" bestFit="1" customWidth="1"/>
    <col min="8718" max="8718" width="11.7109375" style="5" bestFit="1" customWidth="1"/>
    <col min="8719" max="8719" width="9.140625" style="5"/>
    <col min="8720" max="8720" width="13.85546875" style="5" bestFit="1" customWidth="1"/>
    <col min="8721" max="8960" width="9.140625" style="5"/>
    <col min="8961" max="8961" width="8" style="5" customWidth="1"/>
    <col min="8962" max="8962" width="10.5703125" style="5" customWidth="1"/>
    <col min="8963" max="8963" width="8.5703125" style="5" customWidth="1"/>
    <col min="8964" max="8964" width="14.42578125" style="5" customWidth="1"/>
    <col min="8965" max="8965" width="75.140625" style="5" customWidth="1"/>
    <col min="8966" max="8966" width="12.42578125" style="5" customWidth="1"/>
    <col min="8967" max="8967" width="10.140625" style="5" customWidth="1"/>
    <col min="8968" max="8968" width="13.5703125" style="5" customWidth="1"/>
    <col min="8969" max="8969" width="11.42578125" style="5" customWidth="1"/>
    <col min="8970" max="8970" width="19.28515625" style="5" bestFit="1" customWidth="1"/>
    <col min="8971" max="8971" width="34.85546875" style="5" customWidth="1"/>
    <col min="8972" max="8972" width="8" style="5" bestFit="1" customWidth="1"/>
    <col min="8973" max="8973" width="30.42578125" style="5" bestFit="1" customWidth="1"/>
    <col min="8974" max="8974" width="11.7109375" style="5" bestFit="1" customWidth="1"/>
    <col min="8975" max="8975" width="9.140625" style="5"/>
    <col min="8976" max="8976" width="13.85546875" style="5" bestFit="1" customWidth="1"/>
    <col min="8977" max="9216" width="9.140625" style="5"/>
    <col min="9217" max="9217" width="8" style="5" customWidth="1"/>
    <col min="9218" max="9218" width="10.5703125" style="5" customWidth="1"/>
    <col min="9219" max="9219" width="8.5703125" style="5" customWidth="1"/>
    <col min="9220" max="9220" width="14.42578125" style="5" customWidth="1"/>
    <col min="9221" max="9221" width="75.140625" style="5" customWidth="1"/>
    <col min="9222" max="9222" width="12.42578125" style="5" customWidth="1"/>
    <col min="9223" max="9223" width="10.140625" style="5" customWidth="1"/>
    <col min="9224" max="9224" width="13.5703125" style="5" customWidth="1"/>
    <col min="9225" max="9225" width="11.42578125" style="5" customWidth="1"/>
    <col min="9226" max="9226" width="19.28515625" style="5" bestFit="1" customWidth="1"/>
    <col min="9227" max="9227" width="34.85546875" style="5" customWidth="1"/>
    <col min="9228" max="9228" width="8" style="5" bestFit="1" customWidth="1"/>
    <col min="9229" max="9229" width="30.42578125" style="5" bestFit="1" customWidth="1"/>
    <col min="9230" max="9230" width="11.7109375" style="5" bestFit="1" customWidth="1"/>
    <col min="9231" max="9231" width="9.140625" style="5"/>
    <col min="9232" max="9232" width="13.85546875" style="5" bestFit="1" customWidth="1"/>
    <col min="9233" max="9472" width="9.140625" style="5"/>
    <col min="9473" max="9473" width="8" style="5" customWidth="1"/>
    <col min="9474" max="9474" width="10.5703125" style="5" customWidth="1"/>
    <col min="9475" max="9475" width="8.5703125" style="5" customWidth="1"/>
    <col min="9476" max="9476" width="14.42578125" style="5" customWidth="1"/>
    <col min="9477" max="9477" width="75.140625" style="5" customWidth="1"/>
    <col min="9478" max="9478" width="12.42578125" style="5" customWidth="1"/>
    <col min="9479" max="9479" width="10.140625" style="5" customWidth="1"/>
    <col min="9480" max="9480" width="13.5703125" style="5" customWidth="1"/>
    <col min="9481" max="9481" width="11.42578125" style="5" customWidth="1"/>
    <col min="9482" max="9482" width="19.28515625" style="5" bestFit="1" customWidth="1"/>
    <col min="9483" max="9483" width="34.85546875" style="5" customWidth="1"/>
    <col min="9484" max="9484" width="8" style="5" bestFit="1" customWidth="1"/>
    <col min="9485" max="9485" width="30.42578125" style="5" bestFit="1" customWidth="1"/>
    <col min="9486" max="9486" width="11.7109375" style="5" bestFit="1" customWidth="1"/>
    <col min="9487" max="9487" width="9.140625" style="5"/>
    <col min="9488" max="9488" width="13.85546875" style="5" bestFit="1" customWidth="1"/>
    <col min="9489" max="9728" width="9.140625" style="5"/>
    <col min="9729" max="9729" width="8" style="5" customWidth="1"/>
    <col min="9730" max="9730" width="10.5703125" style="5" customWidth="1"/>
    <col min="9731" max="9731" width="8.5703125" style="5" customWidth="1"/>
    <col min="9732" max="9732" width="14.42578125" style="5" customWidth="1"/>
    <col min="9733" max="9733" width="75.140625" style="5" customWidth="1"/>
    <col min="9734" max="9734" width="12.42578125" style="5" customWidth="1"/>
    <col min="9735" max="9735" width="10.140625" style="5" customWidth="1"/>
    <col min="9736" max="9736" width="13.5703125" style="5" customWidth="1"/>
    <col min="9737" max="9737" width="11.42578125" style="5" customWidth="1"/>
    <col min="9738" max="9738" width="19.28515625" style="5" bestFit="1" customWidth="1"/>
    <col min="9739" max="9739" width="34.85546875" style="5" customWidth="1"/>
    <col min="9740" max="9740" width="8" style="5" bestFit="1" customWidth="1"/>
    <col min="9741" max="9741" width="30.42578125" style="5" bestFit="1" customWidth="1"/>
    <col min="9742" max="9742" width="11.7109375" style="5" bestFit="1" customWidth="1"/>
    <col min="9743" max="9743" width="9.140625" style="5"/>
    <col min="9744" max="9744" width="13.85546875" style="5" bestFit="1" customWidth="1"/>
    <col min="9745" max="9984" width="9.140625" style="5"/>
    <col min="9985" max="9985" width="8" style="5" customWidth="1"/>
    <col min="9986" max="9986" width="10.5703125" style="5" customWidth="1"/>
    <col min="9987" max="9987" width="8.5703125" style="5" customWidth="1"/>
    <col min="9988" max="9988" width="14.42578125" style="5" customWidth="1"/>
    <col min="9989" max="9989" width="75.140625" style="5" customWidth="1"/>
    <col min="9990" max="9990" width="12.42578125" style="5" customWidth="1"/>
    <col min="9991" max="9991" width="10.140625" style="5" customWidth="1"/>
    <col min="9992" max="9992" width="13.5703125" style="5" customWidth="1"/>
    <col min="9993" max="9993" width="11.42578125" style="5" customWidth="1"/>
    <col min="9994" max="9994" width="19.28515625" style="5" bestFit="1" customWidth="1"/>
    <col min="9995" max="9995" width="34.85546875" style="5" customWidth="1"/>
    <col min="9996" max="9996" width="8" style="5" bestFit="1" customWidth="1"/>
    <col min="9997" max="9997" width="30.42578125" style="5" bestFit="1" customWidth="1"/>
    <col min="9998" max="9998" width="11.7109375" style="5" bestFit="1" customWidth="1"/>
    <col min="9999" max="9999" width="9.140625" style="5"/>
    <col min="10000" max="10000" width="13.85546875" style="5" bestFit="1" customWidth="1"/>
    <col min="10001" max="10240" width="9.140625" style="5"/>
    <col min="10241" max="10241" width="8" style="5" customWidth="1"/>
    <col min="10242" max="10242" width="10.5703125" style="5" customWidth="1"/>
    <col min="10243" max="10243" width="8.5703125" style="5" customWidth="1"/>
    <col min="10244" max="10244" width="14.42578125" style="5" customWidth="1"/>
    <col min="10245" max="10245" width="75.140625" style="5" customWidth="1"/>
    <col min="10246" max="10246" width="12.42578125" style="5" customWidth="1"/>
    <col min="10247" max="10247" width="10.140625" style="5" customWidth="1"/>
    <col min="10248" max="10248" width="13.5703125" style="5" customWidth="1"/>
    <col min="10249" max="10249" width="11.42578125" style="5" customWidth="1"/>
    <col min="10250" max="10250" width="19.28515625" style="5" bestFit="1" customWidth="1"/>
    <col min="10251" max="10251" width="34.85546875" style="5" customWidth="1"/>
    <col min="10252" max="10252" width="8" style="5" bestFit="1" customWidth="1"/>
    <col min="10253" max="10253" width="30.42578125" style="5" bestFit="1" customWidth="1"/>
    <col min="10254" max="10254" width="11.7109375" style="5" bestFit="1" customWidth="1"/>
    <col min="10255" max="10255" width="9.140625" style="5"/>
    <col min="10256" max="10256" width="13.85546875" style="5" bestFit="1" customWidth="1"/>
    <col min="10257" max="10496" width="9.140625" style="5"/>
    <col min="10497" max="10497" width="8" style="5" customWidth="1"/>
    <col min="10498" max="10498" width="10.5703125" style="5" customWidth="1"/>
    <col min="10499" max="10499" width="8.5703125" style="5" customWidth="1"/>
    <col min="10500" max="10500" width="14.42578125" style="5" customWidth="1"/>
    <col min="10501" max="10501" width="75.140625" style="5" customWidth="1"/>
    <col min="10502" max="10502" width="12.42578125" style="5" customWidth="1"/>
    <col min="10503" max="10503" width="10.140625" style="5" customWidth="1"/>
    <col min="10504" max="10504" width="13.5703125" style="5" customWidth="1"/>
    <col min="10505" max="10505" width="11.42578125" style="5" customWidth="1"/>
    <col min="10506" max="10506" width="19.28515625" style="5" bestFit="1" customWidth="1"/>
    <col min="10507" max="10507" width="34.85546875" style="5" customWidth="1"/>
    <col min="10508" max="10508" width="8" style="5" bestFit="1" customWidth="1"/>
    <col min="10509" max="10509" width="30.42578125" style="5" bestFit="1" customWidth="1"/>
    <col min="10510" max="10510" width="11.7109375" style="5" bestFit="1" customWidth="1"/>
    <col min="10511" max="10511" width="9.140625" style="5"/>
    <col min="10512" max="10512" width="13.85546875" style="5" bestFit="1" customWidth="1"/>
    <col min="10513" max="10752" width="9.140625" style="5"/>
    <col min="10753" max="10753" width="8" style="5" customWidth="1"/>
    <col min="10754" max="10754" width="10.5703125" style="5" customWidth="1"/>
    <col min="10755" max="10755" width="8.5703125" style="5" customWidth="1"/>
    <col min="10756" max="10756" width="14.42578125" style="5" customWidth="1"/>
    <col min="10757" max="10757" width="75.140625" style="5" customWidth="1"/>
    <col min="10758" max="10758" width="12.42578125" style="5" customWidth="1"/>
    <col min="10759" max="10759" width="10.140625" style="5" customWidth="1"/>
    <col min="10760" max="10760" width="13.5703125" style="5" customWidth="1"/>
    <col min="10761" max="10761" width="11.42578125" style="5" customWidth="1"/>
    <col min="10762" max="10762" width="19.28515625" style="5" bestFit="1" customWidth="1"/>
    <col min="10763" max="10763" width="34.85546875" style="5" customWidth="1"/>
    <col min="10764" max="10764" width="8" style="5" bestFit="1" customWidth="1"/>
    <col min="10765" max="10765" width="30.42578125" style="5" bestFit="1" customWidth="1"/>
    <col min="10766" max="10766" width="11.7109375" style="5" bestFit="1" customWidth="1"/>
    <col min="10767" max="10767" width="9.140625" style="5"/>
    <col min="10768" max="10768" width="13.85546875" style="5" bestFit="1" customWidth="1"/>
    <col min="10769" max="11008" width="9.140625" style="5"/>
    <col min="11009" max="11009" width="8" style="5" customWidth="1"/>
    <col min="11010" max="11010" width="10.5703125" style="5" customWidth="1"/>
    <col min="11011" max="11011" width="8.5703125" style="5" customWidth="1"/>
    <col min="11012" max="11012" width="14.42578125" style="5" customWidth="1"/>
    <col min="11013" max="11013" width="75.140625" style="5" customWidth="1"/>
    <col min="11014" max="11014" width="12.42578125" style="5" customWidth="1"/>
    <col min="11015" max="11015" width="10.140625" style="5" customWidth="1"/>
    <col min="11016" max="11016" width="13.5703125" style="5" customWidth="1"/>
    <col min="11017" max="11017" width="11.42578125" style="5" customWidth="1"/>
    <col min="11018" max="11018" width="19.28515625" style="5" bestFit="1" customWidth="1"/>
    <col min="11019" max="11019" width="34.85546875" style="5" customWidth="1"/>
    <col min="11020" max="11020" width="8" style="5" bestFit="1" customWidth="1"/>
    <col min="11021" max="11021" width="30.42578125" style="5" bestFit="1" customWidth="1"/>
    <col min="11022" max="11022" width="11.7109375" style="5" bestFit="1" customWidth="1"/>
    <col min="11023" max="11023" width="9.140625" style="5"/>
    <col min="11024" max="11024" width="13.85546875" style="5" bestFit="1" customWidth="1"/>
    <col min="11025" max="11264" width="9.140625" style="5"/>
    <col min="11265" max="11265" width="8" style="5" customWidth="1"/>
    <col min="11266" max="11266" width="10.5703125" style="5" customWidth="1"/>
    <col min="11267" max="11267" width="8.5703125" style="5" customWidth="1"/>
    <col min="11268" max="11268" width="14.42578125" style="5" customWidth="1"/>
    <col min="11269" max="11269" width="75.140625" style="5" customWidth="1"/>
    <col min="11270" max="11270" width="12.42578125" style="5" customWidth="1"/>
    <col min="11271" max="11271" width="10.140625" style="5" customWidth="1"/>
    <col min="11272" max="11272" width="13.5703125" style="5" customWidth="1"/>
    <col min="11273" max="11273" width="11.42578125" style="5" customWidth="1"/>
    <col min="11274" max="11274" width="19.28515625" style="5" bestFit="1" customWidth="1"/>
    <col min="11275" max="11275" width="34.85546875" style="5" customWidth="1"/>
    <col min="11276" max="11276" width="8" style="5" bestFit="1" customWidth="1"/>
    <col min="11277" max="11277" width="30.42578125" style="5" bestFit="1" customWidth="1"/>
    <col min="11278" max="11278" width="11.7109375" style="5" bestFit="1" customWidth="1"/>
    <col min="11279" max="11279" width="9.140625" style="5"/>
    <col min="11280" max="11280" width="13.85546875" style="5" bestFit="1" customWidth="1"/>
    <col min="11281" max="11520" width="9.140625" style="5"/>
    <col min="11521" max="11521" width="8" style="5" customWidth="1"/>
    <col min="11522" max="11522" width="10.5703125" style="5" customWidth="1"/>
    <col min="11523" max="11523" width="8.5703125" style="5" customWidth="1"/>
    <col min="11524" max="11524" width="14.42578125" style="5" customWidth="1"/>
    <col min="11525" max="11525" width="75.140625" style="5" customWidth="1"/>
    <col min="11526" max="11526" width="12.42578125" style="5" customWidth="1"/>
    <col min="11527" max="11527" width="10.140625" style="5" customWidth="1"/>
    <col min="11528" max="11528" width="13.5703125" style="5" customWidth="1"/>
    <col min="11529" max="11529" width="11.42578125" style="5" customWidth="1"/>
    <col min="11530" max="11530" width="19.28515625" style="5" bestFit="1" customWidth="1"/>
    <col min="11531" max="11531" width="34.85546875" style="5" customWidth="1"/>
    <col min="11532" max="11532" width="8" style="5" bestFit="1" customWidth="1"/>
    <col min="11533" max="11533" width="30.42578125" style="5" bestFit="1" customWidth="1"/>
    <col min="11534" max="11534" width="11.7109375" style="5" bestFit="1" customWidth="1"/>
    <col min="11535" max="11535" width="9.140625" style="5"/>
    <col min="11536" max="11536" width="13.85546875" style="5" bestFit="1" customWidth="1"/>
    <col min="11537" max="11776" width="9.140625" style="5"/>
    <col min="11777" max="11777" width="8" style="5" customWidth="1"/>
    <col min="11778" max="11778" width="10.5703125" style="5" customWidth="1"/>
    <col min="11779" max="11779" width="8.5703125" style="5" customWidth="1"/>
    <col min="11780" max="11780" width="14.42578125" style="5" customWidth="1"/>
    <col min="11781" max="11781" width="75.140625" style="5" customWidth="1"/>
    <col min="11782" max="11782" width="12.42578125" style="5" customWidth="1"/>
    <col min="11783" max="11783" width="10.140625" style="5" customWidth="1"/>
    <col min="11784" max="11784" width="13.5703125" style="5" customWidth="1"/>
    <col min="11785" max="11785" width="11.42578125" style="5" customWidth="1"/>
    <col min="11786" max="11786" width="19.28515625" style="5" bestFit="1" customWidth="1"/>
    <col min="11787" max="11787" width="34.85546875" style="5" customWidth="1"/>
    <col min="11788" max="11788" width="8" style="5" bestFit="1" customWidth="1"/>
    <col min="11789" max="11789" width="30.42578125" style="5" bestFit="1" customWidth="1"/>
    <col min="11790" max="11790" width="11.7109375" style="5" bestFit="1" customWidth="1"/>
    <col min="11791" max="11791" width="9.140625" style="5"/>
    <col min="11792" max="11792" width="13.85546875" style="5" bestFit="1" customWidth="1"/>
    <col min="11793" max="12032" width="9.140625" style="5"/>
    <col min="12033" max="12033" width="8" style="5" customWidth="1"/>
    <col min="12034" max="12034" width="10.5703125" style="5" customWidth="1"/>
    <col min="12035" max="12035" width="8.5703125" style="5" customWidth="1"/>
    <col min="12036" max="12036" width="14.42578125" style="5" customWidth="1"/>
    <col min="12037" max="12037" width="75.140625" style="5" customWidth="1"/>
    <col min="12038" max="12038" width="12.42578125" style="5" customWidth="1"/>
    <col min="12039" max="12039" width="10.140625" style="5" customWidth="1"/>
    <col min="12040" max="12040" width="13.5703125" style="5" customWidth="1"/>
    <col min="12041" max="12041" width="11.42578125" style="5" customWidth="1"/>
    <col min="12042" max="12042" width="19.28515625" style="5" bestFit="1" customWidth="1"/>
    <col min="12043" max="12043" width="34.85546875" style="5" customWidth="1"/>
    <col min="12044" max="12044" width="8" style="5" bestFit="1" customWidth="1"/>
    <col min="12045" max="12045" width="30.42578125" style="5" bestFit="1" customWidth="1"/>
    <col min="12046" max="12046" width="11.7109375" style="5" bestFit="1" customWidth="1"/>
    <col min="12047" max="12047" width="9.140625" style="5"/>
    <col min="12048" max="12048" width="13.85546875" style="5" bestFit="1" customWidth="1"/>
    <col min="12049" max="12288" width="9.140625" style="5"/>
    <col min="12289" max="12289" width="8" style="5" customWidth="1"/>
    <col min="12290" max="12290" width="10.5703125" style="5" customWidth="1"/>
    <col min="12291" max="12291" width="8.5703125" style="5" customWidth="1"/>
    <col min="12292" max="12292" width="14.42578125" style="5" customWidth="1"/>
    <col min="12293" max="12293" width="75.140625" style="5" customWidth="1"/>
    <col min="12294" max="12294" width="12.42578125" style="5" customWidth="1"/>
    <col min="12295" max="12295" width="10.140625" style="5" customWidth="1"/>
    <col min="12296" max="12296" width="13.5703125" style="5" customWidth="1"/>
    <col min="12297" max="12297" width="11.42578125" style="5" customWidth="1"/>
    <col min="12298" max="12298" width="19.28515625" style="5" bestFit="1" customWidth="1"/>
    <col min="12299" max="12299" width="34.85546875" style="5" customWidth="1"/>
    <col min="12300" max="12300" width="8" style="5" bestFit="1" customWidth="1"/>
    <col min="12301" max="12301" width="30.42578125" style="5" bestFit="1" customWidth="1"/>
    <col min="12302" max="12302" width="11.7109375" style="5" bestFit="1" customWidth="1"/>
    <col min="12303" max="12303" width="9.140625" style="5"/>
    <col min="12304" max="12304" width="13.85546875" style="5" bestFit="1" customWidth="1"/>
    <col min="12305" max="12544" width="9.140625" style="5"/>
    <col min="12545" max="12545" width="8" style="5" customWidth="1"/>
    <col min="12546" max="12546" width="10.5703125" style="5" customWidth="1"/>
    <col min="12547" max="12547" width="8.5703125" style="5" customWidth="1"/>
    <col min="12548" max="12548" width="14.42578125" style="5" customWidth="1"/>
    <col min="12549" max="12549" width="75.140625" style="5" customWidth="1"/>
    <col min="12550" max="12550" width="12.42578125" style="5" customWidth="1"/>
    <col min="12551" max="12551" width="10.140625" style="5" customWidth="1"/>
    <col min="12552" max="12552" width="13.5703125" style="5" customWidth="1"/>
    <col min="12553" max="12553" width="11.42578125" style="5" customWidth="1"/>
    <col min="12554" max="12554" width="19.28515625" style="5" bestFit="1" customWidth="1"/>
    <col min="12555" max="12555" width="34.85546875" style="5" customWidth="1"/>
    <col min="12556" max="12556" width="8" style="5" bestFit="1" customWidth="1"/>
    <col min="12557" max="12557" width="30.42578125" style="5" bestFit="1" customWidth="1"/>
    <col min="12558" max="12558" width="11.7109375" style="5" bestFit="1" customWidth="1"/>
    <col min="12559" max="12559" width="9.140625" style="5"/>
    <col min="12560" max="12560" width="13.85546875" style="5" bestFit="1" customWidth="1"/>
    <col min="12561" max="12800" width="9.140625" style="5"/>
    <col min="12801" max="12801" width="8" style="5" customWidth="1"/>
    <col min="12802" max="12802" width="10.5703125" style="5" customWidth="1"/>
    <col min="12803" max="12803" width="8.5703125" style="5" customWidth="1"/>
    <col min="12804" max="12804" width="14.42578125" style="5" customWidth="1"/>
    <col min="12805" max="12805" width="75.140625" style="5" customWidth="1"/>
    <col min="12806" max="12806" width="12.42578125" style="5" customWidth="1"/>
    <col min="12807" max="12807" width="10.140625" style="5" customWidth="1"/>
    <col min="12808" max="12808" width="13.5703125" style="5" customWidth="1"/>
    <col min="12809" max="12809" width="11.42578125" style="5" customWidth="1"/>
    <col min="12810" max="12810" width="19.28515625" style="5" bestFit="1" customWidth="1"/>
    <col min="12811" max="12811" width="34.85546875" style="5" customWidth="1"/>
    <col min="12812" max="12812" width="8" style="5" bestFit="1" customWidth="1"/>
    <col min="12813" max="12813" width="30.42578125" style="5" bestFit="1" customWidth="1"/>
    <col min="12814" max="12814" width="11.7109375" style="5" bestFit="1" customWidth="1"/>
    <col min="12815" max="12815" width="9.140625" style="5"/>
    <col min="12816" max="12816" width="13.85546875" style="5" bestFit="1" customWidth="1"/>
    <col min="12817" max="13056" width="9.140625" style="5"/>
    <col min="13057" max="13057" width="8" style="5" customWidth="1"/>
    <col min="13058" max="13058" width="10.5703125" style="5" customWidth="1"/>
    <col min="13059" max="13059" width="8.5703125" style="5" customWidth="1"/>
    <col min="13060" max="13060" width="14.42578125" style="5" customWidth="1"/>
    <col min="13061" max="13061" width="75.140625" style="5" customWidth="1"/>
    <col min="13062" max="13062" width="12.42578125" style="5" customWidth="1"/>
    <col min="13063" max="13063" width="10.140625" style="5" customWidth="1"/>
    <col min="13064" max="13064" width="13.5703125" style="5" customWidth="1"/>
    <col min="13065" max="13065" width="11.42578125" style="5" customWidth="1"/>
    <col min="13066" max="13066" width="19.28515625" style="5" bestFit="1" customWidth="1"/>
    <col min="13067" max="13067" width="34.85546875" style="5" customWidth="1"/>
    <col min="13068" max="13068" width="8" style="5" bestFit="1" customWidth="1"/>
    <col min="13069" max="13069" width="30.42578125" style="5" bestFit="1" customWidth="1"/>
    <col min="13070" max="13070" width="11.7109375" style="5" bestFit="1" customWidth="1"/>
    <col min="13071" max="13071" width="9.140625" style="5"/>
    <col min="13072" max="13072" width="13.85546875" style="5" bestFit="1" customWidth="1"/>
    <col min="13073" max="13312" width="9.140625" style="5"/>
    <col min="13313" max="13313" width="8" style="5" customWidth="1"/>
    <col min="13314" max="13314" width="10.5703125" style="5" customWidth="1"/>
    <col min="13315" max="13315" width="8.5703125" style="5" customWidth="1"/>
    <col min="13316" max="13316" width="14.42578125" style="5" customWidth="1"/>
    <col min="13317" max="13317" width="75.140625" style="5" customWidth="1"/>
    <col min="13318" max="13318" width="12.42578125" style="5" customWidth="1"/>
    <col min="13319" max="13319" width="10.140625" style="5" customWidth="1"/>
    <col min="13320" max="13320" width="13.5703125" style="5" customWidth="1"/>
    <col min="13321" max="13321" width="11.42578125" style="5" customWidth="1"/>
    <col min="13322" max="13322" width="19.28515625" style="5" bestFit="1" customWidth="1"/>
    <col min="13323" max="13323" width="34.85546875" style="5" customWidth="1"/>
    <col min="13324" max="13324" width="8" style="5" bestFit="1" customWidth="1"/>
    <col min="13325" max="13325" width="30.42578125" style="5" bestFit="1" customWidth="1"/>
    <col min="13326" max="13326" width="11.7109375" style="5" bestFit="1" customWidth="1"/>
    <col min="13327" max="13327" width="9.140625" style="5"/>
    <col min="13328" max="13328" width="13.85546875" style="5" bestFit="1" customWidth="1"/>
    <col min="13329" max="13568" width="9.140625" style="5"/>
    <col min="13569" max="13569" width="8" style="5" customWidth="1"/>
    <col min="13570" max="13570" width="10.5703125" style="5" customWidth="1"/>
    <col min="13571" max="13571" width="8.5703125" style="5" customWidth="1"/>
    <col min="13572" max="13572" width="14.42578125" style="5" customWidth="1"/>
    <col min="13573" max="13573" width="75.140625" style="5" customWidth="1"/>
    <col min="13574" max="13574" width="12.42578125" style="5" customWidth="1"/>
    <col min="13575" max="13575" width="10.140625" style="5" customWidth="1"/>
    <col min="13576" max="13576" width="13.5703125" style="5" customWidth="1"/>
    <col min="13577" max="13577" width="11.42578125" style="5" customWidth="1"/>
    <col min="13578" max="13578" width="19.28515625" style="5" bestFit="1" customWidth="1"/>
    <col min="13579" max="13579" width="34.85546875" style="5" customWidth="1"/>
    <col min="13580" max="13580" width="8" style="5" bestFit="1" customWidth="1"/>
    <col min="13581" max="13581" width="30.42578125" style="5" bestFit="1" customWidth="1"/>
    <col min="13582" max="13582" width="11.7109375" style="5" bestFit="1" customWidth="1"/>
    <col min="13583" max="13583" width="9.140625" style="5"/>
    <col min="13584" max="13584" width="13.85546875" style="5" bestFit="1" customWidth="1"/>
    <col min="13585" max="13824" width="9.140625" style="5"/>
    <col min="13825" max="13825" width="8" style="5" customWidth="1"/>
    <col min="13826" max="13826" width="10.5703125" style="5" customWidth="1"/>
    <col min="13827" max="13827" width="8.5703125" style="5" customWidth="1"/>
    <col min="13828" max="13828" width="14.42578125" style="5" customWidth="1"/>
    <col min="13829" max="13829" width="75.140625" style="5" customWidth="1"/>
    <col min="13830" max="13830" width="12.42578125" style="5" customWidth="1"/>
    <col min="13831" max="13831" width="10.140625" style="5" customWidth="1"/>
    <col min="13832" max="13832" width="13.5703125" style="5" customWidth="1"/>
    <col min="13833" max="13833" width="11.42578125" style="5" customWidth="1"/>
    <col min="13834" max="13834" width="19.28515625" style="5" bestFit="1" customWidth="1"/>
    <col min="13835" max="13835" width="34.85546875" style="5" customWidth="1"/>
    <col min="13836" max="13836" width="8" style="5" bestFit="1" customWidth="1"/>
    <col min="13837" max="13837" width="30.42578125" style="5" bestFit="1" customWidth="1"/>
    <col min="13838" max="13838" width="11.7109375" style="5" bestFit="1" customWidth="1"/>
    <col min="13839" max="13839" width="9.140625" style="5"/>
    <col min="13840" max="13840" width="13.85546875" style="5" bestFit="1" customWidth="1"/>
    <col min="13841" max="14080" width="9.140625" style="5"/>
    <col min="14081" max="14081" width="8" style="5" customWidth="1"/>
    <col min="14082" max="14082" width="10.5703125" style="5" customWidth="1"/>
    <col min="14083" max="14083" width="8.5703125" style="5" customWidth="1"/>
    <col min="14084" max="14084" width="14.42578125" style="5" customWidth="1"/>
    <col min="14085" max="14085" width="75.140625" style="5" customWidth="1"/>
    <col min="14086" max="14086" width="12.42578125" style="5" customWidth="1"/>
    <col min="14087" max="14087" width="10.140625" style="5" customWidth="1"/>
    <col min="14088" max="14088" width="13.5703125" style="5" customWidth="1"/>
    <col min="14089" max="14089" width="11.42578125" style="5" customWidth="1"/>
    <col min="14090" max="14090" width="19.28515625" style="5" bestFit="1" customWidth="1"/>
    <col min="14091" max="14091" width="34.85546875" style="5" customWidth="1"/>
    <col min="14092" max="14092" width="8" style="5" bestFit="1" customWidth="1"/>
    <col min="14093" max="14093" width="30.42578125" style="5" bestFit="1" customWidth="1"/>
    <col min="14094" max="14094" width="11.7109375" style="5" bestFit="1" customWidth="1"/>
    <col min="14095" max="14095" width="9.140625" style="5"/>
    <col min="14096" max="14096" width="13.85546875" style="5" bestFit="1" customWidth="1"/>
    <col min="14097" max="14336" width="9.140625" style="5"/>
    <col min="14337" max="14337" width="8" style="5" customWidth="1"/>
    <col min="14338" max="14338" width="10.5703125" style="5" customWidth="1"/>
    <col min="14339" max="14339" width="8.5703125" style="5" customWidth="1"/>
    <col min="14340" max="14340" width="14.42578125" style="5" customWidth="1"/>
    <col min="14341" max="14341" width="75.140625" style="5" customWidth="1"/>
    <col min="14342" max="14342" width="12.42578125" style="5" customWidth="1"/>
    <col min="14343" max="14343" width="10.140625" style="5" customWidth="1"/>
    <col min="14344" max="14344" width="13.5703125" style="5" customWidth="1"/>
    <col min="14345" max="14345" width="11.42578125" style="5" customWidth="1"/>
    <col min="14346" max="14346" width="19.28515625" style="5" bestFit="1" customWidth="1"/>
    <col min="14347" max="14347" width="34.85546875" style="5" customWidth="1"/>
    <col min="14348" max="14348" width="8" style="5" bestFit="1" customWidth="1"/>
    <col min="14349" max="14349" width="30.42578125" style="5" bestFit="1" customWidth="1"/>
    <col min="14350" max="14350" width="11.7109375" style="5" bestFit="1" customWidth="1"/>
    <col min="14351" max="14351" width="9.140625" style="5"/>
    <col min="14352" max="14352" width="13.85546875" style="5" bestFit="1" customWidth="1"/>
    <col min="14353" max="14592" width="9.140625" style="5"/>
    <col min="14593" max="14593" width="8" style="5" customWidth="1"/>
    <col min="14594" max="14594" width="10.5703125" style="5" customWidth="1"/>
    <col min="14595" max="14595" width="8.5703125" style="5" customWidth="1"/>
    <col min="14596" max="14596" width="14.42578125" style="5" customWidth="1"/>
    <col min="14597" max="14597" width="75.140625" style="5" customWidth="1"/>
    <col min="14598" max="14598" width="12.42578125" style="5" customWidth="1"/>
    <col min="14599" max="14599" width="10.140625" style="5" customWidth="1"/>
    <col min="14600" max="14600" width="13.5703125" style="5" customWidth="1"/>
    <col min="14601" max="14601" width="11.42578125" style="5" customWidth="1"/>
    <col min="14602" max="14602" width="19.28515625" style="5" bestFit="1" customWidth="1"/>
    <col min="14603" max="14603" width="34.85546875" style="5" customWidth="1"/>
    <col min="14604" max="14604" width="8" style="5" bestFit="1" customWidth="1"/>
    <col min="14605" max="14605" width="30.42578125" style="5" bestFit="1" customWidth="1"/>
    <col min="14606" max="14606" width="11.7109375" style="5" bestFit="1" customWidth="1"/>
    <col min="14607" max="14607" width="9.140625" style="5"/>
    <col min="14608" max="14608" width="13.85546875" style="5" bestFit="1" customWidth="1"/>
    <col min="14609" max="14848" width="9.140625" style="5"/>
    <col min="14849" max="14849" width="8" style="5" customWidth="1"/>
    <col min="14850" max="14850" width="10.5703125" style="5" customWidth="1"/>
    <col min="14851" max="14851" width="8.5703125" style="5" customWidth="1"/>
    <col min="14852" max="14852" width="14.42578125" style="5" customWidth="1"/>
    <col min="14853" max="14853" width="75.140625" style="5" customWidth="1"/>
    <col min="14854" max="14854" width="12.42578125" style="5" customWidth="1"/>
    <col min="14855" max="14855" width="10.140625" style="5" customWidth="1"/>
    <col min="14856" max="14856" width="13.5703125" style="5" customWidth="1"/>
    <col min="14857" max="14857" width="11.42578125" style="5" customWidth="1"/>
    <col min="14858" max="14858" width="19.28515625" style="5" bestFit="1" customWidth="1"/>
    <col min="14859" max="14859" width="34.85546875" style="5" customWidth="1"/>
    <col min="14860" max="14860" width="8" style="5" bestFit="1" customWidth="1"/>
    <col min="14861" max="14861" width="30.42578125" style="5" bestFit="1" customWidth="1"/>
    <col min="14862" max="14862" width="11.7109375" style="5" bestFit="1" customWidth="1"/>
    <col min="14863" max="14863" width="9.140625" style="5"/>
    <col min="14864" max="14864" width="13.85546875" style="5" bestFit="1" customWidth="1"/>
    <col min="14865" max="15104" width="9.140625" style="5"/>
    <col min="15105" max="15105" width="8" style="5" customWidth="1"/>
    <col min="15106" max="15106" width="10.5703125" style="5" customWidth="1"/>
    <col min="15107" max="15107" width="8.5703125" style="5" customWidth="1"/>
    <col min="15108" max="15108" width="14.42578125" style="5" customWidth="1"/>
    <col min="15109" max="15109" width="75.140625" style="5" customWidth="1"/>
    <col min="15110" max="15110" width="12.42578125" style="5" customWidth="1"/>
    <col min="15111" max="15111" width="10.140625" style="5" customWidth="1"/>
    <col min="15112" max="15112" width="13.5703125" style="5" customWidth="1"/>
    <col min="15113" max="15113" width="11.42578125" style="5" customWidth="1"/>
    <col min="15114" max="15114" width="19.28515625" style="5" bestFit="1" customWidth="1"/>
    <col min="15115" max="15115" width="34.85546875" style="5" customWidth="1"/>
    <col min="15116" max="15116" width="8" style="5" bestFit="1" customWidth="1"/>
    <col min="15117" max="15117" width="30.42578125" style="5" bestFit="1" customWidth="1"/>
    <col min="15118" max="15118" width="11.7109375" style="5" bestFit="1" customWidth="1"/>
    <col min="15119" max="15119" width="9.140625" style="5"/>
    <col min="15120" max="15120" width="13.85546875" style="5" bestFit="1" customWidth="1"/>
    <col min="15121" max="15360" width="9.140625" style="5"/>
    <col min="15361" max="15361" width="8" style="5" customWidth="1"/>
    <col min="15362" max="15362" width="10.5703125" style="5" customWidth="1"/>
    <col min="15363" max="15363" width="8.5703125" style="5" customWidth="1"/>
    <col min="15364" max="15364" width="14.42578125" style="5" customWidth="1"/>
    <col min="15365" max="15365" width="75.140625" style="5" customWidth="1"/>
    <col min="15366" max="15366" width="12.42578125" style="5" customWidth="1"/>
    <col min="15367" max="15367" width="10.140625" style="5" customWidth="1"/>
    <col min="15368" max="15368" width="13.5703125" style="5" customWidth="1"/>
    <col min="15369" max="15369" width="11.42578125" style="5" customWidth="1"/>
    <col min="15370" max="15370" width="19.28515625" style="5" bestFit="1" customWidth="1"/>
    <col min="15371" max="15371" width="34.85546875" style="5" customWidth="1"/>
    <col min="15372" max="15372" width="8" style="5" bestFit="1" customWidth="1"/>
    <col min="15373" max="15373" width="30.42578125" style="5" bestFit="1" customWidth="1"/>
    <col min="15374" max="15374" width="11.7109375" style="5" bestFit="1" customWidth="1"/>
    <col min="15375" max="15375" width="9.140625" style="5"/>
    <col min="15376" max="15376" width="13.85546875" style="5" bestFit="1" customWidth="1"/>
    <col min="15377" max="15616" width="9.140625" style="5"/>
    <col min="15617" max="15617" width="8" style="5" customWidth="1"/>
    <col min="15618" max="15618" width="10.5703125" style="5" customWidth="1"/>
    <col min="15619" max="15619" width="8.5703125" style="5" customWidth="1"/>
    <col min="15620" max="15620" width="14.42578125" style="5" customWidth="1"/>
    <col min="15621" max="15621" width="75.140625" style="5" customWidth="1"/>
    <col min="15622" max="15622" width="12.42578125" style="5" customWidth="1"/>
    <col min="15623" max="15623" width="10.140625" style="5" customWidth="1"/>
    <col min="15624" max="15624" width="13.5703125" style="5" customWidth="1"/>
    <col min="15625" max="15625" width="11.42578125" style="5" customWidth="1"/>
    <col min="15626" max="15626" width="19.28515625" style="5" bestFit="1" customWidth="1"/>
    <col min="15627" max="15627" width="34.85546875" style="5" customWidth="1"/>
    <col min="15628" max="15628" width="8" style="5" bestFit="1" customWidth="1"/>
    <col min="15629" max="15629" width="30.42578125" style="5" bestFit="1" customWidth="1"/>
    <col min="15630" max="15630" width="11.7109375" style="5" bestFit="1" customWidth="1"/>
    <col min="15631" max="15631" width="9.140625" style="5"/>
    <col min="15632" max="15632" width="13.85546875" style="5" bestFit="1" customWidth="1"/>
    <col min="15633" max="15872" width="9.140625" style="5"/>
    <col min="15873" max="15873" width="8" style="5" customWidth="1"/>
    <col min="15874" max="15874" width="10.5703125" style="5" customWidth="1"/>
    <col min="15875" max="15875" width="8.5703125" style="5" customWidth="1"/>
    <col min="15876" max="15876" width="14.42578125" style="5" customWidth="1"/>
    <col min="15877" max="15877" width="75.140625" style="5" customWidth="1"/>
    <col min="15878" max="15878" width="12.42578125" style="5" customWidth="1"/>
    <col min="15879" max="15879" width="10.140625" style="5" customWidth="1"/>
    <col min="15880" max="15880" width="13.5703125" style="5" customWidth="1"/>
    <col min="15881" max="15881" width="11.42578125" style="5" customWidth="1"/>
    <col min="15882" max="15882" width="19.28515625" style="5" bestFit="1" customWidth="1"/>
    <col min="15883" max="15883" width="34.85546875" style="5" customWidth="1"/>
    <col min="15884" max="15884" width="8" style="5" bestFit="1" customWidth="1"/>
    <col min="15885" max="15885" width="30.42578125" style="5" bestFit="1" customWidth="1"/>
    <col min="15886" max="15886" width="11.7109375" style="5" bestFit="1" customWidth="1"/>
    <col min="15887" max="15887" width="9.140625" style="5"/>
    <col min="15888" max="15888" width="13.85546875" style="5" bestFit="1" customWidth="1"/>
    <col min="15889" max="16128" width="9.140625" style="5"/>
    <col min="16129" max="16129" width="8" style="5" customWidth="1"/>
    <col min="16130" max="16130" width="10.5703125" style="5" customWidth="1"/>
    <col min="16131" max="16131" width="8.5703125" style="5" customWidth="1"/>
    <col min="16132" max="16132" width="14.42578125" style="5" customWidth="1"/>
    <col min="16133" max="16133" width="75.140625" style="5" customWidth="1"/>
    <col min="16134" max="16134" width="12.42578125" style="5" customWidth="1"/>
    <col min="16135" max="16135" width="10.140625" style="5" customWidth="1"/>
    <col min="16136" max="16136" width="13.5703125" style="5" customWidth="1"/>
    <col min="16137" max="16137" width="11.42578125" style="5" customWidth="1"/>
    <col min="16138" max="16138" width="19.28515625" style="5" bestFit="1" customWidth="1"/>
    <col min="16139" max="16139" width="34.85546875" style="5" customWidth="1"/>
    <col min="16140" max="16140" width="8" style="5" bestFit="1" customWidth="1"/>
    <col min="16141" max="16141" width="30.42578125" style="5" bestFit="1" customWidth="1"/>
    <col min="16142" max="16142" width="11.7109375" style="5" bestFit="1" customWidth="1"/>
    <col min="16143" max="16143" width="9.140625" style="5"/>
    <col min="16144" max="16144" width="13.85546875" style="5" bestFit="1" customWidth="1"/>
    <col min="16145" max="16384" width="9.140625" style="5"/>
  </cols>
  <sheetData>
    <row r="1" spans="1:16" ht="13.5" thickBot="1"/>
    <row r="2" spans="1:16" s="1" customFormat="1" ht="37.5">
      <c r="B2" s="2" t="s">
        <v>5</v>
      </c>
      <c r="C2" s="3" t="s">
        <v>6</v>
      </c>
      <c r="D2" s="4"/>
      <c r="E2" s="1122" t="str">
        <f>L5</f>
        <v>MARCOS MONTEIRO</v>
      </c>
      <c r="H2" s="297"/>
      <c r="L2" s="1123" t="s">
        <v>12029</v>
      </c>
      <c r="M2" s="1121"/>
    </row>
    <row r="3" spans="1:16" ht="18.75" thickBot="1">
      <c r="E3" s="8"/>
      <c r="L3" s="1124" t="s">
        <v>12030</v>
      </c>
      <c r="M3" s="1121"/>
    </row>
    <row r="4" spans="1:16" s="12" customFormat="1" ht="18.75" thickBot="1">
      <c r="B4" s="13"/>
      <c r="C4" s="14"/>
      <c r="D4" s="111"/>
      <c r="E4" s="113"/>
      <c r="F4" s="111"/>
      <c r="G4" s="112"/>
      <c r="H4" s="112"/>
      <c r="I4" s="112"/>
      <c r="J4" s="114"/>
      <c r="L4" s="1124" t="s">
        <v>12032</v>
      </c>
      <c r="M4" s="1121"/>
    </row>
    <row r="5" spans="1:16" s="20" customFormat="1" ht="56.25" thickBot="1">
      <c r="B5" s="21"/>
      <c r="C5" s="22"/>
      <c r="D5" s="134"/>
      <c r="E5" s="129" t="s">
        <v>3</v>
      </c>
      <c r="F5" s="2387" t="s">
        <v>12028</v>
      </c>
      <c r="G5" s="2388"/>
      <c r="H5" s="2389"/>
      <c r="I5" s="2382"/>
      <c r="J5" s="2383"/>
      <c r="L5" s="1125" t="s">
        <v>12031</v>
      </c>
      <c r="M5" s="27"/>
    </row>
    <row r="6" spans="1:16" s="20" customFormat="1" ht="39" thickBot="1">
      <c r="B6" s="24"/>
      <c r="C6" s="25"/>
      <c r="D6" s="135"/>
      <c r="E6" s="130" t="s">
        <v>4</v>
      </c>
      <c r="F6" s="131" t="s">
        <v>7</v>
      </c>
      <c r="G6" s="2380">
        <f>'BDI '!K31</f>
        <v>0.29070000000000001</v>
      </c>
      <c r="H6" s="2381"/>
      <c r="I6" s="2384"/>
      <c r="J6" s="2385"/>
      <c r="K6" s="26"/>
      <c r="L6" s="23"/>
    </row>
    <row r="7" spans="1:16" s="27" customFormat="1" ht="18.75" thickBot="1">
      <c r="B7" s="28"/>
      <c r="C7" s="2390" t="s">
        <v>9809</v>
      </c>
      <c r="D7" s="2391"/>
      <c r="E7" s="2391"/>
      <c r="F7" s="2391"/>
      <c r="G7" s="2391"/>
      <c r="H7" s="2391"/>
      <c r="I7" s="2391"/>
      <c r="J7" s="2392"/>
      <c r="K7" s="29"/>
      <c r="L7" s="30"/>
    </row>
    <row r="8" spans="1:16" s="12" customFormat="1" ht="6.75" thickBot="1">
      <c r="B8" s="13"/>
      <c r="C8" s="14"/>
      <c r="D8" s="15"/>
      <c r="E8" s="133"/>
      <c r="F8" s="15"/>
      <c r="G8" s="16"/>
      <c r="H8" s="16"/>
      <c r="I8" s="16"/>
      <c r="J8" s="17"/>
      <c r="K8" s="18"/>
      <c r="L8" s="19"/>
    </row>
    <row r="9" spans="1:16" s="27" customFormat="1" ht="18">
      <c r="B9" s="28"/>
      <c r="C9" s="1062" t="s">
        <v>8</v>
      </c>
      <c r="D9" s="1063" t="s">
        <v>12530</v>
      </c>
      <c r="E9" s="1064"/>
      <c r="F9" s="1064"/>
      <c r="G9" s="1064"/>
      <c r="H9" s="1065"/>
      <c r="I9" s="1066" t="s">
        <v>9</v>
      </c>
      <c r="J9" s="1067">
        <v>42907</v>
      </c>
      <c r="K9" s="31"/>
      <c r="L9" s="30"/>
    </row>
    <row r="10" spans="1:16" s="27" customFormat="1" ht="18.75" thickBot="1">
      <c r="B10" s="28"/>
      <c r="C10" s="1062" t="s">
        <v>10</v>
      </c>
      <c r="D10" s="1068" t="s">
        <v>12122</v>
      </c>
      <c r="E10" s="1068"/>
      <c r="F10" s="1068"/>
      <c r="G10" s="1068"/>
      <c r="H10" s="2386" t="s">
        <v>11</v>
      </c>
      <c r="I10" s="2386"/>
      <c r="J10" s="419">
        <v>0.90010000000000001</v>
      </c>
      <c r="K10" s="32"/>
      <c r="L10" s="30"/>
    </row>
    <row r="11" spans="1:16" s="27" customFormat="1" ht="18.75" thickBot="1">
      <c r="B11" s="28"/>
      <c r="C11" s="2372" t="s">
        <v>12</v>
      </c>
      <c r="D11" s="2373"/>
      <c r="E11" s="2373"/>
      <c r="F11" s="2373"/>
      <c r="G11" s="2374"/>
      <c r="H11" s="2373"/>
      <c r="I11" s="2373"/>
      <c r="J11" s="2375"/>
      <c r="K11" s="33"/>
      <c r="L11" s="30"/>
    </row>
    <row r="12" spans="1:16" s="20" customFormat="1" ht="30.75" thickBot="1">
      <c r="B12" s="24"/>
      <c r="C12" s="34" t="s">
        <v>13</v>
      </c>
      <c r="D12" s="35" t="s">
        <v>14</v>
      </c>
      <c r="E12" s="35" t="s">
        <v>15</v>
      </c>
      <c r="F12" s="35" t="s">
        <v>16</v>
      </c>
      <c r="G12" s="36" t="s">
        <v>17</v>
      </c>
      <c r="H12" s="36" t="s">
        <v>18</v>
      </c>
      <c r="I12" s="36" t="s">
        <v>19</v>
      </c>
      <c r="J12" s="37" t="s">
        <v>20</v>
      </c>
      <c r="K12" s="38"/>
      <c r="L12" s="23"/>
    </row>
    <row r="13" spans="1:16" s="39" customFormat="1" ht="6" thickBot="1">
      <c r="B13" s="40"/>
      <c r="C13" s="41"/>
      <c r="D13" s="42"/>
      <c r="E13" s="42"/>
      <c r="F13" s="42"/>
      <c r="G13" s="43"/>
      <c r="H13" s="298"/>
      <c r="I13" s="42"/>
      <c r="J13" s="44"/>
      <c r="K13" s="45"/>
      <c r="L13" s="46"/>
    </row>
    <row r="14" spans="1:16" s="56" customFormat="1" ht="6" thickBot="1">
      <c r="A14" s="47" t="s">
        <v>21</v>
      </c>
      <c r="B14" s="48"/>
      <c r="C14" s="49"/>
      <c r="D14" s="50"/>
      <c r="E14" s="51"/>
      <c r="F14" s="50"/>
      <c r="G14" s="52"/>
      <c r="H14" s="52"/>
      <c r="I14" s="52"/>
      <c r="J14" s="53"/>
      <c r="K14" s="54"/>
      <c r="L14" s="55"/>
      <c r="M14" s="47"/>
      <c r="N14" s="47"/>
      <c r="O14" s="47"/>
      <c r="P14" s="47"/>
    </row>
    <row r="15" spans="1:16" s="57" customFormat="1" ht="18.75" thickBot="1">
      <c r="B15" s="24"/>
      <c r="C15" s="2376" t="str">
        <f>D9</f>
        <v>CONSTRUÇÃO DA UNIDADE DESCENTRALIZADA DE REABILITAÇÃO- UDR</v>
      </c>
      <c r="D15" s="2377"/>
      <c r="E15" s="2377"/>
      <c r="F15" s="2377"/>
      <c r="G15" s="2377"/>
      <c r="H15" s="2377"/>
      <c r="I15" s="2378">
        <f>J432+J426+J409+J401+J390+J335+J310+J253+J133+J130+J123+J111+J101+J88+J75+J49+J34+J29+J21+J18+J377+J70</f>
        <v>460632.83</v>
      </c>
      <c r="J15" s="2379"/>
      <c r="K15" s="58"/>
      <c r="L15" s="23"/>
      <c r="M15" s="59"/>
    </row>
    <row r="16" spans="1:16" s="56" customFormat="1" ht="6" thickBot="1">
      <c r="A16" s="47"/>
      <c r="B16" s="48"/>
      <c r="C16" s="60"/>
      <c r="D16" s="61"/>
      <c r="E16" s="62"/>
      <c r="F16" s="61"/>
      <c r="G16" s="63"/>
      <c r="H16" s="63"/>
      <c r="I16" s="63"/>
      <c r="J16" s="64"/>
      <c r="K16" s="54"/>
      <c r="L16" s="55"/>
      <c r="M16" s="47"/>
      <c r="N16" s="47"/>
      <c r="O16" s="47"/>
      <c r="P16" s="47"/>
    </row>
    <row r="17" spans="2:16" s="68" customFormat="1" ht="6" thickBot="1">
      <c r="B17" s="65"/>
      <c r="C17" s="66"/>
      <c r="D17" s="66"/>
      <c r="E17" s="66"/>
      <c r="F17" s="66"/>
      <c r="G17" s="66"/>
      <c r="H17" s="299"/>
      <c r="I17" s="66"/>
      <c r="J17" s="66"/>
      <c r="K17" s="67"/>
      <c r="M17" s="54"/>
      <c r="N17" s="54"/>
      <c r="O17" s="54"/>
      <c r="P17" s="54"/>
    </row>
    <row r="18" spans="2:16" s="998" customFormat="1" ht="15.75">
      <c r="B18" s="994"/>
      <c r="C18" s="303" t="s">
        <v>2</v>
      </c>
      <c r="D18" s="304"/>
      <c r="E18" s="305" t="s">
        <v>12033</v>
      </c>
      <c r="F18" s="306"/>
      <c r="G18" s="307"/>
      <c r="H18" s="308"/>
      <c r="I18" s="308"/>
      <c r="J18" s="309">
        <f>SUM(J19)</f>
        <v>19674.21</v>
      </c>
      <c r="K18" s="995"/>
      <c r="L18" s="996"/>
      <c r="M18" s="997"/>
      <c r="N18" s="997"/>
      <c r="O18" s="997"/>
      <c r="P18" s="997"/>
    </row>
    <row r="19" spans="2:16" s="1003" customFormat="1" ht="16.5" thickBot="1">
      <c r="B19" s="999"/>
      <c r="C19" s="1538" t="s">
        <v>3075</v>
      </c>
      <c r="D19" s="2083" t="str">
        <f>'COMPOSIÇÃO CIVIL'!B34</f>
        <v>AMM CIV 002</v>
      </c>
      <c r="E19" s="2082" t="str">
        <f>VLOOKUP($D19,'BANCO DE DADOS DEZEMBRO SERV'!$B$2:$F$14634,2,FALSE)</f>
        <v>ADMINISTRAÇÃO LOCAL</v>
      </c>
      <c r="F19" s="2083" t="str">
        <f>VLOOKUP($D19,'BANCO DE DADOS DEZEMBRO SERV'!$B$2:$F$14634,3,FALSE)</f>
        <v>UN</v>
      </c>
      <c r="G19" s="1541">
        <v>1</v>
      </c>
      <c r="H19" s="2084">
        <f>VLOOKUP($D19,'BANCO DE DADOS DEZEMBRO SERV'!$B$2:$F$14634,4,FALSE)</f>
        <v>15243.060000000001</v>
      </c>
      <c r="I19" s="2084">
        <f>TRUNC(H19*(1+$G$6),2)</f>
        <v>19674.21</v>
      </c>
      <c r="J19" s="322">
        <f t="shared" ref="J19" si="0">TRUNC(I19*G19,2)</f>
        <v>19674.21</v>
      </c>
      <c r="K19" s="995"/>
      <c r="L19" s="1000"/>
      <c r="M19" s="1001"/>
      <c r="N19" s="1002"/>
      <c r="O19" s="1001"/>
      <c r="P19" s="1002"/>
    </row>
    <row r="20" spans="2:16" s="1006" customFormat="1" ht="16.5" thickBot="1">
      <c r="B20" s="1004"/>
      <c r="C20" s="323"/>
      <c r="D20" s="323"/>
      <c r="E20" s="323"/>
      <c r="F20" s="323"/>
      <c r="G20" s="323"/>
      <c r="H20" s="324"/>
      <c r="I20" s="323"/>
      <c r="J20" s="323"/>
      <c r="K20" s="1005"/>
      <c r="M20" s="1007"/>
      <c r="N20" s="1007"/>
      <c r="O20" s="1007"/>
      <c r="P20" s="1007"/>
    </row>
    <row r="21" spans="2:16" s="998" customFormat="1" ht="16.5" thickBot="1">
      <c r="B21" s="994"/>
      <c r="C21" s="303" t="s">
        <v>8249</v>
      </c>
      <c r="D21" s="304"/>
      <c r="E21" s="305" t="s">
        <v>9180</v>
      </c>
      <c r="F21" s="306"/>
      <c r="G21" s="307"/>
      <c r="H21" s="308"/>
      <c r="I21" s="308"/>
      <c r="J21" s="309">
        <f>SUM(J22:J27)</f>
        <v>15719.99</v>
      </c>
      <c r="K21" s="995"/>
      <c r="L21" s="996"/>
      <c r="M21" s="997"/>
      <c r="N21" s="997"/>
      <c r="O21" s="997"/>
      <c r="P21" s="997"/>
    </row>
    <row r="22" spans="2:16" s="1003" customFormat="1" ht="15.75">
      <c r="B22" s="999"/>
      <c r="C22" s="1127" t="s">
        <v>8204</v>
      </c>
      <c r="D22" s="1331" t="s">
        <v>24</v>
      </c>
      <c r="E22" s="1330" t="str">
        <f>VLOOKUP($D22,'BANCO DE DADOS DEZEMBRO SERV'!$B$2:$F$14634,2,FALSE)</f>
        <v>PLACA DE OBRA EM CHAPA DE ACO GALVANIZADO</v>
      </c>
      <c r="F22" s="1331" t="str">
        <f>VLOOKUP($D22,'BANCO DE DADOS DEZEMBRO SERV'!$B$2:$F$14634,3,FALSE)</f>
        <v>M2</v>
      </c>
      <c r="G22" s="1111">
        <f>TRUNC(2.5*5,2)</f>
        <v>12.5</v>
      </c>
      <c r="H22" s="1112">
        <f>VLOOKUP($D22,'BANCO DE DADOS DEZEMBRO SERV'!$B$2:$F$14634,4,FALSE)</f>
        <v>367.91</v>
      </c>
      <c r="I22" s="1112">
        <f>TRUNC(H22*(1+$G$6),2)</f>
        <v>474.86</v>
      </c>
      <c r="J22" s="1120">
        <f t="shared" ref="J22:J27" si="1">TRUNC(I22*G22,2)</f>
        <v>5935.75</v>
      </c>
      <c r="K22" s="995" t="s">
        <v>12243</v>
      </c>
      <c r="L22" s="1000"/>
      <c r="M22" s="1001"/>
      <c r="N22" s="1002"/>
      <c r="O22" s="1001"/>
      <c r="P22" s="1002"/>
    </row>
    <row r="23" spans="2:16" s="1003" customFormat="1" ht="15.75">
      <c r="B23" s="999"/>
      <c r="C23" s="1245" t="s">
        <v>8205</v>
      </c>
      <c r="D23" s="1300" t="s">
        <v>22</v>
      </c>
      <c r="E23" s="1301" t="str">
        <f>VLOOKUP($D23,'BANCO DE DADOS DEZEMBRO SERV'!$B$2:$F$14634,2,FALSE)</f>
        <v>LIMPEZA MANUAL DO TERRENO (C/ RASPAGEM SUPERFICIAL)</v>
      </c>
      <c r="F23" s="1300" t="str">
        <f>VLOOKUP($D23,'BANCO DE DADOS DEZEMBRO SERV'!$B$2:$F$14634,3,FALSE)</f>
        <v>M2</v>
      </c>
      <c r="G23" s="1246">
        <v>223.91</v>
      </c>
      <c r="H23" s="1257">
        <f>VLOOKUP($D23,'BANCO DE DADOS DEZEMBRO SERV'!$B$2:$F$14634,4,FALSE)</f>
        <v>3.47</v>
      </c>
      <c r="I23" s="1257">
        <f t="shared" ref="I23:I27" si="2">TRUNC(H23*(1+$G$6),2)</f>
        <v>4.47</v>
      </c>
      <c r="J23" s="314">
        <f t="shared" si="1"/>
        <v>1000.87</v>
      </c>
      <c r="K23" s="995"/>
      <c r="L23" s="1000"/>
      <c r="M23" s="1001"/>
      <c r="N23" s="1002"/>
      <c r="O23" s="1001"/>
      <c r="P23" s="1002"/>
    </row>
    <row r="24" spans="2:16" s="1003" customFormat="1" ht="30">
      <c r="B24" s="999"/>
      <c r="C24" s="1245" t="s">
        <v>8206</v>
      </c>
      <c r="D24" s="1126" t="str">
        <f>'COMPOSIÇÃO CIVIL'!B13</f>
        <v>AMM CIV 001</v>
      </c>
      <c r="E24" s="1301" t="str">
        <f>VLOOKUP($D24,'BANCO DE DADOS DEZEMBRO SERV'!$B$2:$F$14634,2,FALSE)</f>
        <v>LIGAÇÃO PROVISÓRIA DE ÁGUA PARA OBRA E INSTALAÇÃO SANITÁRIA PROVISÓRIA, PEQUENAS OBRAS - INSTALAÇÃO MÍNIMA</v>
      </c>
      <c r="F24" s="1300" t="str">
        <f>VLOOKUP($D24,'BANCO DE DADOS DEZEMBRO SERV'!$B$2:$F$14634,3,FALSE)</f>
        <v>UM</v>
      </c>
      <c r="G24" s="1257">
        <v>1</v>
      </c>
      <c r="H24" s="1257">
        <f>VLOOKUP($D24,'BANCO DE DADOS DEZEMBRO SERV'!$B$2:$F$14634,4,FALSE)</f>
        <v>1980.36</v>
      </c>
      <c r="I24" s="1257">
        <f t="shared" si="2"/>
        <v>2556.0500000000002</v>
      </c>
      <c r="J24" s="314">
        <f t="shared" si="1"/>
        <v>2556.0500000000002</v>
      </c>
      <c r="K24" s="995"/>
      <c r="L24" s="1000"/>
      <c r="M24" s="1001"/>
      <c r="N24" s="1002"/>
      <c r="O24" s="1001"/>
      <c r="P24" s="1002"/>
    </row>
    <row r="25" spans="2:16" s="1003" customFormat="1" ht="30">
      <c r="B25" s="999"/>
      <c r="C25" s="1245" t="s">
        <v>12034</v>
      </c>
      <c r="D25" s="1300">
        <v>41598</v>
      </c>
      <c r="E25" s="1301" t="str">
        <f>VLOOKUP($D25,'BANCO DE DADOS DEZEMBRO SERV'!$B$2:$F$14634,2,FALSE)</f>
        <v>ENTRADA PROVISORIA DE ENERGIA ELETRICA AEREA TRIFASICA 40A EM POSTE MA DEIRA</v>
      </c>
      <c r="F25" s="1300" t="str">
        <f>VLOOKUP($D25,'BANCO DE DADOS DEZEMBRO SERV'!$B$2:$F$14634,3,FALSE)</f>
        <v>UN</v>
      </c>
      <c r="G25" s="1246">
        <v>1</v>
      </c>
      <c r="H25" s="1257">
        <f>VLOOKUP($D25,'BANCO DE DADOS DEZEMBRO SERV'!$B$2:$F$14634,4,FALSE)</f>
        <v>1213.6099999999999</v>
      </c>
      <c r="I25" s="1257">
        <f t="shared" si="2"/>
        <v>1566.4</v>
      </c>
      <c r="J25" s="314">
        <f t="shared" si="1"/>
        <v>1566.4</v>
      </c>
      <c r="K25" s="995"/>
      <c r="L25" s="1000"/>
      <c r="M25" s="1001"/>
      <c r="N25" s="1002"/>
      <c r="O25" s="1001"/>
      <c r="P25" s="1002"/>
    </row>
    <row r="26" spans="2:16" s="1003" customFormat="1" ht="30">
      <c r="B26" s="999"/>
      <c r="C26" s="1245" t="s">
        <v>12035</v>
      </c>
      <c r="D26" s="1300">
        <v>93584</v>
      </c>
      <c r="E26" s="1301" t="str">
        <f>VLOOKUP($D26,'BANCO DE DADOS DEZEMBRO SERV'!$B$2:$F$14634,2,FALSE)</f>
        <v>EXECUÇÃO DE DEPÓSITO EM CANTEIRO DE OBRA EM CHAPA DE MADEIRA COMPENSAD A, NÃO INCLUSO MOBILIÁRIO. AF_04/2016</v>
      </c>
      <c r="F26" s="1300" t="str">
        <f>VLOOKUP($D26,'BANCO DE DADOS DEZEMBRO SERV'!$B$2:$F$14634,3,FALSE)</f>
        <v>M2</v>
      </c>
      <c r="G26" s="1246">
        <v>6</v>
      </c>
      <c r="H26" s="1257">
        <f>VLOOKUP($D26,'BANCO DE DADOS DEZEMBRO SERV'!$B$2:$F$14634,4,FALSE)</f>
        <v>441.97</v>
      </c>
      <c r="I26" s="1257">
        <f t="shared" si="2"/>
        <v>570.45000000000005</v>
      </c>
      <c r="J26" s="314">
        <f t="shared" si="1"/>
        <v>3422.7</v>
      </c>
      <c r="K26" s="995"/>
      <c r="L26" s="1000"/>
      <c r="M26" s="1001"/>
      <c r="N26" s="1002"/>
      <c r="O26" s="1001"/>
      <c r="P26" s="1002"/>
    </row>
    <row r="27" spans="2:16" s="1003" customFormat="1" ht="45.75" thickBot="1">
      <c r="B27" s="999"/>
      <c r="C27" s="1247" t="s">
        <v>12036</v>
      </c>
      <c r="D27" s="1248" t="s">
        <v>51</v>
      </c>
      <c r="E27" s="1303" t="str">
        <f>VLOOKUP($D27,'BANCO DE DADOS DEZEMBRO SERV'!$B$2:$F$14634,2,FALSE)</f>
        <v>LOCACAO CONVENCIONAL DE OBRA, ATRAVÉS DE GABARITO DE TABUAS CORRIDAS P ONTALETADAS, COM REAPROVEITAMENTO DE 3 VEZES.</v>
      </c>
      <c r="F27" s="1304" t="str">
        <f>VLOOKUP($D27,'BANCO DE DADOS DEZEMBRO SERV'!$B$2:$F$14634,3,FALSE)</f>
        <v>M2</v>
      </c>
      <c r="G27" s="1249">
        <v>223.91</v>
      </c>
      <c r="H27" s="1250">
        <f>VLOOKUP($D27,'BANCO DE DADOS DEZEMBRO SERV'!$B$2:$F$14634,4,FALSE)</f>
        <v>4.29</v>
      </c>
      <c r="I27" s="1250">
        <f t="shared" si="2"/>
        <v>5.53</v>
      </c>
      <c r="J27" s="322">
        <f t="shared" si="1"/>
        <v>1238.22</v>
      </c>
      <c r="K27" s="995"/>
      <c r="L27" s="1000"/>
      <c r="M27" s="1001"/>
      <c r="N27" s="1002"/>
      <c r="O27" s="1001"/>
      <c r="P27" s="1002"/>
    </row>
    <row r="28" spans="2:16" s="1105" customFormat="1" ht="16.5" thickBot="1">
      <c r="B28" s="1103"/>
      <c r="C28" s="323"/>
      <c r="D28" s="323"/>
      <c r="E28" s="323"/>
      <c r="F28" s="323"/>
      <c r="G28" s="323"/>
      <c r="H28" s="324"/>
      <c r="I28" s="323"/>
      <c r="J28" s="323"/>
      <c r="K28" s="1104"/>
      <c r="M28" s="1106"/>
      <c r="N28" s="1106"/>
      <c r="O28" s="1106"/>
      <c r="P28" s="1106"/>
    </row>
    <row r="29" spans="2:16" s="998" customFormat="1" ht="16.5" thickBot="1">
      <c r="B29" s="994"/>
      <c r="C29" s="303" t="s">
        <v>8187</v>
      </c>
      <c r="D29" s="304"/>
      <c r="E29" s="305" t="s">
        <v>3079</v>
      </c>
      <c r="F29" s="306"/>
      <c r="G29" s="307"/>
      <c r="H29" s="308"/>
      <c r="I29" s="308"/>
      <c r="J29" s="309">
        <f>SUM(J30:J32)</f>
        <v>3521.37</v>
      </c>
      <c r="K29" s="995"/>
      <c r="L29" s="996"/>
      <c r="M29" s="997"/>
      <c r="N29" s="997"/>
      <c r="O29" s="997"/>
      <c r="P29" s="997"/>
    </row>
    <row r="30" spans="2:16" s="1003" customFormat="1" ht="15.75">
      <c r="B30" s="999"/>
      <c r="C30" s="1127" t="s">
        <v>8169</v>
      </c>
      <c r="D30" s="989">
        <v>93358</v>
      </c>
      <c r="E30" s="988" t="str">
        <f>VLOOKUP($D30,'BANCO DE DADOS DEZEMBRO SERV'!$B$2:$F$14634,2,FALSE)</f>
        <v>ESCAVAÇÃO MANUAL DE VALAS. AF_03/2016</v>
      </c>
      <c r="F30" s="989" t="str">
        <f>VLOOKUP($D30,'BANCO DE DADOS DEZEMBRO SERV'!$B$2:$F$14634,3,FALSE)</f>
        <v>M3</v>
      </c>
      <c r="G30" s="1111">
        <f>TRUNC(18.94*1+144.2*0.3*0.3,2)</f>
        <v>31.91</v>
      </c>
      <c r="H30" s="1112">
        <f>VLOOKUP($D30,'BANCO DE DADOS DEZEMBRO SERV'!$B$2:$F$14634,4,FALSE)</f>
        <v>54.96</v>
      </c>
      <c r="I30" s="1112">
        <f t="shared" ref="I30:I32" si="3">TRUNC(H30*(1+$G$6),2)</f>
        <v>70.930000000000007</v>
      </c>
      <c r="J30" s="1120">
        <f t="shared" ref="J30:J32" si="4">TRUNC(I30*G30,2)</f>
        <v>2263.37</v>
      </c>
      <c r="K30" s="995"/>
      <c r="L30" s="1000"/>
      <c r="M30" s="1001"/>
      <c r="N30" s="1002"/>
      <c r="O30" s="1001"/>
      <c r="P30" s="1002"/>
    </row>
    <row r="31" spans="2:16" s="1003" customFormat="1" ht="15.75">
      <c r="B31" s="999"/>
      <c r="C31" s="310" t="s">
        <v>8170</v>
      </c>
      <c r="D31" s="916" t="s">
        <v>1087</v>
      </c>
      <c r="E31" s="917" t="str">
        <f>VLOOKUP($D31,'BANCO DE DADOS DEZEMBRO SERV'!$B$2:$F$14634,2,FALSE)</f>
        <v>REATERRO DE VALA COM COMPACTAÇÃO MANUAL</v>
      </c>
      <c r="F31" s="916" t="str">
        <f>VLOOKUP($D31,'BANCO DE DADOS DEZEMBRO SERV'!$B$2:$F$14634,3,FALSE)</f>
        <v>M3</v>
      </c>
      <c r="G31" s="313">
        <f>TRUNC(31.92-4.74-7.3-18.94*0.05,2)</f>
        <v>18.93</v>
      </c>
      <c r="H31" s="871">
        <f>VLOOKUP($D31,'BANCO DE DADOS DEZEMBRO SERV'!$B$2:$F$14634,4,FALSE)</f>
        <v>41.68</v>
      </c>
      <c r="I31" s="871">
        <f t="shared" si="3"/>
        <v>53.79</v>
      </c>
      <c r="J31" s="314">
        <f t="shared" si="4"/>
        <v>1018.24</v>
      </c>
      <c r="K31" s="995"/>
      <c r="L31" s="1000"/>
      <c r="M31" s="1001"/>
      <c r="N31" s="1002"/>
      <c r="O31" s="1001"/>
      <c r="P31" s="1002"/>
    </row>
    <row r="32" spans="2:16" s="1003" customFormat="1" ht="30.75" thickBot="1">
      <c r="B32" s="999"/>
      <c r="C32" s="316" t="s">
        <v>8171</v>
      </c>
      <c r="D32" s="317" t="str">
        <f>'COMPOSIÇÃO CIVIL'!B129</f>
        <v>AMM CIV 011</v>
      </c>
      <c r="E32" s="918" t="str">
        <f>VLOOKUP($D32,'BANCO DE DADOS DEZEMBRO SERV'!$B$2:$F$14634,2,FALSE)</f>
        <v>REGULARIZACAO E COMPACTACAO MANUAL DE TERRENO COM SOQUETE</v>
      </c>
      <c r="F32" s="919" t="str">
        <f>VLOOKUP($D32,'BANCO DE DADOS DEZEMBRO SERV'!$B$2:$F$14634,3,FALSE)</f>
        <v>M2</v>
      </c>
      <c r="G32" s="320">
        <f>TRUNC(18.94+144.2*0.15,2)</f>
        <v>40.57</v>
      </c>
      <c r="H32" s="321">
        <f>VLOOKUP($D32,'BANCO DE DADOS DEZEMBRO SERV'!$B$2:$F$14634,4,FALSE)</f>
        <v>4.58</v>
      </c>
      <c r="I32" s="321">
        <f t="shared" si="3"/>
        <v>5.91</v>
      </c>
      <c r="J32" s="322">
        <f t="shared" si="4"/>
        <v>239.76</v>
      </c>
      <c r="K32" s="995"/>
      <c r="L32" s="1000"/>
      <c r="M32" s="1001"/>
      <c r="N32" s="1002"/>
      <c r="O32" s="1001"/>
      <c r="P32" s="1002"/>
    </row>
    <row r="33" spans="2:16" s="1006" customFormat="1" ht="16.5" thickBot="1">
      <c r="B33" s="1004"/>
      <c r="C33" s="323"/>
      <c r="D33" s="323"/>
      <c r="E33" s="323"/>
      <c r="F33" s="323"/>
      <c r="G33" s="323"/>
      <c r="H33" s="324"/>
      <c r="I33" s="323"/>
      <c r="J33" s="323"/>
      <c r="K33" s="1005"/>
      <c r="M33" s="1007"/>
      <c r="N33" s="1007"/>
      <c r="O33" s="1007"/>
      <c r="P33" s="1007"/>
    </row>
    <row r="34" spans="2:16" s="998" customFormat="1" ht="16.5" thickBot="1">
      <c r="B34" s="994"/>
      <c r="C34" s="325" t="s">
        <v>8188</v>
      </c>
      <c r="D34" s="326"/>
      <c r="E34" s="327" t="s">
        <v>3080</v>
      </c>
      <c r="F34" s="328"/>
      <c r="G34" s="329"/>
      <c r="H34" s="330"/>
      <c r="I34" s="330"/>
      <c r="J34" s="331">
        <f>SUM(J35:J47)</f>
        <v>16884.810000000001</v>
      </c>
      <c r="K34" s="995"/>
      <c r="L34" s="996"/>
      <c r="M34" s="997"/>
      <c r="N34" s="997"/>
      <c r="O34" s="997"/>
      <c r="P34" s="997"/>
    </row>
    <row r="35" spans="2:16" s="998" customFormat="1" ht="16.5" thickBot="1">
      <c r="B35" s="994"/>
      <c r="C35" s="593"/>
      <c r="D35" s="594"/>
      <c r="E35" s="1181" t="s">
        <v>12123</v>
      </c>
      <c r="F35" s="596"/>
      <c r="G35" s="597"/>
      <c r="H35" s="598"/>
      <c r="I35" s="597"/>
      <c r="J35" s="599"/>
      <c r="K35" s="995"/>
      <c r="L35" s="996"/>
      <c r="M35" s="997"/>
      <c r="N35" s="997"/>
      <c r="O35" s="997"/>
      <c r="P35" s="997"/>
    </row>
    <row r="36" spans="2:16" s="998" customFormat="1" ht="30">
      <c r="B36" s="994"/>
      <c r="C36" s="1201" t="s">
        <v>8175</v>
      </c>
      <c r="D36" s="1202">
        <v>95241</v>
      </c>
      <c r="E36" s="988" t="str">
        <f>VLOOKUP($D36,'BANCO DE DADOS DEZEMBRO SERV'!$B$2:$F$14634,2,FALSE)</f>
        <v>LASTRO DE CONCRETO, E = 5 CM, PREPARO MECÂNICO, INCLUSOS LANÇAMENTO E ADENSAMENTO. AF_07_2016</v>
      </c>
      <c r="F36" s="989" t="str">
        <f>VLOOKUP($D36,'BANCO DE DADOS DEZEMBRO SERV'!$B$2:$F$14634,3,FALSE)</f>
        <v>M2</v>
      </c>
      <c r="G36" s="1179">
        <f>TRUNC(0.75*0.6*15+0.65*0.65*3+0.7*0.7*1+0.85*0.7*13+0.9*0.75*4,2)</f>
        <v>18.940000000000001</v>
      </c>
      <c r="H36" s="1112">
        <f>VLOOKUP($D36,'BANCO DE DADOS DEZEMBRO SERV'!$B$2:$F$14634,4,FALSE)</f>
        <v>19.23</v>
      </c>
      <c r="I36" s="1180">
        <f t="shared" ref="I36:I40" si="5">TRUNC(H36*(1+$G$6),2)</f>
        <v>24.82</v>
      </c>
      <c r="J36" s="1151">
        <f t="shared" ref="J36:J40" si="6">TRUNC(I36*G36,2)</f>
        <v>470.09</v>
      </c>
      <c r="K36" s="995"/>
      <c r="L36" s="996"/>
      <c r="M36" s="997"/>
      <c r="N36" s="997"/>
      <c r="O36" s="997"/>
      <c r="P36" s="997"/>
    </row>
    <row r="37" spans="2:16" s="998" customFormat="1" ht="30">
      <c r="B37" s="994"/>
      <c r="C37" s="1219" t="s">
        <v>8176</v>
      </c>
      <c r="D37" s="1220">
        <v>94965</v>
      </c>
      <c r="E37" s="1215" t="str">
        <f>VLOOKUP($D37,'BANCO DE DADOS DEZEMBRO SERV'!$B$2:$F$14634,2,FALSE)</f>
        <v>CONCRETO FCK = 25MPA, TRAÇO 1:2,3:2,7 (CIMENTO/ AREIA MÉDIA/ BRITA 1) - PREPARO MECÂNICO COM BETONEIRA 400 L. AF_07/2016</v>
      </c>
      <c r="F37" s="1214" t="str">
        <f>VLOOKUP($D37,'BANCO DE DADOS DEZEMBRO SERV'!$B$2:$F$14634,3,FALSE)</f>
        <v>M3</v>
      </c>
      <c r="G37" s="1221">
        <v>4.74</v>
      </c>
      <c r="H37" s="1226">
        <f>VLOOKUP($D37,'BANCO DE DADOS DEZEMBRO SERV'!$B$2:$F$14634,4,FALSE)</f>
        <v>301.23</v>
      </c>
      <c r="I37" s="1221">
        <f t="shared" si="5"/>
        <v>388.79</v>
      </c>
      <c r="J37" s="339">
        <f t="shared" si="6"/>
        <v>1842.86</v>
      </c>
      <c r="K37" s="995"/>
      <c r="L37" s="996"/>
      <c r="M37" s="997"/>
      <c r="N37" s="997"/>
      <c r="O37" s="997"/>
      <c r="P37" s="997"/>
    </row>
    <row r="38" spans="2:16" s="998" customFormat="1" ht="15.75">
      <c r="B38" s="994"/>
      <c r="C38" s="1219" t="s">
        <v>8177</v>
      </c>
      <c r="D38" s="1220" t="s">
        <v>563</v>
      </c>
      <c r="E38" s="1215" t="str">
        <f>VLOOKUP($D38,'BANCO DE DADOS DEZEMBRO SERV'!$B$2:$F$14634,2,FALSE)</f>
        <v>LANCAMENTO/APLICACAO MANUAL DE CONCRETO EM FUNDACOES</v>
      </c>
      <c r="F38" s="1214" t="str">
        <f>VLOOKUP($D38,'BANCO DE DADOS DEZEMBRO SERV'!$B$2:$F$14634,3,FALSE)</f>
        <v>M3</v>
      </c>
      <c r="G38" s="1221">
        <v>4.74</v>
      </c>
      <c r="H38" s="1226">
        <f>VLOOKUP($D38,'BANCO DE DADOS DEZEMBRO SERV'!$B$2:$F$14634,4,FALSE)</f>
        <v>91.46</v>
      </c>
      <c r="I38" s="1221">
        <f t="shared" si="5"/>
        <v>118.04</v>
      </c>
      <c r="J38" s="339">
        <f t="shared" si="6"/>
        <v>559.5</v>
      </c>
      <c r="K38" s="995"/>
      <c r="L38" s="996"/>
      <c r="M38" s="997"/>
      <c r="N38" s="997"/>
      <c r="O38" s="997"/>
      <c r="P38" s="997"/>
    </row>
    <row r="39" spans="2:16" s="998" customFormat="1" ht="30">
      <c r="B39" s="994"/>
      <c r="C39" s="1219" t="s">
        <v>8178</v>
      </c>
      <c r="D39" s="1222">
        <v>5651</v>
      </c>
      <c r="E39" s="1215" t="str">
        <f>VLOOKUP($D39,'BANCO DE DADOS DEZEMBRO SERV'!$B$2:$F$14634,2,FALSE)</f>
        <v>FORMA TABUA PARA CONCRETO EM FUNDACAO C/ REAPROVEITAMENTO 5X</v>
      </c>
      <c r="F39" s="1214" t="str">
        <f>VLOOKUP($D39,'BANCO DE DADOS DEZEMBRO SERV'!$B$2:$F$14634,3,FALSE)</f>
        <v>M2</v>
      </c>
      <c r="G39" s="1221">
        <v>26.15</v>
      </c>
      <c r="H39" s="1226">
        <f>VLOOKUP($D39,'BANCO DE DADOS DEZEMBRO SERV'!$B$2:$F$14634,4,FALSE)</f>
        <v>26.68</v>
      </c>
      <c r="I39" s="1221">
        <f t="shared" si="5"/>
        <v>34.43</v>
      </c>
      <c r="J39" s="339">
        <f t="shared" si="6"/>
        <v>900.34</v>
      </c>
      <c r="K39" s="995"/>
      <c r="L39" s="996"/>
      <c r="M39" s="997"/>
      <c r="N39" s="997"/>
      <c r="O39" s="997"/>
      <c r="P39" s="997"/>
    </row>
    <row r="40" spans="2:16" s="998" customFormat="1" ht="60.75" thickBot="1">
      <c r="B40" s="994"/>
      <c r="C40" s="1223" t="s">
        <v>8179</v>
      </c>
      <c r="D40" s="1224">
        <v>92916</v>
      </c>
      <c r="E40" s="1216" t="str">
        <f>VLOOKUP($D40,'BANCO DE DADOS DEZEMBRO SERV'!$B$2:$F$14634,2,FALSE)</f>
        <v>ARMAÇÃO DE ESTRUTURAS DE CONCRETO ARMADO, EXCETO VIGAS, PILARES, LAJES E FUNDAÇÕES (DE EDIFÍCIOS DE MÚLTIPLOS PAVIMENTOS, EDIFICAÇÃO TÉRREA OU SOBRADO), UTILIZANDO AÇO CA-50 DE 6.3 MM - MONTAGEM. AF_12/2015</v>
      </c>
      <c r="F40" s="1217" t="str">
        <f>VLOOKUP($D40,'BANCO DE DADOS DEZEMBRO SERV'!$B$2:$F$14634,3,FALSE)</f>
        <v>KG</v>
      </c>
      <c r="G40" s="1225">
        <v>139.4</v>
      </c>
      <c r="H40" s="1218">
        <f>VLOOKUP($D40,'BANCO DE DADOS DEZEMBRO SERV'!$B$2:$F$14634,4,FALSE)</f>
        <v>9.6199999999999992</v>
      </c>
      <c r="I40" s="1225">
        <f t="shared" si="5"/>
        <v>12.41</v>
      </c>
      <c r="J40" s="343">
        <f t="shared" si="6"/>
        <v>1729.95</v>
      </c>
      <c r="K40" s="995"/>
      <c r="L40" s="996"/>
      <c r="M40" s="997"/>
      <c r="N40" s="997"/>
      <c r="O40" s="997"/>
      <c r="P40" s="997"/>
    </row>
    <row r="41" spans="2:16" s="998" customFormat="1" ht="16.5" thickBot="1">
      <c r="B41" s="994"/>
      <c r="C41" s="1128"/>
      <c r="D41" s="1129"/>
      <c r="E41" s="1197" t="s">
        <v>8173</v>
      </c>
      <c r="F41" s="1131"/>
      <c r="G41" s="1132"/>
      <c r="H41" s="1133"/>
      <c r="I41" s="1132"/>
      <c r="J41" s="1134"/>
      <c r="K41" s="995"/>
      <c r="L41" s="996"/>
      <c r="M41" s="997"/>
      <c r="N41" s="997"/>
      <c r="O41" s="997"/>
      <c r="P41" s="997"/>
    </row>
    <row r="42" spans="2:16" s="998" customFormat="1" ht="30">
      <c r="B42" s="994"/>
      <c r="C42" s="1201" t="s">
        <v>8180</v>
      </c>
      <c r="D42" s="1190">
        <v>94965</v>
      </c>
      <c r="E42" s="988" t="str">
        <f>VLOOKUP($D42,'BANCO DE DADOS DEZEMBRO SERV'!$B$2:$F$14634,2,FALSE)</f>
        <v>CONCRETO FCK = 25MPA, TRAÇO 1:2,3:2,7 (CIMENTO/ AREIA MÉDIA/ BRITA 1) - PREPARO MECÂNICO COM BETONEIRA 400 L. AF_07/2016</v>
      </c>
      <c r="F42" s="989" t="str">
        <f>VLOOKUP($D42,'BANCO DE DADOS DEZEMBRO SERV'!$B$2:$F$14634,3,FALSE)</f>
        <v>M3</v>
      </c>
      <c r="G42" s="1180">
        <v>6.49</v>
      </c>
      <c r="H42" s="1112">
        <f>VLOOKUP($D42,'BANCO DE DADOS DEZEMBRO SERV'!$B$2:$F$14634,4,FALSE)</f>
        <v>301.23</v>
      </c>
      <c r="I42" s="1180">
        <f t="shared" ref="I42:I47" si="7">TRUNC(H42*(1+$G$6),2)</f>
        <v>388.79</v>
      </c>
      <c r="J42" s="1151">
        <f t="shared" ref="J42:J47" si="8">TRUNC(I42*G42,2)</f>
        <v>2523.2399999999998</v>
      </c>
      <c r="K42" s="995"/>
      <c r="L42" s="996"/>
      <c r="M42" s="997"/>
      <c r="N42" s="997"/>
      <c r="O42" s="997"/>
      <c r="P42" s="997"/>
    </row>
    <row r="43" spans="2:16" s="998" customFormat="1" ht="15.75">
      <c r="B43" s="994"/>
      <c r="C43" s="1219" t="s">
        <v>8181</v>
      </c>
      <c r="D43" s="1220" t="s">
        <v>563</v>
      </c>
      <c r="E43" s="1215" t="str">
        <f>VLOOKUP($D43,'BANCO DE DADOS DEZEMBRO SERV'!$B$2:$F$14634,2,FALSE)</f>
        <v>LANCAMENTO/APLICACAO MANUAL DE CONCRETO EM FUNDACOES</v>
      </c>
      <c r="F43" s="1214" t="str">
        <f>VLOOKUP($D43,'BANCO DE DADOS DEZEMBRO SERV'!$B$2:$F$14634,3,FALSE)</f>
        <v>M3</v>
      </c>
      <c r="G43" s="2087">
        <v>6.49</v>
      </c>
      <c r="H43" s="1226">
        <f>VLOOKUP($D43,'BANCO DE DADOS DEZEMBRO SERV'!$B$2:$F$14634,4,FALSE)</f>
        <v>91.46</v>
      </c>
      <c r="I43" s="1221">
        <f t="shared" si="7"/>
        <v>118.04</v>
      </c>
      <c r="J43" s="339">
        <f t="shared" si="8"/>
        <v>766.07</v>
      </c>
      <c r="K43" s="995"/>
      <c r="L43" s="996"/>
      <c r="M43" s="997"/>
      <c r="N43" s="997"/>
      <c r="O43" s="997"/>
      <c r="P43" s="997"/>
    </row>
    <row r="44" spans="2:16" s="998" customFormat="1" ht="30">
      <c r="B44" s="994"/>
      <c r="C44" s="1219" t="s">
        <v>8182</v>
      </c>
      <c r="D44" s="1220">
        <v>5651</v>
      </c>
      <c r="E44" s="1215" t="str">
        <f>VLOOKUP($D44,'BANCO DE DADOS DEZEMBRO SERV'!$B$2:$F$14634,2,FALSE)</f>
        <v>FORMA TABUA PARA CONCRETO EM FUNDACAO C/ REAPROVEITAMENTO 5X</v>
      </c>
      <c r="F44" s="1214" t="str">
        <f>VLOOKUP($D44,'BANCO DE DADOS DEZEMBRO SERV'!$B$2:$F$14634,3,FALSE)</f>
        <v>M2</v>
      </c>
      <c r="G44" s="2087">
        <v>86.52</v>
      </c>
      <c r="H44" s="1226">
        <f>VLOOKUP($D44,'BANCO DE DADOS DEZEMBRO SERV'!$B$2:$F$14634,4,FALSE)</f>
        <v>26.68</v>
      </c>
      <c r="I44" s="1221">
        <f t="shared" si="7"/>
        <v>34.43</v>
      </c>
      <c r="J44" s="339">
        <f t="shared" si="8"/>
        <v>2978.88</v>
      </c>
      <c r="K44" s="995"/>
      <c r="L44" s="996"/>
      <c r="M44" s="997"/>
      <c r="N44" s="997"/>
      <c r="O44" s="997"/>
      <c r="P44" s="997"/>
    </row>
    <row r="45" spans="2:16" s="998" customFormat="1" ht="60" customHeight="1">
      <c r="B45" s="994"/>
      <c r="C45" s="1219" t="s">
        <v>8183</v>
      </c>
      <c r="D45" s="1227">
        <v>92777</v>
      </c>
      <c r="E45" s="1215" t="str">
        <f>VLOOKUP($D45,'BANCO DE DADOS DEZEMBRO SERV'!$B$2:$F$14634,2,FALSE)</f>
        <v>ARMAÇÃO DE PILAR OU VIGA DE UMA ESTRUTURA CONVENCIONAL DE CONCRETO ARM ADO EM UMA EDIFÍCAÇÃO TÉRREA OU SOBRADO UTILIZANDO AÇO CA-50 DE 8.0 MM - MONTAGEM. AF_12/2015</v>
      </c>
      <c r="F45" s="1214" t="str">
        <f>VLOOKUP($D45,'BANCO DE DADOS DEZEMBRO SERV'!$B$2:$F$14634,3,FALSE)</f>
        <v>KG</v>
      </c>
      <c r="G45" s="2088">
        <v>259.2</v>
      </c>
      <c r="H45" s="1226">
        <f>VLOOKUP($D45,'BANCO DE DADOS DEZEMBRO SERV'!$B$2:$F$14634,4,FALSE)</f>
        <v>9.5500000000000007</v>
      </c>
      <c r="I45" s="1221">
        <f t="shared" si="7"/>
        <v>12.32</v>
      </c>
      <c r="J45" s="339">
        <f t="shared" si="8"/>
        <v>3193.34</v>
      </c>
      <c r="K45" s="995"/>
      <c r="L45" s="996"/>
      <c r="M45" s="997"/>
      <c r="N45" s="997"/>
      <c r="O45" s="997"/>
      <c r="P45" s="997"/>
    </row>
    <row r="46" spans="2:16" s="998" customFormat="1" ht="60" customHeight="1">
      <c r="B46" s="994"/>
      <c r="C46" s="1219" t="s">
        <v>8185</v>
      </c>
      <c r="D46" s="1227">
        <v>92778</v>
      </c>
      <c r="E46" s="1215" t="str">
        <f>VLOOKUP($D46,'BANCO DE DADOS DEZEMBRO SERV'!$B$2:$F$14634,2,FALSE)</f>
        <v>ARMAÇÃO DE PILAR OU VIGA DE UMA ESTRUTURA CONVENCIONAL DE CONCRETO ARM ADO EM UMA EDIFÍCAÇÃO TÉRREA OU SOBRADO UTILIZANDO AÇO CA-50 DE 10.0 M M - MONTAGEM. AF_12/2015</v>
      </c>
      <c r="F46" s="1214" t="str">
        <f>VLOOKUP($D46,'BANCO DE DADOS DEZEMBRO SERV'!$B$2:$F$14634,3,FALSE)</f>
        <v>KG</v>
      </c>
      <c r="G46" s="2088">
        <v>16.100000000000001</v>
      </c>
      <c r="H46" s="1226">
        <f>VLOOKUP($D46,'BANCO DE DADOS DEZEMBRO SERV'!$B$2:$F$14634,4,FALSE)</f>
        <v>7.67</v>
      </c>
      <c r="I46" s="1221">
        <f t="shared" si="7"/>
        <v>9.89</v>
      </c>
      <c r="J46" s="339">
        <f t="shared" si="8"/>
        <v>159.22</v>
      </c>
      <c r="K46" s="995"/>
      <c r="L46" s="996"/>
      <c r="M46" s="997"/>
      <c r="N46" s="997"/>
      <c r="O46" s="997"/>
      <c r="P46" s="997"/>
    </row>
    <row r="47" spans="2:16" s="998" customFormat="1" ht="60.75" customHeight="1" thickBot="1">
      <c r="B47" s="994"/>
      <c r="C47" s="1223" t="s">
        <v>8186</v>
      </c>
      <c r="D47" s="1224">
        <v>92775</v>
      </c>
      <c r="E47" s="1216" t="str">
        <f>VLOOKUP($D47,'BANCO DE DADOS DEZEMBRO SERV'!$B$2:$F$14634,2,FALSE)</f>
        <v>ARMAÇÃO DE PILAR OU VIGA DE UMA ESTRUTURA CONVENCIONAL DE CONCRETO ARM ADO EM UMA EDIFÍCAÇÃO TÉRREA OU SOBRADO UTILIZANDO AÇO CA-60 DE 5.0 MM - MONTAGEM. AF_12/2015</v>
      </c>
      <c r="F47" s="1217" t="str">
        <f>VLOOKUP($D47,'BANCO DE DADOS DEZEMBRO SERV'!$B$2:$F$14634,3,FALSE)</f>
        <v>KG</v>
      </c>
      <c r="G47" s="2093">
        <v>117.5</v>
      </c>
      <c r="H47" s="1218">
        <f>VLOOKUP($D47,'BANCO DE DADOS DEZEMBRO SERV'!$B$2:$F$14634,4,FALSE)</f>
        <v>11.62</v>
      </c>
      <c r="I47" s="1225">
        <f t="shared" si="7"/>
        <v>14.99</v>
      </c>
      <c r="J47" s="343">
        <f t="shared" si="8"/>
        <v>1761.32</v>
      </c>
      <c r="K47" s="995">
        <v>39.588208691632609</v>
      </c>
      <c r="L47" s="996"/>
      <c r="M47" s="997"/>
      <c r="N47" s="997"/>
      <c r="O47" s="997"/>
      <c r="P47" s="997"/>
    </row>
    <row r="48" spans="2:16" s="1006" customFormat="1" ht="16.5" thickBot="1">
      <c r="B48" s="1004"/>
      <c r="C48" s="344"/>
      <c r="D48" s="344"/>
      <c r="E48" s="344"/>
      <c r="F48" s="344"/>
      <c r="G48" s="344"/>
      <c r="H48" s="345"/>
      <c r="I48" s="344"/>
      <c r="J48" s="344"/>
      <c r="K48" s="1005"/>
      <c r="M48" s="1007"/>
      <c r="N48" s="1007"/>
      <c r="O48" s="1007"/>
      <c r="P48" s="1007"/>
    </row>
    <row r="49" spans="1:16" s="1012" customFormat="1" ht="16.5" thickBot="1">
      <c r="A49" s="1008"/>
      <c r="B49" s="1009"/>
      <c r="C49" s="346" t="s">
        <v>8189</v>
      </c>
      <c r="D49" s="347"/>
      <c r="E49" s="348" t="s">
        <v>3081</v>
      </c>
      <c r="F49" s="349"/>
      <c r="G49" s="350"/>
      <c r="H49" s="351"/>
      <c r="I49" s="351"/>
      <c r="J49" s="331">
        <f>SUM(J50:J68)</f>
        <v>72947.63</v>
      </c>
      <c r="K49" s="1010">
        <v>100</v>
      </c>
      <c r="L49" s="1011"/>
    </row>
    <row r="50" spans="1:16" s="998" customFormat="1" ht="16.5" thickBot="1">
      <c r="B50" s="994"/>
      <c r="C50" s="332"/>
      <c r="D50" s="333"/>
      <c r="E50" s="334" t="s">
        <v>8174</v>
      </c>
      <c r="F50" s="335"/>
      <c r="G50" s="336"/>
      <c r="H50" s="337"/>
      <c r="I50" s="336"/>
      <c r="J50" s="338"/>
      <c r="K50" s="995"/>
      <c r="L50" s="996"/>
      <c r="M50" s="997"/>
      <c r="N50" s="997"/>
      <c r="O50" s="997"/>
      <c r="P50" s="997"/>
    </row>
    <row r="51" spans="1:16" s="998" customFormat="1" ht="30">
      <c r="B51" s="994"/>
      <c r="C51" s="1201" t="s">
        <v>8191</v>
      </c>
      <c r="D51" s="1190">
        <v>94965</v>
      </c>
      <c r="E51" s="2153" t="str">
        <f>VLOOKUP($D51,'BANCO DE DADOS DEZEMBRO SERV'!$B$2:$F$14634,2,FALSE)</f>
        <v>CONCRETO FCK = 25MPA, TRAÇO 1:2,3:2,7 (CIMENTO/ AREIA MÉDIA/ BRITA 1) - PREPARO MECÂNICO COM BETONEIRA 400 L. AF_07/2016</v>
      </c>
      <c r="F51" s="2154" t="str">
        <f>VLOOKUP($D51,'BANCO DE DADOS DEZEMBRO SERV'!$B$2:$F$14634,3,FALSE)</f>
        <v>M3</v>
      </c>
      <c r="G51" s="1180">
        <v>10.199999999999999</v>
      </c>
      <c r="H51" s="2158">
        <f>VLOOKUP($D51,'BANCO DE DADOS DEZEMBRO SERV'!$B$2:$F$14634,4,FALSE)</f>
        <v>301.23</v>
      </c>
      <c r="I51" s="1180">
        <f t="shared" ref="I51:I56" si="9">TRUNC(H51*(1+$G$6),2)</f>
        <v>388.79</v>
      </c>
      <c r="J51" s="1151">
        <f t="shared" ref="J51:J56" si="10">TRUNC(I51*G51,2)</f>
        <v>3965.65</v>
      </c>
      <c r="K51" s="995">
        <f>J58+J59+J60+J61</f>
        <v>28878.66</v>
      </c>
      <c r="L51" s="996"/>
      <c r="M51" s="997"/>
      <c r="N51" s="997"/>
      <c r="O51" s="997"/>
      <c r="P51" s="997"/>
    </row>
    <row r="52" spans="1:16" s="998" customFormat="1" ht="30">
      <c r="B52" s="994"/>
      <c r="C52" s="2085" t="s">
        <v>8193</v>
      </c>
      <c r="D52" s="2086">
        <v>92873</v>
      </c>
      <c r="E52" s="2137" t="str">
        <f>VLOOKUP($D52,'BANCO DE DADOS DEZEMBRO SERV'!$B$2:$F$14634,2,FALSE)</f>
        <v>LANÇAMENTO COM USO DE BALDES, ADENSAMENTO E ACABAMENTO DE CONCRETO EM ESTRUTURAS. AF_12/2015</v>
      </c>
      <c r="F52" s="2138" t="str">
        <f>VLOOKUP($D52,'BANCO DE DADOS DEZEMBRO SERV'!$B$2:$F$14634,3,FALSE)</f>
        <v>M3</v>
      </c>
      <c r="G52" s="2087">
        <v>10.199999999999999</v>
      </c>
      <c r="H52" s="2139">
        <f>VLOOKUP($D52,'BANCO DE DADOS DEZEMBRO SERV'!$B$2:$F$14634,4,FALSE)</f>
        <v>143.61000000000001</v>
      </c>
      <c r="I52" s="2087">
        <f t="shared" si="9"/>
        <v>185.35</v>
      </c>
      <c r="J52" s="339">
        <f t="shared" si="10"/>
        <v>1890.57</v>
      </c>
      <c r="K52" s="995">
        <f>(K51*K49)/J49</f>
        <v>39.588208691632609</v>
      </c>
      <c r="L52" s="996"/>
      <c r="M52" s="997"/>
      <c r="N52" s="997"/>
      <c r="O52" s="997"/>
      <c r="P52" s="997"/>
    </row>
    <row r="53" spans="1:16" s="998" customFormat="1" ht="45">
      <c r="B53" s="994"/>
      <c r="C53" s="2085" t="s">
        <v>12037</v>
      </c>
      <c r="D53" s="2086">
        <v>92447</v>
      </c>
      <c r="E53" s="2137" t="str">
        <f>VLOOKUP($D53,'BANCO DE DADOS DEZEMBRO SERV'!$B$2:$F$14634,2,FALSE)</f>
        <v>MONTAGEM E DESMONTAGEM DE FÔRMA DE VIGA, ESCORAMENTO COM PONTALETE DE MADEIRA, PÉ-DIREITO SIMPLES, EM MADEIRA SERRADA, 2 UTILIZAÇÕES. AF_12/ 2015</v>
      </c>
      <c r="F53" s="2138" t="str">
        <f>VLOOKUP($D53,'BANCO DE DADOS DEZEMBRO SERV'!$B$2:$F$14634,3,FALSE)</f>
        <v>M2</v>
      </c>
      <c r="G53" s="2087">
        <v>176.47</v>
      </c>
      <c r="H53" s="2139">
        <f>VLOOKUP($D53,'BANCO DE DADOS DEZEMBRO SERV'!$B$2:$F$14634,4,FALSE)</f>
        <v>79.28</v>
      </c>
      <c r="I53" s="2087">
        <f t="shared" si="9"/>
        <v>102.32</v>
      </c>
      <c r="J53" s="339">
        <f t="shared" si="10"/>
        <v>18056.41</v>
      </c>
      <c r="K53" s="995"/>
      <c r="L53" s="996"/>
      <c r="M53" s="997"/>
      <c r="N53" s="997"/>
      <c r="O53" s="997"/>
      <c r="P53" s="997"/>
    </row>
    <row r="54" spans="1:16" s="998" customFormat="1" ht="60" customHeight="1">
      <c r="B54" s="994"/>
      <c r="C54" s="2085" t="s">
        <v>12038</v>
      </c>
      <c r="D54" s="2152">
        <v>92777</v>
      </c>
      <c r="E54" s="2137" t="str">
        <f>VLOOKUP($D54,'BANCO DE DADOS DEZEMBRO SERV'!$B$2:$F$14634,2,FALSE)</f>
        <v>ARMAÇÃO DE PILAR OU VIGA DE UMA ESTRUTURA CONVENCIONAL DE CONCRETO ARM ADO EM UMA EDIFÍCAÇÃO TÉRREA OU SOBRADO UTILIZANDO AÇO CA-50 DE 8.0 MM - MONTAGEM. AF_12/2015</v>
      </c>
      <c r="F54" s="2138" t="str">
        <f>VLOOKUP($D54,'BANCO DE DADOS DEZEMBRO SERV'!$B$2:$F$14634,3,FALSE)</f>
        <v>KG</v>
      </c>
      <c r="G54" s="2088">
        <v>428.8</v>
      </c>
      <c r="H54" s="2139">
        <f>VLOOKUP($D54,'BANCO DE DADOS DEZEMBRO SERV'!$B$2:$F$14634,4,FALSE)</f>
        <v>9.5500000000000007</v>
      </c>
      <c r="I54" s="2087">
        <f t="shared" si="9"/>
        <v>12.32</v>
      </c>
      <c r="J54" s="339">
        <f>TRUNC(I54*G54,2)</f>
        <v>5282.81</v>
      </c>
      <c r="K54" s="995"/>
      <c r="L54" s="996"/>
      <c r="M54" s="997"/>
      <c r="N54" s="997"/>
      <c r="O54" s="997"/>
      <c r="P54" s="997"/>
    </row>
    <row r="55" spans="1:16" s="998" customFormat="1" ht="60" customHeight="1">
      <c r="B55" s="994"/>
      <c r="C55" s="2085" t="s">
        <v>12039</v>
      </c>
      <c r="D55" s="2152">
        <v>92778</v>
      </c>
      <c r="E55" s="2137" t="str">
        <f>VLOOKUP($D55,'BANCO DE DADOS DEZEMBRO SERV'!$B$2:$F$14634,2,FALSE)</f>
        <v>ARMAÇÃO DE PILAR OU VIGA DE UMA ESTRUTURA CONVENCIONAL DE CONCRETO ARM ADO EM UMA EDIFÍCAÇÃO TÉRREA OU SOBRADO UTILIZANDO AÇO CA-50 DE 10.0 M M - MONTAGEM. AF_12/2015</v>
      </c>
      <c r="F55" s="2138" t="str">
        <f>VLOOKUP($D55,'BANCO DE DADOS DEZEMBRO SERV'!$B$2:$F$14634,3,FALSE)</f>
        <v>KG</v>
      </c>
      <c r="G55" s="2088">
        <v>9.3000000000000007</v>
      </c>
      <c r="H55" s="2139">
        <f>VLOOKUP($D55,'BANCO DE DADOS DEZEMBRO SERV'!$B$2:$F$14634,4,FALSE)</f>
        <v>7.67</v>
      </c>
      <c r="I55" s="2087">
        <f t="shared" si="9"/>
        <v>9.89</v>
      </c>
      <c r="J55" s="339">
        <f t="shared" si="10"/>
        <v>91.97</v>
      </c>
      <c r="K55" s="995"/>
      <c r="L55" s="996"/>
      <c r="M55" s="997"/>
      <c r="N55" s="997"/>
      <c r="O55" s="997"/>
      <c r="P55" s="997"/>
    </row>
    <row r="56" spans="1:16" s="998" customFormat="1" ht="60.75" customHeight="1" thickBot="1">
      <c r="B56" s="994"/>
      <c r="C56" s="2089" t="s">
        <v>12040</v>
      </c>
      <c r="D56" s="2090">
        <v>92775</v>
      </c>
      <c r="E56" s="2091" t="str">
        <f>VLOOKUP($D56,'BANCO DE DADOS DEZEMBRO SERV'!$B$2:$F$14634,2,FALSE)</f>
        <v>ARMAÇÃO DE PILAR OU VIGA DE UMA ESTRUTURA CONVENCIONAL DE CONCRETO ARM ADO EM UMA EDIFÍCAÇÃO TÉRREA OU SOBRADO UTILIZANDO AÇO CA-60 DE 5.0 MM - MONTAGEM. AF_12/2015</v>
      </c>
      <c r="F56" s="2092" t="str">
        <f>VLOOKUP($D56,'BANCO DE DADOS DEZEMBRO SERV'!$B$2:$F$14634,3,FALSE)</f>
        <v>KG</v>
      </c>
      <c r="G56" s="2093">
        <v>187.6</v>
      </c>
      <c r="H56" s="2094">
        <f>VLOOKUP($D56,'BANCO DE DADOS DEZEMBRO SERV'!$B$2:$F$14634,4,FALSE)</f>
        <v>11.62</v>
      </c>
      <c r="I56" s="2093">
        <f t="shared" si="9"/>
        <v>14.99</v>
      </c>
      <c r="J56" s="343">
        <f t="shared" si="10"/>
        <v>2812.12</v>
      </c>
      <c r="K56" s="995"/>
      <c r="L56" s="996"/>
      <c r="M56" s="997"/>
      <c r="N56" s="997"/>
      <c r="O56" s="997"/>
      <c r="P56" s="997"/>
    </row>
    <row r="57" spans="1:16" s="998" customFormat="1" ht="16.5" thickBot="1">
      <c r="B57" s="994"/>
      <c r="C57" s="593"/>
      <c r="D57" s="594"/>
      <c r="E57" s="1153" t="s">
        <v>8184</v>
      </c>
      <c r="F57" s="596"/>
      <c r="G57" s="597"/>
      <c r="H57" s="598"/>
      <c r="I57" s="597"/>
      <c r="J57" s="599"/>
      <c r="K57" s="995"/>
      <c r="L57" s="996"/>
      <c r="M57" s="997"/>
      <c r="N57" s="997"/>
      <c r="O57" s="997"/>
      <c r="P57" s="997"/>
    </row>
    <row r="58" spans="1:16" s="998" customFormat="1" ht="45">
      <c r="B58" s="994"/>
      <c r="C58" s="1201" t="s">
        <v>12041</v>
      </c>
      <c r="D58" s="1190">
        <v>92718</v>
      </c>
      <c r="E58" s="988" t="str">
        <f>VLOOKUP($D58,'BANCO DE DADOS DEZEMBRO SERV'!$B$2:$F$14634,2,FALSE)</f>
        <v>CONCRETAGEM DE PILARES, FCK = 25 MPA,  COM USO DE BALDES EM EDIFICAÇÃO COM SEÇÃO MÉDIA DE PILARES MENOR OU IGUAL A 0,25 M² - LANÇAMENTO, ADE NSAMENTO E ACABAMENTO. AF_12/2015</v>
      </c>
      <c r="F58" s="989" t="str">
        <f>VLOOKUP($D58,'BANCO DE DADOS DEZEMBRO SERV'!$B$2:$F$14634,3,FALSE)</f>
        <v>M3</v>
      </c>
      <c r="G58" s="1180">
        <v>8.51</v>
      </c>
      <c r="H58" s="1112">
        <f>VLOOKUP($D58,'BANCO DE DADOS DEZEMBRO SERV'!$B$2:$F$14634,4,FALSE)</f>
        <v>483.42</v>
      </c>
      <c r="I58" s="1180">
        <f t="shared" ref="I58:I61" si="11">TRUNC(H58*(1+$G$6),2)</f>
        <v>623.95000000000005</v>
      </c>
      <c r="J58" s="1151">
        <f>TRUNC(I58*G58,2)</f>
        <v>5309.81</v>
      </c>
      <c r="K58" s="995"/>
      <c r="L58" s="996"/>
      <c r="M58" s="997"/>
      <c r="N58" s="997"/>
      <c r="O58" s="997"/>
      <c r="P58" s="997"/>
    </row>
    <row r="59" spans="1:16" s="998" customFormat="1" ht="60">
      <c r="B59" s="994"/>
      <c r="C59" s="1237" t="s">
        <v>12042</v>
      </c>
      <c r="D59" s="1238">
        <v>92410</v>
      </c>
      <c r="E59" s="1233" t="str">
        <f>VLOOKUP($D59,'BANCO DE DADOS DEZEMBRO SERV'!$B$2:$F$14634,2,FALSE)</f>
        <v>MONTAGEM E DESMONTAGEM DE FÔRMA DE PILARES RETANGULARES E ESTRUTURAS S IMILARES COM ÁREA MÉDIA DAS SEÇÕES MENOR OU IGUAL A 0,25 M², PÉ-DIREIT O SIMPLES, EM MADEIRA SERRADA, 2 UTILIZAÇÕES. AF_12/2015</v>
      </c>
      <c r="F59" s="1232" t="str">
        <f>VLOOKUP($D59,'BANCO DE DADOS DEZEMBRO SERV'!$B$2:$F$14634,3,FALSE)</f>
        <v>M2</v>
      </c>
      <c r="G59" s="2087">
        <v>138.13</v>
      </c>
      <c r="H59" s="1243">
        <f>VLOOKUP($D59,'BANCO DE DADOS DEZEMBRO SERV'!$B$2:$F$14634,4,FALSE)</f>
        <v>85.74</v>
      </c>
      <c r="I59" s="1239">
        <f t="shared" si="11"/>
        <v>110.66</v>
      </c>
      <c r="J59" s="339">
        <f>TRUNC(I59*G59,2)</f>
        <v>15285.46</v>
      </c>
      <c r="K59" s="995"/>
      <c r="L59" s="996"/>
      <c r="M59" s="997"/>
      <c r="N59" s="997"/>
      <c r="O59" s="997"/>
      <c r="P59" s="997"/>
    </row>
    <row r="60" spans="1:16" s="998" customFormat="1" ht="60" customHeight="1">
      <c r="B60" s="994"/>
      <c r="C60" s="1237" t="s">
        <v>12043</v>
      </c>
      <c r="D60" s="1244">
        <v>92778</v>
      </c>
      <c r="E60" s="1233" t="str">
        <f>VLOOKUP($D60,'BANCO DE DADOS DEZEMBRO SERV'!$B$2:$F$14634,2,FALSE)</f>
        <v>ARMAÇÃO DE PILAR OU VIGA DE UMA ESTRUTURA CONVENCIONAL DE CONCRETO ARM ADO EM UMA EDIFÍCAÇÃO TÉRREA OU SOBRADO UTILIZANDO AÇO CA-50 DE 10.0 M M - MONTAGEM. AF_12/2015</v>
      </c>
      <c r="F60" s="1232" t="str">
        <f>VLOOKUP($D60,'BANCO DE DADOS DEZEMBRO SERV'!$B$2:$F$14634,3,FALSE)</f>
        <v>KG</v>
      </c>
      <c r="G60" s="2088">
        <v>542.29999999999995</v>
      </c>
      <c r="H60" s="1243">
        <f>VLOOKUP($D60,'BANCO DE DADOS DEZEMBRO SERV'!$B$2:$F$14634,4,FALSE)</f>
        <v>7.67</v>
      </c>
      <c r="I60" s="1239">
        <f t="shared" si="11"/>
        <v>9.89</v>
      </c>
      <c r="J60" s="339">
        <f>TRUNC(I60*G60,2)</f>
        <v>5363.34</v>
      </c>
      <c r="K60" s="995"/>
      <c r="L60" s="996"/>
      <c r="M60" s="997"/>
      <c r="N60" s="997"/>
      <c r="O60" s="997"/>
      <c r="P60" s="997"/>
    </row>
    <row r="61" spans="1:16" s="998" customFormat="1" ht="60.75" customHeight="1" thickBot="1">
      <c r="B61" s="994"/>
      <c r="C61" s="1240" t="s">
        <v>12044</v>
      </c>
      <c r="D61" s="1241">
        <v>92775</v>
      </c>
      <c r="E61" s="1234" t="str">
        <f>VLOOKUP($D61,'BANCO DE DADOS DEZEMBRO SERV'!$B$2:$F$14634,2,FALSE)</f>
        <v>ARMAÇÃO DE PILAR OU VIGA DE UMA ESTRUTURA CONVENCIONAL DE CONCRETO ARM ADO EM UMA EDIFÍCAÇÃO TÉRREA OU SOBRADO UTILIZANDO AÇO CA-60 DE 5.0 MM - MONTAGEM. AF_12/2015</v>
      </c>
      <c r="F61" s="1235" t="str">
        <f>VLOOKUP($D61,'BANCO DE DADOS DEZEMBRO SERV'!$B$2:$F$14634,3,FALSE)</f>
        <v>KG</v>
      </c>
      <c r="G61" s="2093">
        <v>194.8</v>
      </c>
      <c r="H61" s="1236">
        <f>VLOOKUP($D61,'BANCO DE DADOS DEZEMBRO SERV'!$B$2:$F$14634,4,FALSE)</f>
        <v>11.62</v>
      </c>
      <c r="I61" s="1242">
        <f t="shared" si="11"/>
        <v>14.99</v>
      </c>
      <c r="J61" s="343">
        <f>TRUNC(I61*G61,2)</f>
        <v>2920.05</v>
      </c>
      <c r="K61" s="995"/>
      <c r="L61" s="996"/>
      <c r="M61" s="997"/>
      <c r="N61" s="997"/>
      <c r="O61" s="997"/>
      <c r="P61" s="997"/>
    </row>
    <row r="62" spans="1:16" s="998" customFormat="1" ht="16.5" thickBot="1">
      <c r="B62" s="994"/>
      <c r="C62" s="1128"/>
      <c r="D62" s="1129"/>
      <c r="E62" s="1253" t="s">
        <v>12132</v>
      </c>
      <c r="F62" s="1131"/>
      <c r="G62" s="1132"/>
      <c r="H62" s="1133"/>
      <c r="I62" s="1132"/>
      <c r="J62" s="1134"/>
      <c r="K62" s="995"/>
      <c r="L62" s="996"/>
      <c r="M62" s="997"/>
      <c r="N62" s="997"/>
      <c r="O62" s="997"/>
      <c r="P62" s="997"/>
    </row>
    <row r="63" spans="1:16" s="1231" customFormat="1" ht="30">
      <c r="B63" s="1228"/>
      <c r="C63" s="1201" t="s">
        <v>12045</v>
      </c>
      <c r="D63" s="1190">
        <v>94965</v>
      </c>
      <c r="E63" s="988" t="str">
        <f>VLOOKUP($D63,'BANCO DE DADOS DEZEMBRO SERV'!$B$2:$F$14634,2,FALSE)</f>
        <v>CONCRETO FCK = 25MPA, TRAÇO 1:2,3:2,7 (CIMENTO/ AREIA MÉDIA/ BRITA 1) - PREPARO MECÂNICO COM BETONEIRA 400 L. AF_07/2016</v>
      </c>
      <c r="F63" s="989" t="str">
        <f>VLOOKUP($D63,'BANCO DE DADOS DEZEMBRO SERV'!$B$2:$F$14634,3,FALSE)</f>
        <v>M3</v>
      </c>
      <c r="G63" s="1180">
        <v>9.5500000000000007</v>
      </c>
      <c r="H63" s="1112">
        <f>VLOOKUP($D63,'BANCO DE DADOS DEZEMBRO SERV'!$B$2:$F$14634,4,FALSE)</f>
        <v>301.23</v>
      </c>
      <c r="I63" s="1180">
        <f t="shared" ref="I63:I68" si="12">TRUNC(H63*(1+$G$6),2)</f>
        <v>388.79</v>
      </c>
      <c r="J63" s="1151">
        <f t="shared" ref="J63:J68" si="13">TRUNC(I63*G63,2)</f>
        <v>3712.94</v>
      </c>
      <c r="K63" s="995"/>
      <c r="L63" s="1229"/>
      <c r="M63" s="1230"/>
      <c r="N63" s="1230"/>
      <c r="O63" s="1230"/>
      <c r="P63" s="1230"/>
    </row>
    <row r="64" spans="1:16" s="1231" customFormat="1" ht="30">
      <c r="B64" s="1228"/>
      <c r="C64" s="1237" t="s">
        <v>12046</v>
      </c>
      <c r="D64" s="1238">
        <v>92873</v>
      </c>
      <c r="E64" s="1233" t="str">
        <f>VLOOKUP($D64,'BANCO DE DADOS DEZEMBRO SERV'!$B$2:$F$14634,2,FALSE)</f>
        <v>LANÇAMENTO COM USO DE BALDES, ADENSAMENTO E ACABAMENTO DE CONCRETO EM ESTRUTURAS. AF_12/2015</v>
      </c>
      <c r="F64" s="1232" t="str">
        <f>VLOOKUP($D64,'BANCO DE DADOS DEZEMBRO SERV'!$B$2:$F$14634,3,FALSE)</f>
        <v>M3</v>
      </c>
      <c r="G64" s="2087">
        <v>9.5500000000000007</v>
      </c>
      <c r="H64" s="1243">
        <f>VLOOKUP($D64,'BANCO DE DADOS DEZEMBRO SERV'!$B$2:$F$14634,4,FALSE)</f>
        <v>143.61000000000001</v>
      </c>
      <c r="I64" s="1239">
        <f t="shared" si="12"/>
        <v>185.35</v>
      </c>
      <c r="J64" s="339">
        <f t="shared" si="13"/>
        <v>1770.09</v>
      </c>
      <c r="K64" s="995"/>
      <c r="L64" s="1229"/>
      <c r="M64" s="1230"/>
      <c r="N64" s="1230"/>
      <c r="O64" s="1230"/>
      <c r="P64" s="1230"/>
    </row>
    <row r="65" spans="2:16" s="1231" customFormat="1" ht="60">
      <c r="B65" s="1228"/>
      <c r="C65" s="1237" t="s">
        <v>12047</v>
      </c>
      <c r="D65" s="1244">
        <v>92509</v>
      </c>
      <c r="E65" s="1233" t="str">
        <f>VLOOKUP($D65,'BANCO DE DADOS DEZEMBRO SERV'!$B$2:$F$14634,2,FALSE)</f>
        <v>MONTAGEM E DESMONTAGEM DE FÔRMA DE LAJE MACIÇA COM ÁREA MÉDIA MENOR OU IGUAL A 20 M², PÉ-DIREITO SIMPLES, EM CHAPA DE MADEIRA COMPENSADA RES INADA, 2 UTILIZAÇÕES. AF_12/2015</v>
      </c>
      <c r="F65" s="1232" t="str">
        <f>VLOOKUP($D65,'BANCO DE DADOS DEZEMBRO SERV'!$B$2:$F$14634,3,FALSE)</f>
        <v>M2</v>
      </c>
      <c r="G65" s="2088">
        <v>64.290000000000006</v>
      </c>
      <c r="H65" s="1243">
        <f>VLOOKUP($D65,'BANCO DE DADOS DEZEMBRO SERV'!$B$2:$F$14634,4,FALSE)</f>
        <v>33.53</v>
      </c>
      <c r="I65" s="1239">
        <f t="shared" si="12"/>
        <v>43.27</v>
      </c>
      <c r="J65" s="339">
        <f t="shared" si="13"/>
        <v>2781.82</v>
      </c>
      <c r="K65" s="995"/>
      <c r="L65" s="1229"/>
      <c r="M65" s="1230"/>
      <c r="N65" s="1230"/>
      <c r="O65" s="1230"/>
      <c r="P65" s="1230"/>
    </row>
    <row r="66" spans="2:16" s="1231" customFormat="1" ht="45">
      <c r="B66" s="1228"/>
      <c r="C66" s="1237" t="s">
        <v>12048</v>
      </c>
      <c r="D66" s="1244">
        <v>92785</v>
      </c>
      <c r="E66" s="1233" t="str">
        <f>VLOOKUP($D66,'BANCO DE DADOS DEZEMBRO SERV'!$B$2:$F$14634,2,FALSE)</f>
        <v>ARMAÇÃO DE LAJE DE UMA ESTRUTURA CONVENCIONAL DE CONCRETO ARMADO EM UM A EDIFÍCAÇÃO TÉRREA OU SOBRADO UTILIZANDO AÇO CA-50 DE 6.3 MM - MONTAG EM. AF_12/2015_P</v>
      </c>
      <c r="F66" s="1232" t="str">
        <f>VLOOKUP($D66,'BANCO DE DADOS DEZEMBRO SERV'!$B$2:$F$14634,3,FALSE)</f>
        <v>KG</v>
      </c>
      <c r="G66" s="2088">
        <v>273.2</v>
      </c>
      <c r="H66" s="1243">
        <f>VLOOKUP($D66,'BANCO DE DADOS DEZEMBRO SERV'!$B$2:$F$14634,4,FALSE)</f>
        <v>7.31</v>
      </c>
      <c r="I66" s="1239">
        <f t="shared" si="12"/>
        <v>9.43</v>
      </c>
      <c r="J66" s="339">
        <f t="shared" si="13"/>
        <v>2576.27</v>
      </c>
      <c r="K66" s="995"/>
      <c r="L66" s="1229"/>
      <c r="M66" s="1230"/>
      <c r="N66" s="1230"/>
      <c r="O66" s="1230"/>
      <c r="P66" s="1230"/>
    </row>
    <row r="67" spans="2:16" s="1231" customFormat="1" ht="45">
      <c r="B67" s="1228"/>
      <c r="C67" s="1237" t="s">
        <v>12049</v>
      </c>
      <c r="D67" s="1238">
        <v>92786</v>
      </c>
      <c r="E67" s="1233" t="str">
        <f>VLOOKUP($D67,'BANCO DE DADOS DEZEMBRO SERV'!$B$2:$F$14634,2,FALSE)</f>
        <v>ARMAÇÃO DE LAJE DE UMA ESTRUTURA CONVENCIONAL DE CONCRETO ARMADO EM UM A EDIFÍCAÇÃO TÉRREA OU SOBRADO UTILIZANDO AÇO CA-50 DE 8.0 MM - MONTAG EM. AF_12/2015_P</v>
      </c>
      <c r="F67" s="1232" t="str">
        <f>VLOOKUP($D67,'BANCO DE DADOS DEZEMBRO SERV'!$B$2:$F$14634,3,FALSE)</f>
        <v>KG</v>
      </c>
      <c r="G67" s="2087">
        <v>59.3</v>
      </c>
      <c r="H67" s="1243">
        <f>VLOOKUP($D67,'BANCO DE DADOS DEZEMBRO SERV'!$B$2:$F$14634,4,FALSE)</f>
        <v>6.8</v>
      </c>
      <c r="I67" s="1239">
        <f t="shared" si="12"/>
        <v>8.77</v>
      </c>
      <c r="J67" s="339">
        <f t="shared" si="13"/>
        <v>520.05999999999995</v>
      </c>
      <c r="K67" s="995"/>
      <c r="L67" s="1229"/>
      <c r="M67" s="1230"/>
      <c r="N67" s="1230"/>
      <c r="O67" s="1230"/>
      <c r="P67" s="1230"/>
    </row>
    <row r="68" spans="2:16" s="998" customFormat="1" ht="45.75" thickBot="1">
      <c r="B68" s="994"/>
      <c r="C68" s="1240" t="s">
        <v>12124</v>
      </c>
      <c r="D68" s="1241">
        <v>92784</v>
      </c>
      <c r="E68" s="1234" t="str">
        <f>VLOOKUP($D68,'BANCO DE DADOS DEZEMBRO SERV'!$B$2:$F$14634,2,FALSE)</f>
        <v>ARMAÇÃO DE LAJE DE UMA ESTRUTURA CONVENCIONAL DE CONCRETO ARMADO EM UM A EDIFÍCAÇÃO TÉRREA OU SOBRADO UTILIZANDO AÇO CA-60 DE 5.0 MM - MONTAG EM. AF_12/2015_P</v>
      </c>
      <c r="F68" s="1235" t="str">
        <f>VLOOKUP($D68,'BANCO DE DADOS DEZEMBRO SERV'!$B$2:$F$14634,3,FALSE)</f>
        <v>KG</v>
      </c>
      <c r="G68" s="1205">
        <v>55.6</v>
      </c>
      <c r="H68" s="1236">
        <f>VLOOKUP($D68,'BANCO DE DADOS DEZEMBRO SERV'!$B$2:$F$14634,4,FALSE)</f>
        <v>8.48</v>
      </c>
      <c r="I68" s="1242">
        <f t="shared" si="12"/>
        <v>10.94</v>
      </c>
      <c r="J68" s="343">
        <f t="shared" si="13"/>
        <v>608.26</v>
      </c>
      <c r="K68" s="995"/>
      <c r="L68" s="996"/>
      <c r="M68" s="997"/>
      <c r="N68" s="997"/>
      <c r="O68" s="997"/>
      <c r="P68" s="997"/>
    </row>
    <row r="69" spans="2:16" s="1006" customFormat="1" ht="16.5" thickBot="1">
      <c r="B69" s="1004"/>
      <c r="C69" s="323"/>
      <c r="D69" s="323"/>
      <c r="E69" s="323"/>
      <c r="F69" s="323"/>
      <c r="G69" s="323"/>
      <c r="H69" s="324"/>
      <c r="I69" s="323"/>
      <c r="J69" s="323"/>
      <c r="K69" s="1005"/>
      <c r="M69" s="1007"/>
      <c r="N69" s="1007"/>
      <c r="O69" s="1007"/>
      <c r="P69" s="1007"/>
    </row>
    <row r="70" spans="2:16" s="998" customFormat="1" ht="16.5" thickBot="1">
      <c r="B70" s="994"/>
      <c r="C70" s="325" t="s">
        <v>8194</v>
      </c>
      <c r="D70" s="326"/>
      <c r="E70" s="327" t="s">
        <v>8190</v>
      </c>
      <c r="F70" s="328"/>
      <c r="G70" s="329"/>
      <c r="H70" s="330"/>
      <c r="I70" s="330"/>
      <c r="J70" s="331">
        <f>SUM(J71:J73)</f>
        <v>6580.4</v>
      </c>
      <c r="K70" s="995"/>
      <c r="L70" s="996"/>
      <c r="M70" s="997"/>
      <c r="N70" s="997"/>
      <c r="O70" s="997"/>
      <c r="P70" s="997"/>
    </row>
    <row r="71" spans="2:16" s="998" customFormat="1" ht="30.75" thickBot="1">
      <c r="B71" s="994"/>
      <c r="C71" s="356" t="s">
        <v>8195</v>
      </c>
      <c r="D71" s="357" t="s">
        <v>28</v>
      </c>
      <c r="E71" s="872" t="str">
        <f>VLOOKUP($D71,'BANCO DE DADOS DEZEMBRO SERV'!$B$2:$F$14634,2,FALSE)</f>
        <v>IMPERMEABILIZACAO DE ESTRUTURAS ENTERRADAS, COM TINTA ASFALTICA, DUAS DEMAOS.</v>
      </c>
      <c r="F71" s="873" t="str">
        <f>VLOOKUP($D71,'BANCO DE DADOS DEZEMBRO SERV'!$B$2:$F$14634,3,FALSE)</f>
        <v>M2</v>
      </c>
      <c r="G71" s="358">
        <f>TRUNC(144.2*0.75,2)</f>
        <v>108.15</v>
      </c>
      <c r="H71" s="874">
        <f>VLOOKUP($D71,'BANCO DE DADOS DEZEMBRO SERV'!$B$2:$F$14634,4,FALSE)</f>
        <v>8.1300000000000008</v>
      </c>
      <c r="I71" s="359">
        <f>TRUNC(H71*(1+$G$6),2)</f>
        <v>10.49</v>
      </c>
      <c r="J71" s="360">
        <f>TRUNC(I71*G71,2)</f>
        <v>1134.49</v>
      </c>
      <c r="K71" s="995"/>
      <c r="L71" s="996"/>
      <c r="M71" s="997"/>
      <c r="N71" s="997"/>
      <c r="O71" s="997"/>
      <c r="P71" s="997"/>
    </row>
    <row r="72" spans="2:16" s="998" customFormat="1" ht="16.5" thickBot="1">
      <c r="B72" s="994"/>
      <c r="C72" s="332"/>
      <c r="D72" s="333"/>
      <c r="E72" s="334" t="s">
        <v>8192</v>
      </c>
      <c r="F72" s="335"/>
      <c r="G72" s="336"/>
      <c r="H72" s="337"/>
      <c r="I72" s="336"/>
      <c r="J72" s="338"/>
      <c r="K72" s="995"/>
      <c r="L72" s="996"/>
      <c r="M72" s="997"/>
      <c r="N72" s="997"/>
      <c r="O72" s="997"/>
      <c r="P72" s="997"/>
    </row>
    <row r="73" spans="2:16" s="1003" customFormat="1" ht="30.75" thickBot="1">
      <c r="B73" s="999"/>
      <c r="C73" s="352" t="s">
        <v>8196</v>
      </c>
      <c r="D73" s="353">
        <v>83741</v>
      </c>
      <c r="E73" s="340" t="str">
        <f>VLOOKUP($D73,'BANCO DE DADOS DEZEMBRO SERV'!$B$2:$F$14634,2,FALSE)</f>
        <v>IMPERMEABILIZACAO DE SUPERFICIE COM EMULSAO ASFALTICA COM ELASTOMERO, INCLUSOS PRIMER E VEU DE POLIESTER</v>
      </c>
      <c r="F73" s="341" t="str">
        <f>VLOOKUP($D73,'BANCO DE DADOS DEZEMBRO SERV'!$B$2:$F$14634,3,FALSE)</f>
        <v>M2</v>
      </c>
      <c r="G73" s="1256">
        <v>63.45</v>
      </c>
      <c r="H73" s="342">
        <f>VLOOKUP($D73,'BANCO DE DADOS DEZEMBRO SERV'!$B$2:$F$14634,4,FALSE)</f>
        <v>66.5</v>
      </c>
      <c r="I73" s="354">
        <f>TRUNC(H73*(1+$G$6),2)</f>
        <v>85.83</v>
      </c>
      <c r="J73" s="355">
        <f>TRUNC(I73*G73,2)</f>
        <v>5445.91</v>
      </c>
      <c r="K73" s="995"/>
      <c r="L73" s="1000"/>
      <c r="M73" s="1001"/>
      <c r="N73" s="1002"/>
      <c r="O73" s="1001"/>
      <c r="P73" s="1002"/>
    </row>
    <row r="74" spans="2:16" s="1006" customFormat="1" ht="16.5" thickBot="1">
      <c r="B74" s="1004"/>
      <c r="C74" s="602"/>
      <c r="D74" s="323"/>
      <c r="E74" s="323"/>
      <c r="F74" s="323"/>
      <c r="G74" s="323"/>
      <c r="H74" s="324"/>
      <c r="I74" s="323"/>
      <c r="J74" s="603"/>
      <c r="K74" s="1005"/>
      <c r="M74" s="1007"/>
      <c r="N74" s="1007"/>
      <c r="O74" s="1007"/>
      <c r="P74" s="1007"/>
    </row>
    <row r="75" spans="2:16" s="998" customFormat="1" ht="16.5" thickBot="1">
      <c r="B75" s="994"/>
      <c r="C75" s="303" t="s">
        <v>8197</v>
      </c>
      <c r="D75" s="304"/>
      <c r="E75" s="305" t="s">
        <v>9181</v>
      </c>
      <c r="F75" s="306"/>
      <c r="G75" s="307"/>
      <c r="H75" s="308"/>
      <c r="I75" s="308"/>
      <c r="J75" s="309">
        <f>SUM(J77:J86)</f>
        <v>45726.16</v>
      </c>
      <c r="K75" s="995"/>
      <c r="L75" s="996"/>
      <c r="M75" s="997"/>
      <c r="N75" s="997"/>
      <c r="O75" s="997"/>
      <c r="P75" s="997"/>
    </row>
    <row r="76" spans="2:16" s="998" customFormat="1" ht="16.5" thickBot="1">
      <c r="B76" s="994"/>
      <c r="C76" s="332"/>
      <c r="D76" s="333"/>
      <c r="E76" s="361" t="s">
        <v>9182</v>
      </c>
      <c r="F76" s="335"/>
      <c r="G76" s="336"/>
      <c r="H76" s="337"/>
      <c r="I76" s="336"/>
      <c r="J76" s="338"/>
      <c r="K76" s="995"/>
      <c r="L76" s="996"/>
      <c r="M76" s="997"/>
      <c r="N76" s="997"/>
      <c r="O76" s="997"/>
      <c r="P76" s="997"/>
    </row>
    <row r="77" spans="2:16" s="1003" customFormat="1" ht="60.75" thickBot="1">
      <c r="B77" s="999"/>
      <c r="C77" s="310" t="s">
        <v>8198</v>
      </c>
      <c r="D77" s="315">
        <v>89168</v>
      </c>
      <c r="E77" s="917" t="str">
        <f>VLOOKUP($D77,'BANCO DE DADOS DEZEMBRO SERV'!$B$2:$F$14634,2,FALSE)</f>
        <v>(COMPOSIÇÃO REPRESENTATIVA) DO SERVIÇO DE ALVENARIA DE VEDAÇÃO DE BLOC OS VAZADOS DE CERÂMICA DE 9X19X19CM (ESPESSURA 9CM), PARA EDIFICAÇÃO H ABITACIONAL UNIFAMILIAR (CASA) E EDIFICAÇÃO PÚBLICA PADRÃO. AF_11/2014</v>
      </c>
      <c r="F77" s="916" t="str">
        <f>VLOOKUP($D77,'BANCO DE DADOS DEZEMBRO SERV'!$B$2:$F$14634,3,FALSE)</f>
        <v>M2</v>
      </c>
      <c r="G77" s="313">
        <f>TRUNC(3*(4.65+3.7+1.9+8.95+3.6+3.55+3.45+3.45+3.55+3.55+10.95+11.25+4.9+14.85+3.55+2.6+11+7.95+3.05+1.7+6.15+16.05)+(1.2*(4.9+11.25+16.05+0.6+11+2.15))+(1.7*(6.3+4.65+2.45+3.7+3.85+8.05))+(0.75*(1.4+5.65+5.9+3.35))+(3.3*5.8)-((0.6*2)+(0.9*11)+(1.2*3)+(0.48*2)+(1.89*8)+(3.36*1)+(1.68*3)+(2.94*2)),2)</f>
        <v>493.79</v>
      </c>
      <c r="H77" s="871">
        <f>VLOOKUP($D77,'BANCO DE DADOS DEZEMBRO SERV'!$B$2:$F$14634,4,FALSE)</f>
        <v>57.7</v>
      </c>
      <c r="I77" s="871">
        <f t="shared" ref="I77" si="14">TRUNC(H77*(1+$G$6),2)</f>
        <v>74.47</v>
      </c>
      <c r="J77" s="314">
        <f t="shared" ref="J77" si="15">TRUNC(I77*G77,2)</f>
        <v>36772.54</v>
      </c>
      <c r="K77" s="995"/>
      <c r="L77" s="1000"/>
      <c r="M77" s="1001"/>
      <c r="N77" s="1002"/>
      <c r="O77" s="1001"/>
      <c r="P77" s="1002"/>
    </row>
    <row r="78" spans="2:16" s="998" customFormat="1" ht="16.5" thickBot="1">
      <c r="B78" s="994"/>
      <c r="C78" s="593"/>
      <c r="D78" s="594"/>
      <c r="E78" s="595" t="s">
        <v>9183</v>
      </c>
      <c r="F78" s="596"/>
      <c r="G78" s="597"/>
      <c r="H78" s="598"/>
      <c r="I78" s="597"/>
      <c r="J78" s="599"/>
      <c r="K78" s="995"/>
      <c r="L78" s="996"/>
      <c r="M78" s="997"/>
      <c r="N78" s="997"/>
      <c r="O78" s="997"/>
      <c r="P78" s="997"/>
    </row>
    <row r="79" spans="2:16" s="1003" customFormat="1" ht="30">
      <c r="B79" s="999"/>
      <c r="C79" s="1127" t="s">
        <v>9196</v>
      </c>
      <c r="D79" s="1331">
        <v>93182</v>
      </c>
      <c r="E79" s="1330" t="str">
        <f>VLOOKUP($D79,'BANCO DE DADOS DEZEMBRO SERV'!$B$2:$F$14634,2,FALSE)</f>
        <v>VERGA PRÉ-MOLDADA PARA JANELAS COM ATÉ 1,5 M DE VÃO. AF_03/2016</v>
      </c>
      <c r="F79" s="1331" t="str">
        <f>VLOOKUP($D79,'BANCO DE DADOS DEZEMBRO SERV'!$B$2:$F$14634,3,FALSE)</f>
        <v>M</v>
      </c>
      <c r="G79" s="1111">
        <f>TRUNC(((1+0.5)*2)+((1.5+0.5)*11)+((0.8+0.5)*2),2)</f>
        <v>27.6</v>
      </c>
      <c r="H79" s="1112">
        <f>VLOOKUP($D79,'BANCO DE DADOS DEZEMBRO SERV'!$B$2:$F$14634,4,FALSE)</f>
        <v>19.43</v>
      </c>
      <c r="I79" s="1112">
        <f t="shared" ref="I79:I84" si="16">TRUNC(H79*(1+$G$6),2)</f>
        <v>25.07</v>
      </c>
      <c r="J79" s="1120">
        <f t="shared" ref="J79:J84" si="17">TRUNC(I79*G79,2)</f>
        <v>691.93</v>
      </c>
      <c r="K79" s="995"/>
      <c r="L79" s="1000"/>
      <c r="M79" s="1001"/>
      <c r="N79" s="1002"/>
      <c r="O79" s="1001"/>
      <c r="P79" s="1002"/>
    </row>
    <row r="80" spans="2:16" s="1003" customFormat="1" ht="30">
      <c r="B80" s="999"/>
      <c r="C80" s="1245" t="s">
        <v>9197</v>
      </c>
      <c r="D80" s="1300">
        <v>93194</v>
      </c>
      <c r="E80" s="1301" t="str">
        <f>VLOOKUP($D80,'BANCO DE DADOS DEZEMBRO SERV'!$B$2:$F$14634,2,FALSE)</f>
        <v>CONTRAVERGA PRÉ-MOLDADA PARA VÃOS DE ATÉ 1,5 M DE COMPRIMENTO. AF_03/2 016</v>
      </c>
      <c r="F80" s="1300" t="str">
        <f>VLOOKUP($D80,'BANCO DE DADOS DEZEMBRO SERV'!$B$2:$F$14634,3,FALSE)</f>
        <v>M</v>
      </c>
      <c r="G80" s="1246">
        <f>G79</f>
        <v>27.6</v>
      </c>
      <c r="H80" s="1257">
        <f>VLOOKUP($D80,'BANCO DE DADOS DEZEMBRO SERV'!$B$2:$F$14634,4,FALSE)</f>
        <v>19.2</v>
      </c>
      <c r="I80" s="1257">
        <f>TRUNC(H80*(1+$G$6),2)</f>
        <v>24.78</v>
      </c>
      <c r="J80" s="314">
        <f>TRUNC(I80*G80,2)</f>
        <v>683.92</v>
      </c>
      <c r="K80" s="995"/>
      <c r="L80" s="1000"/>
      <c r="M80" s="1001"/>
      <c r="N80" s="1002"/>
      <c r="O80" s="1001"/>
      <c r="P80" s="1002"/>
    </row>
    <row r="81" spans="2:16" s="1003" customFormat="1" ht="30">
      <c r="B81" s="999"/>
      <c r="C81" s="1245" t="s">
        <v>9198</v>
      </c>
      <c r="D81" s="1300">
        <v>93183</v>
      </c>
      <c r="E81" s="1301" t="str">
        <f>VLOOKUP($D81,'BANCO DE DADOS DEZEMBRO SERV'!$B$2:$F$14634,2,FALSE)</f>
        <v>VERGA PRÉ-MOLDADA PARA JANELAS COM MAIS DE 1,5 M DE VÃO. AF_03/2016</v>
      </c>
      <c r="F81" s="1300" t="str">
        <f>VLOOKUP($D81,'BANCO DE DADOS DEZEMBRO SERV'!$B$2:$F$14634,3,FALSE)</f>
        <v>M</v>
      </c>
      <c r="G81" s="1246">
        <f>TRUNC(((2+0.5)*3),2)</f>
        <v>7.5</v>
      </c>
      <c r="H81" s="1257">
        <f>VLOOKUP($D81,'BANCO DE DADOS DEZEMBRO SERV'!$B$2:$F$14634,4,FALSE)</f>
        <v>24.64</v>
      </c>
      <c r="I81" s="1257">
        <f t="shared" si="16"/>
        <v>31.8</v>
      </c>
      <c r="J81" s="314">
        <f t="shared" si="17"/>
        <v>238.5</v>
      </c>
      <c r="K81" s="995"/>
      <c r="L81" s="1000"/>
      <c r="M81" s="1001"/>
      <c r="N81" s="1002"/>
      <c r="O81" s="1001"/>
      <c r="P81" s="1002"/>
    </row>
    <row r="82" spans="2:16" s="1003" customFormat="1" ht="30">
      <c r="B82" s="999"/>
      <c r="C82" s="1245" t="s">
        <v>12050</v>
      </c>
      <c r="D82" s="1300">
        <v>93195</v>
      </c>
      <c r="E82" s="1301" t="str">
        <f>VLOOKUP($D82,'BANCO DE DADOS DEZEMBRO SERV'!$B$2:$F$14634,2,FALSE)</f>
        <v>CONTRAVERGA PRÉ-MOLDADA PARA VÃOS DE MAIS DE 1,5 M DE COMPRIMENTO. AF_ 03/2016</v>
      </c>
      <c r="F82" s="1300" t="str">
        <f>VLOOKUP($D82,'BANCO DE DADOS DEZEMBRO SERV'!$B$2:$F$14634,3,FALSE)</f>
        <v>M</v>
      </c>
      <c r="G82" s="1246">
        <f>G81</f>
        <v>7.5</v>
      </c>
      <c r="H82" s="1257">
        <f>VLOOKUP($D82,'BANCO DE DADOS DEZEMBRO SERV'!$B$2:$F$14634,4,FALSE)</f>
        <v>22.42</v>
      </c>
      <c r="I82" s="1257">
        <f>TRUNC(H82*(1+$G$6),2)</f>
        <v>28.93</v>
      </c>
      <c r="J82" s="314">
        <f>TRUNC(I82*G82,2)</f>
        <v>216.97</v>
      </c>
      <c r="K82" s="995"/>
      <c r="L82" s="1000"/>
      <c r="M82" s="1001"/>
      <c r="N82" s="1002"/>
      <c r="O82" s="1001"/>
      <c r="P82" s="1002"/>
    </row>
    <row r="83" spans="2:16" s="1003" customFormat="1" ht="30">
      <c r="B83" s="999"/>
      <c r="C83" s="1245" t="s">
        <v>9199</v>
      </c>
      <c r="D83" s="1300">
        <v>93184</v>
      </c>
      <c r="E83" s="1301" t="str">
        <f>VLOOKUP($D83,'BANCO DE DADOS DEZEMBRO SERV'!$B$2:$F$14634,2,FALSE)</f>
        <v>VERGA PRÉ-MOLDADA PARA PORTAS COM ATÉ 1,5 M DE VÃO. AF_03/2016</v>
      </c>
      <c r="F83" s="1300" t="str">
        <f>VLOOKUP($D83,'BANCO DE DADOS DEZEMBRO SERV'!$B$2:$F$14634,3,FALSE)</f>
        <v>M</v>
      </c>
      <c r="G83" s="1246">
        <f>TRUNC(((0.9+0.5)*8)+((0.8+0.5)*3)+((1.4+0.5)*2),2)</f>
        <v>18.899999999999999</v>
      </c>
      <c r="H83" s="1257">
        <f>VLOOKUP($D83,'BANCO DE DADOS DEZEMBRO SERV'!$B$2:$F$14634,4,FALSE)</f>
        <v>14.94</v>
      </c>
      <c r="I83" s="1257">
        <f t="shared" si="16"/>
        <v>19.28</v>
      </c>
      <c r="J83" s="314">
        <f t="shared" si="17"/>
        <v>364.39</v>
      </c>
      <c r="K83" s="995"/>
      <c r="L83" s="1000"/>
      <c r="M83" s="1001"/>
      <c r="N83" s="1002"/>
      <c r="O83" s="1001"/>
      <c r="P83" s="1002"/>
    </row>
    <row r="84" spans="2:16" s="1003" customFormat="1" ht="30.75" thickBot="1">
      <c r="B84" s="999"/>
      <c r="C84" s="1247" t="s">
        <v>9200</v>
      </c>
      <c r="D84" s="1304">
        <v>93185</v>
      </c>
      <c r="E84" s="1303" t="str">
        <f>VLOOKUP($D84,'BANCO DE DADOS DEZEMBRO SERV'!$B$2:$F$14634,2,FALSE)</f>
        <v>VERGA PRÉ-MOLDADA PARA PORTAS COM MAIS DE 1,5 M DE VÃO. AF_03/2016</v>
      </c>
      <c r="F84" s="1304" t="str">
        <f>VLOOKUP($D84,'BANCO DE DADOS DEZEMBRO SERV'!$B$2:$F$14634,3,FALSE)</f>
        <v>M</v>
      </c>
      <c r="G84" s="1249">
        <f>TRUNC((1.6+0.5)*1,2)</f>
        <v>2.1</v>
      </c>
      <c r="H84" s="1250">
        <f>VLOOKUP($D84,'BANCO DE DADOS DEZEMBRO SERV'!$B$2:$F$14634,4,FALSE)</f>
        <v>24.24</v>
      </c>
      <c r="I84" s="1250">
        <f t="shared" si="16"/>
        <v>31.28</v>
      </c>
      <c r="J84" s="322">
        <f t="shared" si="17"/>
        <v>65.680000000000007</v>
      </c>
      <c r="K84" s="995"/>
      <c r="L84" s="1000"/>
      <c r="M84" s="1001"/>
      <c r="N84" s="1002"/>
      <c r="O84" s="1001"/>
      <c r="P84" s="1002"/>
    </row>
    <row r="85" spans="2:16" s="998" customFormat="1" ht="16.5" thickBot="1">
      <c r="B85" s="994"/>
      <c r="C85" s="1135"/>
      <c r="D85" s="1136"/>
      <c r="E85" s="1137" t="s">
        <v>9184</v>
      </c>
      <c r="F85" s="1138"/>
      <c r="G85" s="1139"/>
      <c r="H85" s="1140"/>
      <c r="I85" s="1139"/>
      <c r="J85" s="1141"/>
      <c r="K85" s="995"/>
      <c r="L85" s="996"/>
      <c r="M85" s="997"/>
      <c r="N85" s="997"/>
      <c r="O85" s="997"/>
      <c r="P85" s="997"/>
    </row>
    <row r="86" spans="2:16" s="1018" customFormat="1" ht="30.75" thickBot="1">
      <c r="B86" s="1013"/>
      <c r="C86" s="316" t="s">
        <v>9201</v>
      </c>
      <c r="D86" s="919" t="str">
        <f>'COMPOSIÇÃO CIVIL'!B42</f>
        <v>AMM CIV 003</v>
      </c>
      <c r="E86" s="918" t="str">
        <f>VLOOKUP($D86,'BANCO DE DADOS DEZEMBRO SERV'!$B$2:$F$14634,2,FALSE)</f>
        <v>DIVISÓRIA EM COMPENSADO NAVAL FIXADA SOBRE ESTRUTURA METÁLICA</v>
      </c>
      <c r="F86" s="919" t="str">
        <f>VLOOKUP($D86,'BANCO DE DADOS DEZEMBRO SERV'!$B$2:$F$14634,3,FALSE)</f>
        <v>M2</v>
      </c>
      <c r="G86" s="320">
        <f>TRUNC((2.2*(1.5+1.5+1.5+1.54+2.07+2.7+2.07+2.5))-(0.8*2.1*3),2)</f>
        <v>28.79</v>
      </c>
      <c r="H86" s="321">
        <f>VLOOKUP($D86,'BANCO DE DADOS DEZEMBRO SERV'!$B$2:$F$14634,4,FALSE)</f>
        <v>180.1</v>
      </c>
      <c r="I86" s="321">
        <f t="shared" ref="I86" si="18">TRUNC(H86*(1+$G$6),2)</f>
        <v>232.45</v>
      </c>
      <c r="J86" s="322">
        <f t="shared" ref="J86" si="19">TRUNC(I86*G86,2)</f>
        <v>6692.23</v>
      </c>
      <c r="K86" s="1014">
        <v>66.331024842578785</v>
      </c>
      <c r="L86" s="1015">
        <v>64.543979226012553</v>
      </c>
      <c r="M86" s="1016"/>
      <c r="N86" s="1017"/>
      <c r="O86" s="1016"/>
      <c r="P86" s="1017"/>
    </row>
    <row r="87" spans="2:16" s="1006" customFormat="1" ht="16.5" thickBot="1">
      <c r="B87" s="1004"/>
      <c r="C87" s="344"/>
      <c r="D87" s="344"/>
      <c r="E87" s="344"/>
      <c r="F87" s="344"/>
      <c r="G87" s="344"/>
      <c r="H87" s="345"/>
      <c r="I87" s="344"/>
      <c r="J87" s="344"/>
      <c r="K87" s="1005"/>
      <c r="M87" s="1007"/>
      <c r="N87" s="1007"/>
      <c r="O87" s="1007"/>
      <c r="P87" s="1007"/>
    </row>
    <row r="88" spans="2:16" s="998" customFormat="1" ht="16.5" thickBot="1">
      <c r="B88" s="994"/>
      <c r="C88" s="325" t="s">
        <v>9202</v>
      </c>
      <c r="D88" s="326"/>
      <c r="E88" s="327" t="s">
        <v>8199</v>
      </c>
      <c r="F88" s="328"/>
      <c r="G88" s="329"/>
      <c r="H88" s="330"/>
      <c r="I88" s="330"/>
      <c r="J88" s="331">
        <f>SUM(J90:J99)</f>
        <v>45241.68</v>
      </c>
      <c r="K88" s="1010">
        <v>100</v>
      </c>
      <c r="L88" s="1333"/>
      <c r="M88" s="997"/>
      <c r="N88" s="997"/>
      <c r="O88" s="997"/>
      <c r="P88" s="997"/>
    </row>
    <row r="89" spans="2:16" s="998" customFormat="1" ht="16.5" thickBot="1">
      <c r="B89" s="994"/>
      <c r="C89" s="332"/>
      <c r="D89" s="333"/>
      <c r="E89" s="361" t="s">
        <v>9188</v>
      </c>
      <c r="F89" s="335"/>
      <c r="G89" s="336"/>
      <c r="H89" s="337"/>
      <c r="I89" s="336"/>
      <c r="J89" s="338"/>
      <c r="K89" s="995"/>
      <c r="L89" s="1761"/>
      <c r="M89" s="997"/>
      <c r="N89" s="997"/>
      <c r="O89" s="997"/>
      <c r="P89" s="997"/>
    </row>
    <row r="90" spans="2:16" s="1003" customFormat="1" ht="45.75" thickBot="1">
      <c r="B90" s="999"/>
      <c r="C90" s="875" t="s">
        <v>8207</v>
      </c>
      <c r="D90" s="916">
        <v>94569</v>
      </c>
      <c r="E90" s="917" t="str">
        <f>VLOOKUP($D90,'BANCO DE DADOS DEZEMBRO SERV'!$B$2:$F$14634,2,FALSE)</f>
        <v>JANELA DE ALUMÍNIO MAXIM-AR, FIXAÇÃO COM PARAFUSO SOBRE CONTRAMARCO (E XCLUSIVE CONTRAMARCO), COM VIDROS, PADRONIZADA. AF_07/2016</v>
      </c>
      <c r="F90" s="916" t="str">
        <f>VLOOKUP($D90,'BANCO DE DADOS DEZEMBRO SERV'!$B$2:$F$14634,3,FALSE)</f>
        <v>M2</v>
      </c>
      <c r="G90" s="313">
        <f>TRUNC((0.6*2)+(0.9*11)+(1.2*3)+(0.48*2),2)</f>
        <v>15.66</v>
      </c>
      <c r="H90" s="871">
        <f>VLOOKUP($D90,'BANCO DE DADOS DEZEMBRO SERV'!$B$2:$F$14634,4,FALSE)</f>
        <v>874.12</v>
      </c>
      <c r="I90" s="871">
        <f>TRUNC(H90*(1+$G$6),2)</f>
        <v>1128.22</v>
      </c>
      <c r="J90" s="314">
        <f t="shared" ref="J90" si="20">TRUNC(I90*G90,2)</f>
        <v>17667.919999999998</v>
      </c>
      <c r="K90" s="995">
        <f>SUM(J99)</f>
        <v>15232.41</v>
      </c>
      <c r="L90" s="1761">
        <f>((K90*K88)/J88)</f>
        <v>33.668975157421208</v>
      </c>
      <c r="M90" s="1001"/>
      <c r="N90" s="1002"/>
      <c r="O90" s="1001"/>
      <c r="P90" s="1002"/>
    </row>
    <row r="91" spans="2:16" s="998" customFormat="1" ht="16.5" thickBot="1">
      <c r="B91" s="994"/>
      <c r="C91" s="332"/>
      <c r="D91" s="333"/>
      <c r="E91" s="361" t="s">
        <v>9189</v>
      </c>
      <c r="F91" s="335"/>
      <c r="G91" s="336"/>
      <c r="H91" s="337"/>
      <c r="I91" s="336"/>
      <c r="J91" s="338"/>
      <c r="K91" s="995">
        <f>(K90*K88)/J88</f>
        <v>33.668975157421208</v>
      </c>
      <c r="L91" s="996"/>
      <c r="M91" s="997"/>
      <c r="N91" s="997"/>
      <c r="O91" s="997"/>
      <c r="P91" s="997"/>
    </row>
    <row r="92" spans="2:16" s="1003" customFormat="1" ht="75">
      <c r="B92" s="999"/>
      <c r="C92" s="362" t="s">
        <v>8208</v>
      </c>
      <c r="D92" s="2080">
        <v>91314</v>
      </c>
      <c r="E92" s="872" t="str">
        <f>VLOOKUP($D92,'BANCO DE DADOS DEZEMBRO SERV'!$B$2:$F$14634,2,FALSE)</f>
        <v>KIT DE PORTA DE MADEIRA PARA PINTURA, SEMI-OCA (LEVE OU MÉDIA), PADRÃO POPULAR, 80X210CM, ESPESSURA DE 3,5CM, ITENS INCLUSOS: DOBRADIÇAS, MO NTAGEM E INSTALAÇÃO DO BATENTE, FECHADURA COM EXECUÇÃO DO FURO - FORNE CIMENTO E INSTALAÇÃO. AF_08/2015</v>
      </c>
      <c r="F92" s="873" t="str">
        <f>VLOOKUP($D92,'BANCO DE DADOS DEZEMBRO SERV'!$B$2:$F$14634,3,FALSE)</f>
        <v>UN</v>
      </c>
      <c r="G92" s="876">
        <v>3</v>
      </c>
      <c r="H92" s="874">
        <f>VLOOKUP($D92,'BANCO DE DADOS DEZEMBRO SERV'!$B$2:$F$14634,4,FALSE)</f>
        <v>564.29</v>
      </c>
      <c r="I92" s="876">
        <f t="shared" ref="I92:I93" si="21">TRUNC(H92*(1+$G$6),2)</f>
        <v>728.32</v>
      </c>
      <c r="J92" s="314">
        <f t="shared" ref="J92:J93" si="22">TRUNC(I92*G92,2)</f>
        <v>2184.96</v>
      </c>
      <c r="K92" s="995"/>
      <c r="L92" s="1000"/>
      <c r="M92" s="1001"/>
      <c r="N92" s="1002"/>
      <c r="O92" s="1001"/>
      <c r="P92" s="1002"/>
    </row>
    <row r="93" spans="2:16" s="1003" customFormat="1" ht="75.75" thickBot="1">
      <c r="B93" s="999"/>
      <c r="C93" s="362" t="s">
        <v>8209</v>
      </c>
      <c r="D93" s="315">
        <v>91315</v>
      </c>
      <c r="E93" s="872" t="str">
        <f>VLOOKUP($D93,'BANCO DE DADOS DEZEMBRO SERV'!$B$2:$F$14634,2,FALSE)</f>
        <v>KIT DE PORTA DE MADEIRA PARA PINTURA, SEMI-OCA (LEVE OU MÉDIA), PADRÃO POPULAR, 90X210CM, ESPESSURA DE 3,5CM, ITENS INCLUSOS: DOBRADIÇAS, MO NTAGEM E INSTALAÇÃO DO BATENTE, FECHADURA COM EXECUÇÃO DO FURO - FORNE CIMENTO E INSTALAÇÃO. AF_08/2015</v>
      </c>
      <c r="F93" s="873" t="str">
        <f>VLOOKUP($D93,'BANCO DE DADOS DEZEMBRO SERV'!$B$2:$F$14634,3,FALSE)</f>
        <v>UN</v>
      </c>
      <c r="G93" s="876">
        <v>8</v>
      </c>
      <c r="H93" s="874">
        <f>VLOOKUP($D93,'BANCO DE DADOS DEZEMBRO SERV'!$B$2:$F$14634,4,FALSE)</f>
        <v>592.94000000000005</v>
      </c>
      <c r="I93" s="876">
        <f t="shared" si="21"/>
        <v>765.3</v>
      </c>
      <c r="J93" s="314">
        <f t="shared" si="22"/>
        <v>6122.4</v>
      </c>
      <c r="K93" s="995"/>
      <c r="L93" s="1000"/>
      <c r="M93" s="1001"/>
      <c r="N93" s="1002"/>
      <c r="O93" s="1001"/>
      <c r="P93" s="1002"/>
    </row>
    <row r="94" spans="2:16" s="1973" customFormat="1" ht="16.5" thickBot="1">
      <c r="B94" s="1332"/>
      <c r="C94" s="1251"/>
      <c r="D94" s="1252"/>
      <c r="E94" s="361" t="s">
        <v>12562</v>
      </c>
      <c r="F94" s="1254"/>
      <c r="G94" s="1255"/>
      <c r="H94" s="337"/>
      <c r="I94" s="1255"/>
      <c r="J94" s="338"/>
      <c r="K94" s="995"/>
      <c r="L94" s="1333"/>
      <c r="M94" s="1334"/>
      <c r="N94" s="1334"/>
      <c r="O94" s="1334"/>
      <c r="P94" s="1334"/>
    </row>
    <row r="95" spans="2:16" s="1975" customFormat="1" ht="16.5" thickBot="1">
      <c r="B95" s="1974"/>
      <c r="C95" s="362" t="s">
        <v>8210</v>
      </c>
      <c r="D95" s="2080" t="str">
        <f>'COMPOSIÇÃO CIVIL'!B186</f>
        <v>AMM CIV 014</v>
      </c>
      <c r="E95" s="2137" t="str">
        <f>VLOOKUP($D95,'BANCO DE DADOS DEZEMBRO SERV'!$B$2:$F$14634,2,FALSE)</f>
        <v xml:space="preserve"> PORTA PARA DIVISÓRIA NAVAL MEDINDO 0,8 X 2,1 M</v>
      </c>
      <c r="F95" s="2138" t="str">
        <f>VLOOKUP($D95,'BANCO DE DADOS DEZEMBRO SERV'!$B$2:$F$14634,3,FALSE)</f>
        <v>UN</v>
      </c>
      <c r="G95" s="2142">
        <v>3</v>
      </c>
      <c r="H95" s="2139">
        <f>VLOOKUP($D95,'BANCO DE DADOS DEZEMBRO SERV'!$B$2:$F$14634,4,FALSE)</f>
        <v>199.79</v>
      </c>
      <c r="I95" s="2142">
        <f t="shared" ref="I95" si="23">TRUNC(H95*(1+$G$6),2)</f>
        <v>257.86</v>
      </c>
      <c r="J95" s="314">
        <f t="shared" ref="J95" si="24">TRUNC(I95*G95,2)</f>
        <v>773.58</v>
      </c>
      <c r="K95" s="995"/>
      <c r="L95" s="1259"/>
      <c r="M95" s="1260"/>
      <c r="N95" s="1261"/>
      <c r="O95" s="1260"/>
      <c r="P95" s="1261"/>
    </row>
    <row r="96" spans="2:16" s="998" customFormat="1" ht="16.5" thickBot="1">
      <c r="B96" s="994"/>
      <c r="C96" s="593"/>
      <c r="D96" s="594"/>
      <c r="E96" s="595" t="s">
        <v>9191</v>
      </c>
      <c r="F96" s="596"/>
      <c r="G96" s="597"/>
      <c r="H96" s="598"/>
      <c r="I96" s="597"/>
      <c r="J96" s="599"/>
      <c r="K96" s="995"/>
      <c r="L96" s="996"/>
      <c r="M96" s="997"/>
      <c r="N96" s="997"/>
      <c r="O96" s="997"/>
      <c r="P96" s="997"/>
    </row>
    <row r="97" spans="2:16" s="1003" customFormat="1" ht="45.75" thickBot="1">
      <c r="B97" s="999"/>
      <c r="C97" s="1127" t="s">
        <v>9203</v>
      </c>
      <c r="D97" s="1331" t="str">
        <f>'COMPOSIÇÃO CIVIL'!B51</f>
        <v>AMM CIV 004</v>
      </c>
      <c r="E97" s="988" t="str">
        <f>VLOOKUP($D97,'BANCO DE DADOS DEZEMBRO SERV'!$B$2:$F$14634,2,FALSE)</f>
        <v>GUARDA-CORPO EM TUBO DE AÇO INOX Ø=1 1/2", DUPLO, MONTANTES E FECHAMENTO EM TUBO 1 1/2", H= 96CM, C/ACABAMENTO POLIDO, P/FIXAÇÃO EM PISO</v>
      </c>
      <c r="F97" s="989" t="str">
        <f>VLOOKUP($D97,'BANCO DE DADOS DEZEMBRO SERV'!$B$2:$F$14634,3,FALSE)</f>
        <v>M</v>
      </c>
      <c r="G97" s="1111">
        <f>TRUNC(2.1*2,2)</f>
        <v>4.2</v>
      </c>
      <c r="H97" s="1112">
        <f>VLOOKUP($D97,'BANCO DE DADOS DEZEMBRO SERV'!$B$2:$F$14634,4,FALSE)</f>
        <v>601.44999999999993</v>
      </c>
      <c r="I97" s="1112">
        <f>TRUNC(H97*(1+$G$6),2)</f>
        <v>776.29</v>
      </c>
      <c r="J97" s="1120">
        <f t="shared" ref="J97" si="25">TRUNC(I97*G97,2)</f>
        <v>3260.41</v>
      </c>
      <c r="K97" s="995"/>
      <c r="L97" s="1000"/>
      <c r="M97" s="1001"/>
      <c r="N97" s="1002"/>
      <c r="O97" s="1001"/>
      <c r="P97" s="1002"/>
    </row>
    <row r="98" spans="2:16" s="998" customFormat="1" ht="16.5" thickBot="1">
      <c r="B98" s="994"/>
      <c r="C98" s="1128"/>
      <c r="D98" s="1129"/>
      <c r="E98" s="1164" t="s">
        <v>9190</v>
      </c>
      <c r="F98" s="1131"/>
      <c r="G98" s="1132"/>
      <c r="H98" s="1133"/>
      <c r="I98" s="1132"/>
      <c r="J98" s="1134"/>
      <c r="K98" s="995"/>
      <c r="L98" s="996"/>
      <c r="M98" s="997"/>
      <c r="N98" s="997"/>
      <c r="O98" s="997"/>
      <c r="P98" s="997"/>
    </row>
    <row r="99" spans="2:16" s="1003" customFormat="1" ht="45.75" thickBot="1">
      <c r="B99" s="999"/>
      <c r="C99" s="1263" t="s">
        <v>12566</v>
      </c>
      <c r="D99" s="1150">
        <v>91338</v>
      </c>
      <c r="E99" s="1145" t="str">
        <f>VLOOKUP($D99,'BANCO DE DADOS DEZEMBRO SERV'!$B$2:$F$14634,2,FALSE)</f>
        <v>PORTA DE ALUMÍNIO DE ABRIR COM LAMBRI, COMM GUARNIÇÃO, FIXAÇÃO COM PAR AFUSOS - FORNECIMENTO E INSTALAÇÃO. AF_08/2015</v>
      </c>
      <c r="F99" s="1150" t="str">
        <f>VLOOKUP($D99,'BANCO DE DADOS DEZEMBRO SERV'!$B$2:$F$14634,3,FALSE)</f>
        <v>M2</v>
      </c>
      <c r="G99" s="1192">
        <f>TRUNC(3.36+(2.94*2),2)</f>
        <v>9.24</v>
      </c>
      <c r="H99" s="1203">
        <f>VLOOKUP($D99,'BANCO DE DADOS DEZEMBRO SERV'!$B$2:$F$14634,4,FALSE)</f>
        <v>1277.24</v>
      </c>
      <c r="I99" s="1203">
        <f t="shared" ref="I99" si="26">TRUNC(H99*(1+$G$6),2)</f>
        <v>1648.53</v>
      </c>
      <c r="J99" s="1172">
        <f>TRUNC(I99*G99,2)</f>
        <v>15232.41</v>
      </c>
      <c r="K99" s="995"/>
      <c r="L99" s="1000"/>
      <c r="M99" s="1001"/>
      <c r="N99" s="1002"/>
      <c r="O99" s="1001"/>
      <c r="P99" s="1002"/>
    </row>
    <row r="100" spans="2:16" s="1006" customFormat="1" ht="16.5" thickBot="1">
      <c r="B100" s="1004"/>
      <c r="C100" s="323"/>
      <c r="D100" s="323"/>
      <c r="E100" s="323"/>
      <c r="F100" s="323"/>
      <c r="G100" s="323"/>
      <c r="H100" s="324"/>
      <c r="I100" s="323"/>
      <c r="J100" s="323"/>
      <c r="K100" s="1005"/>
      <c r="M100" s="1007"/>
      <c r="N100" s="1007"/>
      <c r="O100" s="1007"/>
      <c r="P100" s="1007"/>
    </row>
    <row r="101" spans="2:16" s="998" customFormat="1" ht="16.5" thickBot="1">
      <c r="B101" s="994"/>
      <c r="C101" s="303" t="s">
        <v>9204</v>
      </c>
      <c r="D101" s="304"/>
      <c r="E101" s="305" t="s">
        <v>9185</v>
      </c>
      <c r="F101" s="306"/>
      <c r="G101" s="307"/>
      <c r="H101" s="308"/>
      <c r="I101" s="308"/>
      <c r="J101" s="309">
        <f>SUM(J103:J109)</f>
        <v>15897.310000000001</v>
      </c>
      <c r="K101" s="995"/>
      <c r="L101" s="996"/>
      <c r="M101" s="997"/>
      <c r="N101" s="997"/>
      <c r="O101" s="997"/>
      <c r="P101" s="997"/>
    </row>
    <row r="102" spans="2:16" s="998" customFormat="1" ht="16.5" thickBot="1">
      <c r="B102" s="994"/>
      <c r="C102" s="593"/>
      <c r="D102" s="594"/>
      <c r="E102" s="595" t="s">
        <v>9186</v>
      </c>
      <c r="F102" s="596"/>
      <c r="G102" s="597"/>
      <c r="H102" s="598"/>
      <c r="I102" s="597"/>
      <c r="J102" s="599"/>
      <c r="K102" s="995"/>
      <c r="L102" s="996"/>
      <c r="M102" s="997"/>
      <c r="N102" s="997"/>
      <c r="O102" s="997"/>
      <c r="P102" s="997"/>
    </row>
    <row r="103" spans="2:16" s="1003" customFormat="1" ht="60">
      <c r="B103" s="999"/>
      <c r="C103" s="1127" t="s">
        <v>8211</v>
      </c>
      <c r="D103" s="1331">
        <v>92543</v>
      </c>
      <c r="E103" s="1330" t="str">
        <f>VLOOKUP($D103,'BANCO DE DADOS DEZEMBRO SERV'!$B$2:$F$14634,2,FALSE)</f>
        <v>TRAMA DE MADEIRA COMPOSTA POR TERÇAS PARA TELHADOS DE ATÉ 2 ÁGUAS PARA TELHA ONDULADA DE FIBROCIMENTO, METÁLICA, PLÁSTICA OU TERMOACÚSTICA, INCLUSO TRANSPORTE VERTICAL. AF_12/2015</v>
      </c>
      <c r="F103" s="1331" t="str">
        <f>VLOOKUP($D103,'BANCO DE DADOS DEZEMBRO SERV'!$B$2:$F$14634,3,FALSE)</f>
        <v>M2</v>
      </c>
      <c r="G103" s="1111">
        <v>174.48</v>
      </c>
      <c r="H103" s="1112">
        <f>VLOOKUP($D103,'BANCO DE DADOS DEZEMBRO SERV'!$B$2:$F$14634,4,FALSE)</f>
        <v>9.17</v>
      </c>
      <c r="I103" s="1112">
        <f t="shared" ref="I103:I107" si="27">TRUNC(H103*(1+$G$6),2)</f>
        <v>11.83</v>
      </c>
      <c r="J103" s="1120">
        <f t="shared" ref="J103:J107" si="28">TRUNC(I103*G103,2)</f>
        <v>2064.09</v>
      </c>
      <c r="K103" s="995"/>
      <c r="L103" s="1000"/>
      <c r="M103" s="1001"/>
      <c r="N103" s="1002"/>
      <c r="O103" s="1001"/>
      <c r="P103" s="1002"/>
    </row>
    <row r="104" spans="2:16" s="1003" customFormat="1" ht="45">
      <c r="B104" s="999"/>
      <c r="C104" s="1245" t="s">
        <v>8212</v>
      </c>
      <c r="D104" s="1300">
        <v>92546</v>
      </c>
      <c r="E104" s="1301" t="str">
        <f>VLOOKUP($D104,'BANCO DE DADOS DEZEMBRO SERV'!$B$2:$F$14634,2,FALSE)</f>
        <v>FABRICAÇÃO E INSTALAÇÃO DE TESOURA INTEIRA EM MADEIRA NÃO APARELHADA, VÃO DE 4 M, PARA TELHA CERÂMICA OU DE CONCRETO, INCLUSO IÇAMENTO. AF_1 2/2015</v>
      </c>
      <c r="F104" s="1300" t="str">
        <f>VLOOKUP($D104,'BANCO DE DADOS DEZEMBRO SERV'!$B$2:$F$14634,3,FALSE)</f>
        <v>UN</v>
      </c>
      <c r="G104" s="1246">
        <v>1</v>
      </c>
      <c r="H104" s="1257">
        <f>VLOOKUP($D104,'BANCO DE DADOS DEZEMBRO SERV'!$B$2:$F$14634,4,FALSE)</f>
        <v>583.20000000000005</v>
      </c>
      <c r="I104" s="1257">
        <f t="shared" si="27"/>
        <v>752.73</v>
      </c>
      <c r="J104" s="314">
        <f t="shared" si="28"/>
        <v>752.73</v>
      </c>
      <c r="K104" s="995"/>
      <c r="L104" s="1000"/>
      <c r="M104" s="1001"/>
      <c r="N104" s="1002"/>
      <c r="O104" s="1001"/>
      <c r="P104" s="1002"/>
    </row>
    <row r="105" spans="2:16" s="1003" customFormat="1" ht="45">
      <c r="B105" s="999"/>
      <c r="C105" s="1245" t="s">
        <v>12051</v>
      </c>
      <c r="D105" s="1300">
        <v>92548</v>
      </c>
      <c r="E105" s="1301" t="str">
        <f>VLOOKUP($D105,'BANCO DE DADOS DEZEMBRO SERV'!$B$2:$F$14634,2,FALSE)</f>
        <v>FABRICAÇÃO E INSTALAÇÃO DE TESOURA INTEIRA EM MADEIRA NÃO APARELHADA, VÃO DE 6 M, PARA TELHA CERÂMICA OU DE CONCRETO, INCLUSO IÇAMENTO. AF_1 2/2015</v>
      </c>
      <c r="F105" s="1300" t="str">
        <f>VLOOKUP($D105,'BANCO DE DADOS DEZEMBRO SERV'!$B$2:$F$14634,3,FALSE)</f>
        <v>UN</v>
      </c>
      <c r="G105" s="1246">
        <v>1</v>
      </c>
      <c r="H105" s="1257">
        <f>VLOOKUP($D105,'BANCO DE DADOS DEZEMBRO SERV'!$B$2:$F$14634,4,FALSE)</f>
        <v>673.99</v>
      </c>
      <c r="I105" s="1257">
        <f t="shared" si="27"/>
        <v>869.91</v>
      </c>
      <c r="J105" s="314">
        <f t="shared" si="28"/>
        <v>869.91</v>
      </c>
      <c r="K105" s="995"/>
      <c r="L105" s="1000"/>
      <c r="M105" s="1001"/>
      <c r="N105" s="1002"/>
      <c r="O105" s="1001"/>
      <c r="P105" s="1002"/>
    </row>
    <row r="106" spans="2:16" s="1003" customFormat="1" ht="45">
      <c r="B106" s="999"/>
      <c r="C106" s="1245" t="s">
        <v>12052</v>
      </c>
      <c r="D106" s="1300">
        <v>92551</v>
      </c>
      <c r="E106" s="1301" t="str">
        <f>VLOOKUP($D106,'BANCO DE DADOS DEZEMBRO SERV'!$B$2:$F$14634,2,FALSE)</f>
        <v>FABRICAÇÃO E INSTALAÇÃO DE TESOURA INTEIRA EM MADEIRA NÃO APARELHADA, VÃO DE 9 M, PARA TELHA CERÂMICA OU DE CONCRETO, INCLUSO IÇAMENTO. AF_1 2/2015</v>
      </c>
      <c r="F106" s="1300" t="str">
        <f>VLOOKUP($D106,'BANCO DE DADOS DEZEMBRO SERV'!$B$2:$F$14634,3,FALSE)</f>
        <v>UN</v>
      </c>
      <c r="G106" s="1246">
        <v>3</v>
      </c>
      <c r="H106" s="1257">
        <f>VLOOKUP($D106,'BANCO DE DADOS DEZEMBRO SERV'!$B$2:$F$14634,4,FALSE)</f>
        <v>1047.99</v>
      </c>
      <c r="I106" s="1257">
        <f t="shared" si="27"/>
        <v>1352.64</v>
      </c>
      <c r="J106" s="314">
        <f t="shared" si="28"/>
        <v>4057.92</v>
      </c>
      <c r="K106" s="995"/>
      <c r="L106" s="1000"/>
      <c r="M106" s="1001"/>
      <c r="N106" s="1002"/>
      <c r="O106" s="1001"/>
      <c r="P106" s="1002"/>
    </row>
    <row r="107" spans="2:16" s="1003" customFormat="1" ht="45.75" thickBot="1">
      <c r="B107" s="999"/>
      <c r="C107" s="1247" t="s">
        <v>12053</v>
      </c>
      <c r="D107" s="1304">
        <v>92553</v>
      </c>
      <c r="E107" s="1303" t="str">
        <f>VLOOKUP($D107,'BANCO DE DADOS DEZEMBRO SERV'!$B$2:$F$14634,2,FALSE)</f>
        <v>FABRICAÇÃO E INSTALAÇÃO DE TESOURA INTEIRA EM MADEIRA NÃO APARELHADA, VÃO DE 11 M, PARA TELHA CERÂMICA OU DE CONCRETO, INCLUSO IÇAMENTO. AF_ 12/2015</v>
      </c>
      <c r="F107" s="1304" t="str">
        <f>VLOOKUP($D107,'BANCO DE DADOS DEZEMBRO SERV'!$B$2:$F$14634,3,FALSE)</f>
        <v>UN</v>
      </c>
      <c r="G107" s="1249">
        <v>1</v>
      </c>
      <c r="H107" s="1250">
        <f>VLOOKUP($D107,'BANCO DE DADOS DEZEMBRO SERV'!$B$2:$F$14634,4,FALSE)</f>
        <v>1348.51</v>
      </c>
      <c r="I107" s="1250">
        <f t="shared" si="27"/>
        <v>1740.52</v>
      </c>
      <c r="J107" s="322">
        <f t="shared" si="28"/>
        <v>1740.52</v>
      </c>
      <c r="K107" s="995"/>
      <c r="L107" s="1000"/>
      <c r="M107" s="1001"/>
      <c r="N107" s="1002"/>
      <c r="O107" s="1001"/>
      <c r="P107" s="1002"/>
    </row>
    <row r="108" spans="2:16" s="998" customFormat="1" ht="16.5" thickBot="1">
      <c r="B108" s="994"/>
      <c r="C108" s="1128"/>
      <c r="D108" s="1129"/>
      <c r="E108" s="1130" t="s">
        <v>9187</v>
      </c>
      <c r="F108" s="1131"/>
      <c r="G108" s="1132"/>
      <c r="H108" s="1133"/>
      <c r="I108" s="1132"/>
      <c r="J108" s="1134"/>
      <c r="K108" s="995"/>
      <c r="L108" s="996"/>
      <c r="M108" s="997"/>
      <c r="N108" s="997"/>
      <c r="O108" s="997"/>
      <c r="P108" s="997"/>
    </row>
    <row r="109" spans="2:16" s="1003" customFormat="1" ht="60.75" thickBot="1">
      <c r="B109" s="999"/>
      <c r="C109" s="1263" t="s">
        <v>12054</v>
      </c>
      <c r="D109" s="1150">
        <v>94207</v>
      </c>
      <c r="E109" s="1145" t="str">
        <f>VLOOKUP($D109,'BANCO DE DADOS DEZEMBRO SERV'!$B$2:$F$14634,2,FALSE)</f>
        <v>TELHAMENTO COM TELHA ONDULADA DE FIBROCIMENTO E = 6 MM, COM RECOBRIMEN TO LATERAL DE 1/4 DE ONDA PARA TELHADO COM INCLINAÇÃO MAIOR QUE 10°, C OM ATÉ 2 ÁGUAS, INCLUSO IÇAMENTO. AF_06/2016</v>
      </c>
      <c r="F109" s="1150" t="str">
        <f>VLOOKUP($D109,'BANCO DE DADOS DEZEMBRO SERV'!$B$2:$F$14634,3,FALSE)</f>
        <v>M2</v>
      </c>
      <c r="G109" s="1192">
        <f>G103</f>
        <v>174.48</v>
      </c>
      <c r="H109" s="1203">
        <f>VLOOKUP($D109,'BANCO DE DADOS DEZEMBRO SERV'!$B$2:$F$14634,4,FALSE)</f>
        <v>28.48</v>
      </c>
      <c r="I109" s="1203">
        <f>TRUNC(H109*(1+$G$6),2)</f>
        <v>36.75</v>
      </c>
      <c r="J109" s="1172">
        <f t="shared" ref="J109" si="29">TRUNC(I109*G109,2)</f>
        <v>6412.14</v>
      </c>
      <c r="K109" s="995">
        <v>37.442863439217362</v>
      </c>
      <c r="L109" s="1000">
        <v>37.706977867564866</v>
      </c>
      <c r="M109" s="1001"/>
      <c r="N109" s="1002"/>
      <c r="O109" s="1001"/>
      <c r="P109" s="1002"/>
    </row>
    <row r="110" spans="2:16" s="1006" customFormat="1" ht="16.5" thickBot="1">
      <c r="B110" s="1004"/>
      <c r="C110" s="323"/>
      <c r="D110" s="323"/>
      <c r="E110" s="323"/>
      <c r="F110" s="323"/>
      <c r="G110" s="323"/>
      <c r="H110" s="324"/>
      <c r="I110" s="323"/>
      <c r="J110" s="323"/>
      <c r="K110" s="1005"/>
      <c r="M110" s="1007"/>
      <c r="N110" s="1007"/>
      <c r="O110" s="1007"/>
      <c r="P110" s="1007"/>
    </row>
    <row r="111" spans="2:16" s="998" customFormat="1" ht="16.5" thickBot="1">
      <c r="B111" s="994"/>
      <c r="C111" s="325" t="s">
        <v>9205</v>
      </c>
      <c r="D111" s="326"/>
      <c r="E111" s="327" t="s">
        <v>3082</v>
      </c>
      <c r="F111" s="328"/>
      <c r="G111" s="329"/>
      <c r="H111" s="330"/>
      <c r="I111" s="330"/>
      <c r="J111" s="331">
        <f>SUM(J113:J121)</f>
        <v>49121.35</v>
      </c>
      <c r="K111" s="1010">
        <v>100</v>
      </c>
      <c r="L111" s="1333"/>
      <c r="M111" s="997"/>
      <c r="N111" s="997"/>
      <c r="O111" s="997"/>
      <c r="P111" s="997"/>
    </row>
    <row r="112" spans="2:16" s="998" customFormat="1" ht="16.5" thickBot="1">
      <c r="B112" s="994"/>
      <c r="C112" s="332"/>
      <c r="D112" s="333"/>
      <c r="E112" s="361" t="s">
        <v>11048</v>
      </c>
      <c r="F112" s="335"/>
      <c r="G112" s="336"/>
      <c r="H112" s="337"/>
      <c r="I112" s="336"/>
      <c r="J112" s="338"/>
      <c r="K112" s="995"/>
      <c r="L112" s="1761"/>
      <c r="M112" s="997"/>
      <c r="N112" s="997"/>
      <c r="O112" s="997"/>
      <c r="P112" s="997"/>
    </row>
    <row r="113" spans="2:16" s="1003" customFormat="1" ht="45">
      <c r="B113" s="999"/>
      <c r="C113" s="310" t="s">
        <v>8213</v>
      </c>
      <c r="D113" s="315">
        <v>87879</v>
      </c>
      <c r="E113" s="872" t="str">
        <f>VLOOKUP($D113,'BANCO DE DADOS DEZEMBRO SERV'!$B$2:$F$14634,2,FALSE)</f>
        <v>CHAPISCO APLICADO EM ALVENARIAS E ESTRUTURAS DE CONCRETO INTERNAS, COM COLHER DE PEDREIRO.  ARGAMASSA TRAÇO 1:3 COM PREPARO EM BETONEIRA 400 L. AF_06/2014</v>
      </c>
      <c r="F113" s="873" t="str">
        <f>VLOOKUP($D113,'BANCO DE DADOS DEZEMBRO SERV'!$B$2:$F$14634,3,FALSE)</f>
        <v>M2</v>
      </c>
      <c r="G113" s="313">
        <f>TRUNC((G77*2)-G114,2)</f>
        <v>675.89</v>
      </c>
      <c r="H113" s="874">
        <f>VLOOKUP($D113,'BANCO DE DADOS DEZEMBRO SERV'!$B$2:$F$14634,4,FALSE)</f>
        <v>2.5499999999999998</v>
      </c>
      <c r="I113" s="871">
        <f t="shared" ref="I113:I116" si="30">TRUNC(H113*(1+$G$6),2)</f>
        <v>3.29</v>
      </c>
      <c r="J113" s="314">
        <f t="shared" ref="J113:J116" si="31">TRUNC(I113*G113,2)</f>
        <v>2223.67</v>
      </c>
      <c r="K113" s="995">
        <f>J114/2+J117/2</f>
        <v>8424.98</v>
      </c>
      <c r="L113" s="1761">
        <f>((K113*K111)/J111)</f>
        <v>17.151360864471357</v>
      </c>
      <c r="M113" s="1001"/>
      <c r="N113" s="1002"/>
      <c r="O113" s="1001"/>
      <c r="P113" s="1002"/>
    </row>
    <row r="114" spans="2:16" s="1003" customFormat="1" ht="60">
      <c r="B114" s="999"/>
      <c r="C114" s="310" t="s">
        <v>8214</v>
      </c>
      <c r="D114" s="315">
        <v>87905</v>
      </c>
      <c r="E114" s="872" t="str">
        <f>VLOOKUP($D114,'BANCO DE DADOS DEZEMBRO SERV'!$B$2:$F$14634,2,FALSE)</f>
        <v>CHAPISCO APLICADO EM ALVENARIA (COM PRESENÇA DE VÃOS) E ESTRUTURAS DE CONCRETO DE FACHADA, COM COLHER DE PEDREIRO.  ARGAMASSA TRAÇO 1:3 COM PREPARO EM BETONEIRA 400L. AF_06/2014</v>
      </c>
      <c r="F114" s="873" t="str">
        <f>VLOOKUP($D114,'BANCO DE DADOS DEZEMBRO SERV'!$B$2:$F$14634,3,FALSE)</f>
        <v>M2</v>
      </c>
      <c r="G114" s="313">
        <f>TRUNC(((1.2*(4.9+11.25+16.05+0.6+11+2.15))+(1.7*(6.3+4.65+2.45+3.7+3.85+8.05))+(0.75*(1.4+5.65+5.9+3.35)))+((3.2*(6.15+0.75+16.04+11.25+4.9+2.15+14.85+3.7+2.45+4.65)))-((0.6*2)+(0.9*11)+(1.2*3)+(0.48*2)+(3.36*1)),2)</f>
        <v>311.69</v>
      </c>
      <c r="H114" s="874">
        <f>VLOOKUP($D114,'BANCO DE DADOS DEZEMBRO SERV'!$B$2:$F$14634,4,FALSE)</f>
        <v>5.65</v>
      </c>
      <c r="I114" s="871">
        <f t="shared" si="30"/>
        <v>7.29</v>
      </c>
      <c r="J114" s="314">
        <f t="shared" si="31"/>
        <v>2272.2199999999998</v>
      </c>
      <c r="K114" s="1536">
        <f>(K113*K111)/J111</f>
        <v>17.151360864471357</v>
      </c>
      <c r="L114" s="1000"/>
      <c r="M114" s="1001"/>
      <c r="N114" s="1002"/>
      <c r="O114" s="1001"/>
      <c r="P114" s="1002"/>
    </row>
    <row r="115" spans="2:16" s="1003" customFormat="1" ht="75">
      <c r="B115" s="999"/>
      <c r="C115" s="310" t="s">
        <v>8215</v>
      </c>
      <c r="D115" s="315">
        <v>87531</v>
      </c>
      <c r="E115" s="872" t="str">
        <f>VLOOKUP($D115,'BANCO DE DADOS DEZEMBRO SERV'!$B$2:$F$14634,2,FALSE)</f>
        <v>EMBOÇO, PARA RECEBIMENTO DE CERÂMICA, EM ARGAMASSA TRAÇO 1:2:8, PREPAR O MECÂNICO COM BETONEIRA 400L, APLICADO MANUALMENTE EM FACES INTERNAS DE PAREDES, PARA AMBIENTE COM ÁREA ENTRE 5M2 E 10M2, ESPESSURA DE 20MM , COM EXECUÇÃO DE TALISCAS. AF_06/2014</v>
      </c>
      <c r="F115" s="873" t="str">
        <f>VLOOKUP($D115,'BANCO DE DADOS DEZEMBRO SERV'!$B$2:$F$14634,3,FALSE)</f>
        <v>M2</v>
      </c>
      <c r="G115" s="313">
        <f>G118</f>
        <v>84.7</v>
      </c>
      <c r="H115" s="874">
        <f>VLOOKUP($D115,'BANCO DE DADOS DEZEMBRO SERV'!$B$2:$F$14634,4,FALSE)</f>
        <v>22.18</v>
      </c>
      <c r="I115" s="871">
        <f t="shared" si="30"/>
        <v>28.62</v>
      </c>
      <c r="J115" s="314">
        <f t="shared" si="31"/>
        <v>2424.11</v>
      </c>
      <c r="K115" s="995">
        <f>TRUNC((3.2*(1.7*4+1.9*4+1.7*2+1.2*2+3.55*2+2*2))-(0.6+1.68+1.68+0.48*2+1.89*2),2)</f>
        <v>91.46</v>
      </c>
      <c r="L115" s="1000"/>
      <c r="M115" s="1001"/>
      <c r="N115" s="1002"/>
      <c r="O115" s="1001"/>
      <c r="P115" s="1002"/>
    </row>
    <row r="116" spans="2:16" s="1003" customFormat="1" ht="60">
      <c r="B116" s="999"/>
      <c r="C116" s="310" t="s">
        <v>8216</v>
      </c>
      <c r="D116" s="315">
        <v>87530</v>
      </c>
      <c r="E116" s="872" t="str">
        <f>VLOOKUP($D116,'BANCO DE DADOS DEZEMBRO SERV'!$B$2:$F$14634,2,FALSE)</f>
        <v>MASSA ÚNICA, PARA RECEBIMENTO DE PINTURA, EM ARGAMASSA TRAÇO 1:2:8, PR EPARO MANUAL, APLICADA MANUALMENTE EM FACES INTERNAS DE PAREDES, ESPES SURA DE 20MM, COM EXECUÇÃO DE TALISCAS. AF_06/2014</v>
      </c>
      <c r="F116" s="873" t="str">
        <f>VLOOKUP($D116,'BANCO DE DADOS DEZEMBRO SERV'!$B$2:$F$14634,3,FALSE)</f>
        <v>M2</v>
      </c>
      <c r="G116" s="313">
        <f>G113-G115</f>
        <v>591.18999999999994</v>
      </c>
      <c r="H116" s="874">
        <f>VLOOKUP($D116,'BANCO DE DADOS DEZEMBRO SERV'!$B$2:$F$14634,4,FALSE)</f>
        <v>26.13</v>
      </c>
      <c r="I116" s="871">
        <f t="shared" si="30"/>
        <v>33.72</v>
      </c>
      <c r="J116" s="314">
        <f t="shared" si="31"/>
        <v>19934.919999999998</v>
      </c>
      <c r="K116" s="995">
        <f>581.25+311.69</f>
        <v>892.94</v>
      </c>
      <c r="L116" s="1000"/>
      <c r="M116" s="1001"/>
      <c r="N116" s="1002"/>
      <c r="O116" s="1001"/>
      <c r="P116" s="1002"/>
    </row>
    <row r="117" spans="2:16" s="1003" customFormat="1" ht="60">
      <c r="B117" s="999"/>
      <c r="C117" s="310" t="s">
        <v>9206</v>
      </c>
      <c r="D117" s="315">
        <v>87775</v>
      </c>
      <c r="E117" s="872" t="str">
        <f>VLOOKUP($D117,'BANCO DE DADOS DEZEMBRO SERV'!$B$2:$F$14634,2,FALSE)</f>
        <v>EMBOÇO OU MASSA ÚNICA EM ARGAMASSA TRAÇO 1:2:8, PREPARO MECÂNICO COM B ETONEIRA 400 L, APLICADA MANUALMENTE EM PANOS DE FACHADA COM PRESENÇA DE VÃOS, ESPESSURA DE 25 MM. AF_06/2014</v>
      </c>
      <c r="F117" s="873" t="str">
        <f>VLOOKUP($D117,'BANCO DE DADOS DEZEMBRO SERV'!$B$2:$F$14634,3,FALSE)</f>
        <v>M2</v>
      </c>
      <c r="G117" s="313">
        <f>G114</f>
        <v>311.69</v>
      </c>
      <c r="H117" s="874">
        <f>VLOOKUP($D117,'BANCO DE DADOS DEZEMBRO SERV'!$B$2:$F$14634,4,FALSE)</f>
        <v>36.24</v>
      </c>
      <c r="I117" s="871">
        <f t="shared" ref="I117:I118" si="32">TRUNC(H117*(1+$G$6),2)</f>
        <v>46.77</v>
      </c>
      <c r="J117" s="314">
        <f t="shared" ref="J117:J118" si="33">TRUNC(I117*G117,2)</f>
        <v>14577.74</v>
      </c>
      <c r="K117" s="995">
        <f>(((3.2*(7.2+7.2))+(2.8*(11.1+5.8)))-(1.68+1.68+1.89+1.89+0.48+0.48+0.6))</f>
        <v>84.7</v>
      </c>
      <c r="L117" s="1000"/>
      <c r="M117" s="1001"/>
      <c r="N117" s="1002"/>
      <c r="O117" s="1001"/>
      <c r="P117" s="1002"/>
    </row>
    <row r="118" spans="2:16" s="1003" customFormat="1" ht="75.75" thickBot="1">
      <c r="B118" s="999"/>
      <c r="C118" s="310" t="s">
        <v>9207</v>
      </c>
      <c r="D118" s="315">
        <v>89170</v>
      </c>
      <c r="E118" s="872" t="str">
        <f>VLOOKUP($D118,'BANCO DE DADOS DEZEMBRO SERV'!$B$2:$F$14634,2,FALSE)</f>
        <v>(COMPOSIÇÃO REPRESENTATIVA) DO SERVIÇO DE REVESTIMENTO CERÂMICO PARA P AREDES INTERNAS, MEIA PAREDE, OU PAREDE INTEIRA, PLACAS GRÊS OU SEMI-G RÊS DE 20X20 CM, PARA EDIFICAÇÕES HABITACIONAIS UNIFAMILIAR (CASAS) E EDIFICAÇÕES PÚBLICAS PADRÃO. AF_11/2014</v>
      </c>
      <c r="F118" s="873" t="str">
        <f>VLOOKUP($D118,'BANCO DE DADOS DEZEMBRO SERV'!$B$2:$F$14634,3,FALSE)</f>
        <v>M2</v>
      </c>
      <c r="G118" s="1536">
        <f>(((3.2*(7.2+7.2))+(2.8*(11.1+5.8)))-(1.68+1.68+1.89+1.89+0.48+0.48+0.6))</f>
        <v>84.7</v>
      </c>
      <c r="H118" s="874">
        <f>VLOOKUP($D118,'BANCO DE DADOS DEZEMBRO SERV'!$B$2:$F$14634,4,FALSE)</f>
        <v>47.84</v>
      </c>
      <c r="I118" s="871">
        <f t="shared" si="32"/>
        <v>61.74</v>
      </c>
      <c r="J118" s="314">
        <f t="shared" si="33"/>
        <v>5229.37</v>
      </c>
      <c r="K118" s="995"/>
      <c r="L118" s="1000"/>
      <c r="M118" s="1001"/>
      <c r="N118" s="1002"/>
      <c r="O118" s="1001"/>
      <c r="P118" s="1002"/>
    </row>
    <row r="119" spans="2:16" s="998" customFormat="1" ht="16.5" thickBot="1">
      <c r="B119" s="994"/>
      <c r="C119" s="332"/>
      <c r="D119" s="333"/>
      <c r="E119" s="361" t="s">
        <v>11049</v>
      </c>
      <c r="F119" s="335"/>
      <c r="G119" s="336"/>
      <c r="H119" s="337"/>
      <c r="I119" s="336"/>
      <c r="J119" s="338"/>
      <c r="K119" s="995"/>
      <c r="L119" s="996"/>
      <c r="M119" s="997"/>
      <c r="N119" s="997"/>
      <c r="O119" s="997"/>
      <c r="P119" s="997"/>
    </row>
    <row r="120" spans="2:16" s="1003" customFormat="1" ht="30">
      <c r="B120" s="999"/>
      <c r="C120" s="310" t="s">
        <v>9208</v>
      </c>
      <c r="D120" s="315">
        <v>87884</v>
      </c>
      <c r="E120" s="872" t="str">
        <f>VLOOKUP($D120,'BANCO DE DADOS DEZEMBRO SERV'!$B$2:$F$14634,2,FALSE)</f>
        <v>CHAPISCO APLICADO NO TETO, COM ROLO PARA TEXTURA ACRÍLICA. ARGAMASSA I NDUSTRIALIZADA COM PREPARO MANUAL. AF_06/2014</v>
      </c>
      <c r="F120" s="873" t="str">
        <f>VLOOKUP($D120,'BANCO DE DADOS DEZEMBRO SERV'!$B$2:$F$14634,3,FALSE)</f>
        <v>M2</v>
      </c>
      <c r="G120" s="313">
        <f>TRUNC(25.03+3.23+3.23+27.11+4.85,2)</f>
        <v>63.45</v>
      </c>
      <c r="H120" s="874">
        <f>VLOOKUP($D120,'BANCO DE DADOS DEZEMBRO SERV'!$B$2:$F$14634,4,FALSE)</f>
        <v>8.2200000000000006</v>
      </c>
      <c r="I120" s="871">
        <f t="shared" ref="I120:I121" si="34">TRUNC(H120*(1+$G$6),2)</f>
        <v>10.6</v>
      </c>
      <c r="J120" s="314">
        <f t="shared" ref="J120:J121" si="35">TRUNC(I120*G120,2)</f>
        <v>672.57</v>
      </c>
      <c r="K120" s="995"/>
      <c r="L120" s="1000"/>
      <c r="M120" s="1001"/>
      <c r="N120" s="1002"/>
      <c r="O120" s="1001"/>
      <c r="P120" s="1002"/>
    </row>
    <row r="121" spans="2:16" s="1003" customFormat="1" ht="60">
      <c r="B121" s="999"/>
      <c r="C121" s="310" t="s">
        <v>9209</v>
      </c>
      <c r="D121" s="315">
        <v>90408</v>
      </c>
      <c r="E121" s="872" t="str">
        <f>VLOOKUP($D121,'BANCO DE DADOS DEZEMBRO SERV'!$B$2:$F$14634,2,FALSE)</f>
        <v>MASSA ÚNICA, PARA RECEBIMENTO DE PINTURA, EM ARGAMASSA TRAÇO 1:2:8, PR EPARO MECÂNICO COM BETONEIRA 400L, APLICADA MANUALMENTE EM TETO, ESPES SURA DE 10MM, COM EXECUÇÃO DE TALISCAS. AF_03/2015</v>
      </c>
      <c r="F121" s="873" t="str">
        <f>VLOOKUP($D121,'BANCO DE DADOS DEZEMBRO SERV'!$B$2:$F$14634,3,FALSE)</f>
        <v>M2</v>
      </c>
      <c r="G121" s="313">
        <f>G120</f>
        <v>63.45</v>
      </c>
      <c r="H121" s="874">
        <f>VLOOKUP($D121,'BANCO DE DADOS DEZEMBRO SERV'!$B$2:$F$14634,4,FALSE)</f>
        <v>21.82</v>
      </c>
      <c r="I121" s="871">
        <f t="shared" si="34"/>
        <v>28.16</v>
      </c>
      <c r="J121" s="314">
        <f t="shared" si="35"/>
        <v>1786.75</v>
      </c>
      <c r="K121" s="995"/>
      <c r="L121" s="1000">
        <v>35.318117130539662</v>
      </c>
      <c r="M121" s="1001"/>
      <c r="N121" s="1002"/>
      <c r="O121" s="1001"/>
      <c r="P121" s="1002"/>
    </row>
    <row r="122" spans="2:16" s="1006" customFormat="1" ht="16.5" thickBot="1">
      <c r="B122" s="1004"/>
      <c r="C122" s="323"/>
      <c r="D122" s="323"/>
      <c r="E122" s="323"/>
      <c r="F122" s="323"/>
      <c r="G122" s="323"/>
      <c r="H122" s="324"/>
      <c r="I122" s="323"/>
      <c r="J122" s="323"/>
      <c r="K122" s="1005"/>
      <c r="M122" s="1007"/>
      <c r="N122" s="1007"/>
      <c r="O122" s="1007"/>
      <c r="P122" s="1007"/>
    </row>
    <row r="123" spans="2:16" s="998" customFormat="1" ht="16.5" thickBot="1">
      <c r="B123" s="994"/>
      <c r="C123" s="303" t="s">
        <v>9210</v>
      </c>
      <c r="D123" s="304"/>
      <c r="E123" s="305" t="s">
        <v>3083</v>
      </c>
      <c r="F123" s="306"/>
      <c r="G123" s="307"/>
      <c r="H123" s="308"/>
      <c r="I123" s="308"/>
      <c r="J123" s="309">
        <f>SUM(J124:J128)</f>
        <v>11980.65</v>
      </c>
      <c r="K123" s="1010">
        <v>100</v>
      </c>
      <c r="L123" s="1333"/>
      <c r="M123" s="997"/>
      <c r="N123" s="997"/>
      <c r="O123" s="997"/>
      <c r="P123" s="997"/>
    </row>
    <row r="124" spans="2:16" s="1003" customFormat="1" ht="30">
      <c r="B124" s="999"/>
      <c r="C124" s="1127" t="s">
        <v>8217</v>
      </c>
      <c r="D124" s="1110" t="str">
        <f>'COMPOSIÇÃO CIVIL'!B129</f>
        <v>AMM CIV 011</v>
      </c>
      <c r="E124" s="1330" t="str">
        <f>VLOOKUP($D124,'BANCO DE DADOS DEZEMBRO SERV'!$B$2:$F$14634,2,FALSE)</f>
        <v>REGULARIZACAO E COMPACTACAO MANUAL DE TERRENO COM SOQUETE</v>
      </c>
      <c r="F124" s="1331" t="str">
        <f>VLOOKUP($D124,'BANCO DE DADOS DEZEMBRO SERV'!$B$2:$F$14634,3,FALSE)</f>
        <v>M2</v>
      </c>
      <c r="G124" s="1111">
        <f>TRUNC(25.03+27.11+3.23+3.23+4.85+3.57+2.04+10+10+10.12+10.12+10.12+16.5+7.47+3.05+7.1+20.41+20.07+3.11+3.11+3.19,2)</f>
        <v>203.43</v>
      </c>
      <c r="H124" s="1112">
        <f>VLOOKUP($D124,'BANCO DE DADOS DEZEMBRO SERV'!$B$2:$F$14634,4,FALSE)</f>
        <v>4.58</v>
      </c>
      <c r="I124" s="1112">
        <f t="shared" ref="I124:I128" si="36">TRUNC(H124*(1+$G$6),2)</f>
        <v>5.91</v>
      </c>
      <c r="J124" s="1120">
        <f t="shared" ref="J124:J128" si="37">TRUNC(I124*G124,2)</f>
        <v>1202.27</v>
      </c>
      <c r="K124" s="995"/>
      <c r="L124" s="1761"/>
      <c r="M124" s="1001"/>
      <c r="N124" s="1002"/>
      <c r="O124" s="1001"/>
      <c r="P124" s="1002"/>
    </row>
    <row r="125" spans="2:16" s="1003" customFormat="1" ht="30">
      <c r="B125" s="999"/>
      <c r="C125" s="1245" t="s">
        <v>9211</v>
      </c>
      <c r="D125" s="363">
        <v>95240</v>
      </c>
      <c r="E125" s="1301" t="str">
        <f>VLOOKUP($D125,'BANCO DE DADOS DEZEMBRO SERV'!$B$2:$F$14634,2,FALSE)</f>
        <v>LASTRO DE CONCRETO, E = 3 CM, PREPARO MECÂNICO, INCLUSOS LANÇAMENTO E ADENSAMENTO. AF_07_2016</v>
      </c>
      <c r="F125" s="1300" t="str">
        <f>VLOOKUP($D125,'BANCO DE DADOS DEZEMBRO SERV'!$B$2:$F$14634,3,FALSE)</f>
        <v>M2</v>
      </c>
      <c r="G125" s="1246">
        <f>G124</f>
        <v>203.43</v>
      </c>
      <c r="H125" s="1257">
        <f>VLOOKUP($D125,'BANCO DE DADOS DEZEMBRO SERV'!$B$2:$F$14634,4,FALSE)</f>
        <v>11.54</v>
      </c>
      <c r="I125" s="1257">
        <f t="shared" si="36"/>
        <v>14.89</v>
      </c>
      <c r="J125" s="314">
        <f t="shared" si="37"/>
        <v>3029.07</v>
      </c>
      <c r="K125" s="995">
        <f>J124+J125</f>
        <v>4231.34</v>
      </c>
      <c r="L125" s="1761">
        <f>((K125*K123)/J123)</f>
        <v>35.318117130539662</v>
      </c>
      <c r="M125" s="1001"/>
      <c r="N125" s="1002"/>
      <c r="O125" s="1001"/>
      <c r="P125" s="1002"/>
    </row>
    <row r="126" spans="2:16" s="1003" customFormat="1" ht="60">
      <c r="B126" s="999"/>
      <c r="C126" s="1245" t="s">
        <v>9212</v>
      </c>
      <c r="D126" s="1302">
        <v>89171</v>
      </c>
      <c r="E126" s="1301" t="str">
        <f>VLOOKUP($D126,'BANCO DE DADOS DEZEMBRO SERV'!$B$2:$F$14634,2,FALSE)</f>
        <v>(COMPOSIÇÃO REPRESENTATIVA) DO SERVIÇO DE REVESTIMENTO CERÂMICO PARA P ISO COM PLACAS TIPO GRÉS DE DIMENSÕES 35X35 CM, PARA EDIFICAÇÃO HABITA CIONAL UNIFAMILIAR (CASA) E EDIFICAÇÃO PÚBLICA PADRÃO. AF_11/2014</v>
      </c>
      <c r="F126" s="1300" t="str">
        <f>VLOOKUP($D126,'BANCO DE DADOS DEZEMBRO SERV'!$B$2:$F$14634,3,FALSE)</f>
        <v>M2</v>
      </c>
      <c r="G126" s="1246">
        <f>TRUNC(27.11+4.85+3.57+10+10+16.5+10.12+10.12+10.12+3.05+7.47+20.41+20.07+3.11+3.11+3.19,2)</f>
        <v>162.80000000000001</v>
      </c>
      <c r="H126" s="1257">
        <f>VLOOKUP($D126,'BANCO DE DADOS DEZEMBRO SERV'!$B$2:$F$14634,4,FALSE)</f>
        <v>26.52</v>
      </c>
      <c r="I126" s="1257">
        <f t="shared" si="36"/>
        <v>34.22</v>
      </c>
      <c r="J126" s="314">
        <f t="shared" si="37"/>
        <v>5571.01</v>
      </c>
      <c r="K126" s="995"/>
      <c r="L126" s="1000"/>
      <c r="M126" s="1001"/>
      <c r="N126" s="1002"/>
      <c r="O126" s="1001"/>
      <c r="P126" s="1002"/>
    </row>
    <row r="127" spans="2:16" s="1003" customFormat="1" ht="30">
      <c r="B127" s="999"/>
      <c r="C127" s="1245" t="s">
        <v>9233</v>
      </c>
      <c r="D127" s="1302" t="str">
        <f>'COMPOSIÇÃO CIVIL'!B61</f>
        <v>AMM CIV 005</v>
      </c>
      <c r="E127" s="1301" t="str">
        <f>VLOOKUP($D127,'BANCO DE DADOS DEZEMBRO SERV'!$B$2:$F$14634,2,FALSE)</f>
        <v xml:space="preserve">FORNECIMENTO E INSTALAÇÃO DE PISO ANTIDERRAPANTE 45X45 CM </v>
      </c>
      <c r="F127" s="1300" t="str">
        <f>VLOOKUP($D127,'BANCO DE DADOS DEZEMBRO SERV'!$B$2:$F$14634,3,FALSE)</f>
        <v>M2</v>
      </c>
      <c r="G127" s="1246">
        <f>TRUNC(25.03+3.23+3.23+2.04+7.1,2)</f>
        <v>40.630000000000003</v>
      </c>
      <c r="H127" s="1257">
        <f>VLOOKUP($D127,'BANCO DE DADOS DEZEMBRO SERV'!$B$2:$F$14634,4,FALSE)</f>
        <v>26.69</v>
      </c>
      <c r="I127" s="1257">
        <f>TRUNC(H127*(1+$G$6),2)</f>
        <v>34.44</v>
      </c>
      <c r="J127" s="314">
        <f>TRUNC(I127*G127,2)</f>
        <v>1399.29</v>
      </c>
      <c r="K127" s="995"/>
      <c r="L127" s="1000"/>
      <c r="M127" s="1001"/>
      <c r="N127" s="1002"/>
      <c r="O127" s="1001"/>
      <c r="P127" s="1002"/>
    </row>
    <row r="128" spans="2:16" s="1003" customFormat="1" ht="30.75" thickBot="1">
      <c r="B128" s="999"/>
      <c r="C128" s="1247" t="s">
        <v>12055</v>
      </c>
      <c r="D128" s="1248">
        <v>88648</v>
      </c>
      <c r="E128" s="1303" t="str">
        <f>VLOOKUP($D128,'BANCO DE DADOS DEZEMBRO SERV'!$B$2:$F$14634,2,FALSE)</f>
        <v>RODAPÉ CERÂMICO DE 7CM DE ALTURA COM PLACAS TIPO GRÊS DE DIMENSÕES 35X 35CM. AF_06/2014</v>
      </c>
      <c r="F128" s="1304" t="str">
        <f>VLOOKUP($D128,'BANCO DE DADOS DEZEMBRO SERV'!$B$2:$F$14634,3,FALSE)</f>
        <v>M</v>
      </c>
      <c r="G128" s="1249">
        <f>TRUNC(5.8+4.65+0.1+4.3+2.9+1.7+0.1+1.55+0.1+1.65+2.45+4.35+1.7+1.7+2.1+1.2+1.85+0.35+3.85+0.35+1.1+1.05+3.05+1+0.25+3.95+0.35+0.8+0.1+2.85+3.55+3.55+1.85+0.1+2.85+3.55+3.55+1.85+0.1+2.85+3.55+3.55+1.85+0.1+3.45+3.45+2.9+1.9+0.1+3.45+3.45+2.9+1.9+0.1+2.45+3.05+3.05+1.45+0.1+2.65+4.6+4.44+6.46+4.6+5.9,2)</f>
        <v>152.44999999999999</v>
      </c>
      <c r="H128" s="1250">
        <f>VLOOKUP($D128,'BANCO DE DADOS DEZEMBRO SERV'!$B$2:$F$14634,4,FALSE)</f>
        <v>3.96</v>
      </c>
      <c r="I128" s="1250">
        <f t="shared" si="36"/>
        <v>5.1100000000000003</v>
      </c>
      <c r="J128" s="322">
        <f t="shared" si="37"/>
        <v>779.01</v>
      </c>
      <c r="K128" s="995"/>
      <c r="L128" s="1000"/>
      <c r="M128" s="1001"/>
      <c r="N128" s="1002"/>
      <c r="O128" s="1001"/>
      <c r="P128" s="1002"/>
    </row>
    <row r="129" spans="2:16" s="1006" customFormat="1" ht="16.5" thickBot="1">
      <c r="B129" s="1004"/>
      <c r="C129" s="323"/>
      <c r="D129" s="323"/>
      <c r="E129" s="323"/>
      <c r="F129" s="323"/>
      <c r="G129" s="323"/>
      <c r="H129" s="324"/>
      <c r="I129" s="323"/>
      <c r="J129" s="323"/>
      <c r="K129" s="1005"/>
      <c r="M129" s="1007"/>
      <c r="N129" s="1007"/>
      <c r="O129" s="1007"/>
      <c r="P129" s="1007"/>
    </row>
    <row r="130" spans="2:16" s="998" customFormat="1" ht="16.5" thickBot="1">
      <c r="B130" s="994"/>
      <c r="C130" s="303" t="s">
        <v>9213</v>
      </c>
      <c r="D130" s="304"/>
      <c r="E130" s="305" t="s">
        <v>3084</v>
      </c>
      <c r="F130" s="306"/>
      <c r="G130" s="307"/>
      <c r="H130" s="308"/>
      <c r="I130" s="308"/>
      <c r="J130" s="309">
        <f>SUM(J131:J131)</f>
        <v>6055.53</v>
      </c>
      <c r="K130" s="995"/>
      <c r="L130" s="996"/>
      <c r="M130" s="997"/>
      <c r="N130" s="997"/>
      <c r="O130" s="997"/>
      <c r="P130" s="997"/>
    </row>
    <row r="131" spans="2:16" s="1003" customFormat="1" ht="30.75" thickBot="1">
      <c r="B131" s="999"/>
      <c r="C131" s="1263" t="s">
        <v>12056</v>
      </c>
      <c r="D131" s="1150" t="s">
        <v>32</v>
      </c>
      <c r="E131" s="1145" t="str">
        <f>VLOOKUP($D131,'BANCO DE DADOS DEZEMBRO SERV'!$B$2:$F$14634,2,FALSE)</f>
        <v>FORRO DE GESSO EM PLACAS 60X60CM, ESPESSURA 1,2CM, INCLUSIVE FIXACAO C OM ARAME</v>
      </c>
      <c r="F131" s="1150" t="str">
        <f>VLOOKUP($D131,'BANCO DE DADOS DEZEMBRO SERV'!$B$2:$F$14634,3,FALSE)</f>
        <v>M2</v>
      </c>
      <c r="G131" s="1192">
        <f>TRUNC(3.57+16.5+10.12+10.12+10.12+10+10+2.04+7.1+3.05+7.47+20.41+20.07+3.11+3.11+3.19,2)</f>
        <v>139.97999999999999</v>
      </c>
      <c r="H131" s="1203">
        <f>VLOOKUP($D131,'BANCO DE DADOS DEZEMBRO SERV'!$B$2:$F$14634,4,FALSE)</f>
        <v>33.520000000000003</v>
      </c>
      <c r="I131" s="1203">
        <f>TRUNC(H131*(1+$G$6),2)</f>
        <v>43.26</v>
      </c>
      <c r="J131" s="1172">
        <f t="shared" ref="J131" si="38">TRUNC(I131*G131,2)</f>
        <v>6055.53</v>
      </c>
      <c r="K131" s="995">
        <v>16.086214063821942</v>
      </c>
      <c r="L131" s="1000">
        <v>20.458192661744633</v>
      </c>
      <c r="M131" s="1001"/>
      <c r="N131" s="1002"/>
      <c r="O131" s="1001"/>
      <c r="P131" s="1002"/>
    </row>
    <row r="132" spans="2:16" s="1006" customFormat="1" ht="16.5" thickBot="1">
      <c r="B132" s="1004"/>
      <c r="C132" s="323"/>
      <c r="D132" s="323"/>
      <c r="E132" s="323"/>
      <c r="F132" s="323"/>
      <c r="G132" s="323"/>
      <c r="H132" s="324"/>
      <c r="I132" s="323"/>
      <c r="J132" s="323"/>
      <c r="K132" s="1005"/>
      <c r="M132" s="1007"/>
      <c r="N132" s="1007"/>
      <c r="O132" s="1007"/>
      <c r="P132" s="1007"/>
    </row>
    <row r="133" spans="2:16" s="998" customFormat="1" ht="16.5" thickBot="1">
      <c r="B133" s="994"/>
      <c r="C133" s="303" t="s">
        <v>9214</v>
      </c>
      <c r="D133" s="304"/>
      <c r="E133" s="364" t="s">
        <v>3086</v>
      </c>
      <c r="F133" s="306"/>
      <c r="G133" s="307"/>
      <c r="H133" s="308"/>
      <c r="I133" s="308"/>
      <c r="J133" s="309">
        <f>SUM(J134:J251)</f>
        <v>43035.670000000006</v>
      </c>
      <c r="K133" s="1010">
        <v>100</v>
      </c>
      <c r="L133" s="996"/>
      <c r="M133" s="997"/>
      <c r="N133" s="997"/>
      <c r="O133" s="997"/>
      <c r="P133" s="997"/>
    </row>
    <row r="134" spans="2:16" s="700" customFormat="1" ht="16.5" thickBot="1">
      <c r="B134" s="1019"/>
      <c r="C134" s="1189"/>
      <c r="D134" s="1171"/>
      <c r="E134" s="1147" t="s">
        <v>8200</v>
      </c>
      <c r="F134" s="1193"/>
      <c r="G134" s="1208"/>
      <c r="H134" s="1158"/>
      <c r="I134" s="1158"/>
      <c r="J134" s="1183"/>
      <c r="K134" s="995"/>
      <c r="L134" s="627"/>
    </row>
    <row r="135" spans="2:16" s="700" customFormat="1" ht="30">
      <c r="B135" s="1019"/>
      <c r="C135" s="1146" t="s">
        <v>12134</v>
      </c>
      <c r="D135" s="1207">
        <v>95675</v>
      </c>
      <c r="E135" s="2156" t="str">
        <f>VLOOKUP($D135,'BANCO DE DADOS DEZEMBRO SERV'!$B$2:$F$14634,2,FALSE)</f>
        <v>HIDRÔMETRO DN 25 (¾ ), 5,0 M³/H FORNECIMENTO E INSTALAÇÃO. AF_11/2016</v>
      </c>
      <c r="F135" s="1185" t="str">
        <f>VLOOKUP($D135,'BANCO DE DADOS DEZEMBRO SERV'!$B$2:$F$14634,3,FALSE)</f>
        <v>UN</v>
      </c>
      <c r="G135" s="1173">
        <v>1</v>
      </c>
      <c r="H135" s="1174">
        <f>VLOOKUP($D135,'BANCO DE DADOS DEZEMBRO SERV'!$B$2:$F$14634,4,FALSE)</f>
        <v>130.88999999999999</v>
      </c>
      <c r="I135" s="1266">
        <f t="shared" ref="I135:I171" si="39">TRUNC(H135*(1+$G$6),2)</f>
        <v>168.93</v>
      </c>
      <c r="J135" s="1265">
        <f t="shared" ref="J135:J171" si="40">TRUNC(I135*G135,2)</f>
        <v>168.93</v>
      </c>
      <c r="K135" s="995">
        <f>SUM(J188:J213)</f>
        <v>6922.8100000000013</v>
      </c>
      <c r="L135" s="627">
        <f>((K135*K133)/J133)</f>
        <v>16.086214063821942</v>
      </c>
    </row>
    <row r="136" spans="2:16" s="700" customFormat="1" ht="45">
      <c r="B136" s="1019"/>
      <c r="C136" s="2095" t="s">
        <v>12135</v>
      </c>
      <c r="D136" s="2149">
        <v>95676</v>
      </c>
      <c r="E136" s="2103" t="str">
        <f>VLOOKUP($D136,'BANCO DE DADOS DEZEMBRO SERV'!$B$2:$F$14634,2,FALSE)</f>
        <v>CAIXA EM CONCRETO PRÉ-MOLDADO PARA ABRIGO DE HIDRÔMETRO COM DN 20 (½) FORNECIMENTO E INSTALAÇÃO. AF_11/2016</v>
      </c>
      <c r="F136" s="2146" t="str">
        <f>VLOOKUP($D136,'BANCO DE DADOS DEZEMBRO SERV'!$B$2:$F$14634,3,FALSE)</f>
        <v>UN</v>
      </c>
      <c r="G136" s="2150">
        <v>1</v>
      </c>
      <c r="H136" s="2148">
        <f>VLOOKUP($D136,'BANCO DE DADOS DEZEMBRO SERV'!$B$2:$F$14634,4,FALSE)</f>
        <v>48.41</v>
      </c>
      <c r="I136" s="2147">
        <f t="shared" si="39"/>
        <v>62.48</v>
      </c>
      <c r="J136" s="365">
        <f t="shared" si="40"/>
        <v>62.48</v>
      </c>
      <c r="K136" s="1020">
        <f>(K135*K133)/J133</f>
        <v>16.086214063821942</v>
      </c>
      <c r="L136" s="627"/>
    </row>
    <row r="137" spans="2:16" s="700" customFormat="1" ht="30">
      <c r="B137" s="1019"/>
      <c r="C137" s="2095" t="s">
        <v>12136</v>
      </c>
      <c r="D137" s="2149">
        <v>40678</v>
      </c>
      <c r="E137" s="2103" t="str">
        <f>VLOOKUP($D137,'BANCO DE DADOS DEZEMBRO SERV'!$B$2:$F$14634,2,FALSE)</f>
        <v>PORTA EM FERRO QUADRICULADO PARA ABRIGO DE MEDIDORES E BOTIJOES, DE AB RIR, COM GUARNICOES</v>
      </c>
      <c r="F137" s="2146" t="str">
        <f>VLOOKUP($D137,'BANCO DE DADOS DEZEMBRO SERV'!$B$2:$F$14634,3,FALSE)</f>
        <v>M2</v>
      </c>
      <c r="G137" s="2150">
        <v>0.5</v>
      </c>
      <c r="H137" s="2148">
        <f>VLOOKUP($D137,'BANCO DE DADOS DEZEMBRO SERV'!$B$2:$F$14634,4,FALSE)</f>
        <v>283.48</v>
      </c>
      <c r="I137" s="2147">
        <f t="shared" si="39"/>
        <v>365.88</v>
      </c>
      <c r="J137" s="365">
        <f t="shared" si="40"/>
        <v>182.94</v>
      </c>
      <c r="K137" s="1020"/>
      <c r="L137" s="627"/>
    </row>
    <row r="138" spans="2:16" s="700" customFormat="1" ht="45">
      <c r="B138" s="1019"/>
      <c r="C138" s="2095" t="s">
        <v>12137</v>
      </c>
      <c r="D138" s="2149">
        <v>89402</v>
      </c>
      <c r="E138" s="2103" t="str">
        <f>VLOOKUP($D138,'BANCO DE DADOS DEZEMBRO SERV'!$B$2:$F$14634,2,FALSE)</f>
        <v>TUBO, PVC, SOLDÁVEL, DN 25MM, INSTALADO EM RAMAL DE DISTRIBUIÇÃO DE ÁG UA - FORNECIMENTO E INSTALAÇÃO. AF_12/2014</v>
      </c>
      <c r="F138" s="2146" t="str">
        <f>VLOOKUP($D138,'BANCO DE DADOS DEZEMBRO SERV'!$B$2:$F$14634,3,FALSE)</f>
        <v>M</v>
      </c>
      <c r="G138" s="2150">
        <v>16.350000000000001</v>
      </c>
      <c r="H138" s="2148">
        <f>VLOOKUP($D138,'BANCO DE DADOS DEZEMBRO SERV'!$B$2:$F$14634,4,FALSE)</f>
        <v>6.69</v>
      </c>
      <c r="I138" s="2147">
        <f t="shared" si="39"/>
        <v>8.6300000000000008</v>
      </c>
      <c r="J138" s="365">
        <f t="shared" si="40"/>
        <v>141.1</v>
      </c>
      <c r="K138" s="1020"/>
      <c r="L138" s="627"/>
    </row>
    <row r="139" spans="2:16" s="700" customFormat="1" ht="30">
      <c r="B139" s="1019"/>
      <c r="C139" s="2095" t="s">
        <v>12138</v>
      </c>
      <c r="D139" s="2149">
        <v>89356</v>
      </c>
      <c r="E139" s="2103" t="str">
        <f>VLOOKUP($D139,'BANCO DE DADOS DEZEMBRO SERV'!$B$2:$F$14634,2,FALSE)</f>
        <v>TUBO, PVC, SOLDÁVEL, DN 25MM, INSTALADO EM RAMAL OU SUB-RAMAL DE ÁGUA - FORNECIMENTO E INSTALAÇÃO. AF_12/2014</v>
      </c>
      <c r="F139" s="2146" t="str">
        <f>VLOOKUP($D139,'BANCO DE DADOS DEZEMBRO SERV'!$B$2:$F$14634,3,FALSE)</f>
        <v>M</v>
      </c>
      <c r="G139" s="2150">
        <v>48.5</v>
      </c>
      <c r="H139" s="2148">
        <f>VLOOKUP($D139,'BANCO DE DADOS DEZEMBRO SERV'!$B$2:$F$14634,4,FALSE)</f>
        <v>14.96</v>
      </c>
      <c r="I139" s="2147">
        <f t="shared" si="39"/>
        <v>19.3</v>
      </c>
      <c r="J139" s="365">
        <f t="shared" si="40"/>
        <v>936.05</v>
      </c>
      <c r="K139" s="1020"/>
      <c r="L139" s="627"/>
    </row>
    <row r="140" spans="2:16" s="700" customFormat="1" ht="30">
      <c r="B140" s="1019"/>
      <c r="C140" s="2095" t="s">
        <v>12139</v>
      </c>
      <c r="D140" s="2149">
        <v>89357</v>
      </c>
      <c r="E140" s="2103" t="str">
        <f>VLOOKUP($D140,'BANCO DE DADOS DEZEMBRO SERV'!$B$2:$F$14634,2,FALSE)</f>
        <v>TUBO, PVC, SOLDÁVEL, DN 32MM, INSTALADO EM RAMAL OU SUB-RAMAL DE ÁGUA - FORNECIMENTO E INSTALAÇÃO. AF_12/2014</v>
      </c>
      <c r="F140" s="2146" t="str">
        <f>VLOOKUP($D140,'BANCO DE DADOS DEZEMBRO SERV'!$B$2:$F$14634,3,FALSE)</f>
        <v>M</v>
      </c>
      <c r="G140" s="2150">
        <v>8.5</v>
      </c>
      <c r="H140" s="2148">
        <f>VLOOKUP($D140,'BANCO DE DADOS DEZEMBRO SERV'!$B$2:$F$14634,4,FALSE)</f>
        <v>20.73</v>
      </c>
      <c r="I140" s="2147">
        <f t="shared" si="39"/>
        <v>26.75</v>
      </c>
      <c r="J140" s="365">
        <f t="shared" si="40"/>
        <v>227.37</v>
      </c>
      <c r="K140" s="1020"/>
      <c r="L140" s="627"/>
    </row>
    <row r="141" spans="2:16" s="700" customFormat="1" ht="30">
      <c r="B141" s="1019"/>
      <c r="C141" s="2095" t="s">
        <v>12140</v>
      </c>
      <c r="D141" s="2149">
        <v>89448</v>
      </c>
      <c r="E141" s="2103" t="str">
        <f>VLOOKUP($D141,'BANCO DE DADOS DEZEMBRO SERV'!$B$2:$F$14634,2,FALSE)</f>
        <v>TUBO, PVC, SOLDÁVEL, DN 40MM, INSTALADO EM PRUMADA DE ÁGUA - FORNECIME NTO E INSTALAÇÃO. AF_12/2014</v>
      </c>
      <c r="F141" s="2146" t="str">
        <f>VLOOKUP($D141,'BANCO DE DADOS DEZEMBRO SERV'!$B$2:$F$14634,3,FALSE)</f>
        <v>M</v>
      </c>
      <c r="G141" s="2150">
        <v>1</v>
      </c>
      <c r="H141" s="2148">
        <f>VLOOKUP($D141,'BANCO DE DADOS DEZEMBRO SERV'!$B$2:$F$14634,4,FALSE)</f>
        <v>10.3</v>
      </c>
      <c r="I141" s="2147">
        <f t="shared" si="39"/>
        <v>13.29</v>
      </c>
      <c r="J141" s="365">
        <f t="shared" si="40"/>
        <v>13.29</v>
      </c>
      <c r="K141" s="1020"/>
      <c r="L141" s="627"/>
    </row>
    <row r="142" spans="2:16" s="700" customFormat="1" ht="30">
      <c r="B142" s="1019"/>
      <c r="C142" s="2095" t="s">
        <v>12141</v>
      </c>
      <c r="D142" s="2149">
        <v>89449</v>
      </c>
      <c r="E142" s="2103" t="str">
        <f>VLOOKUP($D142,'BANCO DE DADOS DEZEMBRO SERV'!$B$2:$F$14634,2,FALSE)</f>
        <v>TUBO, PVC, SOLDÁVEL, DN 50MM, INSTALADO EM PRUMADA DE ÁGUA - FORNECIME NTO E INSTALAÇÃO. AF_12/2014</v>
      </c>
      <c r="F142" s="2146" t="str">
        <f>VLOOKUP($D142,'BANCO DE DADOS DEZEMBRO SERV'!$B$2:$F$14634,3,FALSE)</f>
        <v>M</v>
      </c>
      <c r="G142" s="2150">
        <v>13</v>
      </c>
      <c r="H142" s="2148">
        <f>VLOOKUP($D142,'BANCO DE DADOS DEZEMBRO SERV'!$B$2:$F$14634,4,FALSE)</f>
        <v>12.74</v>
      </c>
      <c r="I142" s="2147">
        <f t="shared" si="39"/>
        <v>16.440000000000001</v>
      </c>
      <c r="J142" s="365">
        <f t="shared" si="40"/>
        <v>213.72</v>
      </c>
      <c r="K142" s="1020"/>
      <c r="L142" s="627"/>
    </row>
    <row r="143" spans="2:16" s="700" customFormat="1" ht="15.75">
      <c r="B143" s="1019"/>
      <c r="C143" s="2095" t="s">
        <v>12142</v>
      </c>
      <c r="D143" s="2149">
        <v>93358</v>
      </c>
      <c r="E143" s="2103" t="str">
        <f>VLOOKUP($D143,'BANCO DE DADOS DEZEMBRO SERV'!$B$2:$F$14634,2,FALSE)</f>
        <v>ESCAVAÇÃO MANUAL DE VALAS. AF_03/2016</v>
      </c>
      <c r="F143" s="2146" t="str">
        <f>VLOOKUP($D143,'BANCO DE DADOS DEZEMBRO SERV'!$B$2:$F$14634,3,FALSE)</f>
        <v>M3</v>
      </c>
      <c r="G143" s="2150">
        <v>0.5</v>
      </c>
      <c r="H143" s="2148">
        <f>VLOOKUP($D143,'BANCO DE DADOS DEZEMBRO SERV'!$B$2:$F$14634,4,FALSE)</f>
        <v>54.96</v>
      </c>
      <c r="I143" s="2147">
        <f t="shared" ref="I143" si="41">TRUNC(H143*(1+$G$6),2)</f>
        <v>70.930000000000007</v>
      </c>
      <c r="J143" s="365">
        <f t="shared" ref="J143" si="42">TRUNC(I143*G143,2)</f>
        <v>35.46</v>
      </c>
      <c r="K143" s="1020"/>
      <c r="L143" s="627"/>
    </row>
    <row r="144" spans="2:16" s="700" customFormat="1" ht="15.75">
      <c r="B144" s="1019"/>
      <c r="C144" s="2095" t="s">
        <v>12143</v>
      </c>
      <c r="D144" s="2149" t="str">
        <f>'COMP. HIDRO'!B15</f>
        <v>AMM HID 001</v>
      </c>
      <c r="E144" s="2103" t="str">
        <f>VLOOKUP($D144,'BANCO DE DADOS DEZEMBRO SERV'!$B$2:$F$14634,2,FALSE)</f>
        <v>EXECUÇÃO DE BERÇO DE AREIA</v>
      </c>
      <c r="F144" s="2146" t="str">
        <f>VLOOKUP($D144,'BANCO DE DADOS DEZEMBRO SERV'!$B$2:$F$14634,3,FALSE)</f>
        <v>M3</v>
      </c>
      <c r="G144" s="2150">
        <v>0.22</v>
      </c>
      <c r="H144" s="2148">
        <f>VLOOKUP($D144,'BANCO DE DADOS DEZEMBRO SERV'!$B$2:$F$14634,4,FALSE)</f>
        <v>81.37</v>
      </c>
      <c r="I144" s="2147">
        <f t="shared" ref="I144" si="43">TRUNC(H144*(1+$G$6),2)</f>
        <v>105.02</v>
      </c>
      <c r="J144" s="365">
        <f t="shared" ref="J144" si="44">TRUNC(I144*G144,2)</f>
        <v>23.1</v>
      </c>
      <c r="K144" s="1020"/>
      <c r="L144" s="627"/>
    </row>
    <row r="145" spans="2:12" s="700" customFormat="1" ht="15.75">
      <c r="B145" s="1019"/>
      <c r="C145" s="2095" t="s">
        <v>12144</v>
      </c>
      <c r="D145" s="2149" t="s">
        <v>1087</v>
      </c>
      <c r="E145" s="2103" t="str">
        <f>VLOOKUP($D145,'BANCO DE DADOS DEZEMBRO SERV'!$B$2:$F$14634,2,FALSE)</f>
        <v>REATERRO DE VALA COM COMPACTAÇÃO MANUAL</v>
      </c>
      <c r="F145" s="2146" t="str">
        <f>VLOOKUP($D145,'BANCO DE DADOS DEZEMBRO SERV'!$B$2:$F$14634,3,FALSE)</f>
        <v>M3</v>
      </c>
      <c r="G145" s="2150">
        <v>0.28000000000000003</v>
      </c>
      <c r="H145" s="2148">
        <f>VLOOKUP($D145,'BANCO DE DADOS DEZEMBRO SERV'!$B$2:$F$14634,4,FALSE)</f>
        <v>41.68</v>
      </c>
      <c r="I145" s="2147">
        <f t="shared" ref="I145" si="45">TRUNC(H145*(1+$G$6),2)</f>
        <v>53.79</v>
      </c>
      <c r="J145" s="365">
        <f t="shared" ref="J145" si="46">TRUNC(I145*G145,2)</f>
        <v>15.06</v>
      </c>
      <c r="K145" s="1020"/>
      <c r="L145" s="627"/>
    </row>
    <row r="146" spans="2:12" s="700" customFormat="1" ht="45">
      <c r="B146" s="1019"/>
      <c r="C146" s="2095" t="s">
        <v>12145</v>
      </c>
      <c r="D146" s="2149">
        <v>89362</v>
      </c>
      <c r="E146" s="2103" t="str">
        <f>VLOOKUP($D146,'BANCO DE DADOS DEZEMBRO SERV'!$B$2:$F$14634,2,FALSE)</f>
        <v>JOELHO 90 GRAUS, PVC, SOLDÁVEL, DN 25MM, INSTALADO EM RAMAL OU SUB-RAM AL DE ÁGUA - FORNECIMENTO E INSTALAÇÃO. AF_12/2014</v>
      </c>
      <c r="F146" s="2146" t="str">
        <f>VLOOKUP($D146,'BANCO DE DADOS DEZEMBRO SERV'!$B$2:$F$14634,3,FALSE)</f>
        <v>UN</v>
      </c>
      <c r="G146" s="2150">
        <v>17</v>
      </c>
      <c r="H146" s="2148">
        <f>VLOOKUP($D146,'BANCO DE DADOS DEZEMBRO SERV'!$B$2:$F$14634,4,FALSE)</f>
        <v>6.14</v>
      </c>
      <c r="I146" s="2147">
        <f t="shared" si="39"/>
        <v>7.92</v>
      </c>
      <c r="J146" s="365">
        <f t="shared" si="40"/>
        <v>134.63999999999999</v>
      </c>
      <c r="K146" s="1020"/>
      <c r="L146" s="627"/>
    </row>
    <row r="147" spans="2:12" s="700" customFormat="1" ht="45">
      <c r="B147" s="1019"/>
      <c r="C147" s="2095" t="s">
        <v>12146</v>
      </c>
      <c r="D147" s="2149">
        <v>89367</v>
      </c>
      <c r="E147" s="2103" t="str">
        <f>VLOOKUP($D147,'BANCO DE DADOS DEZEMBRO SERV'!$B$2:$F$14634,2,FALSE)</f>
        <v>JOELHO 90 GRAUS, PVC, SOLDÁVEL, DN 32MM, INSTALADO EM RAMAL OU SUB-RAM AL DE ÁGUA - FORNECIMENTO E INSTALAÇÃO. AF_12/2014</v>
      </c>
      <c r="F147" s="2146" t="str">
        <f>VLOOKUP($D147,'BANCO DE DADOS DEZEMBRO SERV'!$B$2:$F$14634,3,FALSE)</f>
        <v>UN</v>
      </c>
      <c r="G147" s="2150">
        <v>3</v>
      </c>
      <c r="H147" s="2148">
        <f>VLOOKUP($D147,'BANCO DE DADOS DEZEMBRO SERV'!$B$2:$F$14634,4,FALSE)</f>
        <v>8.36</v>
      </c>
      <c r="I147" s="2147">
        <f t="shared" si="39"/>
        <v>10.79</v>
      </c>
      <c r="J147" s="365">
        <f t="shared" si="40"/>
        <v>32.369999999999997</v>
      </c>
      <c r="K147" s="1020"/>
      <c r="L147" s="627"/>
    </row>
    <row r="148" spans="2:12" s="700" customFormat="1" ht="30">
      <c r="B148" s="1019"/>
      <c r="C148" s="2095" t="s">
        <v>12147</v>
      </c>
      <c r="D148" s="2149">
        <v>89501</v>
      </c>
      <c r="E148" s="2103" t="str">
        <f>VLOOKUP($D148,'BANCO DE DADOS DEZEMBRO SERV'!$B$2:$F$14634,2,FALSE)</f>
        <v>JOELHO 90 GRAUS, PVC, SOLDÁVEL, DN 50MM, INSTALADO EM PRUMADA DE ÁGUA - FORNECIMENTO E INSTALAÇÃO. AF_12/2014</v>
      </c>
      <c r="F148" s="2146" t="str">
        <f>VLOOKUP($D148,'BANCO DE DADOS DEZEMBRO SERV'!$B$2:$F$14634,3,FALSE)</f>
        <v>UN</v>
      </c>
      <c r="G148" s="2150">
        <v>12</v>
      </c>
      <c r="H148" s="2148">
        <f>VLOOKUP($D148,'BANCO DE DADOS DEZEMBRO SERV'!$B$2:$F$14634,4,FALSE)</f>
        <v>9.8699999999999992</v>
      </c>
      <c r="I148" s="2147">
        <f t="shared" si="39"/>
        <v>12.73</v>
      </c>
      <c r="J148" s="365">
        <f t="shared" si="40"/>
        <v>152.76</v>
      </c>
      <c r="K148" s="1020"/>
      <c r="L148" s="627"/>
    </row>
    <row r="149" spans="2:12" s="700" customFormat="1" ht="45">
      <c r="B149" s="1019"/>
      <c r="C149" s="2095" t="s">
        <v>12148</v>
      </c>
      <c r="D149" s="2149">
        <v>90373</v>
      </c>
      <c r="E149" s="2103" t="str">
        <f>VLOOKUP($D149,'BANCO DE DADOS DEZEMBRO SERV'!$B$2:$F$14634,2,FALSE)</f>
        <v>JOELHO 90 GRAUS COM BUCHA DE LATÃO, PVC, SOLDÁVEL, DN 25MM, X 1/2 INS TALADO EM RAMAL OU SUB-RAMAL DE ÁGUA - FORNECIMENTO E INSTALAÇÃO. AF_1 2/2014</v>
      </c>
      <c r="F149" s="2146" t="str">
        <f>VLOOKUP($D149,'BANCO DE DADOS DEZEMBRO SERV'!$B$2:$F$14634,3,FALSE)</f>
        <v>UN</v>
      </c>
      <c r="G149" s="2150">
        <v>11</v>
      </c>
      <c r="H149" s="2148">
        <f>VLOOKUP($D149,'BANCO DE DADOS DEZEMBRO SERV'!$B$2:$F$14634,4,FALSE)</f>
        <v>10.63</v>
      </c>
      <c r="I149" s="2147">
        <f t="shared" si="39"/>
        <v>13.72</v>
      </c>
      <c r="J149" s="365">
        <f t="shared" si="40"/>
        <v>150.91999999999999</v>
      </c>
      <c r="K149" s="1020"/>
      <c r="L149" s="627"/>
    </row>
    <row r="150" spans="2:12" s="700" customFormat="1" ht="30">
      <c r="B150" s="1019"/>
      <c r="C150" s="2095" t="s">
        <v>12149</v>
      </c>
      <c r="D150" s="2149">
        <v>89395</v>
      </c>
      <c r="E150" s="2103" t="str">
        <f>VLOOKUP($D150,'BANCO DE DADOS DEZEMBRO SERV'!$B$2:$F$14634,2,FALSE)</f>
        <v>TE, PVC, SOLDÁVEL, DN 25MM, INSTALADO EM RAMAL OU SUB-RAMAL DE ÁGUA - FORNECIMENTO E INSTALAÇÃO. AF_12/2014</v>
      </c>
      <c r="F150" s="2146" t="str">
        <f>VLOOKUP($D150,'BANCO DE DADOS DEZEMBRO SERV'!$B$2:$F$14634,3,FALSE)</f>
        <v>UN</v>
      </c>
      <c r="G150" s="2150">
        <v>4</v>
      </c>
      <c r="H150" s="2148">
        <f>VLOOKUP($D150,'BANCO DE DADOS DEZEMBRO SERV'!$B$2:$F$14634,4,FALSE)</f>
        <v>8.5500000000000007</v>
      </c>
      <c r="I150" s="2147">
        <f t="shared" si="39"/>
        <v>11.03</v>
      </c>
      <c r="J150" s="365">
        <f t="shared" si="40"/>
        <v>44.12</v>
      </c>
      <c r="K150" s="1020"/>
      <c r="L150" s="627"/>
    </row>
    <row r="151" spans="2:12" s="700" customFormat="1" ht="30">
      <c r="B151" s="1019"/>
      <c r="C151" s="2095" t="s">
        <v>12150</v>
      </c>
      <c r="D151" s="2149">
        <v>89398</v>
      </c>
      <c r="E151" s="2103" t="str">
        <f>VLOOKUP($D151,'BANCO DE DADOS DEZEMBRO SERV'!$B$2:$F$14634,2,FALSE)</f>
        <v>TE, PVC, SOLDÁVEL, DN 32MM, INSTALADO EM RAMAL OU SUB-RAMAL DE ÁGUA - FORNECIMENTO E INSTALAÇÃO. AF_12/2014</v>
      </c>
      <c r="F151" s="2146" t="str">
        <f>VLOOKUP($D151,'BANCO DE DADOS DEZEMBRO SERV'!$B$2:$F$14634,3,FALSE)</f>
        <v>UN</v>
      </c>
      <c r="G151" s="2150">
        <v>1</v>
      </c>
      <c r="H151" s="2148">
        <f>VLOOKUP($D151,'BANCO DE DADOS DEZEMBRO SERV'!$B$2:$F$14634,4,FALSE)</f>
        <v>11.79</v>
      </c>
      <c r="I151" s="2147">
        <f t="shared" si="39"/>
        <v>15.21</v>
      </c>
      <c r="J151" s="365">
        <f t="shared" si="40"/>
        <v>15.21</v>
      </c>
      <c r="K151" s="1020"/>
      <c r="L151" s="627"/>
    </row>
    <row r="152" spans="2:12" s="700" customFormat="1" ht="30">
      <c r="B152" s="1019"/>
      <c r="C152" s="2095" t="s">
        <v>12151</v>
      </c>
      <c r="D152" s="2149">
        <v>89625</v>
      </c>
      <c r="E152" s="2103" t="str">
        <f>VLOOKUP($D152,'BANCO DE DADOS DEZEMBRO SERV'!$B$2:$F$14634,2,FALSE)</f>
        <v>TE, PVC, SOLDÁVEL, DN 50MM, INSTALADO EM PRUMADA DE ÁGUA - FORNECIMENT O E INSTALAÇÃO. AF_12/2014</v>
      </c>
      <c r="F152" s="2146" t="str">
        <f>VLOOKUP($D152,'BANCO DE DADOS DEZEMBRO SERV'!$B$2:$F$14634,3,FALSE)</f>
        <v>UN</v>
      </c>
      <c r="G152" s="2150">
        <v>2</v>
      </c>
      <c r="H152" s="2148">
        <f>VLOOKUP($D152,'BANCO DE DADOS DEZEMBRO SERV'!$B$2:$F$14634,4,FALSE)</f>
        <v>15.27</v>
      </c>
      <c r="I152" s="2147">
        <f t="shared" si="39"/>
        <v>19.7</v>
      </c>
      <c r="J152" s="365">
        <f t="shared" si="40"/>
        <v>39.4</v>
      </c>
      <c r="K152" s="1020"/>
      <c r="L152" s="627"/>
    </row>
    <row r="153" spans="2:12" s="700" customFormat="1" ht="45">
      <c r="B153" s="1019"/>
      <c r="C153" s="2095" t="s">
        <v>12152</v>
      </c>
      <c r="D153" s="2149">
        <v>89396</v>
      </c>
      <c r="E153" s="2103" t="str">
        <f>VLOOKUP($D153,'BANCO DE DADOS DEZEMBRO SERV'!$B$2:$F$14634,2,FALSE)</f>
        <v>TÊ COM BUCHA DE LATÃO NA BOLSA CENTRAL, PVC, SOLDÁVEL, DN 25MM X 1/2, INSTALADO EM RAMAL OU SUB-RAMAL DE ÁGUA - FORNECIMENTO E INSTALAÇÃO. AF_12/2014</v>
      </c>
      <c r="F153" s="2146" t="str">
        <f>VLOOKUP($D153,'BANCO DE DADOS DEZEMBRO SERV'!$B$2:$F$14634,3,FALSE)</f>
        <v>UN</v>
      </c>
      <c r="G153" s="2150">
        <v>1</v>
      </c>
      <c r="H153" s="2148">
        <f>VLOOKUP($D153,'BANCO DE DADOS DEZEMBRO SERV'!$B$2:$F$14634,4,FALSE)</f>
        <v>15.93</v>
      </c>
      <c r="I153" s="2147">
        <f t="shared" ref="I153:I154" si="47">TRUNC(H153*(1+$G$6),2)</f>
        <v>20.56</v>
      </c>
      <c r="J153" s="365">
        <f t="shared" ref="J153:J154" si="48">TRUNC(I153*G153,2)</f>
        <v>20.56</v>
      </c>
      <c r="K153" s="1020"/>
      <c r="L153" s="627"/>
    </row>
    <row r="154" spans="2:12" s="700" customFormat="1" ht="30">
      <c r="B154" s="1019"/>
      <c r="C154" s="2095" t="s">
        <v>12153</v>
      </c>
      <c r="D154" s="2149">
        <v>89622</v>
      </c>
      <c r="E154" s="2103" t="str">
        <f>VLOOKUP($D154,'BANCO DE DADOS DEZEMBRO SERV'!$B$2:$F$14634,2,FALSE)</f>
        <v>TÊ DE REDUÇÃO, PVC, SOLDÁVEL, DN 32MM X 25MM, INSTALADO EM PRUMADA DE ÁGUA - FORNECIMENTO E INSTALAÇÃO. AF_12/2014</v>
      </c>
      <c r="F154" s="2146" t="str">
        <f>VLOOKUP($D154,'BANCO DE DADOS DEZEMBRO SERV'!$B$2:$F$14634,3,FALSE)</f>
        <v>UN</v>
      </c>
      <c r="G154" s="2150">
        <v>3</v>
      </c>
      <c r="H154" s="2148">
        <f>VLOOKUP($D154,'BANCO DE DADOS DEZEMBRO SERV'!$B$2:$F$14634,4,FALSE)</f>
        <v>9.66</v>
      </c>
      <c r="I154" s="2147">
        <f t="shared" si="47"/>
        <v>12.46</v>
      </c>
      <c r="J154" s="365">
        <f t="shared" si="48"/>
        <v>37.380000000000003</v>
      </c>
      <c r="K154" s="1020"/>
      <c r="L154" s="627"/>
    </row>
    <row r="155" spans="2:12" s="700" customFormat="1" ht="30">
      <c r="B155" s="1019"/>
      <c r="C155" s="2095" t="s">
        <v>12154</v>
      </c>
      <c r="D155" s="2149">
        <v>89627</v>
      </c>
      <c r="E155" s="2103" t="str">
        <f>VLOOKUP($D155,'BANCO DE DADOS DEZEMBRO SERV'!$B$2:$F$14634,2,FALSE)</f>
        <v>TÊ DE REDUÇÃO, PVC, SOLDÁVEL, DN 50MM X 25MM, INSTALADO EM PRUMADA DE ÁGUA - FORNECIMENTO E INSTALAÇÃO. AF_12/2014</v>
      </c>
      <c r="F155" s="2146" t="str">
        <f>VLOOKUP($D155,'BANCO DE DADOS DEZEMBRO SERV'!$B$2:$F$14634,3,FALSE)</f>
        <v>UN</v>
      </c>
      <c r="G155" s="2150">
        <v>1</v>
      </c>
      <c r="H155" s="2148">
        <f>VLOOKUP($D155,'BANCO DE DADOS DEZEMBRO SERV'!$B$2:$F$14634,4,FALSE)</f>
        <v>15</v>
      </c>
      <c r="I155" s="2147">
        <f t="shared" si="39"/>
        <v>19.36</v>
      </c>
      <c r="J155" s="365">
        <f t="shared" si="40"/>
        <v>19.36</v>
      </c>
      <c r="K155" s="1020"/>
      <c r="L155" s="627"/>
    </row>
    <row r="156" spans="2:12" s="700" customFormat="1" ht="45">
      <c r="B156" s="1019"/>
      <c r="C156" s="2095" t="s">
        <v>12155</v>
      </c>
      <c r="D156" s="2149">
        <v>89380</v>
      </c>
      <c r="E156" s="2103" t="str">
        <f>VLOOKUP($D156,'BANCO DE DADOS DEZEMBRO SERV'!$B$2:$F$14634,2,FALSE)</f>
        <v>LUVA DE REDUÇÃO, PVC, SOLDÁVEL, DN 32MM X 25MM, INSTALADO EM RAMAL OU SUB-RAMAL DE ÁGUA - FORNECIMENTO E INSTALAÇÃO. AF_12/2014</v>
      </c>
      <c r="F156" s="2146" t="str">
        <f>VLOOKUP($D156,'BANCO DE DADOS DEZEMBRO SERV'!$B$2:$F$14634,3,FALSE)</f>
        <v>UN</v>
      </c>
      <c r="G156" s="2150">
        <v>1</v>
      </c>
      <c r="H156" s="2148">
        <f>VLOOKUP($D156,'BANCO DE DADOS DEZEMBRO SERV'!$B$2:$F$14634,4,FALSE)</f>
        <v>6.24</v>
      </c>
      <c r="I156" s="2147">
        <f t="shared" ref="I156" si="49">TRUNC(H156*(1+$G$6),2)</f>
        <v>8.0500000000000007</v>
      </c>
      <c r="J156" s="365">
        <f t="shared" ref="J156" si="50">TRUNC(I156*G156,2)</f>
        <v>8.0500000000000007</v>
      </c>
      <c r="K156" s="1020"/>
      <c r="L156" s="627"/>
    </row>
    <row r="157" spans="2:12" s="700" customFormat="1" ht="45">
      <c r="B157" s="1019"/>
      <c r="C157" s="2095" t="s">
        <v>12156</v>
      </c>
      <c r="D157" s="2149">
        <v>89579</v>
      </c>
      <c r="E157" s="2103" t="str">
        <f>VLOOKUP($D157,'BANCO DE DADOS DEZEMBRO SERV'!$B$2:$F$14634,2,FALSE)</f>
        <v>LUVA DE REDUÇÃO, PVC, SOLDÁVEL, DN 50MM X 25MM, INSTALADO EM PRUMADA D E ÁGUA   FORNECIMENTO E INSTALAÇÃO. AF_12/2014</v>
      </c>
      <c r="F157" s="2146" t="str">
        <f>VLOOKUP($D157,'BANCO DE DADOS DEZEMBRO SERV'!$B$2:$F$14634,3,FALSE)</f>
        <v>UN</v>
      </c>
      <c r="G157" s="2150">
        <v>2</v>
      </c>
      <c r="H157" s="2148">
        <f>VLOOKUP($D157,'BANCO DE DADOS DEZEMBRO SERV'!$B$2:$F$14634,4,FALSE)</f>
        <v>7.32</v>
      </c>
      <c r="I157" s="2147">
        <f t="shared" ref="I157:I163" si="51">TRUNC(H157*(1+$G$6),2)</f>
        <v>9.44</v>
      </c>
      <c r="J157" s="365">
        <f t="shared" ref="J157:J163" si="52">TRUNC(I157*G157,2)</f>
        <v>18.88</v>
      </c>
      <c r="K157" s="1020"/>
      <c r="L157" s="627"/>
    </row>
    <row r="158" spans="2:12" s="700" customFormat="1" ht="45">
      <c r="B158" s="1019"/>
      <c r="C158" s="2095" t="s">
        <v>12157</v>
      </c>
      <c r="D158" s="2149">
        <v>89972</v>
      </c>
      <c r="E158" s="2103" t="str">
        <f>VLOOKUP($D158,'BANCO DE DADOS DEZEMBRO SERV'!$B$2:$F$14634,2,FALSE)</f>
        <v>KIT DE REGISTRO DE GAVETA BRUTO DE LATÃO ¾", INCLUSIVE CONEXÕES, ROSCÁ VEL, INSTALADO EM RAMAL DE ÁGUA FRIA - FORNECIMENTO E INSTALAÇÃO. AF_1 2/2014</v>
      </c>
      <c r="F158" s="2146" t="str">
        <f>VLOOKUP($D158,'BANCO DE DADOS DEZEMBRO SERV'!$B$2:$F$14634,3,FALSE)</f>
        <v>UN</v>
      </c>
      <c r="G158" s="2150">
        <v>1</v>
      </c>
      <c r="H158" s="2148">
        <f>VLOOKUP($D158,'BANCO DE DADOS DEZEMBRO SERV'!$B$2:$F$14634,4,FALSE)</f>
        <v>34.4</v>
      </c>
      <c r="I158" s="2147">
        <f t="shared" si="51"/>
        <v>44.4</v>
      </c>
      <c r="J158" s="365">
        <f t="shared" si="52"/>
        <v>44.4</v>
      </c>
      <c r="K158" s="1020"/>
      <c r="L158" s="627"/>
    </row>
    <row r="159" spans="2:12" s="700" customFormat="1" ht="45">
      <c r="B159" s="1019"/>
      <c r="C159" s="2095" t="s">
        <v>12158</v>
      </c>
      <c r="D159" s="2149">
        <v>89987</v>
      </c>
      <c r="E159" s="2103" t="str">
        <f>VLOOKUP($D159,'BANCO DE DADOS DEZEMBRO SERV'!$B$2:$F$14634,2,FALSE)</f>
        <v>REGISTRO DE GAVETA BRUTO, LATÃO, ROSCÁVEL, 3/4", COM ACABAMENTO E CANO PLA CROMADOS. FORNECIDO E INSTALADO EM RAMAL DE ÁGUA. AF_12/2014</v>
      </c>
      <c r="F159" s="2146" t="str">
        <f>VLOOKUP($D159,'BANCO DE DADOS DEZEMBRO SERV'!$B$2:$F$14634,3,FALSE)</f>
        <v>UN</v>
      </c>
      <c r="G159" s="2150">
        <v>8</v>
      </c>
      <c r="H159" s="2148">
        <f>VLOOKUP($D159,'BANCO DE DADOS DEZEMBRO SERV'!$B$2:$F$14634,4,FALSE)</f>
        <v>53.68</v>
      </c>
      <c r="I159" s="2147">
        <f t="shared" si="51"/>
        <v>69.28</v>
      </c>
      <c r="J159" s="365">
        <f t="shared" si="52"/>
        <v>554.24</v>
      </c>
      <c r="K159" s="1020"/>
      <c r="L159" s="627"/>
    </row>
    <row r="160" spans="2:12" s="700" customFormat="1" ht="75">
      <c r="B160" s="1019"/>
      <c r="C160" s="2095" t="s">
        <v>12159</v>
      </c>
      <c r="D160" s="2149">
        <v>94794</v>
      </c>
      <c r="E160" s="2103" t="str">
        <f>VLOOKUP($D160,'BANCO DE DADOS DEZEMBRO SERV'!$B$2:$F$14634,2,FALSE)</f>
        <v>REGISTRO DE GAVETA BRUTO, LATÃO, ROSCÁVEL, 1 1/2, COM ACABAMENTO E CA NOPLA CROMADOS, INSTALADO EM RESERVAÇÃO DE ÁGUA DE EDIFICAÇÃO QUE POSS UA RESERVATÓRIO DE FIBRA/FIBROCIMENTO  FORNECIMENTO E INSTALAÇÃO. AF_ 06/2016</v>
      </c>
      <c r="F160" s="2146" t="str">
        <f>VLOOKUP($D160,'BANCO DE DADOS DEZEMBRO SERV'!$B$2:$F$14634,3,FALSE)</f>
        <v>UN</v>
      </c>
      <c r="G160" s="2150">
        <v>2</v>
      </c>
      <c r="H160" s="2148">
        <f>VLOOKUP($D160,'BANCO DE DADOS DEZEMBRO SERV'!$B$2:$F$14634,4,FALSE)</f>
        <v>105.41</v>
      </c>
      <c r="I160" s="2147">
        <f t="shared" si="51"/>
        <v>136.05000000000001</v>
      </c>
      <c r="J160" s="365">
        <f t="shared" si="52"/>
        <v>272.10000000000002</v>
      </c>
      <c r="K160" s="1020"/>
      <c r="L160" s="627"/>
    </row>
    <row r="161" spans="2:12" s="700" customFormat="1" ht="60">
      <c r="B161" s="1019"/>
      <c r="C161" s="2095" t="s">
        <v>12160</v>
      </c>
      <c r="D161" s="2149">
        <v>94490</v>
      </c>
      <c r="E161" s="2103" t="str">
        <f>VLOOKUP($D161,'BANCO DE DADOS DEZEMBRO SERV'!$B$2:$F$14634,2,FALSE)</f>
        <v>REGISTRO DE ESFERA, PVC, SOLDÁVEL, DN  32 MM, INSTALADO EM RESERVAÇÃO DE ÁGUA DE EDIFICAÇÃO QUE POSSUA RESERVATÓRIO DE FIBRA/FIBROCIMENTO FORNECIMENTO E INSTALAÇÃO. AF_06/2016</v>
      </c>
      <c r="F161" s="2146" t="str">
        <f>VLOOKUP($D161,'BANCO DE DADOS DEZEMBRO SERV'!$B$2:$F$14634,3,FALSE)</f>
        <v>UN</v>
      </c>
      <c r="G161" s="2150">
        <v>2</v>
      </c>
      <c r="H161" s="2148">
        <f>VLOOKUP($D161,'BANCO DE DADOS DEZEMBRO SERV'!$B$2:$F$14634,4,FALSE)</f>
        <v>39.21</v>
      </c>
      <c r="I161" s="2147">
        <f t="shared" si="51"/>
        <v>50.6</v>
      </c>
      <c r="J161" s="365">
        <f t="shared" si="52"/>
        <v>101.2</v>
      </c>
      <c r="K161" s="1020"/>
      <c r="L161" s="627"/>
    </row>
    <row r="162" spans="2:12" s="700" customFormat="1" ht="60">
      <c r="B162" s="1019"/>
      <c r="C162" s="2095" t="s">
        <v>12161</v>
      </c>
      <c r="D162" s="2149">
        <v>94492</v>
      </c>
      <c r="E162" s="2103" t="str">
        <f>VLOOKUP($D162,'BANCO DE DADOS DEZEMBRO SERV'!$B$2:$F$14634,2,FALSE)</f>
        <v>REGISTRO DE ESFERA, PVC, SOLDÁVEL, DN  50 MM, INSTALADO EM RESERVAÇÃO DE ÁGUA DE EDIFICAÇÃO QUE POSSUA RESERVATÓRIO DE FIBRA/FIBROCIMENTO FORNECIMENTO E INSTALAÇÃO. AF_06/2016</v>
      </c>
      <c r="F162" s="2146" t="str">
        <f>VLOOKUP($D162,'BANCO DE DADOS DEZEMBRO SERV'!$B$2:$F$14634,3,FALSE)</f>
        <v>UN</v>
      </c>
      <c r="G162" s="2150">
        <v>2</v>
      </c>
      <c r="H162" s="2148">
        <f>VLOOKUP($D162,'BANCO DE DADOS DEZEMBRO SERV'!$B$2:$F$14634,4,FALSE)</f>
        <v>55.03</v>
      </c>
      <c r="I162" s="2147">
        <f t="shared" si="51"/>
        <v>71.02</v>
      </c>
      <c r="J162" s="365">
        <f t="shared" si="52"/>
        <v>142.04</v>
      </c>
      <c r="K162" s="1020"/>
      <c r="L162" s="627"/>
    </row>
    <row r="163" spans="2:12" s="700" customFormat="1" ht="30">
      <c r="B163" s="1019"/>
      <c r="C163" s="2095" t="s">
        <v>12162</v>
      </c>
      <c r="D163" s="2149">
        <v>40729</v>
      </c>
      <c r="E163" s="2103" t="str">
        <f>VLOOKUP($D163,'BANCO DE DADOS DEZEMBRO SERV'!$B$2:$F$14634,2,FALSE)</f>
        <v>VALVULA DESCARGA 1.1/2" COM REGISTRO, ACABAMENTO EM METAL CROMADO - FO RNECIMENTO E INSTALACAO</v>
      </c>
      <c r="F163" s="2146" t="str">
        <f>VLOOKUP($D163,'BANCO DE DADOS DEZEMBRO SERV'!$B$2:$F$14634,3,FALSE)</f>
        <v>UN</v>
      </c>
      <c r="G163" s="2150">
        <v>2</v>
      </c>
      <c r="H163" s="2148">
        <f>VLOOKUP($D163,'BANCO DE DADOS DEZEMBRO SERV'!$B$2:$F$14634,4,FALSE)</f>
        <v>150.63999999999999</v>
      </c>
      <c r="I163" s="2147">
        <f t="shared" si="51"/>
        <v>194.43</v>
      </c>
      <c r="J163" s="365">
        <f t="shared" si="52"/>
        <v>388.86</v>
      </c>
      <c r="K163" s="1020"/>
      <c r="L163" s="627"/>
    </row>
    <row r="164" spans="2:12" s="700" customFormat="1" ht="45">
      <c r="B164" s="1019"/>
      <c r="C164" s="2095" t="s">
        <v>12163</v>
      </c>
      <c r="D164" s="2149">
        <v>89383</v>
      </c>
      <c r="E164" s="2103" t="str">
        <f>VLOOKUP($D164,'BANCO DE DADOS DEZEMBRO SERV'!$B$2:$F$14634,2,FALSE)</f>
        <v>ADAPTADOR CURTO COM BOLSA E ROSCA PARA REGISTRO, PVC, SOLDÁVEL, DN 25M M X 3/4, INSTALADO EM RAMAL OU SUB-RAMAL DE ÁGUA - FORNECIMENTO E INS TALAÇÃO. AF_12/2014</v>
      </c>
      <c r="F164" s="2146" t="str">
        <f>VLOOKUP($D164,'BANCO DE DADOS DEZEMBRO SERV'!$B$2:$F$14634,3,FALSE)</f>
        <v>UN</v>
      </c>
      <c r="G164" s="2150">
        <v>16</v>
      </c>
      <c r="H164" s="2148">
        <f>VLOOKUP($D164,'BANCO DE DADOS DEZEMBRO SERV'!$B$2:$F$14634,4,FALSE)</f>
        <v>4.72</v>
      </c>
      <c r="I164" s="2147">
        <f t="shared" ref="I164:I170" si="53">TRUNC(H164*(1+$G$6),2)</f>
        <v>6.09</v>
      </c>
      <c r="J164" s="365">
        <f t="shared" ref="J164:J170" si="54">TRUNC(I164*G164,2)</f>
        <v>97.44</v>
      </c>
      <c r="K164" s="1020"/>
      <c r="L164" s="627"/>
    </row>
    <row r="165" spans="2:12" s="700" customFormat="1" ht="45">
      <c r="B165" s="1019"/>
      <c r="C165" s="2095" t="s">
        <v>12164</v>
      </c>
      <c r="D165" s="2149">
        <v>89596</v>
      </c>
      <c r="E165" s="2103" t="str">
        <f>VLOOKUP($D165,'BANCO DE DADOS DEZEMBRO SERV'!$B$2:$F$14634,2,FALSE)</f>
        <v>ADAPTADOR CURTO COM BOLSA E ROSCA PARA REGISTRO, PVC, SOLDÁVEL, DN 50M M X 1.1/2, INSTALADO EM PRUMADA DE ÁGUA - FORNECIMENTO E INSTALAÇÃO. AF_12/2014</v>
      </c>
      <c r="F165" s="2146" t="str">
        <f>VLOOKUP($D165,'BANCO DE DADOS DEZEMBRO SERV'!$B$2:$F$14634,3,FALSE)</f>
        <v>UN</v>
      </c>
      <c r="G165" s="2150">
        <v>6</v>
      </c>
      <c r="H165" s="2148">
        <f>VLOOKUP($D165,'BANCO DE DADOS DEZEMBRO SERV'!$B$2:$F$14634,4,FALSE)</f>
        <v>7.71</v>
      </c>
      <c r="I165" s="2147">
        <f t="shared" si="53"/>
        <v>9.9499999999999993</v>
      </c>
      <c r="J165" s="365">
        <f t="shared" si="54"/>
        <v>59.7</v>
      </c>
      <c r="K165" s="1020"/>
      <c r="L165" s="627"/>
    </row>
    <row r="166" spans="2:12" s="700" customFormat="1" ht="30.75" thickBot="1">
      <c r="B166" s="1019"/>
      <c r="C166" s="1176" t="s">
        <v>12165</v>
      </c>
      <c r="D166" s="2133">
        <v>94795</v>
      </c>
      <c r="E166" s="2104" t="str">
        <f>VLOOKUP($D166,'BANCO DE DADOS DEZEMBRO SERV'!$B$2:$F$14634,2,FALSE)</f>
        <v>TORNEIRA DE BÓIA REAL, ROSCÁVEL, 1/2", FORNECIDA E INSTALADA EM RESERV AÇÃO DE ÁGUA. AF_06/2016</v>
      </c>
      <c r="F166" s="2145" t="str">
        <f>VLOOKUP($D166,'BANCO DE DADOS DEZEMBRO SERV'!$B$2:$F$14634,3,FALSE)</f>
        <v>UN</v>
      </c>
      <c r="G166" s="1178">
        <v>1</v>
      </c>
      <c r="H166" s="1166">
        <f>VLOOKUP($D166,'BANCO DE DADOS DEZEMBRO SERV'!$B$2:$F$14634,4,FALSE)</f>
        <v>22.47</v>
      </c>
      <c r="I166" s="1169">
        <f t="shared" si="53"/>
        <v>29</v>
      </c>
      <c r="J166" s="1154">
        <f t="shared" si="54"/>
        <v>29</v>
      </c>
      <c r="K166" s="1020"/>
      <c r="L166" s="627"/>
    </row>
    <row r="167" spans="2:12" s="700" customFormat="1" ht="60">
      <c r="B167" s="1019"/>
      <c r="C167" s="2303" t="s">
        <v>12166</v>
      </c>
      <c r="D167" s="2304">
        <v>94703</v>
      </c>
      <c r="E167" s="2305" t="str">
        <f>VLOOKUP($D167,'BANCO DE DADOS DEZEMBRO SERV'!$B$2:$F$14634,2,FALSE)</f>
        <v>ADAPTADOR COM FLANGE E ANEL DE VEDAÇÃO, PVC, SOLDÁVEL, DN  25 MM X 3/4 , INSTALADO EM RESERVAÇÃO DE ÁGUA DE EDIFICAÇÃO QUE POSSUA RESERVATÓR IO DE FIBRA/FIBROCIMENTO   FORNECIMENTO E INSTALAÇÃO. AF_06/2016</v>
      </c>
      <c r="F167" s="2306" t="str">
        <f>VLOOKUP($D167,'BANCO DE DADOS DEZEMBRO SERV'!$B$2:$F$14634,3,FALSE)</f>
        <v>UN</v>
      </c>
      <c r="G167" s="2307">
        <v>1</v>
      </c>
      <c r="H167" s="2308">
        <f>VLOOKUP($D167,'BANCO DE DADOS DEZEMBRO SERV'!$B$2:$F$14634,4,FALSE)</f>
        <v>18.899999999999999</v>
      </c>
      <c r="I167" s="2309">
        <f t="shared" si="53"/>
        <v>24.39</v>
      </c>
      <c r="J167" s="2310">
        <f t="shared" si="54"/>
        <v>24.39</v>
      </c>
      <c r="K167" s="1020"/>
      <c r="L167" s="627"/>
    </row>
    <row r="168" spans="2:12" s="700" customFormat="1" ht="60">
      <c r="B168" s="1019"/>
      <c r="C168" s="2095" t="s">
        <v>12167</v>
      </c>
      <c r="D168" s="2149">
        <v>94704</v>
      </c>
      <c r="E168" s="2103" t="str">
        <f>VLOOKUP($D168,'BANCO DE DADOS DEZEMBRO SERV'!$B$2:$F$14634,2,FALSE)</f>
        <v>ADAPTADOR COM FLANGE E ANEL DE VEDAÇÃO, PVC, SOLDÁVEL, DN 32 MM X 1 , INSTALADO EM RESERVAÇÃO DE ÁGUA DE EDIFICAÇÃO QUE POSSUA RESERVATÓRIO DE FIBRA/FIBROCIMENTO   FORNECIMENTO E INSTALAÇÃO. AF_06/2016</v>
      </c>
      <c r="F168" s="2146" t="str">
        <f>VLOOKUP($D168,'BANCO DE DADOS DEZEMBRO SERV'!$B$2:$F$14634,3,FALSE)</f>
        <v>UN</v>
      </c>
      <c r="G168" s="2150">
        <v>3</v>
      </c>
      <c r="H168" s="2148">
        <f>VLOOKUP($D168,'BANCO DE DADOS DEZEMBRO SERV'!$B$2:$F$14634,4,FALSE)</f>
        <v>22.39</v>
      </c>
      <c r="I168" s="2147">
        <f t="shared" si="53"/>
        <v>28.89</v>
      </c>
      <c r="J168" s="365">
        <f t="shared" si="54"/>
        <v>86.67</v>
      </c>
      <c r="K168" s="1020"/>
      <c r="L168" s="627"/>
    </row>
    <row r="169" spans="2:12" s="700" customFormat="1" ht="60">
      <c r="B169" s="1019"/>
      <c r="C169" s="2095" t="s">
        <v>12168</v>
      </c>
      <c r="D169" s="2149">
        <v>94705</v>
      </c>
      <c r="E169" s="2103" t="str">
        <f>VLOOKUP($D169,'BANCO DE DADOS DEZEMBRO SERV'!$B$2:$F$14634,2,FALSE)</f>
        <v>ADAPTADOR COM FLANGE E ANEL DE VEDAÇÃO, PVC, SOLDÁVEL, DN 40 MM X 1 1/ 4 , INSTALADO EM RESERVAÇÃO DE ÁGUA DE EDIFICAÇÃO QUE POSSUA RESERVATÓ RIO DE FIBRA/FIBROCIMENTO   FORNECIMENTO E INSTALAÇÃO. AF_06/2016</v>
      </c>
      <c r="F169" s="2146" t="str">
        <f>VLOOKUP($D169,'BANCO DE DADOS DEZEMBRO SERV'!$B$2:$F$14634,3,FALSE)</f>
        <v>UN</v>
      </c>
      <c r="G169" s="2150">
        <v>2</v>
      </c>
      <c r="H169" s="2148">
        <f>VLOOKUP($D169,'BANCO DE DADOS DEZEMBRO SERV'!$B$2:$F$14634,4,FALSE)</f>
        <v>32.94</v>
      </c>
      <c r="I169" s="2147">
        <f t="shared" si="53"/>
        <v>42.51</v>
      </c>
      <c r="J169" s="365">
        <f t="shared" si="54"/>
        <v>85.02</v>
      </c>
      <c r="K169" s="1020"/>
      <c r="L169" s="627"/>
    </row>
    <row r="170" spans="2:12" s="700" customFormat="1" ht="60">
      <c r="B170" s="1019"/>
      <c r="C170" s="2095" t="s">
        <v>12169</v>
      </c>
      <c r="D170" s="2149">
        <v>94706</v>
      </c>
      <c r="E170" s="2103" t="str">
        <f>VLOOKUP($D170,'BANCO DE DADOS DEZEMBRO SERV'!$B$2:$F$14634,2,FALSE)</f>
        <v>ADAPTADOR COM FLANGE E ANEL DE VEDAÇÃO, PVC, SOLDÁVEL, DN 50 MM X 1 1/ 2 , INSTALADO EM RESERVAÇÃO DE ÁGUA DE EDIFICAÇÃO QUE POSSUA RESERVATÓ RIO DE FIBRA/FIBROCIMENTO   FORNECIMENTO E INSTALAÇÃO. AF_06/2016</v>
      </c>
      <c r="F170" s="2146" t="str">
        <f>VLOOKUP($D170,'BANCO DE DADOS DEZEMBRO SERV'!$B$2:$F$14634,3,FALSE)</f>
        <v>UN</v>
      </c>
      <c r="G170" s="2150">
        <v>2</v>
      </c>
      <c r="H170" s="2148">
        <f>VLOOKUP($D170,'BANCO DE DADOS DEZEMBRO SERV'!$B$2:$F$14634,4,FALSE)</f>
        <v>42.29</v>
      </c>
      <c r="I170" s="2147">
        <f t="shared" si="53"/>
        <v>54.58</v>
      </c>
      <c r="J170" s="365">
        <f t="shared" si="54"/>
        <v>109.16</v>
      </c>
      <c r="K170" s="1020"/>
      <c r="L170" s="627"/>
    </row>
    <row r="171" spans="2:12" s="700" customFormat="1" ht="30.75" thickBot="1">
      <c r="B171" s="1019"/>
      <c r="C171" s="1176" t="s">
        <v>12170</v>
      </c>
      <c r="D171" s="2133" t="str">
        <f>'COMP. HIDRO'!B23</f>
        <v>AMM HID 002</v>
      </c>
      <c r="E171" s="2104" t="str">
        <f>VLOOKUP($D171,'BANCO DE DADOS DEZEMBRO SERV'!$B$2:$F$14634,2,FALSE)</f>
        <v>CAIXA D'AGUA EM POLIETILENO 1.000 LITROS, COM TAMPA - FORNECIMENTO E LOCAÇÃO EM OBRA</v>
      </c>
      <c r="F171" s="2145" t="str">
        <f>VLOOKUP($D171,'BANCO DE DADOS DEZEMBRO SERV'!$B$2:$F$14634,3,FALSE)</f>
        <v>UN</v>
      </c>
      <c r="G171" s="1178">
        <v>2</v>
      </c>
      <c r="H171" s="1166">
        <f>VLOOKUP($D171,'BANCO DE DADOS DEZEMBRO SERV'!$B$2:$F$14634,4,FALSE)</f>
        <v>300.17</v>
      </c>
      <c r="I171" s="1169">
        <f t="shared" si="39"/>
        <v>387.42</v>
      </c>
      <c r="J171" s="1154">
        <f t="shared" si="40"/>
        <v>774.84</v>
      </c>
      <c r="K171" s="1020"/>
      <c r="L171" s="627"/>
    </row>
    <row r="172" spans="2:12" s="700" customFormat="1" ht="16.5" thickBot="1">
      <c r="B172" s="1019"/>
      <c r="C172" s="1113"/>
      <c r="D172" s="1114"/>
      <c r="E172" s="1115" t="s">
        <v>10372</v>
      </c>
      <c r="F172" s="1116"/>
      <c r="G172" s="1117"/>
      <c r="H172" s="1118"/>
      <c r="I172" s="1118"/>
      <c r="J172" s="1119"/>
      <c r="K172" s="1020"/>
      <c r="L172" s="627"/>
    </row>
    <row r="173" spans="2:12" s="700" customFormat="1" ht="60">
      <c r="B173" s="1019"/>
      <c r="C173" s="1146" t="s">
        <v>12171</v>
      </c>
      <c r="D173" s="1207">
        <v>95472</v>
      </c>
      <c r="E173" s="2156" t="str">
        <f>VLOOKUP($D173,'BANCO DE DADOS DEZEMBRO SERV'!$B$2:$F$14634,2,FALSE)</f>
        <v>VASO SANITARIO SIFONADO CONVENCIONAL PARA PCD SEM FURO FRONTAL COM LOU ÇA BRANCA SEM ASSENTO, INCLUSO CONJUNTO DE LIGAÇÃO PARA BACIA SANITÁRI A AJUSTÁVEL - FORNECIMENTO E INSTALAÇÃO. AF_10/2016</v>
      </c>
      <c r="F173" s="1185" t="str">
        <f>VLOOKUP($D173,'BANCO DE DADOS DEZEMBRO SERV'!$B$2:$F$14634,3,FALSE)</f>
        <v>UN</v>
      </c>
      <c r="G173" s="1173">
        <v>2</v>
      </c>
      <c r="H173" s="1174">
        <f>VLOOKUP($D173,'BANCO DE DADOS DEZEMBRO SERV'!$B$2:$F$14634,4,FALSE)</f>
        <v>625.88</v>
      </c>
      <c r="I173" s="1266">
        <f t="shared" ref="I173:I179" si="55">TRUNC(H173*(1+$G$6),2)</f>
        <v>807.82</v>
      </c>
      <c r="J173" s="1265">
        <f t="shared" ref="J173:J179" si="56">TRUNC(I173*G173,2)</f>
        <v>1615.64</v>
      </c>
      <c r="K173" s="1020"/>
      <c r="L173" s="627"/>
    </row>
    <row r="174" spans="2:12" s="700" customFormat="1" ht="30">
      <c r="B174" s="1019"/>
      <c r="C174" s="2095" t="s">
        <v>12172</v>
      </c>
      <c r="D174" s="2149" t="str">
        <f>'COMP. HIDRO'!B31</f>
        <v>AMM HID 003</v>
      </c>
      <c r="E174" s="2103" t="str">
        <f>VLOOKUP($D174,'BANCO DE DADOS DEZEMBRO SERV'!$B$2:$F$14634,2,FALSE)</f>
        <v>ASSENTO SANITARIO DE PLASTICO, TIPO CONVENCIONAL - FORNECIMENTO E INSTALAÇÃO</v>
      </c>
      <c r="F174" s="2146" t="str">
        <f>VLOOKUP($D174,'BANCO DE DADOS DEZEMBRO SERV'!$B$2:$F$14634,3,FALSE)</f>
        <v>UN</v>
      </c>
      <c r="G174" s="2150">
        <v>2</v>
      </c>
      <c r="H174" s="2148">
        <f>VLOOKUP($D174,'BANCO DE DADOS DEZEMBRO SERV'!$B$2:$F$14634,4,FALSE)</f>
        <v>20.13</v>
      </c>
      <c r="I174" s="2147">
        <f t="shared" si="55"/>
        <v>25.98</v>
      </c>
      <c r="J174" s="365">
        <f t="shared" si="56"/>
        <v>51.96</v>
      </c>
      <c r="K174" s="1020"/>
      <c r="L174" s="627"/>
    </row>
    <row r="175" spans="2:12" s="700" customFormat="1" ht="60">
      <c r="B175" s="1019"/>
      <c r="C175" s="2095" t="s">
        <v>12173</v>
      </c>
      <c r="D175" s="2155" t="str">
        <f>'COMP. HIDRO'!B50</f>
        <v>AMM HID 005</v>
      </c>
      <c r="E175" s="2103" t="str">
        <f>VLOOKUP($D175,'BANCO DE DADOS DEZEMBRO SERV'!$B$2:$F$14634,2,FALSE)</f>
        <v>LAVATORIO DE CANTO EM LOUÇA BRANCA SUSPENSO - INCLUSO SIFÃO PLÁSTICO FLEXÍVEL, VÁLVULA EM METAL CROMADO E ENGATE FLEXÍVEL EM PLÁSTICO (PVC) 30CM - FORNECIMENTO E INSTALAÇÃO</v>
      </c>
      <c r="F175" s="2146" t="str">
        <f>VLOOKUP($D175,'BANCO DE DADOS DEZEMBRO SERV'!$B$2:$F$14634,3,FALSE)</f>
        <v>UN</v>
      </c>
      <c r="G175" s="2150">
        <v>2</v>
      </c>
      <c r="H175" s="2148">
        <f>VLOOKUP($D175,'BANCO DE DADOS DEZEMBRO SERV'!$B$2:$F$14634,4,FALSE)</f>
        <v>207.15</v>
      </c>
      <c r="I175" s="2147">
        <f t="shared" si="55"/>
        <v>267.36</v>
      </c>
      <c r="J175" s="365">
        <f t="shared" si="56"/>
        <v>534.72</v>
      </c>
      <c r="K175" s="1020"/>
      <c r="L175" s="627"/>
    </row>
    <row r="176" spans="2:12" s="700" customFormat="1" ht="45">
      <c r="B176" s="1019"/>
      <c r="C176" s="2095" t="s">
        <v>12174</v>
      </c>
      <c r="D176" s="2155">
        <v>86903</v>
      </c>
      <c r="E176" s="2103" t="str">
        <f>VLOOKUP($D176,'BANCO DE DADOS DEZEMBRO SERV'!$B$2:$F$14634,2,FALSE)</f>
        <v>LAVATÓRIO LOUÇA BRANCA COM COLUNA, 45 X 55CM OU EQUIVALENTE, PADRÃO MÉ DIO - FORNECIMENTO E INSTALAÇÃO. AF_12/2013</v>
      </c>
      <c r="F176" s="2146" t="str">
        <f>VLOOKUP($D176,'BANCO DE DADOS DEZEMBRO SERV'!$B$2:$F$14634,3,FALSE)</f>
        <v>UN</v>
      </c>
      <c r="G176" s="2150">
        <v>5</v>
      </c>
      <c r="H176" s="2148">
        <f>VLOOKUP($D176,'BANCO DE DADOS DEZEMBRO SERV'!$B$2:$F$14634,4,FALSE)</f>
        <v>255.81</v>
      </c>
      <c r="I176" s="2147">
        <f t="shared" si="55"/>
        <v>330.17</v>
      </c>
      <c r="J176" s="365">
        <f t="shared" si="56"/>
        <v>1650.85</v>
      </c>
      <c r="K176" s="1020"/>
      <c r="L176" s="627"/>
    </row>
    <row r="177" spans="2:12" s="700" customFormat="1" ht="45">
      <c r="B177" s="1019"/>
      <c r="C177" s="2095" t="s">
        <v>12175</v>
      </c>
      <c r="D177" s="2155">
        <v>86877</v>
      </c>
      <c r="E177" s="2103" t="str">
        <f>VLOOKUP($D177,'BANCO DE DADOS DEZEMBRO SERV'!$B$2:$F$14634,2,FALSE)</f>
        <v>VÁLVULA EM METAL CROMADO 1.1/2" X 1.1/2" PARA TANQUE OU LAVATÓRIO, COM OU SEM LADRÃO - FORNECIMENTO E INSTALAÇÃO. AF_12/2013</v>
      </c>
      <c r="F177" s="2146" t="str">
        <f>VLOOKUP($D177,'BANCO DE DADOS DEZEMBRO SERV'!$B$2:$F$14634,3,FALSE)</f>
        <v>UN</v>
      </c>
      <c r="G177" s="2150">
        <v>5</v>
      </c>
      <c r="H177" s="2148">
        <f>VLOOKUP($D177,'BANCO DE DADOS DEZEMBRO SERV'!$B$2:$F$14634,4,FALSE)</f>
        <v>24.08</v>
      </c>
      <c r="I177" s="2147">
        <f t="shared" ref="I177" si="57">TRUNC(H177*(1+$G$6),2)</f>
        <v>31.08</v>
      </c>
      <c r="J177" s="365">
        <f t="shared" ref="J177" si="58">TRUNC(I177*G177,2)</f>
        <v>155.4</v>
      </c>
      <c r="K177" s="1020"/>
      <c r="L177" s="627"/>
    </row>
    <row r="178" spans="2:12" s="700" customFormat="1" ht="30">
      <c r="B178" s="1019"/>
      <c r="C178" s="2095" t="s">
        <v>12176</v>
      </c>
      <c r="D178" s="2155">
        <v>86883</v>
      </c>
      <c r="E178" s="2103" t="str">
        <f>VLOOKUP($D178,'BANCO DE DADOS DEZEMBRO SERV'!$B$2:$F$14634,2,FALSE)</f>
        <v>SIFÃO DO TIPO FLEXÍVEL EM PVC 1 X 1.1/2 - FORNECIMENTO E INSTALAÇÃO. AF_12/2013</v>
      </c>
      <c r="F178" s="2146" t="str">
        <f>VLOOKUP($D178,'BANCO DE DADOS DEZEMBRO SERV'!$B$2:$F$14634,3,FALSE)</f>
        <v>UN</v>
      </c>
      <c r="G178" s="2150">
        <v>5</v>
      </c>
      <c r="H178" s="2148">
        <f>VLOOKUP($D178,'BANCO DE DADOS DEZEMBRO SERV'!$B$2:$F$14634,4,FALSE)</f>
        <v>8.0299999999999994</v>
      </c>
      <c r="I178" s="2147">
        <f t="shared" ref="I178" si="59">TRUNC(H178*(1+$G$6),2)</f>
        <v>10.36</v>
      </c>
      <c r="J178" s="365">
        <f t="shared" ref="J178" si="60">TRUNC(I178*G178,2)</f>
        <v>51.8</v>
      </c>
      <c r="K178" s="1020"/>
      <c r="L178" s="627"/>
    </row>
    <row r="179" spans="2:12" s="700" customFormat="1" ht="30">
      <c r="B179" s="1019"/>
      <c r="C179" s="2095" t="s">
        <v>12177</v>
      </c>
      <c r="D179" s="2155">
        <v>86885</v>
      </c>
      <c r="E179" s="2103" t="str">
        <f>VLOOKUP($D179,'BANCO DE DADOS DEZEMBRO SERV'!$B$2:$F$14634,2,FALSE)</f>
        <v>ENGATE FLEXÍVEL EM PLÁSTICO BRANCO, 1/2" X 40CM - FORNECIMENTO E INSTA LAÇÃO. AF_12/2013</v>
      </c>
      <c r="F179" s="2146" t="str">
        <f>VLOOKUP($D179,'BANCO DE DADOS DEZEMBRO SERV'!$B$2:$F$14634,3,FALSE)</f>
        <v>UN</v>
      </c>
      <c r="G179" s="2150">
        <v>5</v>
      </c>
      <c r="H179" s="2148">
        <f>VLOOKUP($D179,'BANCO DE DADOS DEZEMBRO SERV'!$B$2:$F$14634,4,FALSE)</f>
        <v>7.09</v>
      </c>
      <c r="I179" s="2147">
        <f t="shared" si="55"/>
        <v>9.15</v>
      </c>
      <c r="J179" s="365">
        <f t="shared" si="56"/>
        <v>45.75</v>
      </c>
      <c r="K179" s="1020"/>
      <c r="L179" s="627"/>
    </row>
    <row r="180" spans="2:12" s="700" customFormat="1" ht="30">
      <c r="B180" s="1019"/>
      <c r="C180" s="2095" t="s">
        <v>12178</v>
      </c>
      <c r="D180" s="2149" t="str">
        <f>'COMP. HIDRO'!B63</f>
        <v>AMM HID 006</v>
      </c>
      <c r="E180" s="2103" t="str">
        <f>VLOOKUP($D180,'BANCO DE DADOS DEZEMBRO SERV'!$B$2:$F$14634,2,FALSE)</f>
        <v>TORNEIRA CROMADA DE MESA PARA LAVATORIO TEMPORIZADA PRESSAO BICA BAIXA - FORNECIMENTO E INSTALAÇÃO</v>
      </c>
      <c r="F180" s="2146" t="str">
        <f>VLOOKUP($D180,'BANCO DE DADOS DEZEMBRO SERV'!$B$2:$F$14634,3,FALSE)</f>
        <v>UN</v>
      </c>
      <c r="G180" s="2150">
        <v>7</v>
      </c>
      <c r="H180" s="2148">
        <f>VLOOKUP($D180,'BANCO DE DADOS DEZEMBRO SERV'!$B$2:$F$14634,4,FALSE)</f>
        <v>165.75</v>
      </c>
      <c r="I180" s="2147">
        <f t="shared" ref="I180:I186" si="61">TRUNC(H180*(1+$G$6),2)</f>
        <v>213.93</v>
      </c>
      <c r="J180" s="365">
        <f t="shared" ref="J180:J186" si="62">TRUNC(I180*G180,2)</f>
        <v>1497.51</v>
      </c>
      <c r="K180" s="1020"/>
      <c r="L180" s="627"/>
    </row>
    <row r="181" spans="2:12" s="700" customFormat="1" ht="30">
      <c r="B181" s="1019"/>
      <c r="C181" s="2095" t="s">
        <v>12179</v>
      </c>
      <c r="D181" s="2149" t="str">
        <f>'COMP. HIDRO'!B39</f>
        <v>AMM HID 004</v>
      </c>
      <c r="E181" s="2103" t="str">
        <f>VLOOKUP($D181,'BANCO DE DADOS DEZEMBRO SERV'!$B$2:$F$14634,2,FALSE)</f>
        <v>GRANITO CINZA POLIDO P/BANCADA E=2,5 CM (MÃO FRANCESA NÃO INCLUSA) - FORNECIMENTO E INSTALAÇÃO</v>
      </c>
      <c r="F181" s="2146" t="str">
        <f>VLOOKUP($D181,'BANCO DE DADOS DEZEMBRO SERV'!$B$2:$F$14634,3,FALSE)</f>
        <v>M2</v>
      </c>
      <c r="G181" s="2150">
        <v>1.2</v>
      </c>
      <c r="H181" s="2148">
        <f>VLOOKUP($D181,'BANCO DE DADOS DEZEMBRO SERV'!$B$2:$F$14634,4,FALSE)</f>
        <v>284.11</v>
      </c>
      <c r="I181" s="2147">
        <f t="shared" si="61"/>
        <v>366.7</v>
      </c>
      <c r="J181" s="365">
        <f t="shared" si="62"/>
        <v>440.04</v>
      </c>
      <c r="K181" s="1020"/>
      <c r="L181" s="627"/>
    </row>
    <row r="182" spans="2:12" s="700" customFormat="1" ht="30">
      <c r="B182" s="1019"/>
      <c r="C182" s="2095" t="s">
        <v>12180</v>
      </c>
      <c r="D182" s="2149">
        <v>86958</v>
      </c>
      <c r="E182" s="2103" t="str">
        <f>VLOOKUP($D182,'BANCO DE DADOS DEZEMBRO SERV'!$B$2:$F$14634,2,FALSE)</f>
        <v>MÃO FRANCESA EM BARRA DE FERRO CHATO RETANGULAR 2" X 1/4", REFORÇADA, 30 X 25 CM</v>
      </c>
      <c r="F182" s="2146" t="str">
        <f>VLOOKUP($D182,'BANCO DE DADOS DEZEMBRO SERV'!$B$2:$F$14634,3,FALSE)</f>
        <v>UN</v>
      </c>
      <c r="G182" s="2150">
        <v>2</v>
      </c>
      <c r="H182" s="2148">
        <f>VLOOKUP($D182,'BANCO DE DADOS DEZEMBRO SERV'!$B$2:$F$14634,4,FALSE)</f>
        <v>23.08</v>
      </c>
      <c r="I182" s="2147">
        <f t="shared" si="61"/>
        <v>29.78</v>
      </c>
      <c r="J182" s="365">
        <f t="shared" si="62"/>
        <v>59.56</v>
      </c>
      <c r="K182" s="1020"/>
      <c r="L182" s="627"/>
    </row>
    <row r="183" spans="2:12" s="700" customFormat="1" ht="45">
      <c r="B183" s="1019"/>
      <c r="C183" s="2095" t="s">
        <v>12181</v>
      </c>
      <c r="D183" s="2096">
        <v>86936</v>
      </c>
      <c r="E183" s="2103" t="str">
        <f>VLOOKUP($D183,'BANCO DE DADOS DEZEMBRO SERV'!$B$2:$F$14634,2,FALSE)</f>
        <v>CUBA DE EMBUTIR DE AÇO INOXIDÁVEL MÉDIA, INCLUSO VÁLVULA TIPO AMERICAN A E SIFÃO TIPO GARRAFA EM METAL CROMADO - FORNECIMENTO E INSTALAÇÃO. A F_12/2013</v>
      </c>
      <c r="F183" s="2146" t="str">
        <f>VLOOKUP($D183,'BANCO DE DADOS DEZEMBRO SERV'!$B$2:$F$14634,3,FALSE)</f>
        <v>UN</v>
      </c>
      <c r="G183" s="2150">
        <v>1</v>
      </c>
      <c r="H183" s="2148">
        <f>VLOOKUP($D183,'BANCO DE DADOS DEZEMBRO SERV'!$B$2:$F$14634,4,FALSE)</f>
        <v>311.01</v>
      </c>
      <c r="I183" s="2147">
        <f t="shared" si="61"/>
        <v>401.42</v>
      </c>
      <c r="J183" s="365">
        <f t="shared" si="62"/>
        <v>401.42</v>
      </c>
      <c r="K183" s="1020"/>
      <c r="L183" s="627"/>
    </row>
    <row r="184" spans="2:12" s="700" customFormat="1" ht="45">
      <c r="B184" s="1019"/>
      <c r="C184" s="2095" t="s">
        <v>12182</v>
      </c>
      <c r="D184" s="2149">
        <v>86912</v>
      </c>
      <c r="E184" s="2103" t="str">
        <f>VLOOKUP($D184,'BANCO DE DADOS DEZEMBRO SERV'!$B$2:$F$14634,2,FALSE)</f>
        <v>TORNEIRA CROMADA LONGA, DE PAREDE, 1/2" OU 3/4", PARA PIA DE COZINHA, PADRÃO MÉDIO - FORNECIMENTO E INSTALAÇÃO. AF_12/2013</v>
      </c>
      <c r="F184" s="2146" t="str">
        <f>VLOOKUP($D184,'BANCO DE DADOS DEZEMBRO SERV'!$B$2:$F$14634,3,FALSE)</f>
        <v>UN</v>
      </c>
      <c r="G184" s="2150">
        <v>1</v>
      </c>
      <c r="H184" s="2148">
        <f>VLOOKUP($D184,'BANCO DE DADOS DEZEMBRO SERV'!$B$2:$F$14634,4,FALSE)</f>
        <v>39.93</v>
      </c>
      <c r="I184" s="2147">
        <f t="shared" si="61"/>
        <v>51.53</v>
      </c>
      <c r="J184" s="365">
        <f t="shared" si="62"/>
        <v>51.53</v>
      </c>
      <c r="K184" s="1020"/>
      <c r="L184" s="627"/>
    </row>
    <row r="185" spans="2:12" s="700" customFormat="1" ht="45">
      <c r="B185" s="1019"/>
      <c r="C185" s="2095" t="s">
        <v>12183</v>
      </c>
      <c r="D185" s="2149" t="str">
        <f>'COMP. HIDRO'!B189</f>
        <v>AMM HID 016</v>
      </c>
      <c r="E185" s="2103" t="str">
        <f>VLOOKUP($D185,'BANCO DE DADOS DEZEMBRO SERV'!$B$2:$F$14634,2,FALSE)</f>
        <v>TANQUE ACO INOXIDAVEL (ACO 304) COM ESFREGADOR E VALVULA, DE *50 X 40 X 22* CM - FORNECIMENTO E INSTALAÇÃO - INCLUSIVE TORNEIRA CROMADA E SIFÃO FLEXÍVEL</v>
      </c>
      <c r="F185" s="2146" t="str">
        <f>VLOOKUP($D185,'BANCO DE DADOS DEZEMBRO SERV'!$B$2:$F$14634,3,FALSE)</f>
        <v>UN</v>
      </c>
      <c r="G185" s="2150">
        <v>1</v>
      </c>
      <c r="H185" s="2148">
        <f>VLOOKUP($D185,'BANCO DE DADOS DEZEMBRO SERV'!$B$2:$F$14634,4,FALSE)</f>
        <v>403.44000000000005</v>
      </c>
      <c r="I185" s="2147">
        <f t="shared" si="61"/>
        <v>520.72</v>
      </c>
      <c r="J185" s="365">
        <f t="shared" si="62"/>
        <v>520.72</v>
      </c>
      <c r="K185" s="1020"/>
      <c r="L185" s="627"/>
    </row>
    <row r="186" spans="2:12" s="700" customFormat="1" ht="30.75" thickBot="1">
      <c r="B186" s="1019"/>
      <c r="C186" s="1176" t="s">
        <v>12184</v>
      </c>
      <c r="D186" s="2133">
        <v>86913</v>
      </c>
      <c r="E186" s="2104" t="str">
        <f>VLOOKUP($D186,'BANCO DE DADOS DEZEMBRO SERV'!$B$2:$F$14634,2,FALSE)</f>
        <v>TORNEIRA CROMADA 1/2" OU 3/4" PARA TANQUE, PADRÃO POPULAR - FORNECIMEN TO E INSTALAÇÃO. AF_12/2013</v>
      </c>
      <c r="F186" s="2145" t="str">
        <f>VLOOKUP($D186,'BANCO DE DADOS DEZEMBRO SERV'!$B$2:$F$14634,3,FALSE)</f>
        <v>UN</v>
      </c>
      <c r="G186" s="1178">
        <v>2</v>
      </c>
      <c r="H186" s="1166">
        <f>VLOOKUP($D186,'BANCO DE DADOS DEZEMBRO SERV'!$B$2:$F$14634,4,FALSE)</f>
        <v>17.61</v>
      </c>
      <c r="I186" s="1169">
        <f t="shared" si="61"/>
        <v>22.72</v>
      </c>
      <c r="J186" s="1154">
        <f t="shared" si="62"/>
        <v>45.44</v>
      </c>
      <c r="K186" s="1020"/>
      <c r="L186" s="627"/>
    </row>
    <row r="187" spans="2:12" s="700" customFormat="1" ht="16.5" thickBot="1">
      <c r="B187" s="1019"/>
      <c r="C187" s="1113"/>
      <c r="D187" s="1114"/>
      <c r="E187" s="1115" t="s">
        <v>8201</v>
      </c>
      <c r="F187" s="1116"/>
      <c r="G187" s="1117"/>
      <c r="H187" s="1118"/>
      <c r="I187" s="1118"/>
      <c r="J187" s="1119"/>
      <c r="K187" s="1020"/>
      <c r="L187" s="627"/>
    </row>
    <row r="188" spans="2:12" s="700" customFormat="1" ht="45">
      <c r="B188" s="1019"/>
      <c r="C188" s="1146" t="s">
        <v>12185</v>
      </c>
      <c r="D188" s="1207">
        <v>89711</v>
      </c>
      <c r="E188" s="2156" t="str">
        <f>VLOOKUP($D188,'BANCO DE DADOS DEZEMBRO SERV'!$B$2:$F$14634,2,FALSE)</f>
        <v>TUBO PVC, SERIE NORMAL, ESGOTO PREDIAL, DN 40 MM, FORNECIDO E INSTALAD O EM RAMAL DE DESCARGA OU RAMAL DE ESGOTO SANITÁRIO. AF_12/2014</v>
      </c>
      <c r="F188" s="1185" t="str">
        <f>VLOOKUP($D188,'BANCO DE DADOS DEZEMBRO SERV'!$B$2:$F$14634,3,FALSE)</f>
        <v>M</v>
      </c>
      <c r="G188" s="1173">
        <v>6</v>
      </c>
      <c r="H188" s="1174">
        <f>VLOOKUP($D188,'BANCO DE DADOS DEZEMBRO SERV'!$B$2:$F$14634,4,FALSE)</f>
        <v>12.96</v>
      </c>
      <c r="I188" s="1266">
        <f t="shared" ref="I188:I189" si="63">TRUNC(H188*(1+$G$6),2)</f>
        <v>16.72</v>
      </c>
      <c r="J188" s="1265">
        <f t="shared" ref="J188:J189" si="64">TRUNC(I188*G188,2)</f>
        <v>100.32</v>
      </c>
      <c r="K188" s="1020"/>
      <c r="L188" s="627"/>
    </row>
    <row r="189" spans="2:12" s="700" customFormat="1" ht="45">
      <c r="B189" s="1019"/>
      <c r="C189" s="2095" t="s">
        <v>12186</v>
      </c>
      <c r="D189" s="2149">
        <v>89712</v>
      </c>
      <c r="E189" s="2103" t="str">
        <f>VLOOKUP($D189,'BANCO DE DADOS DEZEMBRO SERV'!$B$2:$F$14634,2,FALSE)</f>
        <v>TUBO PVC, SERIE NORMAL, ESGOTO PREDIAL, DN 50 MM, FORNECIDO E INSTALAD O EM RAMAL DE DESCARGA OU RAMAL DE ESGOTO SANITÁRIO. AF_12/2014</v>
      </c>
      <c r="F189" s="2146" t="str">
        <f>VLOOKUP($D189,'BANCO DE DADOS DEZEMBRO SERV'!$B$2:$F$14634,3,FALSE)</f>
        <v>M</v>
      </c>
      <c r="G189" s="2150">
        <v>43</v>
      </c>
      <c r="H189" s="2148">
        <f>VLOOKUP($D189,'BANCO DE DADOS DEZEMBRO SERV'!$B$2:$F$14634,4,FALSE)</f>
        <v>19.010000000000002</v>
      </c>
      <c r="I189" s="2147">
        <f t="shared" si="63"/>
        <v>24.53</v>
      </c>
      <c r="J189" s="365">
        <f t="shared" si="64"/>
        <v>1054.79</v>
      </c>
      <c r="K189" s="1020"/>
      <c r="L189" s="627"/>
    </row>
    <row r="190" spans="2:12" s="700" customFormat="1" ht="45">
      <c r="B190" s="1019"/>
      <c r="C190" s="2095" t="s">
        <v>12187</v>
      </c>
      <c r="D190" s="2149">
        <v>89798</v>
      </c>
      <c r="E190" s="2103" t="str">
        <f>VLOOKUP($D190,'BANCO DE DADOS DEZEMBRO SERV'!$B$2:$F$14634,2,FALSE)</f>
        <v>TUBO PVC, SERIE NORMAL, ESGOTO PREDIAL, DN 50 MM, FORNECIDO E INSTALAD O EM PRUMADA DE ESGOTO SANITÁRIO OU VENTILAÇÃO. AF_12/2014</v>
      </c>
      <c r="F190" s="2146" t="str">
        <f>VLOOKUP($D190,'BANCO DE DADOS DEZEMBRO SERV'!$B$2:$F$14634,3,FALSE)</f>
        <v>M</v>
      </c>
      <c r="G190" s="2150">
        <v>35</v>
      </c>
      <c r="H190" s="2148">
        <f>VLOOKUP($D190,'BANCO DE DADOS DEZEMBRO SERV'!$B$2:$F$14634,4,FALSE)</f>
        <v>7.59</v>
      </c>
      <c r="I190" s="2147">
        <f t="shared" ref="I190:I198" si="65">TRUNC(H190*(1+$G$6),2)</f>
        <v>9.7899999999999991</v>
      </c>
      <c r="J190" s="365">
        <f t="shared" ref="J190:J198" si="66">TRUNC(I190*G190,2)</f>
        <v>342.65</v>
      </c>
      <c r="K190" s="1020"/>
      <c r="L190" s="627"/>
    </row>
    <row r="191" spans="2:12" s="700" customFormat="1" ht="45">
      <c r="B191" s="1019"/>
      <c r="C191" s="2095" t="s">
        <v>12188</v>
      </c>
      <c r="D191" s="2149">
        <v>89713</v>
      </c>
      <c r="E191" s="2103" t="str">
        <f>VLOOKUP($D191,'BANCO DE DADOS DEZEMBRO SERV'!$B$2:$F$14634,2,FALSE)</f>
        <v>TUBO PVC, SERIE NORMAL, ESGOTO PREDIAL, DN 75 MM, FORNECIDO E INSTALAD O EM RAMAL DE DESCARGA OU RAMAL DE ESGOTO SANITÁRIO. AF_12/2014</v>
      </c>
      <c r="F191" s="2146" t="str">
        <f>VLOOKUP($D191,'BANCO DE DADOS DEZEMBRO SERV'!$B$2:$F$14634,3,FALSE)</f>
        <v>M</v>
      </c>
      <c r="G191" s="2150">
        <v>10.5</v>
      </c>
      <c r="H191" s="2148">
        <f>VLOOKUP($D191,'BANCO DE DADOS DEZEMBRO SERV'!$B$2:$F$14634,4,FALSE)</f>
        <v>28.29</v>
      </c>
      <c r="I191" s="2147">
        <f t="shared" ref="I191" si="67">TRUNC(H191*(1+$G$6),2)</f>
        <v>36.51</v>
      </c>
      <c r="J191" s="365">
        <f t="shared" ref="J191" si="68">TRUNC(I191*G191,2)</f>
        <v>383.35</v>
      </c>
      <c r="K191" s="1020"/>
      <c r="L191" s="627"/>
    </row>
    <row r="192" spans="2:12" s="700" customFormat="1" ht="45">
      <c r="B192" s="1019"/>
      <c r="C192" s="2095" t="s">
        <v>12189</v>
      </c>
      <c r="D192" s="2149">
        <v>89714</v>
      </c>
      <c r="E192" s="2103" t="str">
        <f>VLOOKUP($D192,'BANCO DE DADOS DEZEMBRO SERV'!$B$2:$F$14634,2,FALSE)</f>
        <v>TUBO PVC, SERIE NORMAL, ESGOTO PREDIAL, DN 100 MM, FORNECIDO E INSTALA DO EM RAMAL DE DESCARGA OU RAMAL DE ESGOTO SANITÁRIO. AF_12/2014</v>
      </c>
      <c r="F192" s="2146" t="str">
        <f>VLOOKUP($D192,'BANCO DE DADOS DEZEMBRO SERV'!$B$2:$F$14634,3,FALSE)</f>
        <v>M</v>
      </c>
      <c r="G192" s="2150">
        <v>38</v>
      </c>
      <c r="H192" s="2148">
        <f>VLOOKUP($D192,'BANCO DE DADOS DEZEMBRO SERV'!$B$2:$F$14634,4,FALSE)</f>
        <v>36.46</v>
      </c>
      <c r="I192" s="2147">
        <f t="shared" si="65"/>
        <v>47.05</v>
      </c>
      <c r="J192" s="365">
        <f t="shared" si="66"/>
        <v>1787.9</v>
      </c>
      <c r="K192" s="1020"/>
      <c r="L192" s="627"/>
    </row>
    <row r="193" spans="2:12" s="700" customFormat="1" ht="45">
      <c r="B193" s="1019"/>
      <c r="C193" s="2095" t="s">
        <v>12190</v>
      </c>
      <c r="D193" s="2149">
        <v>89753</v>
      </c>
      <c r="E193" s="2103" t="str">
        <f>VLOOKUP($D193,'BANCO DE DADOS DEZEMBRO SERV'!$B$2:$F$14634,2,FALSE)</f>
        <v>LUVA SIMPLES, PVC, SERIE NORMAL, ESGOTO PREDIAL, DN 50 MM, JUNTA ELÁST ICA, FORNECIDO E INSTALADO EM RAMAL DE DESCARGA OU RAMAL DE ESGOTO SAN ITÁRIO. AF_12/2014</v>
      </c>
      <c r="F193" s="2146" t="str">
        <f>VLOOKUP($D193,'BANCO DE DADOS DEZEMBRO SERV'!$B$2:$F$14634,3,FALSE)</f>
        <v>UN</v>
      </c>
      <c r="G193" s="2150">
        <v>24</v>
      </c>
      <c r="H193" s="2148">
        <f>VLOOKUP($D193,'BANCO DE DADOS DEZEMBRO SERV'!$B$2:$F$14634,4,FALSE)</f>
        <v>6.29</v>
      </c>
      <c r="I193" s="2147">
        <f t="shared" ref="I193:I195" si="69">TRUNC(H193*(1+$G$6),2)</f>
        <v>8.11</v>
      </c>
      <c r="J193" s="365">
        <f t="shared" ref="J193:J195" si="70">TRUNC(I193*G193,2)</f>
        <v>194.64</v>
      </c>
      <c r="K193" s="1020"/>
      <c r="L193" s="627"/>
    </row>
    <row r="194" spans="2:12" s="700" customFormat="1" ht="45">
      <c r="B194" s="1019"/>
      <c r="C194" s="2095" t="s">
        <v>12191</v>
      </c>
      <c r="D194" s="2149">
        <v>89774</v>
      </c>
      <c r="E194" s="2103" t="str">
        <f>VLOOKUP($D194,'BANCO DE DADOS DEZEMBRO SERV'!$B$2:$F$14634,2,FALSE)</f>
        <v>LUVA SIMPLES, PVC, SERIE NORMAL, ESGOTO PREDIAL, DN 75 MM, JUNTA ELÁST ICA, FORNECIDO E INSTALADO EM RAMAL DE DESCARGA OU RAMAL DE ESGOTO SAN ITÁRIO. AF_12/2014</v>
      </c>
      <c r="F194" s="2146" t="str">
        <f>VLOOKUP($D194,'BANCO DE DADOS DEZEMBRO SERV'!$B$2:$F$14634,3,FALSE)</f>
        <v>UN</v>
      </c>
      <c r="G194" s="2150">
        <v>2</v>
      </c>
      <c r="H194" s="2148">
        <f>VLOOKUP($D194,'BANCO DE DADOS DEZEMBRO SERV'!$B$2:$F$14634,4,FALSE)</f>
        <v>10.47</v>
      </c>
      <c r="I194" s="2147">
        <f t="shared" si="69"/>
        <v>13.51</v>
      </c>
      <c r="J194" s="365">
        <f t="shared" si="70"/>
        <v>27.02</v>
      </c>
      <c r="K194" s="1020"/>
      <c r="L194" s="627"/>
    </row>
    <row r="195" spans="2:12" s="700" customFormat="1" ht="45">
      <c r="B195" s="1019"/>
      <c r="C195" s="2095" t="s">
        <v>12192</v>
      </c>
      <c r="D195" s="2149">
        <v>89778</v>
      </c>
      <c r="E195" s="2103" t="str">
        <f>VLOOKUP($D195,'BANCO DE DADOS DEZEMBRO SERV'!$B$2:$F$14634,2,FALSE)</f>
        <v>LUVA SIMPLES, PVC, SERIE NORMAL, ESGOTO PREDIAL, DN 100 MM, JUNTA ELÁS TICA, FORNECIDO E INSTALADO EM RAMAL DE DESCARGA OU RAMAL DE ESGOTO SA NITÁRIO. AF_12/2014</v>
      </c>
      <c r="F195" s="2146" t="str">
        <f>VLOOKUP($D195,'BANCO DE DADOS DEZEMBRO SERV'!$B$2:$F$14634,3,FALSE)</f>
        <v>UN</v>
      </c>
      <c r="G195" s="2150">
        <v>5</v>
      </c>
      <c r="H195" s="2148">
        <f>VLOOKUP($D195,'BANCO DE DADOS DEZEMBRO SERV'!$B$2:$F$14634,4,FALSE)</f>
        <v>13.1</v>
      </c>
      <c r="I195" s="2147">
        <f t="shared" si="69"/>
        <v>16.899999999999999</v>
      </c>
      <c r="J195" s="365">
        <f t="shared" si="70"/>
        <v>84.5</v>
      </c>
      <c r="K195" s="1020"/>
      <c r="L195" s="627"/>
    </row>
    <row r="196" spans="2:12" s="700" customFormat="1" ht="30">
      <c r="B196" s="1019"/>
      <c r="C196" s="2095" t="s">
        <v>12193</v>
      </c>
      <c r="D196" s="2149" t="str">
        <f>'COMP. HIDRO'!B75</f>
        <v>AMM HID 007</v>
      </c>
      <c r="E196" s="2103" t="str">
        <f>VLOOKUP($D196,'BANCO DE DADOS DEZEMBRO SERV'!$B$2:$F$14634,2,FALSE)</f>
        <v>TERMINAL DE VENTILAÇÃO - DN 50 MM - FORNECIMENTO E INSTALAÇÃO</v>
      </c>
      <c r="F196" s="2146" t="str">
        <f>VLOOKUP($D196,'BANCO DE DADOS DEZEMBRO SERV'!$B$2:$F$14634,3,FALSE)</f>
        <v>UN</v>
      </c>
      <c r="G196" s="2150">
        <v>7</v>
      </c>
      <c r="H196" s="2148">
        <f>VLOOKUP($D196,'BANCO DE DADOS DEZEMBRO SERV'!$B$2:$F$14634,4,FALSE)</f>
        <v>7.4099999999999993</v>
      </c>
      <c r="I196" s="2147">
        <f t="shared" si="65"/>
        <v>9.56</v>
      </c>
      <c r="J196" s="365">
        <f t="shared" si="66"/>
        <v>66.92</v>
      </c>
      <c r="K196" s="1020"/>
      <c r="L196" s="627"/>
    </row>
    <row r="197" spans="2:12" s="700" customFormat="1" ht="45.75" thickBot="1">
      <c r="B197" s="1019"/>
      <c r="C197" s="1176" t="s">
        <v>12194</v>
      </c>
      <c r="D197" s="2133" t="str">
        <f>'COMP. HIDRO'!B88</f>
        <v>AMM HID 008</v>
      </c>
      <c r="E197" s="2104" t="str">
        <f>VLOOKUP($D197,'BANCO DE DADOS DEZEMBRO SERV'!$B$2:$F$14634,2,FALSE)</f>
        <v>JOELHO 90 GRAUS COM BOLSA PARA ANEL, EM PVC RÍGIDO C/ ANÉIS PARA ESGOTO SECUNDÁRIO - DN 40MM - FORNECIMENTO E INSTALAÇÃO</v>
      </c>
      <c r="F197" s="2145" t="str">
        <f>VLOOKUP($D197,'BANCO DE DADOS DEZEMBRO SERV'!$B$2:$F$14634,3,FALSE)</f>
        <v>UN</v>
      </c>
      <c r="G197" s="1178">
        <v>7</v>
      </c>
      <c r="H197" s="1166">
        <f>VLOOKUP($D197,'BANCO DE DADOS DEZEMBRO SERV'!$B$2:$F$14634,4,FALSE)</f>
        <v>12.190000000000001</v>
      </c>
      <c r="I197" s="1169">
        <f t="shared" ref="I197" si="71">TRUNC(H197*(1+$G$6),2)</f>
        <v>15.73</v>
      </c>
      <c r="J197" s="1154">
        <f t="shared" ref="J197" si="72">TRUNC(I197*G197,2)</f>
        <v>110.11</v>
      </c>
      <c r="K197" s="1020"/>
      <c r="L197" s="627"/>
    </row>
    <row r="198" spans="2:12" s="700" customFormat="1" ht="45">
      <c r="B198" s="1019"/>
      <c r="C198" s="2303" t="s">
        <v>12195</v>
      </c>
      <c r="D198" s="2314">
        <v>89731</v>
      </c>
      <c r="E198" s="2305" t="str">
        <f>VLOOKUP($D198,'BANCO DE DADOS DEZEMBRO SERV'!$B$2:$F$14634,2,FALSE)</f>
        <v>JOELHO 90 GRAUS, PVC, SERIE NORMAL, ESGOTO PREDIAL, DN 50 MM, JUNTA EL ÁSTICA, FORNECIDO E INSTALADO EM RAMAL DE DESCARGA OU RAMAL DE ESGOTO SANITÁRIO. AF_12/2014</v>
      </c>
      <c r="F198" s="2306" t="str">
        <f>VLOOKUP($D198,'BANCO DE DADOS DEZEMBRO SERV'!$B$2:$F$14634,3,FALSE)</f>
        <v>UN</v>
      </c>
      <c r="G198" s="2307">
        <v>32</v>
      </c>
      <c r="H198" s="2308">
        <f>VLOOKUP($D198,'BANCO DE DADOS DEZEMBRO SERV'!$B$2:$F$14634,4,FALSE)</f>
        <v>7.66</v>
      </c>
      <c r="I198" s="2309">
        <f t="shared" si="65"/>
        <v>9.8800000000000008</v>
      </c>
      <c r="J198" s="2310">
        <f t="shared" si="66"/>
        <v>316.16000000000003</v>
      </c>
      <c r="K198" s="1020"/>
      <c r="L198" s="627"/>
    </row>
    <row r="199" spans="2:12" s="700" customFormat="1" ht="45">
      <c r="B199" s="1019"/>
      <c r="C199" s="2095" t="s">
        <v>12196</v>
      </c>
      <c r="D199" s="2149">
        <v>89726</v>
      </c>
      <c r="E199" s="2103" t="str">
        <f>VLOOKUP($D199,'BANCO DE DADOS DEZEMBRO SERV'!$B$2:$F$14634,2,FALSE)</f>
        <v>JOELHO 45 GRAUS, PVC, SERIE NORMAL, ESGOTO PREDIAL, DN 40 MM, JUNTA SO LDÁVEL, FORNECIDO E INSTALADO EM RAMAL DE DESCARGA OU RAMAL DE ESGOTO SANITÁRIO. AF_12/2014</v>
      </c>
      <c r="F199" s="2146" t="str">
        <f>VLOOKUP($D199,'BANCO DE DADOS DEZEMBRO SERV'!$B$2:$F$14634,3,FALSE)</f>
        <v>UN</v>
      </c>
      <c r="G199" s="2150">
        <v>2</v>
      </c>
      <c r="H199" s="2148">
        <f>VLOOKUP($D199,'BANCO DE DADOS DEZEMBRO SERV'!$B$2:$F$14634,4,FALSE)</f>
        <v>6.46</v>
      </c>
      <c r="I199" s="2147">
        <f t="shared" ref="I199:I204" si="73">TRUNC(H199*(1+$G$6),2)</f>
        <v>8.33</v>
      </c>
      <c r="J199" s="365">
        <f t="shared" ref="J199:J204" si="74">TRUNC(I199*G199,2)</f>
        <v>16.66</v>
      </c>
      <c r="K199" s="1020"/>
      <c r="L199" s="627"/>
    </row>
    <row r="200" spans="2:12" s="700" customFormat="1" ht="45">
      <c r="B200" s="1019"/>
      <c r="C200" s="2095" t="s">
        <v>12197</v>
      </c>
      <c r="D200" s="2149">
        <v>89732</v>
      </c>
      <c r="E200" s="2103" t="str">
        <f>VLOOKUP($D200,'BANCO DE DADOS DEZEMBRO SERV'!$B$2:$F$14634,2,FALSE)</f>
        <v>JOELHO 45 GRAUS, PVC, SERIE NORMAL, ESGOTO PREDIAL, DN 50 MM, JUNTA EL ÁSTICA, FORNECIDO E INSTALADO EM RAMAL DE DESCARGA OU RAMAL DE ESGOTO SANITÁRIO. AF_12/2014</v>
      </c>
      <c r="F200" s="2146" t="str">
        <f>VLOOKUP($D200,'BANCO DE DADOS DEZEMBRO SERV'!$B$2:$F$14634,3,FALSE)</f>
        <v>UN</v>
      </c>
      <c r="G200" s="2150">
        <v>7</v>
      </c>
      <c r="H200" s="2148">
        <f>VLOOKUP($D200,'BANCO DE DADOS DEZEMBRO SERV'!$B$2:$F$14634,4,FALSE)</f>
        <v>8.2799999999999994</v>
      </c>
      <c r="I200" s="2147">
        <f t="shared" si="73"/>
        <v>10.68</v>
      </c>
      <c r="J200" s="365">
        <f t="shared" si="74"/>
        <v>74.760000000000005</v>
      </c>
      <c r="K200" s="1020"/>
      <c r="L200" s="627"/>
    </row>
    <row r="201" spans="2:12" s="700" customFormat="1" ht="45">
      <c r="B201" s="1019"/>
      <c r="C201" s="2095" t="s">
        <v>12198</v>
      </c>
      <c r="D201" s="2149">
        <v>89728</v>
      </c>
      <c r="E201" s="2103" t="str">
        <f>VLOOKUP($D201,'BANCO DE DADOS DEZEMBRO SERV'!$B$2:$F$14634,2,FALSE)</f>
        <v>CURVA CURTA 90 GRAUS, PVC, SERIE NORMAL, ESGOTO PREDIAL, DN 40 MM, JUN TA SOLDÁVEL, FORNECIDO E INSTALADO EM RAMAL DE DESCARGA OU RAMAL DE ES GOTO SANITÁRIO. AF_12/2014</v>
      </c>
      <c r="F201" s="2146" t="str">
        <f>VLOOKUP($D201,'BANCO DE DADOS DEZEMBRO SERV'!$B$2:$F$14634,3,FALSE)</f>
        <v>UN</v>
      </c>
      <c r="G201" s="2150">
        <v>7</v>
      </c>
      <c r="H201" s="2148">
        <f>VLOOKUP($D201,'BANCO DE DADOS DEZEMBRO SERV'!$B$2:$F$14634,4,FALSE)</f>
        <v>7.45</v>
      </c>
      <c r="I201" s="2147">
        <f t="shared" ref="I201" si="75">TRUNC(H201*(1+$G$6),2)</f>
        <v>9.61</v>
      </c>
      <c r="J201" s="365">
        <f t="shared" ref="J201" si="76">TRUNC(I201*G201,2)</f>
        <v>67.27</v>
      </c>
      <c r="K201" s="1020"/>
      <c r="L201" s="627"/>
    </row>
    <row r="202" spans="2:12" s="700" customFormat="1" ht="45">
      <c r="B202" s="1019"/>
      <c r="C202" s="2095" t="s">
        <v>12199</v>
      </c>
      <c r="D202" s="2149">
        <v>89748</v>
      </c>
      <c r="E202" s="2103" t="str">
        <f>VLOOKUP($D202,'BANCO DE DADOS DEZEMBRO SERV'!$B$2:$F$14634,2,FALSE)</f>
        <v>CURVA CURTA 90 GRAUS, PVC, SERIE NORMAL, ESGOTO PREDIAL, DN 100 MM, JU NTA ELÁSTICA, FORNECIDO E INSTALADO EM RAMAL DE DESCARGA OU RAMAL DE E SGOTO SANITÁRIO. AF_12/2014</v>
      </c>
      <c r="F202" s="2146" t="str">
        <f>VLOOKUP($D202,'BANCO DE DADOS DEZEMBRO SERV'!$B$2:$F$14634,3,FALSE)</f>
        <v>UN</v>
      </c>
      <c r="G202" s="2150">
        <v>2</v>
      </c>
      <c r="H202" s="2148">
        <f>VLOOKUP($D202,'BANCO DE DADOS DEZEMBRO SERV'!$B$2:$F$14634,4,FALSE)</f>
        <v>26.36</v>
      </c>
      <c r="I202" s="2147">
        <f t="shared" si="73"/>
        <v>34.020000000000003</v>
      </c>
      <c r="J202" s="365">
        <f t="shared" si="74"/>
        <v>68.040000000000006</v>
      </c>
      <c r="K202" s="1020"/>
      <c r="L202" s="627"/>
    </row>
    <row r="203" spans="2:12" s="700" customFormat="1" ht="45">
      <c r="B203" s="1019"/>
      <c r="C203" s="2095" t="s">
        <v>12200</v>
      </c>
      <c r="D203" s="2149">
        <v>89784</v>
      </c>
      <c r="E203" s="2103" t="str">
        <f>VLOOKUP($D203,'BANCO DE DADOS DEZEMBRO SERV'!$B$2:$F$14634,2,FALSE)</f>
        <v>TE, PVC, SERIE NORMAL, ESGOTO PREDIAL, DN 50 X 50 MM, JUNTA ELÁSTICA, FORNECIDO E INSTALADO EM RAMAL DE DESCARGA OU RAMAL DE ESGOTO SANITÁRI O. AF_12/2014</v>
      </c>
      <c r="F203" s="2146" t="str">
        <f>VLOOKUP($D203,'BANCO DE DADOS DEZEMBRO SERV'!$B$2:$F$14634,3,FALSE)</f>
        <v>UN</v>
      </c>
      <c r="G203" s="2150">
        <v>12</v>
      </c>
      <c r="H203" s="2148">
        <f>VLOOKUP($D203,'BANCO DE DADOS DEZEMBRO SERV'!$B$2:$F$14634,4,FALSE)</f>
        <v>14.17</v>
      </c>
      <c r="I203" s="2147">
        <f t="shared" si="73"/>
        <v>18.28</v>
      </c>
      <c r="J203" s="365">
        <f t="shared" si="74"/>
        <v>219.36</v>
      </c>
      <c r="K203" s="1020"/>
      <c r="L203" s="627"/>
    </row>
    <row r="204" spans="2:12" s="700" customFormat="1" ht="45">
      <c r="B204" s="1019"/>
      <c r="C204" s="2095" t="s">
        <v>12201</v>
      </c>
      <c r="D204" s="2149">
        <v>89786</v>
      </c>
      <c r="E204" s="2103" t="str">
        <f>VLOOKUP($D204,'BANCO DE DADOS DEZEMBRO SERV'!$B$2:$F$14634,2,FALSE)</f>
        <v>TE, PVC, SERIE NORMAL, ESGOTO PREDIAL, DN 75 X 75 MM, JUNTA ELÁSTICA, FORNECIDO E INSTALADO EM RAMAL DE DESCARGA OU RAMAL DE ESGOTO SANITÁRI O. AF_12/2014</v>
      </c>
      <c r="F204" s="2146" t="str">
        <f>VLOOKUP($D204,'BANCO DE DADOS DEZEMBRO SERV'!$B$2:$F$14634,3,FALSE)</f>
        <v>UN</v>
      </c>
      <c r="G204" s="2150">
        <v>1</v>
      </c>
      <c r="H204" s="2148">
        <f>VLOOKUP($D204,'BANCO DE DADOS DEZEMBRO SERV'!$B$2:$F$14634,4,FALSE)</f>
        <v>23.68</v>
      </c>
      <c r="I204" s="2147">
        <f t="shared" si="73"/>
        <v>30.56</v>
      </c>
      <c r="J204" s="365">
        <f t="shared" si="74"/>
        <v>30.56</v>
      </c>
      <c r="K204" s="1020"/>
      <c r="L204" s="627"/>
    </row>
    <row r="205" spans="2:12" s="700" customFormat="1" ht="45">
      <c r="B205" s="1019"/>
      <c r="C205" s="2095" t="s">
        <v>12202</v>
      </c>
      <c r="D205" s="2149">
        <v>89796</v>
      </c>
      <c r="E205" s="2103" t="str">
        <f>VLOOKUP($D205,'BANCO DE DADOS DEZEMBRO SERV'!$B$2:$F$14634,2,FALSE)</f>
        <v>TE, PVC, SERIE NORMAL, ESGOTO PREDIAL, DN 100 X 100 MM, JUNTA ELÁSTICA , FORNECIDO E INSTALADO EM RAMAL DE DESCARGA OU RAMAL DE ESGOTO SANITÁ RIO. AF_12/2014</v>
      </c>
      <c r="F205" s="2146" t="str">
        <f>VLOOKUP($D205,'BANCO DE DADOS DEZEMBRO SERV'!$B$2:$F$14634,3,FALSE)</f>
        <v>UN</v>
      </c>
      <c r="G205" s="2150">
        <v>2</v>
      </c>
      <c r="H205" s="2148">
        <f>VLOOKUP($D205,'BANCO DE DADOS DEZEMBRO SERV'!$B$2:$F$14634,4,FALSE)</f>
        <v>29.16</v>
      </c>
      <c r="I205" s="2147">
        <f t="shared" ref="I205" si="77">TRUNC(H205*(1+$G$6),2)</f>
        <v>37.630000000000003</v>
      </c>
      <c r="J205" s="365">
        <f t="shared" ref="J205" si="78">TRUNC(I205*G205,2)</f>
        <v>75.260000000000005</v>
      </c>
      <c r="K205" s="1020"/>
      <c r="L205" s="627"/>
    </row>
    <row r="206" spans="2:12" s="700" customFormat="1" ht="45">
      <c r="B206" s="1019"/>
      <c r="C206" s="2095" t="s">
        <v>12203</v>
      </c>
      <c r="D206" s="2149">
        <v>89785</v>
      </c>
      <c r="E206" s="2103" t="str">
        <f>VLOOKUP($D206,'BANCO DE DADOS DEZEMBRO SERV'!$B$2:$F$14634,2,FALSE)</f>
        <v>JUNÇÃO SIMPLES, PVC, SERIE NORMAL, ESGOTO PREDIAL, DN 50 X 50 MM, JUNT A ELÁSTICA, FORNECIDO E INSTALADO EM RAMAL DE DESCARGA OU RAMAL DE ESG OTO SANITÁRIO. AF_12/2014</v>
      </c>
      <c r="F206" s="2146" t="str">
        <f>VLOOKUP($D206,'BANCO DE DADOS DEZEMBRO SERV'!$B$2:$F$14634,3,FALSE)</f>
        <v>UN</v>
      </c>
      <c r="G206" s="2150">
        <v>2</v>
      </c>
      <c r="H206" s="2148">
        <f>VLOOKUP($D206,'BANCO DE DADOS DEZEMBRO SERV'!$B$2:$F$14634,4,FALSE)</f>
        <v>15.14</v>
      </c>
      <c r="I206" s="2147">
        <f>TRUNC(H206*(1+$G$6),2)</f>
        <v>19.54</v>
      </c>
      <c r="J206" s="365">
        <f>TRUNC(I206*G206,2)</f>
        <v>39.08</v>
      </c>
      <c r="K206" s="1020"/>
      <c r="L206" s="627"/>
    </row>
    <row r="207" spans="2:12" s="700" customFormat="1" ht="30">
      <c r="B207" s="1019"/>
      <c r="C207" s="2095" t="s">
        <v>12204</v>
      </c>
      <c r="D207" s="2149" t="str">
        <f>'COMP. HIDRO'!B101</f>
        <v>AMM HID 009</v>
      </c>
      <c r="E207" s="2103" t="str">
        <f>VLOOKUP($D207,'BANCO DE DADOS DEZEMBRO SERV'!$B$2:$F$14634,2,FALSE)</f>
        <v>JUNCAO SIMPLES PVC P/ ESG PREDIAL DN 75X50MM - FORNECIMENTO E INSTALAÇÃO</v>
      </c>
      <c r="F207" s="2146" t="str">
        <f>VLOOKUP($D207,'BANCO DE DADOS DEZEMBRO SERV'!$B$2:$F$14634,3,FALSE)</f>
        <v>UN</v>
      </c>
      <c r="G207" s="2150">
        <v>2</v>
      </c>
      <c r="H207" s="2148">
        <f>VLOOKUP($D207,'BANCO DE DADOS DEZEMBRO SERV'!$B$2:$F$14634,4,FALSE)</f>
        <v>25.8</v>
      </c>
      <c r="I207" s="2147">
        <f>TRUNC(H207*(1+$G$6),2)</f>
        <v>33.299999999999997</v>
      </c>
      <c r="J207" s="365">
        <f>TRUNC(I207*G207,2)</f>
        <v>66.599999999999994</v>
      </c>
      <c r="K207" s="1020"/>
      <c r="L207" s="627"/>
    </row>
    <row r="208" spans="2:12" s="700" customFormat="1" ht="30">
      <c r="B208" s="1019"/>
      <c r="C208" s="2095" t="s">
        <v>12205</v>
      </c>
      <c r="D208" s="2149" t="str">
        <f>'COMP. HIDRO'!B115</f>
        <v>AMM HID 010</v>
      </c>
      <c r="E208" s="2103" t="str">
        <f>VLOOKUP($D208,'BANCO DE DADOS DEZEMBRO SERV'!$B$2:$F$14634,2,FALSE)</f>
        <v>JUNCAO SIMPLES PVC P/ ESG PREDIAL DN 100X50MM - FORNECIMENTO E INSTALAÇÃO</v>
      </c>
      <c r="F208" s="2146" t="str">
        <f>VLOOKUP($D208,'BANCO DE DADOS DEZEMBRO SERV'!$B$2:$F$14634,3,FALSE)</f>
        <v>UN</v>
      </c>
      <c r="G208" s="2150">
        <v>2</v>
      </c>
      <c r="H208" s="2148">
        <f>VLOOKUP($D208,'BANCO DE DADOS DEZEMBRO SERV'!$B$2:$F$14634,4,FALSE)</f>
        <v>32.549999999999997</v>
      </c>
      <c r="I208" s="2147">
        <f>TRUNC(H208*(1+$G$6),2)</f>
        <v>42.01</v>
      </c>
      <c r="J208" s="365">
        <f>TRUNC(I208*G208,2)</f>
        <v>84.02</v>
      </c>
      <c r="K208" s="1020"/>
      <c r="L208" s="627"/>
    </row>
    <row r="209" spans="2:12" s="700" customFormat="1" ht="45">
      <c r="B209" s="1019"/>
      <c r="C209" s="2095" t="s">
        <v>12206</v>
      </c>
      <c r="D209" s="2149">
        <v>89797</v>
      </c>
      <c r="E209" s="2103" t="str">
        <f>VLOOKUP($D209,'BANCO DE DADOS DEZEMBRO SERV'!$B$2:$F$14634,2,FALSE)</f>
        <v>JUNÇÃO SIMPLES, PVC, SERIE NORMAL, ESGOTO PREDIAL, DN 100 X 100 MM, JU NTA ELÁSTICA, FORNECIDO E INSTALADO EM RAMAL DE DESCARGA OU RAMAL DE E SGOTO SANITÁRIO. AF_12/2014</v>
      </c>
      <c r="F209" s="2146" t="str">
        <f>VLOOKUP($D209,'BANCO DE DADOS DEZEMBRO SERV'!$B$2:$F$14634,3,FALSE)</f>
        <v>UN</v>
      </c>
      <c r="G209" s="2150">
        <v>1</v>
      </c>
      <c r="H209" s="2148">
        <f>VLOOKUP($D209,'BANCO DE DADOS DEZEMBRO SERV'!$B$2:$F$14634,4,FALSE)</f>
        <v>34.25</v>
      </c>
      <c r="I209" s="2147">
        <f>TRUNC(H209*(1+$G$6),2)</f>
        <v>44.2</v>
      </c>
      <c r="J209" s="365">
        <f>TRUNC(I209*G209,2)</f>
        <v>44.2</v>
      </c>
      <c r="K209" s="1020"/>
      <c r="L209" s="627"/>
    </row>
    <row r="210" spans="2:12" s="1290" customFormat="1" ht="30">
      <c r="B210" s="1291"/>
      <c r="C210" s="2095" t="s">
        <v>12207</v>
      </c>
      <c r="D210" s="2149" t="str">
        <f>'COMP. HIDRO'!B129</f>
        <v>AMM HID 011</v>
      </c>
      <c r="E210" s="2103" t="str">
        <f>VLOOKUP($D210,'BANCO DE DADOS DEZEMBRO SERV'!$B$2:$F$14634,2,FALSE)</f>
        <v>REDUCAO EXCENTRICA PVC P/ ESG PREDIAL DN 75 X 50MM - FORNECIMENTO E INSTALAÇÃO</v>
      </c>
      <c r="F210" s="2146" t="str">
        <f>VLOOKUP($D210,'BANCO DE DADOS DEZEMBRO SERV'!$B$2:$F$14634,3,FALSE)</f>
        <v>UN</v>
      </c>
      <c r="G210" s="2150">
        <v>2</v>
      </c>
      <c r="H210" s="2148">
        <f>VLOOKUP($D210,'BANCO DE DADOS DEZEMBRO SERV'!$B$2:$F$14634,4,FALSE)</f>
        <v>10.08</v>
      </c>
      <c r="I210" s="2147">
        <f>TRUNC(H210*(1+$G$6),2)</f>
        <v>13.01</v>
      </c>
      <c r="J210" s="365">
        <f>TRUNC(I210*G210,2)</f>
        <v>26.02</v>
      </c>
      <c r="K210" s="1292"/>
      <c r="L210" s="1289"/>
    </row>
    <row r="211" spans="2:12" s="1290" customFormat="1" ht="75">
      <c r="B211" s="1291"/>
      <c r="C211" s="2095" t="s">
        <v>12208</v>
      </c>
      <c r="D211" s="2149" t="s">
        <v>918</v>
      </c>
      <c r="E211" s="2103" t="str">
        <f>VLOOKUP($D211,'BANCO DE DADOS DEZEMBRO SERV'!$B$2:$F$14634,2,FALSE)</f>
        <v>CAIXA DE INSPEÇÃO EM ALVENARIA DE TIJOLO MACIÇO 60X60X60CM, REVESTIDA INTERNAMENTO COM BARRA LISA (CIMENTO E AREIA, TRAÇO 1:4) E=2,0CM, COM TAMPA PRÉ-MOLDADA DE CONCRETO E FUNDO DE CONCRETO 15MPA TIPO C - ESCAV AÇÃO E CONFECÇÃO</v>
      </c>
      <c r="F211" s="2146" t="str">
        <f>VLOOKUP($D211,'BANCO DE DADOS DEZEMBRO SERV'!$B$2:$F$14634,3,FALSE)</f>
        <v>UN</v>
      </c>
      <c r="G211" s="2150">
        <v>4</v>
      </c>
      <c r="H211" s="2148">
        <f>VLOOKUP($D211,'BANCO DE DADOS DEZEMBRO SERV'!$B$2:$F$14634,4,FALSE)</f>
        <v>127.39</v>
      </c>
      <c r="I211" s="2147">
        <f t="shared" ref="I211:I212" si="79">TRUNC(H211*(1+$G$6),2)</f>
        <v>164.42</v>
      </c>
      <c r="J211" s="365">
        <f t="shared" ref="J211:J212" si="80">TRUNC(I211*G211,2)</f>
        <v>657.68</v>
      </c>
      <c r="K211" s="1292"/>
      <c r="L211" s="1289"/>
    </row>
    <row r="212" spans="2:12" s="1290" customFormat="1" ht="30">
      <c r="B212" s="1291"/>
      <c r="C212" s="2095" t="s">
        <v>12209</v>
      </c>
      <c r="D212" s="2096" t="s">
        <v>916</v>
      </c>
      <c r="E212" s="2103" t="str">
        <f>VLOOKUP($D212,'BANCO DE DADOS DEZEMBRO SERV'!$B$2:$F$14634,2,FALSE)</f>
        <v>CAIXA DE GORDURA SIMPLES EM CONCRETO PRE-MOLDADO DN 40MM COM TAMPA - F ORNECIMENTO E INSTALACAO</v>
      </c>
      <c r="F212" s="2146" t="str">
        <f>VLOOKUP($D212,'BANCO DE DADOS DEZEMBRO SERV'!$B$2:$F$14634,3,FALSE)</f>
        <v>UN</v>
      </c>
      <c r="G212" s="2150">
        <v>2</v>
      </c>
      <c r="H212" s="2148">
        <f>VLOOKUP($D212,'BANCO DE DADOS DEZEMBRO SERV'!$B$2:$F$14634,4,FALSE)</f>
        <v>99.92</v>
      </c>
      <c r="I212" s="2147">
        <f t="shared" si="79"/>
        <v>128.96</v>
      </c>
      <c r="J212" s="365">
        <f t="shared" si="80"/>
        <v>257.92</v>
      </c>
      <c r="K212" s="1292"/>
      <c r="L212" s="1289"/>
    </row>
    <row r="213" spans="2:12" s="1309" customFormat="1" ht="30.75" thickBot="1">
      <c r="B213" s="1340"/>
      <c r="C213" s="1176" t="s">
        <v>12210</v>
      </c>
      <c r="D213" s="2133" t="str">
        <f>'COMP. HIDRO'!B161</f>
        <v>AMM HID 014</v>
      </c>
      <c r="E213" s="2104" t="str">
        <f>VLOOKUP($D213,'BANCO DE DADOS DEZEMBRO SERV'!$B$2:$F$14634,2,FALSE)</f>
        <v>CAIXA SIFONADA 150 X 150 X 50 MM COM TAMPA METÁLICA DO TIPO ABRE E FECHA (ESCAMOTEÁVEL) - FORNECIMENTO E INSTALAÇÃO</v>
      </c>
      <c r="F213" s="2145" t="str">
        <f>VLOOKUP($D213,'BANCO DE DADOS DEZEMBRO SERV'!$B$2:$F$14634,3,FALSE)</f>
        <v>UN</v>
      </c>
      <c r="G213" s="1178">
        <v>9</v>
      </c>
      <c r="H213" s="1166">
        <f>VLOOKUP($D213,'BANCO DE DADOS DEZEMBRO SERV'!$B$2:$F$14634,4,FALSE)</f>
        <v>62.59</v>
      </c>
      <c r="I213" s="1169">
        <f t="shared" ref="I213" si="81">TRUNC(H213*(1+$G$6),2)</f>
        <v>80.78</v>
      </c>
      <c r="J213" s="1154">
        <f t="shared" ref="J213" si="82">TRUNC(I213*G213,2)</f>
        <v>727.02</v>
      </c>
      <c r="K213" s="1341"/>
      <c r="L213" s="1308"/>
    </row>
    <row r="214" spans="2:12" s="700" customFormat="1" ht="48" thickBot="1">
      <c r="B214" s="1019"/>
      <c r="C214" s="1113"/>
      <c r="D214" s="1114"/>
      <c r="E214" s="1115" t="s">
        <v>12129</v>
      </c>
      <c r="F214" s="1116"/>
      <c r="G214" s="1117"/>
      <c r="H214" s="1118"/>
      <c r="I214" s="1118"/>
      <c r="J214" s="1119"/>
      <c r="K214" s="1020"/>
      <c r="L214" s="627"/>
    </row>
    <row r="215" spans="2:12" s="700" customFormat="1" ht="15.75">
      <c r="B215" s="1019"/>
      <c r="C215" s="1146" t="s">
        <v>12211</v>
      </c>
      <c r="D215" s="1207">
        <v>93358</v>
      </c>
      <c r="E215" s="2156" t="str">
        <f>VLOOKUP($D215,'BANCO DE DADOS DEZEMBRO SERV'!$B$2:$F$14634,2,FALSE)</f>
        <v>ESCAVAÇÃO MANUAL DE VALAS. AF_03/2016</v>
      </c>
      <c r="F215" s="1185" t="str">
        <f>VLOOKUP($D215,'BANCO DE DADOS DEZEMBRO SERV'!$B$2:$F$14634,3,FALSE)</f>
        <v>M3</v>
      </c>
      <c r="G215" s="1173">
        <v>22.22</v>
      </c>
      <c r="H215" s="1174">
        <f>VLOOKUP($D215,'BANCO DE DADOS DEZEMBRO SERV'!$B$2:$F$14634,4,FALSE)</f>
        <v>54.96</v>
      </c>
      <c r="I215" s="1213">
        <f t="shared" ref="I215:I217" si="83">TRUNC(H215*(1+$G$6),2)</f>
        <v>70.930000000000007</v>
      </c>
      <c r="J215" s="1265">
        <f t="shared" ref="J215:J217" si="84">TRUNC(I215*G215,2)</f>
        <v>1576.06</v>
      </c>
      <c r="K215" s="1020"/>
      <c r="L215" s="627"/>
    </row>
    <row r="216" spans="2:12" s="700" customFormat="1" ht="45">
      <c r="B216" s="1019"/>
      <c r="C216" s="2095" t="s">
        <v>12212</v>
      </c>
      <c r="D216" s="2149">
        <v>94099</v>
      </c>
      <c r="E216" s="2103" t="str">
        <f>VLOOKUP($D216,'BANCO DE DADOS DEZEMBRO SERV'!$B$2:$F$14634,2,FALSE)</f>
        <v>PREPARO DE FUNDO DE VALA COM LARGURA MAIOR OU IGUAL A 1,5 M E MENOR QU E 2,5 M, EM LOCAL COM NÍVEL BAIXO DE INTERFERÊNCIA. AF_06/2016</v>
      </c>
      <c r="F216" s="2146" t="str">
        <f>VLOOKUP($D216,'BANCO DE DADOS DEZEMBRO SERV'!$B$2:$F$14634,3,FALSE)</f>
        <v>M2</v>
      </c>
      <c r="G216" s="2150">
        <v>10.1</v>
      </c>
      <c r="H216" s="2148">
        <f>VLOOKUP($D216,'BANCO DE DADOS DEZEMBRO SERV'!$B$2:$F$14634,4,FALSE)</f>
        <v>2.08</v>
      </c>
      <c r="I216" s="2147">
        <f t="shared" si="83"/>
        <v>2.68</v>
      </c>
      <c r="J216" s="365">
        <f t="shared" si="84"/>
        <v>27.06</v>
      </c>
      <c r="K216" s="1020"/>
      <c r="L216" s="627"/>
    </row>
    <row r="217" spans="2:12" s="700" customFormat="1" ht="15.75">
      <c r="B217" s="1019"/>
      <c r="C217" s="2095" t="s">
        <v>12213</v>
      </c>
      <c r="D217" s="2149" t="s">
        <v>1087</v>
      </c>
      <c r="E217" s="2103" t="str">
        <f>VLOOKUP($D217,'BANCO DE DADOS DEZEMBRO SERV'!$B$2:$F$14634,2,FALSE)</f>
        <v>REATERRO DE VALA COM COMPACTAÇÃO MANUAL</v>
      </c>
      <c r="F217" s="2146" t="str">
        <f>VLOOKUP($D217,'BANCO DE DADOS DEZEMBRO SERV'!$B$2:$F$14634,3,FALSE)</f>
        <v>M3</v>
      </c>
      <c r="G217" s="2150">
        <v>8.2799999999999994</v>
      </c>
      <c r="H217" s="2148">
        <f>VLOOKUP($D217,'BANCO DE DADOS DEZEMBRO SERV'!$B$2:$F$14634,4,FALSE)</f>
        <v>41.68</v>
      </c>
      <c r="I217" s="2147">
        <f t="shared" si="83"/>
        <v>53.79</v>
      </c>
      <c r="J217" s="365">
        <f t="shared" si="84"/>
        <v>445.38</v>
      </c>
      <c r="K217" s="1020"/>
      <c r="L217" s="627"/>
    </row>
    <row r="218" spans="2:12" s="1294" customFormat="1" ht="60">
      <c r="B218" s="1295"/>
      <c r="C218" s="2095" t="s">
        <v>12214</v>
      </c>
      <c r="D218" s="2149">
        <v>89291</v>
      </c>
      <c r="E218" s="2103" t="str">
        <f>VLOOKUP($D218,'BANCO DE DADOS DEZEMBRO SERV'!$B$2:$F$14634,2,FALSE)</f>
        <v>ALVENARIA ESTRUTURAL DE BLOCOS CERÂMICOS 14X19X29, (ESPESSURA DE 14 CM ), PARA PAREDES COM ÁREA LÍQUIDA MENOR QUE 6M², SEM VÃOS, UTILIZANDO P ALHETA E ARGAMASSA DE ASSENTAMENTO COM PREPARO MANUAL. AF_12/2014</v>
      </c>
      <c r="F218" s="2146" t="str">
        <f>VLOOKUP($D218,'BANCO DE DADOS DEZEMBRO SERV'!$B$2:$F$14634,3,FALSE)</f>
        <v>M2</v>
      </c>
      <c r="G218" s="2150">
        <v>21.4</v>
      </c>
      <c r="H218" s="2148">
        <f>VLOOKUP($D218,'BANCO DE DADOS DEZEMBRO SERV'!$B$2:$F$14634,4,FALSE)</f>
        <v>53.93</v>
      </c>
      <c r="I218" s="2144">
        <f t="shared" ref="I218:I220" si="85">TRUNC(H218*(1+$G$6),2)</f>
        <v>69.599999999999994</v>
      </c>
      <c r="J218" s="365">
        <f t="shared" ref="J218:J220" si="86">TRUNC(I218*G218,2)</f>
        <v>1489.44</v>
      </c>
      <c r="K218" s="1296"/>
      <c r="L218" s="1293"/>
    </row>
    <row r="219" spans="2:12" s="1294" customFormat="1" ht="45">
      <c r="B219" s="1295"/>
      <c r="C219" s="2095" t="s">
        <v>12215</v>
      </c>
      <c r="D219" s="2149">
        <v>72132</v>
      </c>
      <c r="E219" s="2103" t="str">
        <f>VLOOKUP($D219,'BANCO DE DADOS DEZEMBRO SERV'!$B$2:$F$14634,2,FALSE)</f>
        <v>ALVENARIA EM TIJOLO CERAMICO MACICO 5X10X20CM 1/2 VEZ (ESPESSURA 10CM) , ASSENTADO COM ARGAMASSA TRACO 1:2:8 (CIMENTO, CAL E AREIA)</v>
      </c>
      <c r="F219" s="2146" t="str">
        <f>VLOOKUP($D219,'BANCO DE DADOS DEZEMBRO SERV'!$B$2:$F$14634,3,FALSE)</f>
        <v>M2</v>
      </c>
      <c r="G219" s="2150">
        <v>2.65</v>
      </c>
      <c r="H219" s="2148">
        <f>VLOOKUP($D219,'BANCO DE DADOS DEZEMBRO SERV'!$B$2:$F$14634,4,FALSE)</f>
        <v>55.27</v>
      </c>
      <c r="I219" s="2147">
        <f t="shared" si="85"/>
        <v>71.33</v>
      </c>
      <c r="J219" s="365">
        <f t="shared" si="86"/>
        <v>189.02</v>
      </c>
      <c r="K219" s="1296"/>
      <c r="L219" s="1293"/>
    </row>
    <row r="220" spans="2:12" s="1294" customFormat="1" ht="30">
      <c r="B220" s="1295"/>
      <c r="C220" s="2095" t="s">
        <v>12216</v>
      </c>
      <c r="D220" s="2143">
        <v>94965</v>
      </c>
      <c r="E220" s="2103" t="str">
        <f>VLOOKUP($D220,'BANCO DE DADOS DEZEMBRO SERV'!$B$2:$F$14634,2,FALSE)</f>
        <v>CONCRETO FCK = 25MPA, TRAÇO 1:2,3:2,7 (CIMENTO/ AREIA MÉDIA/ BRITA 1) - PREPARO MECÂNICO COM BETONEIRA 400 L. AF_07/2016</v>
      </c>
      <c r="F220" s="2146" t="str">
        <f>VLOOKUP($D220,'BANCO DE DADOS DEZEMBRO SERV'!$B$2:$F$14634,3,FALSE)</f>
        <v>M3</v>
      </c>
      <c r="G220" s="2150">
        <v>2.02</v>
      </c>
      <c r="H220" s="2148">
        <f>VLOOKUP($D220,'BANCO DE DADOS DEZEMBRO SERV'!$B$2:$F$14634,4,FALSE)</f>
        <v>301.23</v>
      </c>
      <c r="I220" s="2147">
        <f t="shared" si="85"/>
        <v>388.79</v>
      </c>
      <c r="J220" s="365">
        <f t="shared" si="86"/>
        <v>785.35</v>
      </c>
      <c r="K220" s="1296"/>
      <c r="L220" s="1293"/>
    </row>
    <row r="221" spans="2:12" s="700" customFormat="1" ht="15.75">
      <c r="B221" s="1019"/>
      <c r="C221" s="2095" t="s">
        <v>12217</v>
      </c>
      <c r="D221" s="2143" t="s">
        <v>563</v>
      </c>
      <c r="E221" s="2103" t="str">
        <f>VLOOKUP($D221,'BANCO DE DADOS DEZEMBRO SERV'!$B$2:$F$14634,2,FALSE)</f>
        <v>LANCAMENTO/APLICACAO MANUAL DE CONCRETO EM FUNDACOES</v>
      </c>
      <c r="F221" s="2146" t="str">
        <f>VLOOKUP($D221,'BANCO DE DADOS DEZEMBRO SERV'!$B$2:$F$14634,3,FALSE)</f>
        <v>M3</v>
      </c>
      <c r="G221" s="2150">
        <v>2.02</v>
      </c>
      <c r="H221" s="2148">
        <f>VLOOKUP($D221,'BANCO DE DADOS DEZEMBRO SERV'!$B$2:$F$14634,4,FALSE)</f>
        <v>91.46</v>
      </c>
      <c r="I221" s="2147">
        <f>TRUNC(H221*(1+$G$6),2)</f>
        <v>118.04</v>
      </c>
      <c r="J221" s="365">
        <f>TRUNC(I221*G221,2)</f>
        <v>238.44</v>
      </c>
      <c r="K221" s="1020"/>
      <c r="L221" s="627"/>
    </row>
    <row r="222" spans="2:12" s="700" customFormat="1" ht="30">
      <c r="B222" s="1019"/>
      <c r="C222" s="2095" t="s">
        <v>12218</v>
      </c>
      <c r="D222" s="2149">
        <v>6087</v>
      </c>
      <c r="E222" s="2103" t="str">
        <f>VLOOKUP($D222,'BANCO DE DADOS DEZEMBRO SERV'!$B$2:$F$14634,2,FALSE)</f>
        <v>TAMPA EM CONCRETO ARMADO 60X60X5CM P/CX INSPECAO/FOSSA SEPTICA</v>
      </c>
      <c r="F222" s="2146" t="str">
        <f>VLOOKUP($D222,'BANCO DE DADOS DEZEMBRO SERV'!$B$2:$F$14634,3,FALSE)</f>
        <v>UN</v>
      </c>
      <c r="G222" s="2150">
        <v>2</v>
      </c>
      <c r="H222" s="2148">
        <f>VLOOKUP($D222,'BANCO DE DADOS DEZEMBRO SERV'!$B$2:$F$14634,4,FALSE)</f>
        <v>19.38</v>
      </c>
      <c r="I222" s="2147">
        <f>TRUNC(H222*(1+$G$6),2)</f>
        <v>25.01</v>
      </c>
      <c r="J222" s="365">
        <f>TRUNC(I222*G222,2)</f>
        <v>50.02</v>
      </c>
      <c r="K222" s="1020"/>
      <c r="L222" s="627"/>
    </row>
    <row r="223" spans="2:12" s="700" customFormat="1" ht="30">
      <c r="B223" s="1019"/>
      <c r="C223" s="2095" t="s">
        <v>12219</v>
      </c>
      <c r="D223" s="2149">
        <v>85662</v>
      </c>
      <c r="E223" s="2103" t="str">
        <f>VLOOKUP($D223,'BANCO DE DADOS DEZEMBRO SERV'!$B$2:$F$14634,2,FALSE)</f>
        <v>ARMACAO EM TELA DE ACO SOLDADA NERVURADA Q-92, ACO CA-60, 4,2MM, MALHA 15X15CM</v>
      </c>
      <c r="F223" s="2146" t="str">
        <f>VLOOKUP($D223,'BANCO DE DADOS DEZEMBRO SERV'!$B$2:$F$14634,3,FALSE)</f>
        <v>M2</v>
      </c>
      <c r="G223" s="2150">
        <f>10.1+5.56</f>
        <v>15.66</v>
      </c>
      <c r="H223" s="2148">
        <f>VLOOKUP($D223,'BANCO DE DADOS DEZEMBRO SERV'!$B$2:$F$14634,4,FALSE)</f>
        <v>10.17</v>
      </c>
      <c r="I223" s="2147">
        <f>TRUNC(H223*(1+$G$6),2)</f>
        <v>13.12</v>
      </c>
      <c r="J223" s="365">
        <f>TRUNC(I223*G223,2)</f>
        <v>205.45</v>
      </c>
      <c r="K223" s="1020"/>
      <c r="L223" s="627"/>
    </row>
    <row r="224" spans="2:12" s="700" customFormat="1" ht="60">
      <c r="B224" s="1019"/>
      <c r="C224" s="2095" t="s">
        <v>12220</v>
      </c>
      <c r="D224" s="2155">
        <v>87894</v>
      </c>
      <c r="E224" s="2103" t="str">
        <f>VLOOKUP($D224,'BANCO DE DADOS DEZEMBRO SERV'!$B$2:$F$14634,2,FALSE)</f>
        <v>CHAPISCO APLICADO EM ALVENARIA (SEM PRESENÇA DE VÃOS) E ESTRUTURAS DE CONCRETO DE FACHADA, COM COLHER DE PEDREIRO.  ARGAMASSA TRAÇO 1:3 COM PREPARO EM BETONEIRA 400L. AF_06/2014</v>
      </c>
      <c r="F224" s="2146" t="str">
        <f>VLOOKUP($D224,'BANCO DE DADOS DEZEMBRO SERV'!$B$2:$F$14634,3,FALSE)</f>
        <v>M2</v>
      </c>
      <c r="G224" s="2150">
        <v>21.25</v>
      </c>
      <c r="H224" s="2148">
        <f>VLOOKUP($D224,'BANCO DE DADOS DEZEMBRO SERV'!$B$2:$F$14634,4,FALSE)</f>
        <v>4.24</v>
      </c>
      <c r="I224" s="2147">
        <f t="shared" ref="I224:I228" si="87">TRUNC(H224*(1+$G$6),2)</f>
        <v>5.47</v>
      </c>
      <c r="J224" s="365">
        <f t="shared" ref="J224:J228" si="88">TRUNC(I224*G224,2)</f>
        <v>116.23</v>
      </c>
      <c r="K224" s="1020"/>
      <c r="L224" s="627"/>
    </row>
    <row r="225" spans="2:12" s="700" customFormat="1" ht="60">
      <c r="B225" s="1019"/>
      <c r="C225" s="2095" t="s">
        <v>12221</v>
      </c>
      <c r="D225" s="2149">
        <v>87792</v>
      </c>
      <c r="E225" s="2103" t="str">
        <f>VLOOKUP($D225,'BANCO DE DADOS DEZEMBRO SERV'!$B$2:$F$14634,2,FALSE)</f>
        <v>EMBOÇO OU MASSA ÚNICA EM ARGAMASSA TRAÇO 1:2:8, PREPARO MECÂNICO COM B ETONEIRA 400 L, APLICADA MANUALMENTE EM PANOS CEGOS DE FACHADA (SEM PR ESENÇA DE VÃOS), ESPESSURA DE 25 MM. AF_06/2014</v>
      </c>
      <c r="F225" s="2146" t="str">
        <f>VLOOKUP($D225,'BANCO DE DADOS DEZEMBRO SERV'!$B$2:$F$14634,3,FALSE)</f>
        <v>M2</v>
      </c>
      <c r="G225" s="2150">
        <v>21.25</v>
      </c>
      <c r="H225" s="2148">
        <f>VLOOKUP($D225,'BANCO DE DADOS DEZEMBRO SERV'!$B$2:$F$14634,4,FALSE)</f>
        <v>23.97</v>
      </c>
      <c r="I225" s="2147">
        <f t="shared" si="87"/>
        <v>30.93</v>
      </c>
      <c r="J225" s="365">
        <f t="shared" si="88"/>
        <v>657.26</v>
      </c>
      <c r="K225" s="1020"/>
      <c r="L225" s="627"/>
    </row>
    <row r="226" spans="2:12" s="700" customFormat="1" ht="30">
      <c r="B226" s="1019"/>
      <c r="C226" s="2095" t="s">
        <v>12222</v>
      </c>
      <c r="D226" s="2149" t="s">
        <v>602</v>
      </c>
      <c r="E226" s="2103" t="str">
        <f>VLOOKUP($D226,'BANCO DE DADOS DEZEMBRO SERV'!$B$2:$F$14634,2,FALSE)</f>
        <v>IMPERMEABILIZACAO DE ESTRUTURAS ENTERRADAS COM CIMENTO CRISTALIZANTE E ADESIVO LIQUIDO, ATE 7M DE PROFUNDIDADE.</v>
      </c>
      <c r="F226" s="2146" t="str">
        <f>VLOOKUP($D226,'BANCO DE DADOS DEZEMBRO SERV'!$B$2:$F$14634,3,FALSE)</f>
        <v>M2</v>
      </c>
      <c r="G226" s="2150">
        <v>25.6</v>
      </c>
      <c r="H226" s="2148">
        <f>VLOOKUP($D226,'BANCO DE DADOS DEZEMBRO SERV'!$B$2:$F$14634,4,FALSE)</f>
        <v>52.97</v>
      </c>
      <c r="I226" s="2147">
        <f t="shared" si="87"/>
        <v>68.36</v>
      </c>
      <c r="J226" s="365">
        <f t="shared" si="88"/>
        <v>1750.01</v>
      </c>
      <c r="K226" s="1020"/>
      <c r="L226" s="627"/>
    </row>
    <row r="227" spans="2:12" s="700" customFormat="1" ht="45">
      <c r="B227" s="1019"/>
      <c r="C227" s="2095" t="s">
        <v>12223</v>
      </c>
      <c r="D227" s="2149">
        <v>89714</v>
      </c>
      <c r="E227" s="2103" t="str">
        <f>VLOOKUP($D227,'BANCO DE DADOS DEZEMBRO SERV'!$B$2:$F$14634,2,FALSE)</f>
        <v>TUBO PVC, SERIE NORMAL, ESGOTO PREDIAL, DN 100 MM, FORNECIDO E INSTALA DO EM RAMAL DE DESCARGA OU RAMAL DE ESGOTO SANITÁRIO. AF_12/2014</v>
      </c>
      <c r="F227" s="2146" t="str">
        <f>VLOOKUP($D227,'BANCO DE DADOS DEZEMBRO SERV'!$B$2:$F$14634,3,FALSE)</f>
        <v>M</v>
      </c>
      <c r="G227" s="2150">
        <v>6</v>
      </c>
      <c r="H227" s="2148">
        <f>VLOOKUP($D227,'BANCO DE DADOS DEZEMBRO SERV'!$B$2:$F$14634,4,FALSE)</f>
        <v>36.46</v>
      </c>
      <c r="I227" s="2147">
        <f t="shared" si="87"/>
        <v>47.05</v>
      </c>
      <c r="J227" s="365">
        <f t="shared" si="88"/>
        <v>282.3</v>
      </c>
      <c r="K227" s="1020"/>
      <c r="L227" s="627"/>
    </row>
    <row r="228" spans="2:12" s="700" customFormat="1" ht="45">
      <c r="B228" s="1019"/>
      <c r="C228" s="2095" t="s">
        <v>12224</v>
      </c>
      <c r="D228" s="2143">
        <v>89744</v>
      </c>
      <c r="E228" s="2103" t="str">
        <f>VLOOKUP($D228,'BANCO DE DADOS DEZEMBRO SERV'!$B$2:$F$14634,2,FALSE)</f>
        <v>JOELHO 90 GRAUS, PVC, SERIE NORMAL, ESGOTO PREDIAL, DN 100 MM, JUNTA E LÁSTICA, FORNECIDO E INSTALADO EM RAMAL DE DESCARGA OU RAMAL DE ESGOTO SANITÁRIO. AF_12/2014</v>
      </c>
      <c r="F228" s="2146" t="str">
        <f>VLOOKUP($D228,'BANCO DE DADOS DEZEMBRO SERV'!$B$2:$F$14634,3,FALSE)</f>
        <v>UN</v>
      </c>
      <c r="G228" s="2150">
        <v>1</v>
      </c>
      <c r="H228" s="2148">
        <f>VLOOKUP($D228,'BANCO DE DADOS DEZEMBRO SERV'!$B$2:$F$14634,4,FALSE)</f>
        <v>17.64</v>
      </c>
      <c r="I228" s="2147">
        <f t="shared" si="87"/>
        <v>22.76</v>
      </c>
      <c r="J228" s="365">
        <f t="shared" si="88"/>
        <v>22.76</v>
      </c>
      <c r="K228" s="1020"/>
      <c r="L228" s="627"/>
    </row>
    <row r="229" spans="2:12" s="700" customFormat="1" ht="45.75" thickBot="1">
      <c r="B229" s="1019"/>
      <c r="C229" s="1176" t="s">
        <v>12225</v>
      </c>
      <c r="D229" s="2133">
        <v>89796</v>
      </c>
      <c r="E229" s="2104" t="str">
        <f>VLOOKUP($D229,'BANCO DE DADOS DEZEMBRO SERV'!$B$2:$F$14634,2,FALSE)</f>
        <v>TE, PVC, SERIE NORMAL, ESGOTO PREDIAL, DN 100 X 100 MM, JUNTA ELÁSTICA , FORNECIDO E INSTALADO EM RAMAL DE DESCARGA OU RAMAL DE ESGOTO SANITÁ RIO. AF_12/2014</v>
      </c>
      <c r="F229" s="2145" t="str">
        <f>VLOOKUP($D229,'BANCO DE DADOS DEZEMBRO SERV'!$B$2:$F$14634,3,FALSE)</f>
        <v>UN</v>
      </c>
      <c r="G229" s="1178">
        <v>2</v>
      </c>
      <c r="H229" s="1166">
        <f>VLOOKUP($D229,'BANCO DE DADOS DEZEMBRO SERV'!$B$2:$F$14634,4,FALSE)</f>
        <v>29.16</v>
      </c>
      <c r="I229" s="1169">
        <f>TRUNC(H229*(1+$G$6),2)</f>
        <v>37.630000000000003</v>
      </c>
      <c r="J229" s="1154">
        <f>TRUNC(I229*G229,2)</f>
        <v>75.260000000000005</v>
      </c>
      <c r="K229" s="1020"/>
      <c r="L229" s="627"/>
    </row>
    <row r="230" spans="2:12" s="700" customFormat="1" ht="15.75">
      <c r="B230" s="1019"/>
      <c r="C230" s="2303" t="s">
        <v>12226</v>
      </c>
      <c r="D230" s="2304" t="s">
        <v>1048</v>
      </c>
      <c r="E230" s="2305" t="str">
        <f>VLOOKUP($D230,'BANCO DE DADOS DEZEMBRO SERV'!$B$2:$F$14634,2,FALSE)</f>
        <v>LEITO FILTRANTE - FORN.E ENCHIMENTO C/ BRITA NO. 4</v>
      </c>
      <c r="F230" s="2306" t="str">
        <f>VLOOKUP($D230,'BANCO DE DADOS DEZEMBRO SERV'!$B$2:$F$14634,3,FALSE)</f>
        <v>M3</v>
      </c>
      <c r="G230" s="2307">
        <v>2.36</v>
      </c>
      <c r="H230" s="2308">
        <f>VLOOKUP($D230,'BANCO DE DADOS DEZEMBRO SERV'!$B$2:$F$14634,4,FALSE)</f>
        <v>134.41999999999999</v>
      </c>
      <c r="I230" s="2309">
        <f>TRUNC(H230*(1+$G$6),2)</f>
        <v>173.49</v>
      </c>
      <c r="J230" s="2310">
        <f>TRUNC(I230*G230,2)</f>
        <v>409.43</v>
      </c>
      <c r="K230" s="1020"/>
      <c r="L230" s="627"/>
    </row>
    <row r="231" spans="2:12" s="700" customFormat="1" ht="30">
      <c r="B231" s="1019"/>
      <c r="C231" s="2095" t="s">
        <v>12227</v>
      </c>
      <c r="D231" s="2149">
        <v>5651</v>
      </c>
      <c r="E231" s="2103" t="str">
        <f>VLOOKUP($D231,'BANCO DE DADOS DEZEMBRO SERV'!$B$2:$F$14634,2,FALSE)</f>
        <v>FORMA TABUA PARA CONCRETO EM FUNDACAO C/ REAPROVEITAMENTO 5X</v>
      </c>
      <c r="F231" s="2146" t="str">
        <f>VLOOKUP($D231,'BANCO DE DADOS DEZEMBRO SERV'!$B$2:$F$14634,3,FALSE)</f>
        <v>M2</v>
      </c>
      <c r="G231" s="2150">
        <v>8</v>
      </c>
      <c r="H231" s="2148">
        <f>VLOOKUP($D231,'BANCO DE DADOS DEZEMBRO SERV'!$B$2:$F$14634,4,FALSE)</f>
        <v>26.68</v>
      </c>
      <c r="I231" s="2147">
        <f>TRUNC(H231*(1+$G$6),2)</f>
        <v>34.43</v>
      </c>
      <c r="J231" s="365">
        <f>TRUNC(I231*G231,2)</f>
        <v>275.44</v>
      </c>
      <c r="K231" s="1020"/>
      <c r="L231" s="627"/>
    </row>
    <row r="232" spans="2:12" s="700" customFormat="1" ht="48" thickBot="1">
      <c r="B232" s="1019"/>
      <c r="C232" s="1113"/>
      <c r="D232" s="1114"/>
      <c r="E232" s="1115" t="s">
        <v>12533</v>
      </c>
      <c r="F232" s="1116"/>
      <c r="G232" s="1117"/>
      <c r="H232" s="1118"/>
      <c r="I232" s="1118"/>
      <c r="J232" s="1119"/>
      <c r="K232" s="1020"/>
      <c r="L232" s="627"/>
    </row>
    <row r="233" spans="2:12" s="700" customFormat="1" ht="15.75">
      <c r="B233" s="1019"/>
      <c r="C233" s="1146" t="s">
        <v>12228</v>
      </c>
      <c r="D233" s="1207">
        <v>93358</v>
      </c>
      <c r="E233" s="2156" t="str">
        <f>VLOOKUP($D233,'BANCO DE DADOS DEZEMBRO SERV'!$B$2:$F$14634,2,FALSE)</f>
        <v>ESCAVAÇÃO MANUAL DE VALAS. AF_03/2016</v>
      </c>
      <c r="F233" s="1185" t="str">
        <f>VLOOKUP($D233,'BANCO DE DADOS DEZEMBRO SERV'!$B$2:$F$14634,3,FALSE)</f>
        <v>M3</v>
      </c>
      <c r="G233" s="2328">
        <v>34.28</v>
      </c>
      <c r="H233" s="1174">
        <f>VLOOKUP($D233,'BANCO DE DADOS DEZEMBRO SERV'!$B$2:$F$14634,4,FALSE)</f>
        <v>54.96</v>
      </c>
      <c r="I233" s="1266">
        <f t="shared" ref="I233:I235" si="89">TRUNC(H233*(1+$G$6),2)</f>
        <v>70.930000000000007</v>
      </c>
      <c r="J233" s="1265">
        <f t="shared" ref="J233:J246" si="90">TRUNC(I233*G233,2)</f>
        <v>2431.48</v>
      </c>
      <c r="K233" s="1020"/>
      <c r="L233" s="627"/>
    </row>
    <row r="234" spans="2:12" s="700" customFormat="1" ht="15.75">
      <c r="B234" s="1019"/>
      <c r="C234" s="2095" t="s">
        <v>12229</v>
      </c>
      <c r="D234" s="1307" t="s">
        <v>1087</v>
      </c>
      <c r="E234" s="2103" t="str">
        <f>VLOOKUP($D234,'BANCO DE DADOS DEZEMBRO SERV'!$B$2:$F$14634,2,FALSE)</f>
        <v>REATERRO DE VALA COM COMPACTAÇÃO MANUAL</v>
      </c>
      <c r="F234" s="2146" t="str">
        <f>VLOOKUP($D234,'BANCO DE DADOS DEZEMBRO SERV'!$B$2:$F$14634,3,FALSE)</f>
        <v>M3</v>
      </c>
      <c r="G234" s="2218">
        <v>9.94</v>
      </c>
      <c r="H234" s="2148">
        <f>VLOOKUP($D234,'BANCO DE DADOS DEZEMBRO SERV'!$B$2:$F$14634,4,FALSE)</f>
        <v>41.68</v>
      </c>
      <c r="I234" s="2147">
        <f t="shared" si="89"/>
        <v>53.79</v>
      </c>
      <c r="J234" s="365">
        <f t="shared" si="90"/>
        <v>534.66999999999996</v>
      </c>
      <c r="K234" s="1020"/>
      <c r="L234" s="627"/>
    </row>
    <row r="235" spans="2:12" s="700" customFormat="1" ht="60">
      <c r="B235" s="1019"/>
      <c r="C235" s="2095" t="s">
        <v>12230</v>
      </c>
      <c r="D235" s="1307">
        <v>89291</v>
      </c>
      <c r="E235" s="2103" t="str">
        <f>VLOOKUP($D235,'BANCO DE DADOS DEZEMBRO SERV'!$B$2:$F$14634,2,FALSE)</f>
        <v>ALVENARIA ESTRUTURAL DE BLOCOS CERÂMICOS 14X19X29, (ESPESSURA DE 14 CM ), PARA PAREDES COM ÁREA LÍQUIDA MENOR QUE 6M², SEM VÃOS, UTILIZANDO P ALHETA E ARGAMASSA DE ASSENTAMENTO COM PREPARO MANUAL. AF_12/2014</v>
      </c>
      <c r="F235" s="2146" t="str">
        <f>VLOOKUP($D235,'BANCO DE DADOS DEZEMBRO SERV'!$B$2:$F$14634,3,FALSE)</f>
        <v>M2</v>
      </c>
      <c r="G235" s="2218">
        <v>23.72</v>
      </c>
      <c r="H235" s="2148">
        <f>VLOOKUP($D235,'BANCO DE DADOS DEZEMBRO SERV'!$B$2:$F$14634,4,FALSE)</f>
        <v>53.93</v>
      </c>
      <c r="I235" s="2147">
        <f t="shared" si="89"/>
        <v>69.599999999999994</v>
      </c>
      <c r="J235" s="365">
        <f t="shared" si="90"/>
        <v>1650.91</v>
      </c>
      <c r="K235" s="1020"/>
      <c r="L235" s="1761"/>
    </row>
    <row r="236" spans="2:12" s="700" customFormat="1" ht="45">
      <c r="B236" s="1019"/>
      <c r="C236" s="2095" t="s">
        <v>12231</v>
      </c>
      <c r="D236" s="2149">
        <v>72132</v>
      </c>
      <c r="E236" s="2103" t="str">
        <f>VLOOKUP($D236,'BANCO DE DADOS DEZEMBRO SERV'!$B$2:$F$14634,2,FALSE)</f>
        <v>ALVENARIA EM TIJOLO CERAMICO MACICO 5X10X20CM 1/2 VEZ (ESPESSURA 10CM) , ASSENTADO COM ARGAMASSA TRACO 1:2:8 (CIMENTO, CAL E AREIA)</v>
      </c>
      <c r="F236" s="2146" t="str">
        <f>VLOOKUP($D236,'BANCO DE DADOS DEZEMBRO SERV'!$B$2:$F$14634,3,FALSE)</f>
        <v>M2</v>
      </c>
      <c r="G236" s="2218">
        <v>1.7</v>
      </c>
      <c r="H236" s="2148">
        <f>VLOOKUP($D236,'BANCO DE DADOS DEZEMBRO SERV'!$B$2:$F$14634,4,FALSE)</f>
        <v>55.27</v>
      </c>
      <c r="I236" s="2147">
        <f t="shared" ref="I236:I243" si="91">TRUNC(H236*(1+$G$6),2)</f>
        <v>71.33</v>
      </c>
      <c r="J236" s="365">
        <f t="shared" ref="J236:J243" si="92">TRUNC(I236*G236,2)</f>
        <v>121.26</v>
      </c>
      <c r="K236" s="1020"/>
      <c r="L236" s="1761"/>
    </row>
    <row r="237" spans="2:12" s="700" customFormat="1" ht="30">
      <c r="B237" s="1019"/>
      <c r="C237" s="2095" t="s">
        <v>12232</v>
      </c>
      <c r="D237" s="2149">
        <v>94965</v>
      </c>
      <c r="E237" s="2103" t="str">
        <f>VLOOKUP($D237,'BANCO DE DADOS DEZEMBRO SERV'!$B$2:$F$14634,2,FALSE)</f>
        <v>CONCRETO FCK = 25MPA, TRAÇO 1:2,3:2,7 (CIMENTO/ AREIA MÉDIA/ BRITA 1) - PREPARO MECÂNICO COM BETONEIRA 400 L. AF_07/2016</v>
      </c>
      <c r="F237" s="2146" t="str">
        <f>VLOOKUP($D237,'BANCO DE DADOS DEZEMBRO SERV'!$B$2:$F$14634,3,FALSE)</f>
        <v>M3</v>
      </c>
      <c r="G237" s="2218">
        <v>0.9</v>
      </c>
      <c r="H237" s="2148">
        <f>VLOOKUP($D237,'BANCO DE DADOS DEZEMBRO SERV'!$B$2:$F$14634,4,FALSE)</f>
        <v>301.23</v>
      </c>
      <c r="I237" s="2147">
        <f t="shared" si="91"/>
        <v>388.79</v>
      </c>
      <c r="J237" s="365">
        <f t="shared" si="92"/>
        <v>349.91</v>
      </c>
      <c r="K237" s="1020"/>
      <c r="L237" s="1761"/>
    </row>
    <row r="238" spans="2:12" s="700" customFormat="1" ht="15.75">
      <c r="B238" s="1019"/>
      <c r="C238" s="2095" t="s">
        <v>12233</v>
      </c>
      <c r="D238" s="2149" t="s">
        <v>563</v>
      </c>
      <c r="E238" s="2103" t="str">
        <f>VLOOKUP($D238,'BANCO DE DADOS DEZEMBRO SERV'!$B$2:$F$14634,2,FALSE)</f>
        <v>LANCAMENTO/APLICACAO MANUAL DE CONCRETO EM FUNDACOES</v>
      </c>
      <c r="F238" s="2146" t="str">
        <f>VLOOKUP($D238,'BANCO DE DADOS DEZEMBRO SERV'!$B$2:$F$14634,3,FALSE)</f>
        <v>M3</v>
      </c>
      <c r="G238" s="2219">
        <v>0.9</v>
      </c>
      <c r="H238" s="2148">
        <f>VLOOKUP($D238,'BANCO DE DADOS DEZEMBRO SERV'!$B$2:$F$14634,4,FALSE)</f>
        <v>91.46</v>
      </c>
      <c r="I238" s="2147">
        <f t="shared" si="91"/>
        <v>118.04</v>
      </c>
      <c r="J238" s="365">
        <f t="shared" si="92"/>
        <v>106.23</v>
      </c>
      <c r="K238" s="1020"/>
      <c r="L238" s="1761"/>
    </row>
    <row r="239" spans="2:12" s="700" customFormat="1" ht="30">
      <c r="B239" s="1019"/>
      <c r="C239" s="2095" t="s">
        <v>12234</v>
      </c>
      <c r="D239" s="2149">
        <v>6087</v>
      </c>
      <c r="E239" s="2103" t="str">
        <f>VLOOKUP($D239,'BANCO DE DADOS DEZEMBRO SERV'!$B$2:$F$14634,2,FALSE)</f>
        <v>TAMPA EM CONCRETO ARMADO 60X60X5CM P/CX INSPECAO/FOSSA SEPTICA</v>
      </c>
      <c r="F239" s="2146" t="str">
        <f>VLOOKUP($D239,'BANCO DE DADOS DEZEMBRO SERV'!$B$2:$F$14634,3,FALSE)</f>
        <v>UN</v>
      </c>
      <c r="G239" s="2218">
        <v>1</v>
      </c>
      <c r="H239" s="2148">
        <f>VLOOKUP($D239,'BANCO DE DADOS DEZEMBRO SERV'!$B$2:$F$14634,4,FALSE)</f>
        <v>19.38</v>
      </c>
      <c r="I239" s="2147">
        <f t="shared" si="91"/>
        <v>25.01</v>
      </c>
      <c r="J239" s="365">
        <f t="shared" si="92"/>
        <v>25.01</v>
      </c>
      <c r="K239" s="1020"/>
      <c r="L239" s="1761"/>
    </row>
    <row r="240" spans="2:12" s="700" customFormat="1" ht="45">
      <c r="B240" s="1019"/>
      <c r="C240" s="2095" t="s">
        <v>12235</v>
      </c>
      <c r="D240" s="2149">
        <v>89744</v>
      </c>
      <c r="E240" s="2103" t="str">
        <f>VLOOKUP($D240,'BANCO DE DADOS DEZEMBRO SERV'!$B$2:$F$14634,2,FALSE)</f>
        <v>JOELHO 90 GRAUS, PVC, SERIE NORMAL, ESGOTO PREDIAL, DN 100 MM, JUNTA E LÁSTICA, FORNECIDO E INSTALADO EM RAMAL DE DESCARGA OU RAMAL DE ESGOTO SANITÁRIO. AF_12/2014</v>
      </c>
      <c r="F240" s="2146" t="str">
        <f>VLOOKUP($D240,'BANCO DE DADOS DEZEMBRO SERV'!$B$2:$F$14634,3,FALSE)</f>
        <v>UN</v>
      </c>
      <c r="G240" s="2218">
        <v>1</v>
      </c>
      <c r="H240" s="2148">
        <f>VLOOKUP($D240,'BANCO DE DADOS DEZEMBRO SERV'!$B$2:$F$14634,4,FALSE)</f>
        <v>17.64</v>
      </c>
      <c r="I240" s="2147">
        <f t="shared" si="91"/>
        <v>22.76</v>
      </c>
      <c r="J240" s="365">
        <f t="shared" si="92"/>
        <v>22.76</v>
      </c>
      <c r="K240" s="1020"/>
      <c r="L240" s="1761"/>
    </row>
    <row r="241" spans="2:16" s="700" customFormat="1" ht="30">
      <c r="B241" s="1019"/>
      <c r="C241" s="2095" t="s">
        <v>12236</v>
      </c>
      <c r="D241" s="2149" t="s">
        <v>602</v>
      </c>
      <c r="E241" s="2103" t="str">
        <f>VLOOKUP($D241,'BANCO DE DADOS DEZEMBRO SERV'!$B$2:$F$14634,2,FALSE)</f>
        <v>IMPERMEABILIZACAO DE ESTRUTURAS ENTERRADAS COM CIMENTO CRISTALIZANTE E ADESIVO LIQUIDO, ATE 7M DE PROFUNDIDADE.</v>
      </c>
      <c r="F241" s="2146" t="str">
        <f>VLOOKUP($D241,'BANCO DE DADOS DEZEMBRO SERV'!$B$2:$F$14634,3,FALSE)</f>
        <v>M2</v>
      </c>
      <c r="G241" s="2218">
        <v>3.53</v>
      </c>
      <c r="H241" s="2148">
        <f>VLOOKUP($D241,'BANCO DE DADOS DEZEMBRO SERV'!$B$2:$F$14634,4,FALSE)</f>
        <v>52.97</v>
      </c>
      <c r="I241" s="2147">
        <f t="shared" si="91"/>
        <v>68.36</v>
      </c>
      <c r="J241" s="365">
        <f t="shared" si="92"/>
        <v>241.31</v>
      </c>
      <c r="K241" s="1020"/>
      <c r="L241" s="1761"/>
    </row>
    <row r="242" spans="2:16" s="700" customFormat="1" ht="30">
      <c r="B242" s="1019"/>
      <c r="C242" s="2095" t="s">
        <v>12237</v>
      </c>
      <c r="D242" s="2149">
        <v>5651</v>
      </c>
      <c r="E242" s="2103" t="str">
        <f>VLOOKUP($D242,'BANCO DE DADOS DEZEMBRO SERV'!$B$2:$F$14634,2,FALSE)</f>
        <v>FORMA TABUA PARA CONCRETO EM FUNDACAO C/ REAPROVEITAMENTO 5X</v>
      </c>
      <c r="F242" s="2146" t="str">
        <f>VLOOKUP($D242,'BANCO DE DADOS DEZEMBRO SERV'!$B$2:$F$14634,3,FALSE)</f>
        <v>M2</v>
      </c>
      <c r="G242" s="2218">
        <v>10.14</v>
      </c>
      <c r="H242" s="2148">
        <f>VLOOKUP($D242,'BANCO DE DADOS DEZEMBRO SERV'!$B$2:$F$14634,4,FALSE)</f>
        <v>26.68</v>
      </c>
      <c r="I242" s="2147">
        <f t="shared" si="91"/>
        <v>34.43</v>
      </c>
      <c r="J242" s="365">
        <f t="shared" si="92"/>
        <v>349.12</v>
      </c>
      <c r="K242" s="1020"/>
      <c r="L242" s="1761"/>
    </row>
    <row r="243" spans="2:16" s="700" customFormat="1" ht="30.75" thickBot="1">
      <c r="B243" s="1019"/>
      <c r="C243" s="1176" t="s">
        <v>12238</v>
      </c>
      <c r="D243" s="2133">
        <v>85662</v>
      </c>
      <c r="E243" s="2104" t="str">
        <f>VLOOKUP($D243,'BANCO DE DADOS DEZEMBRO SERV'!$B$2:$F$14634,2,FALSE)</f>
        <v>ARMACAO EM TELA DE ACO SOLDADA NERVURADA Q-92, ACO CA-60, 4,2MM, MALHA 15X15CM</v>
      </c>
      <c r="F243" s="2145" t="str">
        <f>VLOOKUP($D243,'BANCO DE DADOS DEZEMBRO SERV'!$B$2:$F$14634,3,FALSE)</f>
        <v>M2</v>
      </c>
      <c r="G243" s="2329">
        <v>8.43</v>
      </c>
      <c r="H243" s="1166">
        <f>VLOOKUP($D243,'BANCO DE DADOS DEZEMBRO SERV'!$B$2:$F$14634,4,FALSE)</f>
        <v>10.17</v>
      </c>
      <c r="I243" s="1169">
        <f t="shared" si="91"/>
        <v>13.12</v>
      </c>
      <c r="J243" s="1154">
        <f t="shared" si="92"/>
        <v>110.6</v>
      </c>
      <c r="K243" s="1020"/>
      <c r="L243" s="1761"/>
    </row>
    <row r="244" spans="2:16" s="700" customFormat="1" ht="36.75" customHeight="1" thickBot="1">
      <c r="B244" s="1019"/>
      <c r="C244" s="1113"/>
      <c r="D244" s="1114"/>
      <c r="E244" s="1115" t="s">
        <v>8202</v>
      </c>
      <c r="F244" s="1116"/>
      <c r="G244" s="1983"/>
      <c r="H244" s="1118"/>
      <c r="I244" s="1118"/>
      <c r="J244" s="1119"/>
      <c r="K244" s="1020"/>
      <c r="L244" s="1761"/>
    </row>
    <row r="245" spans="2:16" s="700" customFormat="1" ht="45">
      <c r="B245" s="1019"/>
      <c r="C245" s="2330">
        <v>13106</v>
      </c>
      <c r="D245" s="1207">
        <v>89576</v>
      </c>
      <c r="E245" s="2156" t="str">
        <f>VLOOKUP($D245,'BANCO DE DADOS DEZEMBRO SERV'!$B$2:$F$14634,2,FALSE)</f>
        <v>TUBO PVC, SÉRIE R, ÁGUA PLUVIAL, DN 75 MM, FORNECIDO E INSTALADO EM CO NDUTORES VERTICAIS DE ÁGUAS PLUVIAIS. AF_12/2014</v>
      </c>
      <c r="F245" s="1185" t="str">
        <f>VLOOKUP($D245,'BANCO DE DADOS DEZEMBRO SERV'!$B$2:$F$14634,3,FALSE)</f>
        <v>M</v>
      </c>
      <c r="G245" s="1173">
        <v>1.5</v>
      </c>
      <c r="H245" s="1174">
        <f>VLOOKUP($D245,'BANCO DE DADOS DEZEMBRO SERV'!$B$2:$F$14634,4,FALSE)</f>
        <v>12.59</v>
      </c>
      <c r="I245" s="1266">
        <f t="shared" ref="I245:I246" si="93">TRUNC(H245*(1+$G$6),2)</f>
        <v>16.239999999999998</v>
      </c>
      <c r="J245" s="1265">
        <f t="shared" si="90"/>
        <v>24.36</v>
      </c>
      <c r="K245" s="1020"/>
      <c r="L245" s="627"/>
    </row>
    <row r="246" spans="2:16" s="700" customFormat="1" ht="45">
      <c r="B246" s="1019"/>
      <c r="C246" s="2331">
        <v>13106</v>
      </c>
      <c r="D246" s="2149">
        <v>89578</v>
      </c>
      <c r="E246" s="2103" t="str">
        <f>VLOOKUP($D246,'BANCO DE DADOS DEZEMBRO SERV'!$B$2:$F$14634,2,FALSE)</f>
        <v>TUBO PVC, SÉRIE R, ÁGUA PLUVIAL, DN 100 MM, FORNECIDO E INSTALADO EM C ONDUTORES VERTICAIS DE ÁGUAS PLUVIAIS. AF_12/2014</v>
      </c>
      <c r="F246" s="2146" t="str">
        <f>VLOOKUP($D246,'BANCO DE DADOS DEZEMBRO SERV'!$B$2:$F$14634,3,FALSE)</f>
        <v>M</v>
      </c>
      <c r="G246" s="2150">
        <v>30.5</v>
      </c>
      <c r="H246" s="2148">
        <f>VLOOKUP($D246,'BANCO DE DADOS DEZEMBRO SERV'!$B$2:$F$14634,4,FALSE)</f>
        <v>21.21</v>
      </c>
      <c r="I246" s="2147">
        <f t="shared" si="93"/>
        <v>27.37</v>
      </c>
      <c r="J246" s="365">
        <f t="shared" si="90"/>
        <v>834.78</v>
      </c>
      <c r="K246" s="1020"/>
      <c r="L246" s="627"/>
    </row>
    <row r="247" spans="2:16" s="700" customFormat="1" ht="45">
      <c r="B247" s="1019"/>
      <c r="C247" s="2331">
        <v>13106</v>
      </c>
      <c r="D247" s="1307">
        <v>89584</v>
      </c>
      <c r="E247" s="2103" t="str">
        <f>VLOOKUP($D247,'BANCO DE DADOS DEZEMBRO SERV'!$B$2:$F$14634,2,FALSE)</f>
        <v>JOELHO 90 GRAUS, PVC, SERIE R, ÁGUA PLUVIAL, DN 100 MM, JUNTA ELÁSTICA , FORNECIDO E INSTALADO EM CONDUTORES VERTICAIS DE ÁGUAS PLUVIAIS. AF_ 12/2014</v>
      </c>
      <c r="F247" s="2146" t="str">
        <f>VLOOKUP($D247,'BANCO DE DADOS DEZEMBRO SERV'!$B$2:$F$14634,3,FALSE)</f>
        <v>UN</v>
      </c>
      <c r="G247" s="2150">
        <v>19</v>
      </c>
      <c r="H247" s="2148">
        <f>VLOOKUP($D247,'BANCO DE DADOS DEZEMBRO SERV'!$B$2:$F$14634,4,FALSE)</f>
        <v>23.55</v>
      </c>
      <c r="I247" s="2147">
        <f>TRUNC(H247*(1+$G$6),2)</f>
        <v>30.39</v>
      </c>
      <c r="J247" s="365">
        <f>TRUNC(I247*G247,2)</f>
        <v>577.41</v>
      </c>
      <c r="K247" s="1020"/>
      <c r="L247" s="627"/>
    </row>
    <row r="248" spans="2:16" s="700" customFormat="1" ht="30">
      <c r="B248" s="1019"/>
      <c r="C248" s="2331">
        <v>13106</v>
      </c>
      <c r="D248" s="2149">
        <v>94231</v>
      </c>
      <c r="E248" s="2103" t="str">
        <f>VLOOKUP($D248,'BANCO DE DADOS DEZEMBRO SERV'!$B$2:$F$14634,2,FALSE)</f>
        <v>RUFO EM CHAPA DE AÇO GALVANIZADO NÚMERO 24, CORTE DE 25 CM, INCLUSO TR ANSPORTE VERTICAL. AF_06/2016</v>
      </c>
      <c r="F248" s="2146" t="str">
        <f>VLOOKUP($D248,'BANCO DE DADOS DEZEMBRO SERV'!$B$2:$F$14634,3,FALSE)</f>
        <v>M</v>
      </c>
      <c r="G248" s="2150">
        <v>131</v>
      </c>
      <c r="H248" s="2148">
        <f>VLOOKUP($D248,'BANCO DE DADOS DEZEMBRO SERV'!$B$2:$F$14634,4,FALSE)</f>
        <v>25.62</v>
      </c>
      <c r="I248" s="2147">
        <f>TRUNC(H248*(1+$G$6),2)</f>
        <v>33.06</v>
      </c>
      <c r="J248" s="365">
        <f>TRUNC(I248*G248,2)</f>
        <v>4330.8599999999997</v>
      </c>
      <c r="K248" s="1020"/>
      <c r="L248" s="627"/>
    </row>
    <row r="249" spans="2:16" s="700" customFormat="1" ht="45">
      <c r="B249" s="1019"/>
      <c r="C249" s="2331">
        <v>13106</v>
      </c>
      <c r="D249" s="1307">
        <v>94228</v>
      </c>
      <c r="E249" s="2103" t="str">
        <f>VLOOKUP($D249,'BANCO DE DADOS DEZEMBRO SERV'!$B$2:$F$14634,2,FALSE)</f>
        <v>CALHA EM CHAPA DE AÇO GALVANIZADO NÚMERO 24, DESENVOLVIMENTO DE 50 CM, INCLUSO TRANSPORTE VERTICAL. AF_06/2016</v>
      </c>
      <c r="F249" s="2146" t="str">
        <f>VLOOKUP($D249,'BANCO DE DADOS DEZEMBRO SERV'!$B$2:$F$14634,3,FALSE)</f>
        <v>M</v>
      </c>
      <c r="G249" s="2150">
        <v>41.55</v>
      </c>
      <c r="H249" s="2148">
        <f>VLOOKUP($D249,'BANCO DE DADOS DEZEMBRO SERV'!$B$2:$F$14634,4,FALSE)</f>
        <v>54.42</v>
      </c>
      <c r="I249" s="2147">
        <f>TRUNC(H249*(1+$G$6),2)</f>
        <v>70.23</v>
      </c>
      <c r="J249" s="365">
        <f>TRUNC(I249*G249,2)</f>
        <v>2918.05</v>
      </c>
      <c r="K249" s="1020"/>
      <c r="L249" s="627"/>
    </row>
    <row r="250" spans="2:16" s="700" customFormat="1" ht="30">
      <c r="B250" s="1019"/>
      <c r="C250" s="2331">
        <v>13106</v>
      </c>
      <c r="D250" s="1307" t="str">
        <f>'COMP. HIDRO'!B143</f>
        <v>AMM HID 012</v>
      </c>
      <c r="E250" s="2103" t="str">
        <f>VLOOKUP($D250,'BANCO DE DADOS DEZEMBRO SERV'!$B$2:$F$14634,2,FALSE)</f>
        <v>RALO HEMISFÉRICO EM FERRO FUNDIDO, DN 100 MM, PARA LAJES/ CALHAS - FORNECIMENTO E INSTALAÇÃO</v>
      </c>
      <c r="F250" s="2146" t="str">
        <f>VLOOKUP($D250,'BANCO DE DADOS DEZEMBRO SERV'!$B$2:$F$14634,3,FALSE)</f>
        <v>UN</v>
      </c>
      <c r="G250" s="2150">
        <v>6</v>
      </c>
      <c r="H250" s="2148">
        <f>VLOOKUP($D250,'BANCO DE DADOS DEZEMBRO SERV'!$B$2:$F$14634,4,FALSE)</f>
        <v>28.68</v>
      </c>
      <c r="I250" s="2147">
        <f>TRUNC(H250*(1+$G$6),2)</f>
        <v>37.01</v>
      </c>
      <c r="J250" s="365">
        <f>TRUNC(I250*G250,2)</f>
        <v>222.06</v>
      </c>
      <c r="K250" s="1020"/>
      <c r="L250" s="627"/>
    </row>
    <row r="251" spans="2:16" s="700" customFormat="1" ht="60.75" thickBot="1">
      <c r="B251" s="1019"/>
      <c r="C251" s="2332">
        <v>13106</v>
      </c>
      <c r="D251" s="1184" t="str">
        <f>'COMP. HIDRO'!B152</f>
        <v>AMM HID 013</v>
      </c>
      <c r="E251" s="2104" t="str">
        <f>VLOOKUP($D251,'BANCO DE DADOS DEZEMBRO SERV'!$B$2:$F$14634,2,FALSE)</f>
        <v>FIXAÇÃO DE TUBOS VERTICAIS DE DIÂMETROS SUPERIORES A 75MM COM ABRAÇADEIRA METÁLICA RÍGIDA TIPO D 4" - COM CUNHA E PARAFUSO - FORNECIMENTO E INSTALAÇÃO POR METRO DE TUBULAÇÃO</v>
      </c>
      <c r="F251" s="2145" t="str">
        <f>VLOOKUP($D251,'BANCO DE DADOS DEZEMBRO SERV'!$B$2:$F$14634,3,FALSE)</f>
        <v>M</v>
      </c>
      <c r="G251" s="1178">
        <v>18</v>
      </c>
      <c r="H251" s="1166">
        <f>VLOOKUP($D251,'BANCO DE DADOS DEZEMBRO SERV'!$B$2:$F$14634,4,FALSE)</f>
        <v>3.5599999999999996</v>
      </c>
      <c r="I251" s="1169">
        <f>TRUNC(H251*(1+$G$6),2)</f>
        <v>4.59</v>
      </c>
      <c r="J251" s="1154">
        <f>TRUNC(I251*G251,2)</f>
        <v>82.62</v>
      </c>
      <c r="K251" s="1020"/>
      <c r="L251" s="627">
        <v>8.2891154050319216</v>
      </c>
    </row>
    <row r="252" spans="2:16" s="1051" customFormat="1" ht="16.5" thickBot="1">
      <c r="B252" s="1049"/>
      <c r="C252" s="344"/>
      <c r="D252" s="344"/>
      <c r="E252" s="344"/>
      <c r="F252" s="344"/>
      <c r="G252" s="344"/>
      <c r="H252" s="345"/>
      <c r="I252" s="344"/>
      <c r="J252" s="344"/>
      <c r="K252" s="1050"/>
      <c r="M252" s="1052"/>
      <c r="N252" s="1052"/>
      <c r="O252" s="1052"/>
      <c r="P252" s="1052"/>
    </row>
    <row r="253" spans="2:16" s="998" customFormat="1" ht="16.5" thickBot="1">
      <c r="B253" s="994"/>
      <c r="C253" s="303" t="s">
        <v>9215</v>
      </c>
      <c r="D253" s="306"/>
      <c r="E253" s="368" t="s">
        <v>3087</v>
      </c>
      <c r="F253" s="306"/>
      <c r="G253" s="307"/>
      <c r="H253" s="308"/>
      <c r="I253" s="308"/>
      <c r="J253" s="309">
        <f>SUM(J254:J308)</f>
        <v>27918.540000000008</v>
      </c>
      <c r="K253" s="1010">
        <v>100</v>
      </c>
      <c r="L253" s="1333"/>
      <c r="M253" s="997"/>
      <c r="N253" s="997"/>
      <c r="O253" s="997"/>
      <c r="P253" s="997"/>
    </row>
    <row r="254" spans="2:16" s="998" customFormat="1" ht="45">
      <c r="B254" s="994"/>
      <c r="C254" s="2161" t="s">
        <v>8218</v>
      </c>
      <c r="D254" s="1889">
        <v>91926</v>
      </c>
      <c r="E254" s="2153" t="str">
        <f>VLOOKUP($D254,'BANCO DE DADOS DEZEMBRO SERV'!$B$2:$F$14634,2,FALSE)</f>
        <v>CABO DE COBRE FLEXÍVEL ISOLADO, 2,5 MM², ANTI-CHAMA 450/750 V, PARA CI RCUITOS TERMINAIS - FORNECIMENTO E INSTALAÇÃO. AF_12/2015</v>
      </c>
      <c r="F254" s="2154" t="str">
        <f>VLOOKUP($D254,'BANCO DE DADOS DEZEMBRO SERV'!$B$2:$F$14634,3,FALSE)</f>
        <v>M</v>
      </c>
      <c r="G254" s="1888">
        <v>1218</v>
      </c>
      <c r="H254" s="2158">
        <f>VLOOKUP($D254,'BANCO DE DADOS DEZEMBRO SERV'!$B$2:$F$14634,4,FALSE)</f>
        <v>2.95</v>
      </c>
      <c r="I254" s="2159">
        <f t="shared" ref="I254:I255" si="94">TRUNC(H254*(1+$G$6),2)</f>
        <v>3.8</v>
      </c>
      <c r="J254" s="1120">
        <f t="shared" ref="J254:J255" si="95">TRUNC(I254*G254,2)</f>
        <v>4628.3999999999996</v>
      </c>
      <c r="K254" s="995"/>
      <c r="L254" s="1761"/>
      <c r="M254" s="997"/>
      <c r="N254" s="997"/>
      <c r="O254" s="997"/>
      <c r="P254" s="997"/>
    </row>
    <row r="255" spans="2:16" s="998" customFormat="1" ht="45">
      <c r="B255" s="994"/>
      <c r="C255" s="2141" t="s">
        <v>8236</v>
      </c>
      <c r="D255" s="2143">
        <v>91928</v>
      </c>
      <c r="E255" s="2079" t="str">
        <f>VLOOKUP($D255,'BANCO DE DADOS DEZEMBRO SERV'!$B$2:$F$14634,2,FALSE)</f>
        <v>CABO DE COBRE FLEXÍVEL ISOLADO, 4 MM², ANTI-CHAMA 450/750 V, PARA CIRC UITOS TERMINAIS - FORNECIMENTO E INSTALAÇÃO. AF_12/2015</v>
      </c>
      <c r="F255" s="2078" t="str">
        <f>VLOOKUP($D255,'BANCO DE DADOS DEZEMBRO SERV'!$B$2:$F$14634,3,FALSE)</f>
        <v>M</v>
      </c>
      <c r="G255" s="1960">
        <v>198</v>
      </c>
      <c r="H255" s="2136">
        <f>VLOOKUP($D255,'BANCO DE DADOS DEZEMBRO SERV'!$B$2:$F$14634,4,FALSE)</f>
        <v>4.18</v>
      </c>
      <c r="I255" s="2142">
        <f t="shared" si="94"/>
        <v>5.39</v>
      </c>
      <c r="J255" s="314">
        <f t="shared" si="95"/>
        <v>1067.22</v>
      </c>
      <c r="K255" s="995">
        <f>J254/2</f>
        <v>2314.1999999999998</v>
      </c>
      <c r="L255" s="1761">
        <f>((K255*K253)/J253)</f>
        <v>8.2891154050319216</v>
      </c>
      <c r="M255" s="997"/>
      <c r="N255" s="997"/>
      <c r="O255" s="997"/>
      <c r="P255" s="997"/>
    </row>
    <row r="256" spans="2:16" s="998" customFormat="1" ht="45">
      <c r="B256" s="994"/>
      <c r="C256" s="2141" t="s">
        <v>8237</v>
      </c>
      <c r="D256" s="2143">
        <v>91930</v>
      </c>
      <c r="E256" s="2079" t="str">
        <f>VLOOKUP($D256,'BANCO DE DADOS DEZEMBRO SERV'!$B$2:$F$14634,2,FALSE)</f>
        <v>CABO DE COBRE FLEXÍVEL ISOLADO, 6 MM², ANTI-CHAMA 450/750 V, PARA CIRC UITOS TERMINAIS - FORNECIMENTO E INSTALAÇÃO. AF_12/2015</v>
      </c>
      <c r="F256" s="2078" t="str">
        <f>VLOOKUP($D256,'BANCO DE DADOS DEZEMBRO SERV'!$B$2:$F$14634,3,FALSE)</f>
        <v>M</v>
      </c>
      <c r="G256" s="1960">
        <v>41</v>
      </c>
      <c r="H256" s="2136">
        <f>VLOOKUP($D256,'BANCO DE DADOS DEZEMBRO SERV'!$B$2:$F$14634,4,FALSE)</f>
        <v>4.9400000000000004</v>
      </c>
      <c r="I256" s="2142">
        <f t="shared" ref="I256:I297" si="96">TRUNC(H256*(1+$G$6),2)</f>
        <v>6.37</v>
      </c>
      <c r="J256" s="314">
        <f t="shared" ref="J256:J297" si="97">TRUNC(I256*G256,2)</f>
        <v>261.17</v>
      </c>
      <c r="K256" s="995"/>
      <c r="L256" s="996"/>
      <c r="M256" s="997"/>
      <c r="N256" s="997"/>
      <c r="O256" s="997"/>
      <c r="P256" s="997"/>
    </row>
    <row r="257" spans="2:16" s="998" customFormat="1" ht="30">
      <c r="B257" s="994"/>
      <c r="C257" s="2141" t="s">
        <v>8238</v>
      </c>
      <c r="D257" s="1958">
        <v>92984</v>
      </c>
      <c r="E257" s="2079" t="str">
        <f>VLOOKUP($D257,'BANCO DE DADOS DEZEMBRO SERV'!$B$2:$F$14634,2,FALSE)</f>
        <v>CABO DE COBRE FLEXÍVEL ISOLADO, 25 MM², ANTI-CHAMA 0,6/1,0 KV, PARA DI STRIBUIÇÃO - FORNECIMENTO E INSTALAÇÃO. AF_12/2015</v>
      </c>
      <c r="F257" s="2078" t="str">
        <f>VLOOKUP($D257,'BANCO DE DADOS DEZEMBRO SERV'!$B$2:$F$14634,3,FALSE)</f>
        <v>M</v>
      </c>
      <c r="G257" s="1960">
        <v>96</v>
      </c>
      <c r="H257" s="2136">
        <f>VLOOKUP($D257,'BANCO DE DADOS DEZEMBRO SERV'!$B$2:$F$14634,4,FALSE)</f>
        <v>13.66</v>
      </c>
      <c r="I257" s="2142">
        <f t="shared" si="96"/>
        <v>17.63</v>
      </c>
      <c r="J257" s="314">
        <f t="shared" si="97"/>
        <v>1692.48</v>
      </c>
      <c r="K257" s="995"/>
      <c r="L257" s="996"/>
      <c r="M257" s="997"/>
      <c r="N257" s="997"/>
      <c r="O257" s="997"/>
      <c r="P257" s="997"/>
    </row>
    <row r="258" spans="2:16" s="998" customFormat="1" ht="30">
      <c r="B258" s="994"/>
      <c r="C258" s="2141" t="s">
        <v>9216</v>
      </c>
      <c r="D258" s="2149">
        <v>72261</v>
      </c>
      <c r="E258" s="2079" t="str">
        <f>VLOOKUP($D258,'BANCO DE DADOS DEZEMBRO SERV'!$B$2:$F$14634,2,FALSE)</f>
        <v>TERMINAL OU CONECTOR DE PRESSAO - PARA CABO 25MM2 - FORNECIMENTO E INS TALACAO</v>
      </c>
      <c r="F258" s="2078" t="str">
        <f>VLOOKUP($D258,'BANCO DE DADOS DEZEMBRO SERV'!$B$2:$F$14634,3,FALSE)</f>
        <v>UN</v>
      </c>
      <c r="G258" s="2140">
        <v>8</v>
      </c>
      <c r="H258" s="2136">
        <f>VLOOKUP($D258,'BANCO DE DADOS DEZEMBRO SERV'!$B$2:$F$14634,4,FALSE)</f>
        <v>12.08</v>
      </c>
      <c r="I258" s="2142">
        <f t="shared" si="96"/>
        <v>15.59</v>
      </c>
      <c r="J258" s="314">
        <f t="shared" si="97"/>
        <v>124.72</v>
      </c>
      <c r="K258" s="995"/>
      <c r="L258" s="996"/>
      <c r="M258" s="997"/>
      <c r="N258" s="997"/>
      <c r="O258" s="997"/>
      <c r="P258" s="997"/>
    </row>
    <row r="259" spans="2:16" s="998" customFormat="1" ht="30">
      <c r="B259" s="994"/>
      <c r="C259" s="2141" t="s">
        <v>9217</v>
      </c>
      <c r="D259" s="2143">
        <v>91953</v>
      </c>
      <c r="E259" s="2079" t="str">
        <f>VLOOKUP($D259,'BANCO DE DADOS DEZEMBRO SERV'!$B$2:$F$14634,2,FALSE)</f>
        <v>INTERRUPTOR SIMPLES (1 MÓDULO), 10A/250V, INCLUINDO SUPORTE E PLACA - FORNECIMENTO E INSTALAÇÃO. AF_12/2015</v>
      </c>
      <c r="F259" s="2078" t="str">
        <f>VLOOKUP($D259,'BANCO DE DADOS DEZEMBRO SERV'!$B$2:$F$14634,3,FALSE)</f>
        <v>UN</v>
      </c>
      <c r="G259" s="2140">
        <v>6</v>
      </c>
      <c r="H259" s="2136">
        <f>VLOOKUP($D259,'BANCO DE DADOS DEZEMBRO SERV'!$B$2:$F$14634,4,FALSE)</f>
        <v>15.71</v>
      </c>
      <c r="I259" s="2142">
        <f t="shared" si="96"/>
        <v>20.27</v>
      </c>
      <c r="J259" s="314">
        <f t="shared" si="97"/>
        <v>121.62</v>
      </c>
      <c r="K259" s="995"/>
      <c r="L259" s="996"/>
      <c r="M259" s="997"/>
      <c r="N259" s="997"/>
      <c r="O259" s="997"/>
      <c r="P259" s="997"/>
    </row>
    <row r="260" spans="2:16" s="998" customFormat="1" ht="30">
      <c r="B260" s="994"/>
      <c r="C260" s="2141" t="s">
        <v>9218</v>
      </c>
      <c r="D260" s="2143">
        <v>91959</v>
      </c>
      <c r="E260" s="2079" t="str">
        <f>VLOOKUP($D260,'BANCO DE DADOS DEZEMBRO SERV'!$B$2:$F$14634,2,FALSE)</f>
        <v>INTERRUPTOR SIMPLES (2 MÓDULOS), 10A/250V, INCLUINDO SUPORTE E PLACA - FORNECIMENTO E INSTALAÇÃO. AF_12/2015</v>
      </c>
      <c r="F260" s="2078" t="str">
        <f>VLOOKUP($D260,'BANCO DE DADOS DEZEMBRO SERV'!$B$2:$F$14634,3,FALSE)</f>
        <v>UN</v>
      </c>
      <c r="G260" s="2140">
        <v>2</v>
      </c>
      <c r="H260" s="2136">
        <f>VLOOKUP($D260,'BANCO DE DADOS DEZEMBRO SERV'!$B$2:$F$14634,4,FALSE)</f>
        <v>24.82</v>
      </c>
      <c r="I260" s="2142">
        <f t="shared" si="96"/>
        <v>32.03</v>
      </c>
      <c r="J260" s="314">
        <f t="shared" si="97"/>
        <v>64.06</v>
      </c>
      <c r="K260" s="995"/>
      <c r="L260" s="996"/>
      <c r="M260" s="997"/>
      <c r="N260" s="997"/>
      <c r="O260" s="997"/>
      <c r="P260" s="997"/>
    </row>
    <row r="261" spans="2:16" s="998" customFormat="1" ht="30">
      <c r="B261" s="994"/>
      <c r="C261" s="2141" t="s">
        <v>9219</v>
      </c>
      <c r="D261" s="2143">
        <v>91967</v>
      </c>
      <c r="E261" s="2079" t="str">
        <f>VLOOKUP($D261,'BANCO DE DADOS DEZEMBRO SERV'!$B$2:$F$14634,2,FALSE)</f>
        <v>INTERRUPTOR SIMPLES (3 MÓDULOS), 10A/250V, INCLUINDO SUPORTE E PLACA - FORNECIMENTO E INSTALAÇÃO. AF_12/2015</v>
      </c>
      <c r="F261" s="2078" t="str">
        <f>VLOOKUP($D261,'BANCO DE DADOS DEZEMBRO SERV'!$B$2:$F$14634,3,FALSE)</f>
        <v>UN</v>
      </c>
      <c r="G261" s="2140">
        <v>1</v>
      </c>
      <c r="H261" s="2136">
        <f>VLOOKUP($D261,'BANCO DE DADOS DEZEMBRO SERV'!$B$2:$F$14634,4,FALSE)</f>
        <v>33.93</v>
      </c>
      <c r="I261" s="2142">
        <f t="shared" ref="I261" si="98">TRUNC(H261*(1+$G$6),2)</f>
        <v>43.79</v>
      </c>
      <c r="J261" s="314">
        <f t="shared" ref="J261" si="99">TRUNC(I261*G261,2)</f>
        <v>43.79</v>
      </c>
      <c r="K261" s="995"/>
      <c r="L261" s="996"/>
      <c r="M261" s="997"/>
      <c r="N261" s="997"/>
      <c r="O261" s="997"/>
      <c r="P261" s="997"/>
    </row>
    <row r="262" spans="2:16" s="998" customFormat="1" ht="45">
      <c r="B262" s="994"/>
      <c r="C262" s="2141" t="s">
        <v>9220</v>
      </c>
      <c r="D262" s="2149">
        <v>92023</v>
      </c>
      <c r="E262" s="2079" t="str">
        <f>VLOOKUP($D262,'BANCO DE DADOS DEZEMBRO SERV'!$B$2:$F$14634,2,FALSE)</f>
        <v>INTERRUPTOR SIMPLES (1 MÓDULO) COM 1 TOMADA DE EMBUTIR 2P+T 10 A,  INC LUINDO SUPORTE E PLACA - FORNECIMENTO E INSTALAÇÃO. AF_12/2015</v>
      </c>
      <c r="F262" s="2078" t="str">
        <f>VLOOKUP($D262,'BANCO DE DADOS DEZEMBRO SERV'!$B$2:$F$14634,3,FALSE)</f>
        <v>UN</v>
      </c>
      <c r="G262" s="2134">
        <v>8</v>
      </c>
      <c r="H262" s="2136">
        <f>VLOOKUP($D262,'BANCO DE DADOS DEZEMBRO SERV'!$B$2:$F$14634,4,FALSE)</f>
        <v>27.96</v>
      </c>
      <c r="I262" s="2142">
        <f t="shared" si="96"/>
        <v>36.08</v>
      </c>
      <c r="J262" s="314">
        <f t="shared" si="97"/>
        <v>288.64</v>
      </c>
      <c r="K262" s="995"/>
      <c r="L262" s="996"/>
      <c r="M262" s="997"/>
      <c r="N262" s="997"/>
      <c r="O262" s="997"/>
      <c r="P262" s="997"/>
    </row>
    <row r="263" spans="2:16" s="998" customFormat="1" ht="30">
      <c r="B263" s="994"/>
      <c r="C263" s="2141" t="s">
        <v>9830</v>
      </c>
      <c r="D263" s="2149">
        <v>83403</v>
      </c>
      <c r="E263" s="2079" t="str">
        <f>VLOOKUP($D263,'BANCO DE DADOS DEZEMBRO SERV'!$B$2:$F$14634,2,FALSE)</f>
        <v>INTERRUPTOR PULSADOR DE CAMPAINHA OU MINUTERIA 2A/250V C/ CAIXA - FORN ECIMENTO E INSTALACAO</v>
      </c>
      <c r="F263" s="2078" t="str">
        <f>VLOOKUP($D263,'BANCO DE DADOS DEZEMBRO SERV'!$B$2:$F$14634,3,FALSE)</f>
        <v>UN</v>
      </c>
      <c r="G263" s="2134">
        <v>2</v>
      </c>
      <c r="H263" s="2136">
        <f>VLOOKUP($D263,'BANCO DE DADOS DEZEMBRO SERV'!$B$2:$F$14634,4,FALSE)</f>
        <v>13.57</v>
      </c>
      <c r="I263" s="2142">
        <f t="shared" si="96"/>
        <v>17.510000000000002</v>
      </c>
      <c r="J263" s="314">
        <f t="shared" si="97"/>
        <v>35.020000000000003</v>
      </c>
      <c r="K263" s="995"/>
      <c r="L263" s="996"/>
      <c r="M263" s="997"/>
      <c r="N263" s="997"/>
      <c r="O263" s="997"/>
      <c r="P263" s="997"/>
    </row>
    <row r="264" spans="2:16" s="998" customFormat="1" ht="30">
      <c r="B264" s="994"/>
      <c r="C264" s="2141" t="s">
        <v>9831</v>
      </c>
      <c r="D264" s="2149">
        <v>91993</v>
      </c>
      <c r="E264" s="2079" t="str">
        <f>VLOOKUP($D264,'BANCO DE DADOS DEZEMBRO SERV'!$B$2:$F$14634,2,FALSE)</f>
        <v>TOMADA ALTA DE EMBUTIR (1 MÓDULO), 2P+T 20 A, INCLUINDO SUPORTE E PLAC A - FORNECIMENTO E INSTALAÇÃO. AF_12/2015</v>
      </c>
      <c r="F264" s="2078" t="str">
        <f>VLOOKUP($D264,'BANCO DE DADOS DEZEMBRO SERV'!$B$2:$F$14634,3,FALSE)</f>
        <v>UN</v>
      </c>
      <c r="G264" s="2134">
        <v>8</v>
      </c>
      <c r="H264" s="2136">
        <f>VLOOKUP($D264,'BANCO DE DADOS DEZEMBRO SERV'!$B$2:$F$14634,4,FALSE)</f>
        <v>26.07</v>
      </c>
      <c r="I264" s="2142">
        <f t="shared" si="96"/>
        <v>33.64</v>
      </c>
      <c r="J264" s="314">
        <f>TRUNC(I264*G264,2)</f>
        <v>269.12</v>
      </c>
      <c r="K264" s="995"/>
      <c r="L264" s="996"/>
      <c r="M264" s="997"/>
      <c r="N264" s="997"/>
      <c r="O264" s="997"/>
      <c r="P264" s="997"/>
    </row>
    <row r="265" spans="2:16" s="998" customFormat="1" ht="30">
      <c r="B265" s="994"/>
      <c r="C265" s="2141" t="s">
        <v>12057</v>
      </c>
      <c r="D265" s="2149">
        <v>91992</v>
      </c>
      <c r="E265" s="2079" t="str">
        <f>VLOOKUP($D265,'BANCO DE DADOS DEZEMBRO SERV'!$B$2:$F$14634,2,FALSE)</f>
        <v>TOMADA ALTA DE EMBUTIR (1 MÓDULO), 2P+T 10 A, INCLUINDO SUPORTE E PLAC A - FORNECIMENTO E INSTALAÇÃO. AF_12/2015</v>
      </c>
      <c r="F265" s="2078" t="str">
        <f>VLOOKUP($D265,'BANCO DE DADOS DEZEMBRO SERV'!$B$2:$F$14634,3,FALSE)</f>
        <v>UN</v>
      </c>
      <c r="G265" s="2134">
        <v>3</v>
      </c>
      <c r="H265" s="2136">
        <f>VLOOKUP($D265,'BANCO DE DADOS DEZEMBRO SERV'!$B$2:$F$14634,4,FALSE)</f>
        <v>24.83</v>
      </c>
      <c r="I265" s="2142">
        <f t="shared" ref="I265:I269" si="100">TRUNC(H265*(1+$G$6),2)</f>
        <v>32.04</v>
      </c>
      <c r="J265" s="314">
        <f t="shared" ref="J265:J266" si="101">TRUNC(I265*G265,2)</f>
        <v>96.12</v>
      </c>
      <c r="K265" s="995"/>
      <c r="L265" s="996"/>
      <c r="M265" s="997"/>
      <c r="N265" s="997"/>
      <c r="O265" s="997"/>
      <c r="P265" s="997"/>
    </row>
    <row r="266" spans="2:16" s="998" customFormat="1" ht="30">
      <c r="B266" s="994"/>
      <c r="C266" s="2141" t="s">
        <v>9832</v>
      </c>
      <c r="D266" s="2149">
        <v>91996</v>
      </c>
      <c r="E266" s="2079" t="str">
        <f>VLOOKUP($D266,'BANCO DE DADOS DEZEMBRO SERV'!$B$2:$F$14634,2,FALSE)</f>
        <v>TOMADA MÉDIA DE EMBUTIR (1 MÓDULO), 2P+T 10 A, INCLUINDO SUPORTE E PLA CA - FORNECIMENTO E INSTALAÇÃO. AF_12/2015</v>
      </c>
      <c r="F266" s="2078" t="str">
        <f>VLOOKUP($D266,'BANCO DE DADOS DEZEMBRO SERV'!$B$2:$F$14634,3,FALSE)</f>
        <v>UN</v>
      </c>
      <c r="G266" s="2134">
        <v>6</v>
      </c>
      <c r="H266" s="2136">
        <f>VLOOKUP($D266,'BANCO DE DADOS DEZEMBRO SERV'!$B$2:$F$14634,4,FALSE)</f>
        <v>18.87</v>
      </c>
      <c r="I266" s="2142">
        <f t="shared" si="100"/>
        <v>24.35</v>
      </c>
      <c r="J266" s="314">
        <f t="shared" si="101"/>
        <v>146.1</v>
      </c>
      <c r="K266" s="995"/>
      <c r="L266" s="996"/>
      <c r="M266" s="997"/>
      <c r="N266" s="997"/>
      <c r="O266" s="997"/>
      <c r="P266" s="997"/>
    </row>
    <row r="267" spans="2:16" s="998" customFormat="1" ht="30">
      <c r="B267" s="994"/>
      <c r="C267" s="2141" t="s">
        <v>9833</v>
      </c>
      <c r="D267" s="2143">
        <v>92000</v>
      </c>
      <c r="E267" s="2079" t="str">
        <f>VLOOKUP($D267,'BANCO DE DADOS DEZEMBRO SERV'!$B$2:$F$14634,2,FALSE)</f>
        <v>TOMADA BAIXA DE EMBUTIR (1 MÓDULO), 2P+T 10 A, INCLUINDO SUPORTE E PLA CA - FORNECIMENTO E INSTALAÇÃO. AF_12/2015</v>
      </c>
      <c r="F267" s="2078" t="str">
        <f>VLOOKUP($D267,'BANCO DE DADOS DEZEMBRO SERV'!$B$2:$F$14634,3,FALSE)</f>
        <v>UN</v>
      </c>
      <c r="G267" s="2140">
        <v>18</v>
      </c>
      <c r="H267" s="2136">
        <f>VLOOKUP($D267,'BANCO DE DADOS DEZEMBRO SERV'!$B$2:$F$14634,4,FALSE)</f>
        <v>16.559999999999999</v>
      </c>
      <c r="I267" s="2142">
        <f t="shared" ref="I267" si="102">TRUNC(H267*(1+$G$6),2)</f>
        <v>21.37</v>
      </c>
      <c r="J267" s="314">
        <f>TRUNC(I267*G267,2)</f>
        <v>384.66</v>
      </c>
      <c r="K267" s="995"/>
      <c r="L267" s="996"/>
      <c r="M267" s="997"/>
      <c r="N267" s="997"/>
      <c r="O267" s="997"/>
      <c r="P267" s="997"/>
    </row>
    <row r="268" spans="2:16" s="998" customFormat="1" ht="30">
      <c r="B268" s="994"/>
      <c r="C268" s="2141" t="s">
        <v>9834</v>
      </c>
      <c r="D268" s="2143">
        <v>92008</v>
      </c>
      <c r="E268" s="2079" t="str">
        <f>VLOOKUP($D268,'BANCO DE DADOS DEZEMBRO SERV'!$B$2:$F$14634,2,FALSE)</f>
        <v>TOMADA BAIXA DE EMBUTIR (2 MÓDULOS), 2P+T 10 A, INCLUINDO SUPORTE E PL ACA - FORNECIMENTO E INSTALAÇÃO. AF_12/2015</v>
      </c>
      <c r="F268" s="2078" t="str">
        <f>VLOOKUP($D268,'BANCO DE DADOS DEZEMBRO SERV'!$B$2:$F$14634,3,FALSE)</f>
        <v>UN</v>
      </c>
      <c r="G268" s="2140">
        <v>8</v>
      </c>
      <c r="H268" s="2136">
        <f>VLOOKUP($D268,'BANCO DE DADOS DEZEMBRO SERV'!$B$2:$F$14634,4,FALSE)</f>
        <v>26.49</v>
      </c>
      <c r="I268" s="2142">
        <f t="shared" si="100"/>
        <v>34.19</v>
      </c>
      <c r="J268" s="314">
        <f>TRUNC(I268*G268,2)</f>
        <v>273.52</v>
      </c>
      <c r="K268" s="995"/>
      <c r="L268" s="996"/>
      <c r="M268" s="997"/>
      <c r="N268" s="997"/>
      <c r="O268" s="997"/>
      <c r="P268" s="997"/>
    </row>
    <row r="269" spans="2:16" s="998" customFormat="1" ht="30">
      <c r="B269" s="994"/>
      <c r="C269" s="2141" t="s">
        <v>9835</v>
      </c>
      <c r="D269" s="2149" t="s">
        <v>38</v>
      </c>
      <c r="E269" s="2079" t="str">
        <f>VLOOKUP($D269,'BANCO DE DADOS DEZEMBRO SERV'!$B$2:$F$14634,2,FALSE)</f>
        <v>DISJUNTOR TERMOMAGNETICO MONOPOLAR PADRAO NEMA (AMERICANO) 10 A 30A 24 0V, FORNECIMENTO E INSTALACAO</v>
      </c>
      <c r="F269" s="2078" t="str">
        <f>VLOOKUP($D269,'BANCO DE DADOS DEZEMBRO SERV'!$B$2:$F$14634,3,FALSE)</f>
        <v>UN</v>
      </c>
      <c r="G269" s="2134">
        <v>13</v>
      </c>
      <c r="H269" s="2136">
        <f>VLOOKUP($D269,'BANCO DE DADOS DEZEMBRO SERV'!$B$2:$F$14634,4,FALSE)</f>
        <v>10.43</v>
      </c>
      <c r="I269" s="2142">
        <f t="shared" si="100"/>
        <v>13.46</v>
      </c>
      <c r="J269" s="314">
        <f>TRUNC(I269*G269,2)</f>
        <v>174.98</v>
      </c>
      <c r="K269" s="995"/>
      <c r="L269" s="996"/>
      <c r="M269" s="997"/>
      <c r="N269" s="997"/>
      <c r="O269" s="997"/>
      <c r="P269" s="997"/>
    </row>
    <row r="270" spans="2:16" s="998" customFormat="1" ht="30">
      <c r="B270" s="994"/>
      <c r="C270" s="2141" t="s">
        <v>9836</v>
      </c>
      <c r="D270" s="2149" t="s">
        <v>39</v>
      </c>
      <c r="E270" s="2079" t="str">
        <f>VLOOKUP($D270,'BANCO DE DADOS DEZEMBRO SERV'!$B$2:$F$14634,2,FALSE)</f>
        <v>DISJUNTOR TERMOMAGNETICO BIPOLAR PADRAO NEMA (AMERICANO) 10 A 50A 240V , FORNECIMENTO E INSTALACAO</v>
      </c>
      <c r="F270" s="2078" t="str">
        <f>VLOOKUP($D270,'BANCO DE DADOS DEZEMBRO SERV'!$B$2:$F$14634,3,FALSE)</f>
        <v>UN</v>
      </c>
      <c r="G270" s="2134">
        <v>8</v>
      </c>
      <c r="H270" s="2136">
        <f>VLOOKUP($D270,'BANCO DE DADOS DEZEMBRO SERV'!$B$2:$F$14634,4,FALSE)</f>
        <v>46.89</v>
      </c>
      <c r="I270" s="2142">
        <f t="shared" si="96"/>
        <v>60.52</v>
      </c>
      <c r="J270" s="314">
        <f t="shared" si="97"/>
        <v>484.16</v>
      </c>
      <c r="K270" s="995"/>
      <c r="L270" s="996"/>
      <c r="M270" s="997"/>
      <c r="N270" s="997"/>
      <c r="O270" s="997"/>
      <c r="P270" s="997"/>
    </row>
    <row r="271" spans="2:16" s="998" customFormat="1" ht="30">
      <c r="B271" s="994"/>
      <c r="C271" s="2141" t="s">
        <v>9837</v>
      </c>
      <c r="D271" s="2143" t="s">
        <v>41</v>
      </c>
      <c r="E271" s="2079" t="str">
        <f>VLOOKUP($D271,'BANCO DE DADOS DEZEMBRO SERV'!$B$2:$F$14634,2,FALSE)</f>
        <v>DISJUNTOR TERMOMAGNETICO TRIPOLAR PADRAO NEMA (AMERICANO) 60 A 100A 24 0V, FORNECIMENTO E INSTALACAO</v>
      </c>
      <c r="F271" s="2078" t="str">
        <f>VLOOKUP($D271,'BANCO DE DADOS DEZEMBRO SERV'!$B$2:$F$14634,3,FALSE)</f>
        <v>UN</v>
      </c>
      <c r="G271" s="2140">
        <v>1</v>
      </c>
      <c r="H271" s="2136">
        <f>VLOOKUP($D271,'BANCO DE DADOS DEZEMBRO SERV'!$B$2:$F$14634,4,FALSE)</f>
        <v>90.42</v>
      </c>
      <c r="I271" s="2142">
        <f t="shared" si="96"/>
        <v>116.7</v>
      </c>
      <c r="J271" s="314">
        <f t="shared" si="97"/>
        <v>116.7</v>
      </c>
      <c r="K271" s="995"/>
      <c r="L271" s="996"/>
      <c r="M271" s="997"/>
      <c r="N271" s="997"/>
      <c r="O271" s="997"/>
      <c r="P271" s="997"/>
    </row>
    <row r="272" spans="2:16" s="998" customFormat="1" ht="30">
      <c r="B272" s="994"/>
      <c r="C272" s="2141" t="s">
        <v>9838</v>
      </c>
      <c r="D272" s="2143">
        <v>91937</v>
      </c>
      <c r="E272" s="2079" t="str">
        <f>VLOOKUP($D272,'BANCO DE DADOS DEZEMBRO SERV'!$B$2:$F$14634,2,FALSE)</f>
        <v>CAIXA OCTOGONAL 3" X 3", PVC, INSTALADA EM LAJE - FORNECIMENTO E INSTA LAÇÃO. AF_12/2015</v>
      </c>
      <c r="F272" s="2078" t="str">
        <f>VLOOKUP($D272,'BANCO DE DADOS DEZEMBRO SERV'!$B$2:$F$14634,3,FALSE)</f>
        <v>UN</v>
      </c>
      <c r="G272" s="2140">
        <v>39</v>
      </c>
      <c r="H272" s="2136">
        <f>VLOOKUP($D272,'BANCO DE DADOS DEZEMBRO SERV'!$B$2:$F$14634,4,FALSE)</f>
        <v>7.21</v>
      </c>
      <c r="I272" s="2142">
        <f t="shared" si="96"/>
        <v>9.3000000000000007</v>
      </c>
      <c r="J272" s="314">
        <f t="shared" si="97"/>
        <v>362.7</v>
      </c>
      <c r="K272" s="995"/>
      <c r="L272" s="996"/>
      <c r="M272" s="997"/>
      <c r="N272" s="997"/>
      <c r="O272" s="997"/>
      <c r="P272" s="997"/>
    </row>
    <row r="273" spans="2:16" s="998" customFormat="1" ht="30">
      <c r="B273" s="994"/>
      <c r="C273" s="2141" t="s">
        <v>9839</v>
      </c>
      <c r="D273" s="2143">
        <v>91939</v>
      </c>
      <c r="E273" s="2079" t="str">
        <f>VLOOKUP($D273,'BANCO DE DADOS DEZEMBRO SERV'!$B$2:$F$14634,2,FALSE)</f>
        <v>CAIXA RETANGULAR 4" X 2" ALTA (2,00 M DO PISO), PVC, INSTALADA EM PARE DE - FORNECIMENTO E INSTALAÇÃO. AF_12/2015</v>
      </c>
      <c r="F273" s="2078" t="str">
        <f>VLOOKUP($D273,'BANCO DE DADOS DEZEMBRO SERV'!$B$2:$F$14634,3,FALSE)</f>
        <v>UN</v>
      </c>
      <c r="G273" s="2140">
        <v>13</v>
      </c>
      <c r="H273" s="2136">
        <f>VLOOKUP($D273,'BANCO DE DADOS DEZEMBRO SERV'!$B$2:$F$14634,4,FALSE)</f>
        <v>18.309999999999999</v>
      </c>
      <c r="I273" s="2142">
        <f t="shared" si="96"/>
        <v>23.63</v>
      </c>
      <c r="J273" s="314">
        <f t="shared" si="97"/>
        <v>307.19</v>
      </c>
      <c r="K273" s="995"/>
      <c r="L273" s="996"/>
      <c r="M273" s="997"/>
      <c r="N273" s="997"/>
      <c r="O273" s="997"/>
      <c r="P273" s="997"/>
    </row>
    <row r="274" spans="2:16" s="998" customFormat="1" ht="30">
      <c r="B274" s="994"/>
      <c r="C274" s="2141" t="s">
        <v>9840</v>
      </c>
      <c r="D274" s="2143">
        <v>91940</v>
      </c>
      <c r="E274" s="2079" t="str">
        <f>VLOOKUP($D274,'BANCO DE DADOS DEZEMBRO SERV'!$B$2:$F$14634,2,FALSE)</f>
        <v>CAIXA RETANGULAR 4" X 2" MÉDIA (1,30 M DO PISO), PVC, INSTALADA EM PAR EDE - FORNECIMENTO E INSTALAÇÃO. AF_12/2015</v>
      </c>
      <c r="F274" s="2078" t="str">
        <f>VLOOKUP($D274,'BANCO DE DADOS DEZEMBRO SERV'!$B$2:$F$14634,3,FALSE)</f>
        <v>UN</v>
      </c>
      <c r="G274" s="2140">
        <v>25</v>
      </c>
      <c r="H274" s="2136">
        <f>VLOOKUP($D274,'BANCO DE DADOS DEZEMBRO SERV'!$B$2:$F$14634,4,FALSE)</f>
        <v>9.68</v>
      </c>
      <c r="I274" s="2142">
        <f t="shared" si="96"/>
        <v>12.49</v>
      </c>
      <c r="J274" s="314">
        <f t="shared" si="97"/>
        <v>312.25</v>
      </c>
      <c r="K274" s="995"/>
      <c r="L274" s="996"/>
      <c r="M274" s="997"/>
      <c r="N274" s="997"/>
      <c r="O274" s="997"/>
      <c r="P274" s="997"/>
    </row>
    <row r="275" spans="2:16" s="998" customFormat="1" ht="30">
      <c r="B275" s="994"/>
      <c r="C275" s="2141" t="s">
        <v>9841</v>
      </c>
      <c r="D275" s="2143">
        <v>91941</v>
      </c>
      <c r="E275" s="2079" t="str">
        <f>VLOOKUP($D275,'BANCO DE DADOS DEZEMBRO SERV'!$B$2:$F$14634,2,FALSE)</f>
        <v>CAIXA RETANGULAR 4" X 2" BAIXA (0,30 M DO PISO), PVC, INSTALADA EM PAR EDE - FORNECIMENTO E INSTALAÇÃO. AF_12/2015</v>
      </c>
      <c r="F275" s="2078" t="str">
        <f>VLOOKUP($D275,'BANCO DE DADOS DEZEMBRO SERV'!$B$2:$F$14634,3,FALSE)</f>
        <v>UN</v>
      </c>
      <c r="G275" s="2140">
        <v>26</v>
      </c>
      <c r="H275" s="2136">
        <f>VLOOKUP($D275,'BANCO DE DADOS DEZEMBRO SERV'!$B$2:$F$14634,4,FALSE)</f>
        <v>6.45</v>
      </c>
      <c r="I275" s="2142">
        <f t="shared" si="96"/>
        <v>8.32</v>
      </c>
      <c r="J275" s="314">
        <f t="shared" si="97"/>
        <v>216.32</v>
      </c>
      <c r="K275" s="995"/>
      <c r="L275" s="996"/>
      <c r="M275" s="997"/>
      <c r="N275" s="997"/>
      <c r="O275" s="997"/>
      <c r="P275" s="997"/>
    </row>
    <row r="276" spans="2:16" s="998" customFormat="1" ht="45">
      <c r="B276" s="994"/>
      <c r="C276" s="2141" t="s">
        <v>9842</v>
      </c>
      <c r="D276" s="2149">
        <v>91854</v>
      </c>
      <c r="E276" s="2079" t="str">
        <f>VLOOKUP($D276,'BANCO DE DADOS DEZEMBRO SERV'!$B$2:$F$14634,2,FALSE)</f>
        <v>ELETRODUTO FLEXÍVEL CORRUGADO, PVC, DN 25 MM (3/4"), PARA CIRCUITOS TE RMINAIS, INSTALADO EM PAREDE - FORNECIMENTO E INSTALAÇÃO. AF_12/2015</v>
      </c>
      <c r="F276" s="2078" t="str">
        <f>VLOOKUP($D276,'BANCO DE DADOS DEZEMBRO SERV'!$B$2:$F$14634,3,FALSE)</f>
        <v>M</v>
      </c>
      <c r="G276" s="2134">
        <v>22</v>
      </c>
      <c r="H276" s="2136">
        <f>VLOOKUP($D276,'BANCO DE DADOS DEZEMBRO SERV'!$B$2:$F$14634,4,FALSE)</f>
        <v>5.67</v>
      </c>
      <c r="I276" s="2142">
        <f t="shared" si="96"/>
        <v>7.31</v>
      </c>
      <c r="J276" s="314">
        <f t="shared" si="97"/>
        <v>160.82</v>
      </c>
      <c r="K276" s="995"/>
      <c r="L276" s="996"/>
      <c r="M276" s="997"/>
      <c r="N276" s="997"/>
      <c r="O276" s="997"/>
      <c r="P276" s="997"/>
    </row>
    <row r="277" spans="2:16" s="998" customFormat="1" ht="45">
      <c r="B277" s="994"/>
      <c r="C277" s="2141" t="s">
        <v>12058</v>
      </c>
      <c r="D277" s="2143">
        <v>91863</v>
      </c>
      <c r="E277" s="2079" t="str">
        <f>VLOOKUP($D277,'BANCO DE DADOS DEZEMBRO SERV'!$B$2:$F$14634,2,FALSE)</f>
        <v>ELETRODUTO RÍGIDO ROSCÁVEL, PVC, DN 25 MM (3/4"), PARA CIRCUITOS TERMI NAIS, INSTALADO EM FORRO - FORNECIMENTO E INSTALAÇÃO. AF_12/2015</v>
      </c>
      <c r="F277" s="2078" t="str">
        <f>VLOOKUP($D277,'BANCO DE DADOS DEZEMBRO SERV'!$B$2:$F$14634,3,FALSE)</f>
        <v>M</v>
      </c>
      <c r="G277" s="2140">
        <v>149</v>
      </c>
      <c r="H277" s="2136">
        <f>VLOOKUP($D277,'BANCO DE DADOS DEZEMBRO SERV'!$B$2:$F$14634,4,FALSE)</f>
        <v>6.65</v>
      </c>
      <c r="I277" s="2142">
        <f t="shared" si="96"/>
        <v>8.58</v>
      </c>
      <c r="J277" s="314">
        <f t="shared" si="97"/>
        <v>1278.42</v>
      </c>
      <c r="K277" s="995"/>
      <c r="L277" s="996"/>
      <c r="M277" s="997"/>
      <c r="N277" s="997"/>
      <c r="O277" s="997"/>
      <c r="P277" s="997"/>
    </row>
    <row r="278" spans="2:16" s="998" customFormat="1" ht="45">
      <c r="B278" s="994"/>
      <c r="C278" s="2141" t="s">
        <v>12059</v>
      </c>
      <c r="D278" s="2149">
        <v>91864</v>
      </c>
      <c r="E278" s="2079" t="str">
        <f>VLOOKUP($D278,'BANCO DE DADOS DEZEMBRO SERV'!$B$2:$F$14634,2,FALSE)</f>
        <v>ELETRODUTO RÍGIDO ROSCÁVEL, PVC, DN 32 MM (1"), PARA CIRCUITOS TERMINA IS, INSTALADO EM FORRO - FORNECIMENTO E INSTALAÇÃO. AF_12/2015</v>
      </c>
      <c r="F278" s="2078" t="str">
        <f>VLOOKUP($D278,'BANCO DE DADOS DEZEMBRO SERV'!$B$2:$F$14634,3,FALSE)</f>
        <v>M</v>
      </c>
      <c r="G278" s="2140">
        <v>42</v>
      </c>
      <c r="H278" s="2136">
        <f>VLOOKUP($D278,'BANCO DE DADOS DEZEMBRO SERV'!$B$2:$F$14634,4,FALSE)</f>
        <v>8.6</v>
      </c>
      <c r="I278" s="2142">
        <f t="shared" si="96"/>
        <v>11.1</v>
      </c>
      <c r="J278" s="314">
        <f>TRUNC(I278*G278,2)</f>
        <v>466.2</v>
      </c>
      <c r="K278" s="995"/>
      <c r="L278" s="996"/>
      <c r="M278" s="997"/>
      <c r="N278" s="997"/>
      <c r="O278" s="997"/>
      <c r="P278" s="997"/>
    </row>
    <row r="279" spans="2:16" s="998" customFormat="1" ht="45">
      <c r="B279" s="994"/>
      <c r="C279" s="2141" t="s">
        <v>12060</v>
      </c>
      <c r="D279" s="2163">
        <v>91871</v>
      </c>
      <c r="E279" s="2079" t="str">
        <f>VLOOKUP($D279,'BANCO DE DADOS DEZEMBRO SERV'!$B$2:$F$14634,2,FALSE)</f>
        <v>ELETRODUTO RÍGIDO ROSCÁVEL, PVC, DN 25 MM (3/4"), PARA CIRCUITOS TERMI NAIS, INSTALADO EM PAREDE - FORNECIMENTO E INSTALAÇÃO. AF_12/2015</v>
      </c>
      <c r="F279" s="2078" t="str">
        <f>VLOOKUP($D279,'BANCO DE DADOS DEZEMBRO SERV'!$B$2:$F$14634,3,FALSE)</f>
        <v>M</v>
      </c>
      <c r="G279" s="2134">
        <v>87</v>
      </c>
      <c r="H279" s="2136">
        <f>VLOOKUP($D279,'BANCO DE DADOS DEZEMBRO SERV'!$B$2:$F$14634,4,FALSE)</f>
        <v>7.5</v>
      </c>
      <c r="I279" s="2142">
        <f t="shared" si="96"/>
        <v>9.68</v>
      </c>
      <c r="J279" s="314">
        <f t="shared" si="97"/>
        <v>842.16</v>
      </c>
      <c r="K279" s="995"/>
      <c r="L279" s="996"/>
      <c r="M279" s="997"/>
      <c r="N279" s="997"/>
      <c r="O279" s="997"/>
      <c r="P279" s="997"/>
    </row>
    <row r="280" spans="2:16" s="998" customFormat="1" ht="45">
      <c r="B280" s="994"/>
      <c r="C280" s="2141" t="s">
        <v>12061</v>
      </c>
      <c r="D280" s="2163">
        <v>91872</v>
      </c>
      <c r="E280" s="2079" t="str">
        <f>VLOOKUP($D280,'BANCO DE DADOS DEZEMBRO SERV'!$B$2:$F$14634,2,FALSE)</f>
        <v>ELETRODUTO RÍGIDO ROSCÁVEL, PVC, DN 32 MM (1"), PARA CIRCUITOS TERMINA IS, INSTALADO EM PAREDE - FORNECIMENTO E INSTALAÇÃO. AF_12/2015</v>
      </c>
      <c r="F280" s="2078" t="str">
        <f>VLOOKUP($D280,'BANCO DE DADOS DEZEMBRO SERV'!$B$2:$F$14634,3,FALSE)</f>
        <v>M</v>
      </c>
      <c r="G280" s="2140">
        <v>7</v>
      </c>
      <c r="H280" s="2136">
        <f>VLOOKUP($D280,'BANCO DE DADOS DEZEMBRO SERV'!$B$2:$F$14634,4,FALSE)</f>
        <v>9.4499999999999993</v>
      </c>
      <c r="I280" s="2142">
        <f t="shared" si="96"/>
        <v>12.19</v>
      </c>
      <c r="J280" s="314">
        <f t="shared" si="97"/>
        <v>85.33</v>
      </c>
      <c r="K280" s="995"/>
      <c r="L280" s="996"/>
      <c r="M280" s="997"/>
      <c r="N280" s="997"/>
      <c r="O280" s="997"/>
      <c r="P280" s="997"/>
    </row>
    <row r="281" spans="2:16" s="998" customFormat="1" ht="45">
      <c r="B281" s="994"/>
      <c r="C281" s="2141" t="s">
        <v>12062</v>
      </c>
      <c r="D281" s="2163">
        <v>91890</v>
      </c>
      <c r="E281" s="2079" t="str">
        <f>VLOOKUP($D281,'BANCO DE DADOS DEZEMBRO SERV'!$B$2:$F$14634,2,FALSE)</f>
        <v>CURVA 90 GRAUS PARA ELETRODUTO, PVC, ROSCÁVEL, DN 25 MM (3/4"), PARA C IRCUITOS TERMINAIS, INSTALADA EM FORRO - FORNECIMENTO E INSTALAÇÃO. AF _12/2015</v>
      </c>
      <c r="F281" s="2078" t="str">
        <f>VLOOKUP($D281,'BANCO DE DADOS DEZEMBRO SERV'!$B$2:$F$14634,3,FALSE)</f>
        <v>UN</v>
      </c>
      <c r="G281" s="2134">
        <v>47</v>
      </c>
      <c r="H281" s="2136">
        <f>VLOOKUP($D281,'BANCO DE DADOS DEZEMBRO SERV'!$B$2:$F$14634,4,FALSE)</f>
        <v>6.8</v>
      </c>
      <c r="I281" s="2142">
        <f t="shared" si="96"/>
        <v>8.77</v>
      </c>
      <c r="J281" s="314">
        <f t="shared" si="97"/>
        <v>412.19</v>
      </c>
      <c r="K281" s="995"/>
      <c r="L281" s="996"/>
      <c r="M281" s="997"/>
      <c r="N281" s="997"/>
      <c r="O281" s="997"/>
      <c r="P281" s="997"/>
    </row>
    <row r="282" spans="2:16" s="998" customFormat="1" ht="45">
      <c r="B282" s="994"/>
      <c r="C282" s="2141" t="s">
        <v>12063</v>
      </c>
      <c r="D282" s="2163">
        <v>91893</v>
      </c>
      <c r="E282" s="2079" t="str">
        <f>VLOOKUP($D282,'BANCO DE DADOS DEZEMBRO SERV'!$B$2:$F$14634,2,FALSE)</f>
        <v>CURVA 90 GRAUS PARA ELETRODUTO, PVC, ROSCÁVEL, DN 32 MM (1"), PARA CIR CUITOS TERMINAIS, INSTALADA EM FORRO - FORNECIMENTO E INSTALAÇÃO. AF_1 2/2015</v>
      </c>
      <c r="F282" s="2078" t="str">
        <f>VLOOKUP($D282,'BANCO DE DADOS DEZEMBRO SERV'!$B$2:$F$14634,3,FALSE)</f>
        <v>UN</v>
      </c>
      <c r="G282" s="2140">
        <v>7</v>
      </c>
      <c r="H282" s="2136">
        <f>VLOOKUP($D282,'BANCO DE DADOS DEZEMBRO SERV'!$B$2:$F$14634,4,FALSE)</f>
        <v>9.25</v>
      </c>
      <c r="I282" s="2142">
        <f t="shared" ref="I282:I284" si="103">TRUNC(H282*(1+$G$6),2)</f>
        <v>11.93</v>
      </c>
      <c r="J282" s="314">
        <f t="shared" ref="J282:J284" si="104">TRUNC(I282*G282,2)</f>
        <v>83.51</v>
      </c>
      <c r="K282" s="995"/>
      <c r="L282" s="996"/>
      <c r="M282" s="997"/>
      <c r="N282" s="997"/>
      <c r="O282" s="997"/>
      <c r="P282" s="997"/>
    </row>
    <row r="283" spans="2:16" s="998" customFormat="1" ht="45">
      <c r="B283" s="994"/>
      <c r="C283" s="2141" t="s">
        <v>12064</v>
      </c>
      <c r="D283" s="2163">
        <v>91884</v>
      </c>
      <c r="E283" s="2079" t="str">
        <f>VLOOKUP($D283,'BANCO DE DADOS DEZEMBRO SERV'!$B$2:$F$14634,2,FALSE)</f>
        <v>LUVA PARA ELETRODUTO, PVC, ROSCÁVEL, DN 25 MM (3/4"), PARA CIRCUITOS T ERMINAIS, INSTALADA EM PAREDE - FORNECIMENTO E INSTALAÇÃO. AF_12/2015</v>
      </c>
      <c r="F283" s="2078" t="str">
        <f>VLOOKUP($D283,'BANCO DE DADOS DEZEMBRO SERV'!$B$2:$F$14634,3,FALSE)</f>
        <v>UN</v>
      </c>
      <c r="G283" s="2134">
        <v>94</v>
      </c>
      <c r="H283" s="2136">
        <f>VLOOKUP($D283,'BANCO DE DADOS DEZEMBRO SERV'!$B$2:$F$14634,4,FALSE)</f>
        <v>5.79</v>
      </c>
      <c r="I283" s="2142">
        <f t="shared" si="103"/>
        <v>7.47</v>
      </c>
      <c r="J283" s="314">
        <f t="shared" si="104"/>
        <v>702.18</v>
      </c>
      <c r="K283" s="995"/>
      <c r="L283" s="996"/>
      <c r="M283" s="997"/>
      <c r="N283" s="997"/>
      <c r="O283" s="997"/>
      <c r="P283" s="997"/>
    </row>
    <row r="284" spans="2:16" s="998" customFormat="1" ht="45.75" thickBot="1">
      <c r="B284" s="994"/>
      <c r="C284" s="2162" t="s">
        <v>12065</v>
      </c>
      <c r="D284" s="2313">
        <v>91885</v>
      </c>
      <c r="E284" s="2082" t="str">
        <f>VLOOKUP($D284,'BANCO DE DADOS DEZEMBRO SERV'!$B$2:$F$14634,2,FALSE)</f>
        <v>LUVA PARA ELETRODUTO, PVC, ROSCÁVEL, DN 32 MM (1"), PARA CIRCUITOS TER MINAIS, INSTALADA EM PAREDE - FORNECIMENTO E INSTALAÇÃO. AF_12/2015</v>
      </c>
      <c r="F284" s="2083" t="str">
        <f>VLOOKUP($D284,'BANCO DE DADOS DEZEMBRO SERV'!$B$2:$F$14634,3,FALSE)</f>
        <v>UN</v>
      </c>
      <c r="G284" s="2135">
        <v>14</v>
      </c>
      <c r="H284" s="2084">
        <f>VLOOKUP($D284,'BANCO DE DADOS DEZEMBRO SERV'!$B$2:$F$14634,4,FALSE)</f>
        <v>6.82</v>
      </c>
      <c r="I284" s="2160">
        <f t="shared" si="103"/>
        <v>8.8000000000000007</v>
      </c>
      <c r="J284" s="322">
        <f t="shared" si="104"/>
        <v>123.2</v>
      </c>
      <c r="K284" s="995"/>
      <c r="L284" s="996"/>
      <c r="M284" s="997"/>
      <c r="N284" s="997"/>
      <c r="O284" s="997"/>
      <c r="P284" s="997"/>
    </row>
    <row r="285" spans="2:16" s="998" customFormat="1" ht="45">
      <c r="B285" s="994"/>
      <c r="C285" s="362" t="s">
        <v>12066</v>
      </c>
      <c r="D285" s="2304" t="s">
        <v>669</v>
      </c>
      <c r="E285" s="2137" t="str">
        <f>VLOOKUP($D285,'BANCO DE DADOS DEZEMBRO SERV'!$B$2:$F$14634,2,FALSE)</f>
        <v>LUMINARIA TIPO CALHA, DE SOBREPOR, COM REATOR DE PARTIDA RAPIDA E LAMP ADA FLUORESCENTE 2X20W, COMPLETA, FORNECIMENTO E INSTALACAO</v>
      </c>
      <c r="F285" s="2138" t="str">
        <f>VLOOKUP($D285,'BANCO DE DADOS DEZEMBRO SERV'!$B$2:$F$14634,3,FALSE)</f>
        <v>UN</v>
      </c>
      <c r="G285" s="2311">
        <v>6</v>
      </c>
      <c r="H285" s="2139">
        <f>VLOOKUP($D285,'BANCO DE DADOS DEZEMBRO SERV'!$B$2:$F$14634,4,FALSE)</f>
        <v>57.16</v>
      </c>
      <c r="I285" s="2312">
        <f t="shared" si="96"/>
        <v>73.77</v>
      </c>
      <c r="J285" s="2295">
        <f t="shared" si="97"/>
        <v>442.62</v>
      </c>
      <c r="K285" s="995"/>
      <c r="L285" s="996"/>
      <c r="M285" s="997"/>
      <c r="N285" s="997"/>
      <c r="O285" s="997"/>
      <c r="P285" s="997"/>
    </row>
    <row r="286" spans="2:16" s="998" customFormat="1" ht="45">
      <c r="B286" s="994"/>
      <c r="C286" s="2141" t="s">
        <v>12067</v>
      </c>
      <c r="D286" s="2149" t="s">
        <v>46</v>
      </c>
      <c r="E286" s="2079" t="str">
        <f>VLOOKUP($D286,'BANCO DE DADOS DEZEMBRO SERV'!$B$2:$F$14634,2,FALSE)</f>
        <v>LUMINARIA TIPO CALHA, DE SOBREPOR, COM REATOR DE PARTIDA RAPIDA E LAMP ADA FLUORESCENTE 2X40W, COMPLETA, FORNECIMENTO E INSTALACAO</v>
      </c>
      <c r="F286" s="2078" t="str">
        <f>VLOOKUP($D286,'BANCO DE DADOS DEZEMBRO SERV'!$B$2:$F$14634,3,FALSE)</f>
        <v>UN</v>
      </c>
      <c r="G286" s="2134">
        <v>33</v>
      </c>
      <c r="H286" s="2136">
        <f>VLOOKUP($D286,'BANCO DE DADOS DEZEMBRO SERV'!$B$2:$F$14634,4,FALSE)</f>
        <v>73.95</v>
      </c>
      <c r="I286" s="2142">
        <f t="shared" si="96"/>
        <v>95.44</v>
      </c>
      <c r="J286" s="314">
        <f t="shared" si="97"/>
        <v>3149.52</v>
      </c>
      <c r="K286" s="995"/>
      <c r="L286" s="996"/>
      <c r="M286" s="997"/>
      <c r="N286" s="997"/>
      <c r="O286" s="997"/>
      <c r="P286" s="997"/>
    </row>
    <row r="287" spans="2:16" s="998" customFormat="1" ht="60">
      <c r="B287" s="994"/>
      <c r="C287" s="2141" t="s">
        <v>12068</v>
      </c>
      <c r="D287" s="2149" t="s">
        <v>662</v>
      </c>
      <c r="E287" s="2079" t="str">
        <f>VLOOKUP($D287,'BANCO DE DADOS DEZEMBRO SERV'!$B$2:$F$14634,2,FALSE)</f>
        <v>QUADRO DE DISTRIBUICAO DE ENERGIA DE EMBUTIR, EM CHAPA METALICA, PARA 50 DISJUNTORES TERMOMAGNETICOS MONOPOLARES, COM BARRAMENTO TRIFASICO E NEUTRO, FORNECIMENTO E INSTALACAO</v>
      </c>
      <c r="F287" s="2078" t="str">
        <f>VLOOKUP($D287,'BANCO DE DADOS DEZEMBRO SERV'!$B$2:$F$14634,3,FALSE)</f>
        <v>UN</v>
      </c>
      <c r="G287" s="2134">
        <v>1</v>
      </c>
      <c r="H287" s="2136">
        <f>VLOOKUP($D287,'BANCO DE DADOS DEZEMBRO SERV'!$B$2:$F$14634,4,FALSE)</f>
        <v>1140.6199999999999</v>
      </c>
      <c r="I287" s="2142">
        <f t="shared" si="96"/>
        <v>1472.19</v>
      </c>
      <c r="J287" s="314">
        <f t="shared" si="97"/>
        <v>1472.19</v>
      </c>
      <c r="K287" s="995"/>
      <c r="L287" s="996"/>
      <c r="M287" s="997"/>
      <c r="N287" s="997"/>
      <c r="O287" s="997"/>
      <c r="P287" s="997"/>
    </row>
    <row r="288" spans="2:16" s="998" customFormat="1" ht="30">
      <c r="B288" s="994"/>
      <c r="C288" s="2141" t="s">
        <v>12069</v>
      </c>
      <c r="D288" s="2163">
        <v>90443</v>
      </c>
      <c r="E288" s="2079" t="str">
        <f>VLOOKUP($D288,'BANCO DE DADOS DEZEMBRO SERV'!$B$2:$F$14634,2,FALSE)</f>
        <v>RASGO EM ALVENARIA PARA RAMAIS/ DISTRIBUIÇÃO COM DIAMETROS MENORES OU IGUAIS A 40 MM. AF_05/2015</v>
      </c>
      <c r="F288" s="2078" t="str">
        <f>VLOOKUP($D288,'BANCO DE DADOS DEZEMBRO SERV'!$B$2:$F$14634,3,FALSE)</f>
        <v>M</v>
      </c>
      <c r="G288" s="2134">
        <v>116</v>
      </c>
      <c r="H288" s="2136">
        <f>VLOOKUP($D288,'BANCO DE DADOS DEZEMBRO SERV'!$B$2:$F$14634,4,FALSE)</f>
        <v>8.85</v>
      </c>
      <c r="I288" s="2142">
        <f t="shared" si="96"/>
        <v>11.42</v>
      </c>
      <c r="J288" s="314">
        <f t="shared" si="97"/>
        <v>1324.72</v>
      </c>
      <c r="K288" s="995"/>
      <c r="L288" s="996"/>
      <c r="M288" s="997"/>
      <c r="N288" s="997"/>
      <c r="O288" s="997"/>
      <c r="P288" s="997"/>
    </row>
    <row r="289" spans="2:16" s="998" customFormat="1" ht="75">
      <c r="B289" s="994"/>
      <c r="C289" s="2141" t="s">
        <v>12070</v>
      </c>
      <c r="D289" s="2163">
        <v>89173</v>
      </c>
      <c r="E289" s="2079" t="str">
        <f>VLOOKUP($D289,'BANCO DE DADOS DEZEMBRO SERV'!$B$2:$F$14634,2,FALSE)</f>
        <v>(COMPOSIÇÃO REPRESENTATIVA) DO SERVIÇO DE EMBOÇO/MASSA ÚNICA, APLICADO MANUALMENTE, TRAÇO 1:2:8, EM BETONEIRA DE 400L, PAREDES INTERNAS, COM EXECUÇÃO DE TALISCAS, EDIFICAÇÃO HABITACIONAL UNIFAMILIAR (CASAS) E E DIFICAÇÃO PÚBLICA PADRÃO. AF_12/2014</v>
      </c>
      <c r="F289" s="2078" t="str">
        <f>VLOOKUP($D289,'BANCO DE DADOS DEZEMBRO SERV'!$B$2:$F$14634,3,FALSE)</f>
        <v>M2</v>
      </c>
      <c r="G289" s="2134">
        <v>11.6</v>
      </c>
      <c r="H289" s="2136">
        <f>VLOOKUP($D289,'BANCO DE DADOS DEZEMBRO SERV'!$B$2:$F$14634,4,FALSE)</f>
        <v>23.18</v>
      </c>
      <c r="I289" s="2142">
        <f t="shared" ref="I289:I290" si="105">TRUNC(H289*(1+$G$6),2)</f>
        <v>29.91</v>
      </c>
      <c r="J289" s="314">
        <f t="shared" ref="J289:J290" si="106">TRUNC(I289*G289,2)</f>
        <v>346.95</v>
      </c>
      <c r="K289" s="995"/>
      <c r="L289" s="996"/>
      <c r="M289" s="997"/>
      <c r="N289" s="997"/>
      <c r="O289" s="997"/>
      <c r="P289" s="997"/>
    </row>
    <row r="290" spans="2:16" s="998" customFormat="1" ht="45">
      <c r="B290" s="994"/>
      <c r="C290" s="2141" t="s">
        <v>12071</v>
      </c>
      <c r="D290" s="2149" t="s">
        <v>43</v>
      </c>
      <c r="E290" s="2079" t="str">
        <f>VLOOKUP($D290,'BANCO DE DADOS DEZEMBRO SERV'!$B$2:$F$14634,2,FALSE)</f>
        <v>DUTO ESPIRAL FLEXIVEL SINGELO PEAD D=50MM(2") REVESTIDO COM PVC COM FI O GUIA DE ACO GALVANIZADO, LANCADO DIRETO NO SOLO, INCL CONEXOES</v>
      </c>
      <c r="F290" s="2078" t="str">
        <f>VLOOKUP($D290,'BANCO DE DADOS DEZEMBRO SERV'!$B$2:$F$14634,3,FALSE)</f>
        <v>M</v>
      </c>
      <c r="G290" s="2134">
        <v>22</v>
      </c>
      <c r="H290" s="2136">
        <f>VLOOKUP($D290,'BANCO DE DADOS DEZEMBRO SERV'!$B$2:$F$14634,4,FALSE)</f>
        <v>24.15</v>
      </c>
      <c r="I290" s="2142">
        <f t="shared" si="105"/>
        <v>31.17</v>
      </c>
      <c r="J290" s="314">
        <f t="shared" si="106"/>
        <v>685.74</v>
      </c>
      <c r="K290" s="995"/>
      <c r="L290" s="996"/>
      <c r="M290" s="997"/>
      <c r="N290" s="997"/>
      <c r="O290" s="997"/>
      <c r="P290" s="997"/>
    </row>
    <row r="291" spans="2:16" s="998" customFormat="1" ht="15.75">
      <c r="B291" s="994"/>
      <c r="C291" s="2141" t="s">
        <v>12072</v>
      </c>
      <c r="D291" s="2149">
        <v>83447</v>
      </c>
      <c r="E291" s="2079" t="str">
        <f>VLOOKUP($D291,'BANCO DE DADOS DEZEMBRO SERV'!$B$2:$F$14634,2,FALSE)</f>
        <v>CAIXA DE PASSAGEM 40X40X50 FUNDO BRITA COM TAMPA</v>
      </c>
      <c r="F291" s="2078" t="str">
        <f>VLOOKUP($D291,'BANCO DE DADOS DEZEMBRO SERV'!$B$2:$F$14634,3,FALSE)</f>
        <v>UN</v>
      </c>
      <c r="G291" s="2134">
        <v>2</v>
      </c>
      <c r="H291" s="2136">
        <f>VLOOKUP($D291,'BANCO DE DADOS DEZEMBRO SERV'!$B$2:$F$14634,4,FALSE)</f>
        <v>145.32</v>
      </c>
      <c r="I291" s="2142">
        <f t="shared" si="96"/>
        <v>187.56</v>
      </c>
      <c r="J291" s="314">
        <f t="shared" si="97"/>
        <v>375.12</v>
      </c>
      <c r="K291" s="995"/>
      <c r="L291" s="996"/>
      <c r="M291" s="997"/>
      <c r="N291" s="997"/>
      <c r="O291" s="997"/>
      <c r="P291" s="997"/>
    </row>
    <row r="292" spans="2:16" s="1003" customFormat="1" ht="60">
      <c r="B292" s="999"/>
      <c r="C292" s="2141" t="s">
        <v>12073</v>
      </c>
      <c r="D292" s="2151">
        <v>89168</v>
      </c>
      <c r="E292" s="2079" t="str">
        <f>VLOOKUP($D292,'BANCO DE DADOS DEZEMBRO SERV'!$B$2:$F$14634,2,FALSE)</f>
        <v>(COMPOSIÇÃO REPRESENTATIVA) DO SERVIÇO DE ALVENARIA DE VEDAÇÃO DE BLOC OS VAZADOS DE CERÂMICA DE 9X19X19CM (ESPESSURA 9CM), PARA EDIFICAÇÃO H ABITACIONAL UNIFAMILIAR (CASA) E EDIFICAÇÃO PÚBLICA PADRÃO. AF_11/2014</v>
      </c>
      <c r="F292" s="2078" t="str">
        <f>VLOOKUP($D292,'BANCO DE DADOS DEZEMBRO SERV'!$B$2:$F$14634,3,FALSE)</f>
        <v>M2</v>
      </c>
      <c r="G292" s="2134">
        <v>2</v>
      </c>
      <c r="H292" s="2136">
        <f>VLOOKUP($D292,'BANCO DE DADOS DEZEMBRO SERV'!$B$2:$F$14634,4,FALSE)</f>
        <v>57.7</v>
      </c>
      <c r="I292" s="2142">
        <f t="shared" ref="I292:I295" si="107">TRUNC(H292*(1+$G$6),2)</f>
        <v>74.47</v>
      </c>
      <c r="J292" s="314">
        <f t="shared" ref="J292:J295" si="108">TRUNC(I292*G292,2)</f>
        <v>148.94</v>
      </c>
      <c r="K292" s="995"/>
      <c r="L292" s="1000"/>
      <c r="M292" s="1001"/>
      <c r="N292" s="1002"/>
      <c r="O292" s="1001"/>
      <c r="P292" s="1002"/>
    </row>
    <row r="293" spans="2:16" s="1003" customFormat="1" ht="45">
      <c r="B293" s="999"/>
      <c r="C293" s="2141" t="s">
        <v>12074</v>
      </c>
      <c r="D293" s="2149">
        <v>87879</v>
      </c>
      <c r="E293" s="2079" t="str">
        <f>VLOOKUP($D293,'BANCO DE DADOS DEZEMBRO SERV'!$B$2:$F$14634,2,FALSE)</f>
        <v>CHAPISCO APLICADO EM ALVENARIAS E ESTRUTURAS DE CONCRETO INTERNAS, COM COLHER DE PEDREIRO.  ARGAMASSA TRAÇO 1:3 COM PREPARO EM BETONEIRA 400 L. AF_06/2014</v>
      </c>
      <c r="F293" s="2078" t="str">
        <f>VLOOKUP($D293,'BANCO DE DADOS DEZEMBRO SERV'!$B$2:$F$14634,3,FALSE)</f>
        <v>M2</v>
      </c>
      <c r="G293" s="2134">
        <v>4.75</v>
      </c>
      <c r="H293" s="2136">
        <f>VLOOKUP($D293,'BANCO DE DADOS DEZEMBRO SERV'!$B$2:$F$14634,4,FALSE)</f>
        <v>2.5499999999999998</v>
      </c>
      <c r="I293" s="2142">
        <f t="shared" si="107"/>
        <v>3.29</v>
      </c>
      <c r="J293" s="314">
        <f t="shared" si="108"/>
        <v>15.62</v>
      </c>
      <c r="K293" s="995"/>
      <c r="L293" s="1000"/>
      <c r="M293" s="1001"/>
      <c r="N293" s="1002"/>
      <c r="O293" s="1001"/>
      <c r="P293" s="1002"/>
    </row>
    <row r="294" spans="2:16" s="1003" customFormat="1" ht="60">
      <c r="B294" s="999"/>
      <c r="C294" s="2141" t="s">
        <v>12075</v>
      </c>
      <c r="D294" s="2151">
        <v>87775</v>
      </c>
      <c r="E294" s="2079" t="str">
        <f>VLOOKUP($D294,'BANCO DE DADOS DEZEMBRO SERV'!$B$2:$F$14634,2,FALSE)</f>
        <v>EMBOÇO OU MASSA ÚNICA EM ARGAMASSA TRAÇO 1:2:8, PREPARO MECÂNICO COM B ETONEIRA 400 L, APLICADA MANUALMENTE EM PANOS DE FACHADA COM PRESENÇA DE VÃOS, ESPESSURA DE 25 MM. AF_06/2014</v>
      </c>
      <c r="F294" s="2078" t="str">
        <f>VLOOKUP($D294,'BANCO DE DADOS DEZEMBRO SERV'!$B$2:$F$14634,3,FALSE)</f>
        <v>M2</v>
      </c>
      <c r="G294" s="2134">
        <v>4.75</v>
      </c>
      <c r="H294" s="2136">
        <f>VLOOKUP($D294,'BANCO DE DADOS DEZEMBRO SERV'!$B$2:$F$14634,4,FALSE)</f>
        <v>36.24</v>
      </c>
      <c r="I294" s="2142">
        <f t="shared" si="107"/>
        <v>46.77</v>
      </c>
      <c r="J294" s="314">
        <f t="shared" si="108"/>
        <v>222.15</v>
      </c>
      <c r="K294" s="995"/>
      <c r="L294" s="1000"/>
      <c r="M294" s="1001"/>
      <c r="N294" s="1002"/>
      <c r="O294" s="1001"/>
      <c r="P294" s="1002"/>
    </row>
    <row r="295" spans="2:16" s="1003" customFormat="1" ht="30">
      <c r="B295" s="999"/>
      <c r="C295" s="2141" t="s">
        <v>12076</v>
      </c>
      <c r="D295" s="2149">
        <v>88485</v>
      </c>
      <c r="E295" s="2079" t="str">
        <f>VLOOKUP($D295,'BANCO DE DADOS DEZEMBRO SERV'!$B$2:$F$14634,2,FALSE)</f>
        <v>APLICAÇÃO DE FUNDO SELADOR ACRÍLICO EM PAREDES, UMA DEMÃO. AF_06/2014</v>
      </c>
      <c r="F295" s="2078" t="str">
        <f>VLOOKUP($D295,'BANCO DE DADOS DEZEMBRO SERV'!$B$2:$F$14634,3,FALSE)</f>
        <v>M2</v>
      </c>
      <c r="G295" s="2134">
        <v>4.75</v>
      </c>
      <c r="H295" s="2136">
        <f>VLOOKUP($D295,'BANCO DE DADOS DEZEMBRO SERV'!$B$2:$F$14634,4,FALSE)</f>
        <v>1.65</v>
      </c>
      <c r="I295" s="2142">
        <f t="shared" si="107"/>
        <v>2.12</v>
      </c>
      <c r="J295" s="314">
        <f t="shared" si="108"/>
        <v>10.07</v>
      </c>
      <c r="K295" s="995"/>
      <c r="L295" s="1000"/>
      <c r="M295" s="1001"/>
      <c r="N295" s="1002"/>
      <c r="O295" s="1001"/>
      <c r="P295" s="1002"/>
    </row>
    <row r="296" spans="2:16" s="1003" customFormat="1" ht="30">
      <c r="B296" s="999"/>
      <c r="C296" s="2141" t="s">
        <v>12077</v>
      </c>
      <c r="D296" s="2151">
        <v>88489</v>
      </c>
      <c r="E296" s="2079" t="str">
        <f>VLOOKUP($D296,'BANCO DE DADOS DEZEMBRO SERV'!$B$2:$F$14634,2,FALSE)</f>
        <v>APLICAÇÃO MANUAL DE PINTURA COM TINTA LÁTEX ACRÍLICA EM PAREDES, DUAS DEMÃOS. AF_06/2014</v>
      </c>
      <c r="F296" s="2078" t="str">
        <f>VLOOKUP($D296,'BANCO DE DADOS DEZEMBRO SERV'!$B$2:$F$14634,3,FALSE)</f>
        <v>M2</v>
      </c>
      <c r="G296" s="2134">
        <v>4.75</v>
      </c>
      <c r="H296" s="2136">
        <f>VLOOKUP($D296,'BANCO DE DADOS DEZEMBRO SERV'!$B$2:$F$14634,4,FALSE)</f>
        <v>9.44</v>
      </c>
      <c r="I296" s="2142">
        <f t="shared" si="96"/>
        <v>12.18</v>
      </c>
      <c r="J296" s="314">
        <f t="shared" si="97"/>
        <v>57.85</v>
      </c>
      <c r="K296" s="995"/>
      <c r="L296" s="1000"/>
      <c r="M296" s="1001"/>
      <c r="N296" s="1002"/>
      <c r="O296" s="1001"/>
      <c r="P296" s="1002"/>
    </row>
    <row r="297" spans="2:16" s="1003" customFormat="1" ht="15.75">
      <c r="B297" s="999"/>
      <c r="C297" s="2141" t="s">
        <v>12078</v>
      </c>
      <c r="D297" s="2151">
        <v>93358</v>
      </c>
      <c r="E297" s="2079" t="str">
        <f>VLOOKUP($D297,'BANCO DE DADOS DEZEMBRO SERV'!$B$2:$F$14634,2,FALSE)</f>
        <v>ESCAVAÇÃO MANUAL DE VALAS. AF_03/2016</v>
      </c>
      <c r="F297" s="2078" t="str">
        <f>VLOOKUP($D297,'BANCO DE DADOS DEZEMBRO SERV'!$B$2:$F$14634,3,FALSE)</f>
        <v>M3</v>
      </c>
      <c r="G297" s="2134">
        <v>2.85</v>
      </c>
      <c r="H297" s="2136">
        <f>VLOOKUP($D297,'BANCO DE DADOS DEZEMBRO SERV'!$B$2:$F$14634,4,FALSE)</f>
        <v>54.96</v>
      </c>
      <c r="I297" s="2142">
        <f t="shared" si="96"/>
        <v>70.930000000000007</v>
      </c>
      <c r="J297" s="314">
        <f t="shared" si="97"/>
        <v>202.15</v>
      </c>
      <c r="K297" s="995"/>
      <c r="L297" s="1000"/>
      <c r="M297" s="1001"/>
      <c r="N297" s="1002"/>
      <c r="O297" s="1001"/>
      <c r="P297" s="1002"/>
    </row>
    <row r="298" spans="2:16" s="1003" customFormat="1" ht="30">
      <c r="B298" s="999"/>
      <c r="C298" s="2141" t="s">
        <v>12079</v>
      </c>
      <c r="D298" s="2149">
        <v>93382</v>
      </c>
      <c r="E298" s="2079" t="str">
        <f>VLOOKUP($D298,'BANCO DE DADOS DEZEMBRO SERV'!$B$2:$F$14634,2,FALSE)</f>
        <v>REATERRO MANUAL DE VALAS COM COMPACTAÇÃO MECANIZADA. AF_04/2016</v>
      </c>
      <c r="F298" s="2078" t="str">
        <f>VLOOKUP($D298,'BANCO DE DADOS DEZEMBRO SERV'!$B$2:$F$14634,3,FALSE)</f>
        <v>M3</v>
      </c>
      <c r="G298" s="2134">
        <v>2.85</v>
      </c>
      <c r="H298" s="2136">
        <f>VLOOKUP($D298,'BANCO DE DADOS DEZEMBRO SERV'!$B$2:$F$14634,4,FALSE)</f>
        <v>19.59</v>
      </c>
      <c r="I298" s="2142">
        <f t="shared" ref="I298:I300" si="109">TRUNC(H298*(1+$G$6),2)</f>
        <v>25.28</v>
      </c>
      <c r="J298" s="314">
        <f t="shared" ref="J298:J300" si="110">TRUNC(I298*G298,2)</f>
        <v>72.040000000000006</v>
      </c>
      <c r="K298" s="995"/>
      <c r="L298" s="1000"/>
      <c r="M298" s="1001"/>
      <c r="N298" s="1002"/>
      <c r="O298" s="1001"/>
      <c r="P298" s="1002"/>
    </row>
    <row r="299" spans="2:16" s="1003" customFormat="1" ht="15.75">
      <c r="B299" s="999"/>
      <c r="C299" s="2141" t="s">
        <v>12080</v>
      </c>
      <c r="D299" s="2163">
        <v>68069</v>
      </c>
      <c r="E299" s="2079" t="str">
        <f>VLOOKUP($D299,'BANCO DE DADOS DEZEMBRO SERV'!$B$2:$F$14634,2,FALSE)</f>
        <v>HASTE COPPERWELD 5/8 X 3,0M COM CONECTOR</v>
      </c>
      <c r="F299" s="2078" t="str">
        <f>VLOOKUP($D299,'BANCO DE DADOS DEZEMBRO SERV'!$B$2:$F$14634,3,FALSE)</f>
        <v>UN</v>
      </c>
      <c r="G299" s="2134">
        <v>3</v>
      </c>
      <c r="H299" s="2136">
        <f>VLOOKUP($D299,'BANCO DE DADOS DEZEMBRO SERV'!$B$2:$F$14634,4,FALSE)</f>
        <v>42.67</v>
      </c>
      <c r="I299" s="2142">
        <f t="shared" si="109"/>
        <v>55.07</v>
      </c>
      <c r="J299" s="314">
        <f t="shared" si="110"/>
        <v>165.21</v>
      </c>
      <c r="K299" s="995"/>
      <c r="L299" s="1000"/>
      <c r="M299" s="1001"/>
      <c r="N299" s="1002"/>
      <c r="O299" s="1001"/>
      <c r="P299" s="1002"/>
    </row>
    <row r="300" spans="2:16" s="1003" customFormat="1" ht="16.5" thickBot="1">
      <c r="B300" s="999"/>
      <c r="C300" s="2162" t="s">
        <v>12472</v>
      </c>
      <c r="D300" s="1878">
        <v>72251</v>
      </c>
      <c r="E300" s="2082" t="str">
        <f>VLOOKUP($D300,'BANCO DE DADOS DEZEMBRO SERV'!$B$2:$F$14634,2,FALSE)</f>
        <v>CABO DE COBRE NU 16MM2 - FORNECIMENTO E INSTALACAO</v>
      </c>
      <c r="F300" s="2083" t="str">
        <f>VLOOKUP($D300,'BANCO DE DADOS DEZEMBRO SERV'!$B$2:$F$14634,3,FALSE)</f>
        <v>M</v>
      </c>
      <c r="G300" s="2135">
        <v>10</v>
      </c>
      <c r="H300" s="2084">
        <f>VLOOKUP($D300,'BANCO DE DADOS DEZEMBRO SERV'!$B$2:$F$14634,4,FALSE)</f>
        <v>11.35</v>
      </c>
      <c r="I300" s="2160">
        <f t="shared" si="109"/>
        <v>14.64</v>
      </c>
      <c r="J300" s="322">
        <f t="shared" si="110"/>
        <v>146.4</v>
      </c>
      <c r="K300" s="995"/>
      <c r="L300" s="1000"/>
      <c r="M300" s="1001"/>
      <c r="N300" s="1002"/>
      <c r="O300" s="1001"/>
      <c r="P300" s="1002"/>
    </row>
    <row r="301" spans="2:16" s="700" customFormat="1" ht="16.5" thickBot="1">
      <c r="B301" s="1019"/>
      <c r="C301" s="1980"/>
      <c r="D301" s="1981"/>
      <c r="E301" s="1982" t="s">
        <v>9828</v>
      </c>
      <c r="F301" s="1983"/>
      <c r="G301" s="1984"/>
      <c r="H301" s="1985"/>
      <c r="I301" s="1985"/>
      <c r="J301" s="1119"/>
      <c r="K301" s="1020"/>
      <c r="L301" s="627"/>
    </row>
    <row r="302" spans="2:16" s="998" customFormat="1" ht="45">
      <c r="B302" s="1021" t="s">
        <v>3112</v>
      </c>
      <c r="C302" s="2161" t="s">
        <v>12081</v>
      </c>
      <c r="D302" s="1207" t="s">
        <v>3112</v>
      </c>
      <c r="E302" s="2153" t="str">
        <f>VLOOKUP($D302,'BANCO DE DADOS DEZEMBRO SERV'!$B$2:$F$14634,2,FALSE)</f>
        <v>FORNECIMENTO E INSTALAÇÃO DE DISPOSITIVO DPS CLASSE II, 1 POLO, TENSAO MAXIMA DE 275 V, CORRENTE MAXIMA DE *45* KA (TIPO AC)</v>
      </c>
      <c r="F302" s="2154" t="str">
        <f>VLOOKUP($D302,'BANCO DE DADOS DEZEMBRO SERV'!$B$2:$F$14634,3,FALSE)</f>
        <v>UN</v>
      </c>
      <c r="G302" s="1963">
        <v>4</v>
      </c>
      <c r="H302" s="2158">
        <f>VLOOKUP($D302,'BANCO DE DADOS DEZEMBRO SERV'!$B$2:$F$14634,4,FALSE)</f>
        <v>82.52</v>
      </c>
      <c r="I302" s="2159">
        <f t="shared" ref="I302:I308" si="111">TRUNC(H302*(1+$G$6),2)</f>
        <v>106.5</v>
      </c>
      <c r="J302" s="1120">
        <f t="shared" ref="J302:J308" si="112">TRUNC(I302*G302,2)</f>
        <v>426</v>
      </c>
      <c r="K302" s="995"/>
      <c r="L302" s="996"/>
      <c r="M302" s="997"/>
      <c r="N302" s="997"/>
      <c r="O302" s="997"/>
      <c r="P302" s="997"/>
    </row>
    <row r="303" spans="2:16" s="998" customFormat="1" ht="31.5">
      <c r="B303" s="1021" t="s">
        <v>3113</v>
      </c>
      <c r="C303" s="2141" t="s">
        <v>12082</v>
      </c>
      <c r="D303" s="2149" t="s">
        <v>3113</v>
      </c>
      <c r="E303" s="2079" t="str">
        <f>VLOOKUP($D303,'BANCO DE DADOS DEZEMBRO SERV'!$B$2:$F$14634,2,FALSE)</f>
        <v>FORNECIMENTO E INSTALAÇÃO DE PLACA DE SINALIZAÇÃO DE ENERGIA (23X16CM)</v>
      </c>
      <c r="F303" s="2078" t="str">
        <f>VLOOKUP($D303,'BANCO DE DADOS DEZEMBRO SERV'!$B$2:$F$14634,3,FALSE)</f>
        <v>UN</v>
      </c>
      <c r="G303" s="2134">
        <v>1</v>
      </c>
      <c r="H303" s="2136">
        <f>VLOOKUP($D303,'BANCO DE DADOS DEZEMBRO SERV'!$B$2:$F$14634,4,FALSE)</f>
        <v>26.19</v>
      </c>
      <c r="I303" s="2142">
        <f t="shared" si="111"/>
        <v>33.799999999999997</v>
      </c>
      <c r="J303" s="314">
        <f t="shared" si="112"/>
        <v>33.799999999999997</v>
      </c>
      <c r="K303" s="995"/>
      <c r="L303" s="996"/>
      <c r="M303" s="997"/>
      <c r="N303" s="997"/>
      <c r="O303" s="997"/>
      <c r="P303" s="997"/>
    </row>
    <row r="304" spans="2:16" s="998" customFormat="1" ht="31.5">
      <c r="B304" s="1021" t="s">
        <v>3114</v>
      </c>
      <c r="C304" s="2141" t="s">
        <v>12083</v>
      </c>
      <c r="D304" s="2149" t="s">
        <v>3114</v>
      </c>
      <c r="E304" s="2079" t="str">
        <f>VLOOKUP($D304,'BANCO DE DADOS DEZEMBRO SERV'!$B$2:$F$14634,2,FALSE)</f>
        <v>FORNECIMENTO E INSTALAÇÃO DE INTERRUPTOR DIFERENCIAL RESIDUAL, 2 POLOS, SENSIBILIDADE 30 MA, CORRENTE DE 25 A</v>
      </c>
      <c r="F304" s="2078" t="str">
        <f>VLOOKUP($D304,'BANCO DE DADOS DEZEMBRO SERV'!$B$2:$F$14634,3,FALSE)</f>
        <v>UN</v>
      </c>
      <c r="G304" s="2134">
        <v>2</v>
      </c>
      <c r="H304" s="2136">
        <f>VLOOKUP($D304,'BANCO DE DADOS DEZEMBRO SERV'!$B$2:$F$14634,4,FALSE)</f>
        <v>116.66</v>
      </c>
      <c r="I304" s="2142">
        <f t="shared" si="111"/>
        <v>150.57</v>
      </c>
      <c r="J304" s="314">
        <f t="shared" si="112"/>
        <v>301.14</v>
      </c>
      <c r="K304" s="995"/>
      <c r="L304" s="996"/>
      <c r="M304" s="997"/>
      <c r="N304" s="997"/>
      <c r="O304" s="997"/>
      <c r="P304" s="997"/>
    </row>
    <row r="305" spans="2:16" s="1003" customFormat="1" ht="45" customHeight="1">
      <c r="B305" s="1021" t="s">
        <v>3115</v>
      </c>
      <c r="C305" s="2141" t="s">
        <v>12084</v>
      </c>
      <c r="D305" s="2149" t="s">
        <v>3126</v>
      </c>
      <c r="E305" s="2079" t="str">
        <f>VLOOKUP($D305,'BANCO DE DADOS DEZEMBRO SERV'!$B$2:$F$14634,2,FALSE)</f>
        <v>FORNECIMENTO E INSTALAÇÃO DE CAMPAINHA ALTA POTENCIA 110V / 220V, DIAMETRO 150 MM</v>
      </c>
      <c r="F305" s="2078" t="str">
        <f>VLOOKUP($D305,'BANCO DE DADOS DEZEMBRO SERV'!$B$2:$F$14634,3,FALSE)</f>
        <v>UN</v>
      </c>
      <c r="G305" s="2134">
        <v>2</v>
      </c>
      <c r="H305" s="2136">
        <f>VLOOKUP($D305,'BANCO DE DADOS DEZEMBRO SERV'!$B$2:$F$14634,4,FALSE)</f>
        <v>93.95</v>
      </c>
      <c r="I305" s="2142">
        <f t="shared" si="111"/>
        <v>121.26</v>
      </c>
      <c r="J305" s="314">
        <f t="shared" si="112"/>
        <v>242.52</v>
      </c>
      <c r="K305" s="995"/>
      <c r="L305" s="1000"/>
      <c r="M305" s="1001"/>
      <c r="N305" s="1002"/>
      <c r="O305" s="1001"/>
      <c r="P305" s="1002"/>
    </row>
    <row r="306" spans="2:16" s="1003" customFormat="1" ht="31.5">
      <c r="B306" s="1021" t="s">
        <v>3118</v>
      </c>
      <c r="C306" s="2141" t="s">
        <v>12085</v>
      </c>
      <c r="D306" s="2149" t="s">
        <v>3120</v>
      </c>
      <c r="E306" s="2079" t="str">
        <f>VLOOKUP($D306,'BANCO DE DADOS DEZEMBRO SERV'!$B$2:$F$14634,2,FALSE)</f>
        <v>FORNECIMENTO E INSTALAÇÃO DE ABRACADEIRA TIPO D 3/4" C/ PARAFUSO"</v>
      </c>
      <c r="F306" s="2078" t="str">
        <f>VLOOKUP($D306,'BANCO DE DADOS DEZEMBRO SERV'!$B$2:$F$14634,3,FALSE)</f>
        <v>UN</v>
      </c>
      <c r="G306" s="2134">
        <v>100</v>
      </c>
      <c r="H306" s="2136">
        <f>VLOOKUP($D306,'BANCO DE DADOS DEZEMBRO SERV'!$B$2:$F$14634,4,FALSE)</f>
        <v>5.13</v>
      </c>
      <c r="I306" s="2142">
        <f t="shared" si="111"/>
        <v>6.62</v>
      </c>
      <c r="J306" s="314">
        <f t="shared" si="112"/>
        <v>662</v>
      </c>
      <c r="K306" s="995"/>
      <c r="L306" s="1000"/>
      <c r="M306" s="1001"/>
      <c r="N306" s="1002"/>
      <c r="O306" s="1001"/>
      <c r="P306" s="1002"/>
    </row>
    <row r="307" spans="2:16" s="1003" customFormat="1" ht="31.5" customHeight="1">
      <c r="B307" s="1021" t="s">
        <v>3119</v>
      </c>
      <c r="C307" s="2141" t="s">
        <v>12086</v>
      </c>
      <c r="D307" s="2149" t="s">
        <v>3128</v>
      </c>
      <c r="E307" s="2079" t="str">
        <f>VLOOKUP($D307,'BANCO DE DADOS DEZEMBRO SERV'!$B$2:$F$14634,2,FALSE)</f>
        <v>FORNECIMENTO E INSTALAÇÃO DE ABRACADEIRA EM ACO PARA AMARRACAO DE ELETRODUTOS, TIPO D, COM 1" E PARAFUSO DE FIXACAO</v>
      </c>
      <c r="F307" s="2078" t="str">
        <f>VLOOKUP($D307,'BANCO DE DADOS DEZEMBRO SERV'!$B$2:$F$14634,3,FALSE)</f>
        <v>UN</v>
      </c>
      <c r="G307" s="2134">
        <v>28</v>
      </c>
      <c r="H307" s="2136">
        <f>VLOOKUP($D307,'BANCO DE DADOS DEZEMBRO SERV'!$B$2:$F$14634,4,FALSE)</f>
        <v>5.2700000000000005</v>
      </c>
      <c r="I307" s="2142">
        <f t="shared" si="111"/>
        <v>6.8</v>
      </c>
      <c r="J307" s="314">
        <f t="shared" si="112"/>
        <v>190.4</v>
      </c>
      <c r="K307" s="995"/>
      <c r="L307" s="1000"/>
      <c r="M307" s="1001"/>
      <c r="N307" s="1002"/>
      <c r="O307" s="1001"/>
      <c r="P307" s="1002"/>
    </row>
    <row r="308" spans="2:16" s="1003" customFormat="1" ht="32.25" thickBot="1">
      <c r="B308" s="1021" t="s">
        <v>3121</v>
      </c>
      <c r="C308" s="2162" t="s">
        <v>12087</v>
      </c>
      <c r="D308" s="2133" t="s">
        <v>10912</v>
      </c>
      <c r="E308" s="2082" t="str">
        <f>VLOOKUP($D308,'BANCO DE DADOS DEZEMBRO SERV'!$B$2:$F$14634,2,FALSE)</f>
        <v>FORNECIMENTO E INSTALAÇAO DE PADRÃO DE ENTRADA DE ENERGIA CATEGORIA "T3" (ENERGISA)</v>
      </c>
      <c r="F308" s="2083" t="str">
        <f>VLOOKUP($D308,'BANCO DE DADOS DEZEMBRO SERV'!$B$2:$F$14634,3,FALSE)</f>
        <v>UN</v>
      </c>
      <c r="G308" s="2135">
        <v>1</v>
      </c>
      <c r="H308" s="2084">
        <f>VLOOKUP($D308,'BANCO DE DADOS DEZEMBRO SERV'!$B$2:$F$14634,4,FALSE)</f>
        <v>1239.98</v>
      </c>
      <c r="I308" s="2160">
        <f t="shared" si="111"/>
        <v>1600.44</v>
      </c>
      <c r="J308" s="322">
        <f t="shared" si="112"/>
        <v>1600.44</v>
      </c>
      <c r="K308" s="995"/>
      <c r="L308" s="1000"/>
      <c r="M308" s="1001"/>
      <c r="N308" s="1002"/>
      <c r="O308" s="1001"/>
      <c r="P308" s="1002"/>
    </row>
    <row r="309" spans="2:16" s="1006" customFormat="1" ht="16.5" thickBot="1">
      <c r="B309" s="1004"/>
      <c r="C309" s="323"/>
      <c r="D309" s="323"/>
      <c r="E309" s="323"/>
      <c r="F309" s="323"/>
      <c r="G309" s="323"/>
      <c r="H309" s="324"/>
      <c r="I309" s="323"/>
      <c r="J309" s="323"/>
      <c r="K309" s="1005"/>
      <c r="M309" s="1007"/>
      <c r="N309" s="1007"/>
      <c r="O309" s="1007"/>
      <c r="P309" s="1007"/>
    </row>
    <row r="310" spans="2:16" s="998" customFormat="1" ht="16.5" thickBot="1">
      <c r="B310" s="999"/>
      <c r="C310" s="303" t="s">
        <v>9221</v>
      </c>
      <c r="D310" s="367"/>
      <c r="E310" s="305" t="s">
        <v>8203</v>
      </c>
      <c r="F310" s="306"/>
      <c r="G310" s="307"/>
      <c r="H310" s="308"/>
      <c r="I310" s="308"/>
      <c r="J310" s="309">
        <f>SUM(J311:J333)</f>
        <v>13642.519999999999</v>
      </c>
      <c r="K310" s="1006"/>
      <c r="L310" s="1003"/>
    </row>
    <row r="311" spans="2:16" s="998" customFormat="1" ht="15.75">
      <c r="B311" s="999"/>
      <c r="C311" s="1986" t="s">
        <v>8219</v>
      </c>
      <c r="D311" s="1207">
        <v>72253</v>
      </c>
      <c r="E311" s="1971" t="str">
        <f>VLOOKUP($D311,'BANCO DE DADOS DEZEMBRO SERV'!$B$2:$F$14634,2,FALSE)</f>
        <v>CABO DE COBRE NU 35MM2 - FORNECIMENTO E INSTALACAO</v>
      </c>
      <c r="F311" s="1972" t="str">
        <f>VLOOKUP($D311,'BANCO DE DADOS DEZEMBRO SERV'!$B$2:$F$14634,3,FALSE)</f>
        <v>M</v>
      </c>
      <c r="G311" s="1885">
        <v>101</v>
      </c>
      <c r="H311" s="1977">
        <f>VLOOKUP($D311,'BANCO DE DADOS DEZEMBRO SERV'!$B$2:$F$14634,4,FALSE)</f>
        <v>22.09</v>
      </c>
      <c r="I311" s="1978">
        <f t="shared" ref="I311:I318" si="113">TRUNC(H311*(1+$G$6),2)</f>
        <v>28.51</v>
      </c>
      <c r="J311" s="1120">
        <f t="shared" ref="J311:J315" si="114">TRUNC(I311*G311,2)</f>
        <v>2879.51</v>
      </c>
      <c r="K311" s="1006"/>
      <c r="L311" s="1003"/>
    </row>
    <row r="312" spans="2:16" s="998" customFormat="1" ht="15.75">
      <c r="B312" s="999"/>
      <c r="C312" s="1966" t="s">
        <v>8220</v>
      </c>
      <c r="D312" s="1969">
        <v>72254</v>
      </c>
      <c r="E312" s="1895" t="str">
        <f>VLOOKUP($D312,'BANCO DE DADOS DEZEMBRO SERV'!$B$2:$F$14634,2,FALSE)</f>
        <v>CABO DE COBRE NU 50MM2 - FORNECIMENTO E INSTALACAO</v>
      </c>
      <c r="F312" s="1894" t="str">
        <f>VLOOKUP($D312,'BANCO DE DADOS DEZEMBRO SERV'!$B$2:$F$14634,3,FALSE)</f>
        <v>M</v>
      </c>
      <c r="G312" s="1989">
        <v>91</v>
      </c>
      <c r="H312" s="1964">
        <f>VLOOKUP($D312,'BANCO DE DADOS DEZEMBRO SERV'!$B$2:$F$14634,4,FALSE)</f>
        <v>31.32</v>
      </c>
      <c r="I312" s="1967">
        <f t="shared" si="113"/>
        <v>40.42</v>
      </c>
      <c r="J312" s="314">
        <f t="shared" si="114"/>
        <v>3678.22</v>
      </c>
      <c r="K312" s="1006"/>
      <c r="L312" s="1003"/>
    </row>
    <row r="313" spans="2:16" s="998" customFormat="1" ht="30">
      <c r="B313" s="999"/>
      <c r="C313" s="1966" t="s">
        <v>8221</v>
      </c>
      <c r="D313" s="1968">
        <v>92982</v>
      </c>
      <c r="E313" s="1895" t="str">
        <f>VLOOKUP($D313,'BANCO DE DADOS DEZEMBRO SERV'!$B$2:$F$14634,2,FALSE)</f>
        <v>CABO DE COBRE FLEXÍVEL ISOLADO, 16 MM², ANTI-CHAMA 0,6/1,0 KV, PARA DI STRIBUIÇÃO - FORNECIMENTO E INSTALAÇÃO. AF_12/2015</v>
      </c>
      <c r="F313" s="1894" t="str">
        <f>VLOOKUP($D313,'BANCO DE DADOS DEZEMBRO SERV'!$B$2:$F$14634,3,FALSE)</f>
        <v>M</v>
      </c>
      <c r="G313" s="1989">
        <v>11</v>
      </c>
      <c r="H313" s="1964">
        <f>VLOOKUP($D313,'BANCO DE DADOS DEZEMBRO SERV'!$B$2:$F$14634,4,FALSE)</f>
        <v>8.17</v>
      </c>
      <c r="I313" s="1967">
        <f t="shared" si="113"/>
        <v>10.54</v>
      </c>
      <c r="J313" s="314">
        <f t="shared" si="114"/>
        <v>115.94</v>
      </c>
      <c r="K313" s="1006"/>
      <c r="L313" s="1003"/>
    </row>
    <row r="314" spans="2:16" s="998" customFormat="1" ht="30">
      <c r="B314" s="999"/>
      <c r="C314" s="1966" t="s">
        <v>8222</v>
      </c>
      <c r="D314" s="1969">
        <v>72260</v>
      </c>
      <c r="E314" s="1895" t="str">
        <f>VLOOKUP($D314,'BANCO DE DADOS DEZEMBRO SERV'!$B$2:$F$14634,2,FALSE)</f>
        <v>TERMINAL OU CONECTOR DE PRESSAO - PARA CABO 16MM2 - FORNECIMENTO E INS TALACAO</v>
      </c>
      <c r="F314" s="1894" t="str">
        <f>VLOOKUP($D314,'BANCO DE DADOS DEZEMBRO SERV'!$B$2:$F$14634,3,FALSE)</f>
        <v>UN</v>
      </c>
      <c r="G314" s="1961">
        <v>2</v>
      </c>
      <c r="H314" s="1964">
        <f>VLOOKUP($D314,'BANCO DE DADOS DEZEMBRO SERV'!$B$2:$F$14634,4,FALSE)</f>
        <v>11.5</v>
      </c>
      <c r="I314" s="1967">
        <f t="shared" si="113"/>
        <v>14.84</v>
      </c>
      <c r="J314" s="314">
        <f t="shared" si="114"/>
        <v>29.68</v>
      </c>
      <c r="K314" s="1006"/>
      <c r="L314" s="1003"/>
    </row>
    <row r="315" spans="2:16" s="998" customFormat="1" ht="15.75">
      <c r="B315" s="999"/>
      <c r="C315" s="1966" t="s">
        <v>8223</v>
      </c>
      <c r="D315" s="1969">
        <v>68069</v>
      </c>
      <c r="E315" s="1895" t="str">
        <f>VLOOKUP($D315,'BANCO DE DADOS DEZEMBRO SERV'!$B$2:$F$14634,2,FALSE)</f>
        <v>HASTE COPPERWELD 5/8 X 3,0M COM CONECTOR</v>
      </c>
      <c r="F315" s="1894" t="str">
        <f>VLOOKUP($D315,'BANCO DE DADOS DEZEMBRO SERV'!$B$2:$F$14634,3,FALSE)</f>
        <v>UN</v>
      </c>
      <c r="G315" s="1961">
        <v>22</v>
      </c>
      <c r="H315" s="1964">
        <f>VLOOKUP($D315,'BANCO DE DADOS DEZEMBRO SERV'!$B$2:$F$14634,4,FALSE)</f>
        <v>42.67</v>
      </c>
      <c r="I315" s="1967">
        <f t="shared" si="113"/>
        <v>55.07</v>
      </c>
      <c r="J315" s="314">
        <f t="shared" si="114"/>
        <v>1211.54</v>
      </c>
      <c r="K315" s="1006"/>
      <c r="L315" s="1003"/>
    </row>
    <row r="316" spans="2:16" s="700" customFormat="1" ht="30">
      <c r="B316" s="1019"/>
      <c r="C316" s="1966" t="s">
        <v>8224</v>
      </c>
      <c r="D316" s="1969">
        <v>72272</v>
      </c>
      <c r="E316" s="1895" t="str">
        <f>VLOOKUP($D316,'BANCO DE DADOS DEZEMBRO SERV'!$B$2:$F$14634,2,FALSE)</f>
        <v>CONECTOR PARAFUSO FENDIDO SPLIT-BOLT - PARA CABO DE 35MM2 - FORNECIM ENTO E INSTALACAO</v>
      </c>
      <c r="F316" s="1894" t="str">
        <f>VLOOKUP($D316,'BANCO DE DADOS DEZEMBRO SERV'!$B$2:$F$14634,3,FALSE)</f>
        <v>UN</v>
      </c>
      <c r="G316" s="1961">
        <v>16</v>
      </c>
      <c r="H316" s="1964">
        <f>VLOOKUP($D316,'BANCO DE DADOS DEZEMBRO SERV'!$B$2:$F$14634,4,FALSE)</f>
        <v>10.1</v>
      </c>
      <c r="I316" s="1967">
        <f t="shared" si="113"/>
        <v>13.03</v>
      </c>
      <c r="J316" s="366">
        <f t="shared" ref="J316:J317" si="115">TRUNC(I316*G316,2)</f>
        <v>208.48</v>
      </c>
      <c r="K316" s="1020"/>
      <c r="L316" s="315"/>
    </row>
    <row r="317" spans="2:16" s="700" customFormat="1" ht="15.75">
      <c r="B317" s="1019"/>
      <c r="C317" s="1966" t="s">
        <v>8225</v>
      </c>
      <c r="D317" s="1970">
        <v>93358</v>
      </c>
      <c r="E317" s="1895" t="str">
        <f>VLOOKUP($D317,'BANCO DE DADOS DEZEMBRO SERV'!$B$2:$F$14634,2,FALSE)</f>
        <v>ESCAVAÇÃO MANUAL DE VALAS. AF_03/2016</v>
      </c>
      <c r="F317" s="1894" t="str">
        <f>VLOOKUP($D317,'BANCO DE DADOS DEZEMBRO SERV'!$B$2:$F$14634,3,FALSE)</f>
        <v>M3</v>
      </c>
      <c r="G317" s="1961">
        <v>12.45</v>
      </c>
      <c r="H317" s="1964">
        <f>VLOOKUP($D317,'BANCO DE DADOS DEZEMBRO SERV'!$B$2:$F$14634,4,FALSE)</f>
        <v>54.96</v>
      </c>
      <c r="I317" s="1967">
        <f t="shared" si="113"/>
        <v>70.930000000000007</v>
      </c>
      <c r="J317" s="366">
        <f t="shared" si="115"/>
        <v>883.07</v>
      </c>
      <c r="K317" s="1020"/>
      <c r="L317" s="627"/>
    </row>
    <row r="318" spans="2:16" s="700" customFormat="1" ht="30.75" thickBot="1">
      <c r="B318" s="1019"/>
      <c r="C318" s="1987" t="s">
        <v>8226</v>
      </c>
      <c r="D318" s="1959">
        <v>93382</v>
      </c>
      <c r="E318" s="1896" t="str">
        <f>VLOOKUP($D318,'BANCO DE DADOS DEZEMBRO SERV'!$B$2:$F$14634,2,FALSE)</f>
        <v>REATERRO MANUAL DE VALAS COM COMPACTAÇÃO MECANIZADA. AF_04/2016</v>
      </c>
      <c r="F318" s="1897" t="str">
        <f>VLOOKUP($D318,'BANCO DE DADOS DEZEMBRO SERV'!$B$2:$F$14634,3,FALSE)</f>
        <v>M3</v>
      </c>
      <c r="G318" s="1962">
        <v>12.45</v>
      </c>
      <c r="H318" s="1898">
        <f>VLOOKUP($D318,'BANCO DE DADOS DEZEMBRO SERV'!$B$2:$F$14634,4,FALSE)</f>
        <v>19.59</v>
      </c>
      <c r="I318" s="1979">
        <f t="shared" si="113"/>
        <v>25.28</v>
      </c>
      <c r="J318" s="1887">
        <f t="shared" ref="J318" si="116">TRUNC(I318*G318,2)</f>
        <v>314.73</v>
      </c>
      <c r="K318" s="1020"/>
      <c r="L318" s="627"/>
    </row>
    <row r="319" spans="2:16" s="700" customFormat="1" ht="16.5" thickBot="1">
      <c r="B319" s="1019"/>
      <c r="C319" s="1980"/>
      <c r="D319" s="1981"/>
      <c r="E319" s="1982" t="s">
        <v>9829</v>
      </c>
      <c r="F319" s="1983"/>
      <c r="G319" s="1117"/>
      <c r="H319" s="1985"/>
      <c r="I319" s="1985"/>
      <c r="J319" s="1119"/>
      <c r="K319" s="1020"/>
      <c r="L319" s="627"/>
    </row>
    <row r="320" spans="2:16" s="998" customFormat="1" ht="30">
      <c r="B320" s="999" t="s">
        <v>3185</v>
      </c>
      <c r="C320" s="1986" t="s">
        <v>12473</v>
      </c>
      <c r="D320" s="1207" t="s">
        <v>3185</v>
      </c>
      <c r="E320" s="1971" t="str">
        <f>VLOOKUP($D320,'BANCO DE DADOS DEZEMBRO SERV'!$B$2:$F$14634,2,FALSE)</f>
        <v>FORNECIMENTO E INSTALAÇÃO DE CAIXA DE EQUALIZAÇÃO DE EMBUTIR, COM BARRAMENTO E 9 TERMINAIS, APROX. 26X26X10 CM</v>
      </c>
      <c r="F320" s="1972" t="str">
        <f>VLOOKUP($D320,'BANCO DE DADOS DEZEMBRO SERV'!$B$2:$F$14634,3,FALSE)</f>
        <v>UN</v>
      </c>
      <c r="G320" s="1885">
        <v>1</v>
      </c>
      <c r="H320" s="1977">
        <f>VLOOKUP($D320,'BANCO DE DADOS DEZEMBRO SERV'!$B$2:$F$14634,4,FALSE)</f>
        <v>287.07000000000005</v>
      </c>
      <c r="I320" s="1978">
        <f t="shared" ref="I320:I330" si="117">TRUNC(H320*(1+$G$6),2)</f>
        <v>370.52</v>
      </c>
      <c r="J320" s="1120">
        <f t="shared" ref="J320:J330" si="118">TRUNC(I320*G320,2)</f>
        <v>370.52</v>
      </c>
      <c r="K320" s="1006"/>
      <c r="L320" s="1003"/>
    </row>
    <row r="321" spans="2:16" s="998" customFormat="1" ht="30">
      <c r="B321" s="999" t="s">
        <v>3188</v>
      </c>
      <c r="C321" s="1966" t="s">
        <v>12474</v>
      </c>
      <c r="D321" s="1969" t="s">
        <v>3188</v>
      </c>
      <c r="E321" s="1895" t="str">
        <f>VLOOKUP($D321,'BANCO DE DADOS DEZEMBRO SERV'!$B$2:$F$14634,2,FALSE)</f>
        <v>FORNECIMENTO E INSTALAÇÃO DE CONECTOR DE MEDIÇÃO C/ 2 PARAFUSOS</v>
      </c>
      <c r="F321" s="1894" t="str">
        <f>VLOOKUP($D321,'BANCO DE DADOS DEZEMBRO SERV'!$B$2:$F$14634,3,FALSE)</f>
        <v>UN</v>
      </c>
      <c r="G321" s="1989">
        <v>6</v>
      </c>
      <c r="H321" s="1964">
        <f>VLOOKUP($D321,'BANCO DE DADOS DEZEMBRO SERV'!$B$2:$F$14634,4,FALSE)</f>
        <v>16.649999999999999</v>
      </c>
      <c r="I321" s="1967">
        <f t="shared" si="117"/>
        <v>21.49</v>
      </c>
      <c r="J321" s="314">
        <f t="shared" si="118"/>
        <v>128.94</v>
      </c>
      <c r="K321" s="1006"/>
      <c r="L321" s="1003"/>
    </row>
    <row r="322" spans="2:16" s="998" customFormat="1" ht="30">
      <c r="B322" s="999" t="s">
        <v>3193</v>
      </c>
      <c r="C322" s="1966" t="s">
        <v>12475</v>
      </c>
      <c r="D322" s="1969" t="s">
        <v>3193</v>
      </c>
      <c r="E322" s="1895" t="str">
        <f>VLOOKUP($D322,'BANCO DE DADOS DEZEMBRO SERV'!$B$2:$F$14634,2,FALSE)</f>
        <v xml:space="preserve">FORNECIMENTO E INSTALAÇÃO DE SOLDA EXOTÉRMICA CABO-HASTE COM CARTUCHO Nº 90 E MOLDE CABO 35mm²- HASTE 5/8" </v>
      </c>
      <c r="F322" s="1894" t="str">
        <f>VLOOKUP($D322,'BANCO DE DADOS DEZEMBRO SERV'!$B$2:$F$14634,3,FALSE)</f>
        <v>UN</v>
      </c>
      <c r="G322" s="1961">
        <v>6</v>
      </c>
      <c r="H322" s="1964">
        <f>VLOOKUP($D322,'BANCO DE DADOS DEZEMBRO SERV'!$B$2:$F$14634,4,FALSE)</f>
        <v>12.34</v>
      </c>
      <c r="I322" s="1967">
        <f t="shared" si="117"/>
        <v>15.92</v>
      </c>
      <c r="J322" s="314">
        <f t="shared" si="118"/>
        <v>95.52</v>
      </c>
      <c r="K322" s="1006"/>
      <c r="L322" s="1003"/>
    </row>
    <row r="323" spans="2:16" s="700" customFormat="1" ht="30">
      <c r="B323" s="999" t="s">
        <v>3202</v>
      </c>
      <c r="C323" s="1966" t="s">
        <v>9843</v>
      </c>
      <c r="D323" s="1969" t="s">
        <v>3202</v>
      </c>
      <c r="E323" s="1895" t="str">
        <f>VLOOKUP($D323,'BANCO DE DADOS DEZEMBRO SERV'!$B$2:$F$14634,2,FALSE)</f>
        <v xml:space="preserve">FORNECIMENTO E INSTALAÇÃO DE SOLDA EXOTÉRMICA CABO-HASTE COM CARTUCHO Nº115 E MOLDE CABO 50mm²-  HASTE 5/8" </v>
      </c>
      <c r="F323" s="1894" t="str">
        <f>VLOOKUP($D323,'BANCO DE DADOS DEZEMBRO SERV'!$B$2:$F$14634,3,FALSE)</f>
        <v>UN</v>
      </c>
      <c r="G323" s="1961">
        <v>23</v>
      </c>
      <c r="H323" s="1964">
        <f>VLOOKUP($D323,'BANCO DE DADOS DEZEMBRO SERV'!$B$2:$F$14634,4,FALSE)</f>
        <v>14.23</v>
      </c>
      <c r="I323" s="1967">
        <f t="shared" si="117"/>
        <v>18.36</v>
      </c>
      <c r="J323" s="366">
        <f t="shared" si="118"/>
        <v>422.28</v>
      </c>
      <c r="K323" s="1020"/>
      <c r="L323" s="627"/>
    </row>
    <row r="324" spans="2:16" s="700" customFormat="1" ht="45">
      <c r="B324" s="999" t="s">
        <v>3206</v>
      </c>
      <c r="C324" s="1966" t="s">
        <v>9844</v>
      </c>
      <c r="D324" s="1969" t="s">
        <v>3206</v>
      </c>
      <c r="E324" s="1895" t="str">
        <f>VLOOKUP($D324,'BANCO DE DADOS DEZEMBRO SERV'!$B$2:$F$14634,2,FALSE)</f>
        <v>FORNECIMENTO E INSTALAÇÃO DE SOLDA EXOTÉRMICA CABO-CABO COM CARTUCHO Nº 32 E MOLDE TIPO "T" CABO 35mm²- CABO 35mm²</v>
      </c>
      <c r="F324" s="1894" t="str">
        <f>VLOOKUP($D324,'BANCO DE DADOS DEZEMBRO SERV'!$B$2:$F$14634,3,FALSE)</f>
        <v>UN</v>
      </c>
      <c r="G324" s="1961">
        <v>4</v>
      </c>
      <c r="H324" s="1964">
        <f>VLOOKUP($D324,'BANCO DE DADOS DEZEMBRO SERV'!$B$2:$F$14634,4,FALSE)</f>
        <v>12.98</v>
      </c>
      <c r="I324" s="1967">
        <f t="shared" si="117"/>
        <v>16.75</v>
      </c>
      <c r="J324" s="366">
        <f t="shared" si="118"/>
        <v>67</v>
      </c>
      <c r="K324" s="1020"/>
      <c r="L324" s="627"/>
    </row>
    <row r="325" spans="2:16" s="700" customFormat="1" ht="30">
      <c r="B325" s="999" t="s">
        <v>3213</v>
      </c>
      <c r="C325" s="1966" t="s">
        <v>9845</v>
      </c>
      <c r="D325" s="1969" t="s">
        <v>11079</v>
      </c>
      <c r="E325" s="1895" t="str">
        <f>VLOOKUP($D325,'BANCO DE DADOS DEZEMBRO SERV'!$B$2:$F$14634,2,FALSE)</f>
        <v>FORNECIMENTO E INSTALAÇÃO DE CAIXA INSPECAO, CONCRETO PRE MOLDADO, CIRCULAR, COM TAMPA, D = 40* CM</v>
      </c>
      <c r="F325" s="1894" t="str">
        <f>VLOOKUP($D325,'BANCO DE DADOS DEZEMBRO SERV'!$B$2:$F$14634,3,FALSE)</f>
        <v>UN</v>
      </c>
      <c r="G325" s="1961">
        <v>6</v>
      </c>
      <c r="H325" s="1964">
        <f>VLOOKUP($D325,'BANCO DE DADOS DEZEMBRO SERV'!$B$2:$F$14634,4,FALSE)</f>
        <v>65.400000000000006</v>
      </c>
      <c r="I325" s="1967">
        <f t="shared" si="117"/>
        <v>84.41</v>
      </c>
      <c r="J325" s="366">
        <f t="shared" si="118"/>
        <v>506.46</v>
      </c>
      <c r="K325" s="1020"/>
      <c r="L325" s="627"/>
    </row>
    <row r="326" spans="2:16" s="700" customFormat="1" ht="30">
      <c r="B326" s="999" t="s">
        <v>3215</v>
      </c>
      <c r="C326" s="1966" t="s">
        <v>9846</v>
      </c>
      <c r="D326" s="1969" t="s">
        <v>3217</v>
      </c>
      <c r="E326" s="1895" t="str">
        <f>VLOOKUP($D326,'BANCO DE DADOS DEZEMBRO SERV'!$B$2:$F$14634,2,FALSE)</f>
        <v>FORNECIMENTO E INSTALAÇÃO DE SUPORTE ISOLADOR SIMPLES DIAMETRO NOMINAL 5/16", COM ROSCA SOBERBA E BUCHA</v>
      </c>
      <c r="F326" s="1894" t="str">
        <f>VLOOKUP($D326,'BANCO DE DADOS DEZEMBRO SERV'!$B$2:$F$14634,3,FALSE)</f>
        <v>UN</v>
      </c>
      <c r="G326" s="1965">
        <v>68</v>
      </c>
      <c r="H326" s="1964">
        <f>VLOOKUP($D326,'BANCO DE DADOS DEZEMBRO SERV'!$B$2:$F$14634,4,FALSE)</f>
        <v>8.86</v>
      </c>
      <c r="I326" s="1967">
        <f t="shared" si="117"/>
        <v>11.43</v>
      </c>
      <c r="J326" s="366">
        <f t="shared" si="118"/>
        <v>777.24</v>
      </c>
      <c r="K326" s="1020"/>
      <c r="L326" s="627"/>
    </row>
    <row r="327" spans="2:16" s="700" customFormat="1" ht="45">
      <c r="B327" s="999" t="s">
        <v>11079</v>
      </c>
      <c r="C327" s="1966" t="s">
        <v>9847</v>
      </c>
      <c r="D327" s="1969" t="s">
        <v>11080</v>
      </c>
      <c r="E327" s="1895" t="str">
        <f>VLOOKUP($D327,'BANCO DE DADOS DEZEMBRO SERV'!$B$2:$F$14634,2,FALSE)</f>
        <v>FORNECIMENTO E INSTALAÇÃO DE SUPORTE ISOLADOR REFORCADO DIAMETRO NOMINAL 5/16", COM ROSCA SOBERBA E BUCHA</v>
      </c>
      <c r="F327" s="1894" t="str">
        <f>VLOOKUP($D327,'BANCO DE DADOS DEZEMBRO SERV'!$B$2:$F$14634,3,FALSE)</f>
        <v>UN</v>
      </c>
      <c r="G327" s="1965">
        <v>30</v>
      </c>
      <c r="H327" s="1964">
        <f>VLOOKUP($D327,'BANCO DE DADOS DEZEMBRO SERV'!$B$2:$F$14634,4,FALSE)</f>
        <v>10.280000000000001</v>
      </c>
      <c r="I327" s="1967">
        <f t="shared" si="117"/>
        <v>13.26</v>
      </c>
      <c r="J327" s="366">
        <f t="shared" si="118"/>
        <v>397.8</v>
      </c>
      <c r="K327" s="1020"/>
      <c r="L327" s="627"/>
    </row>
    <row r="328" spans="2:16" s="700" customFormat="1" ht="30">
      <c r="B328" s="999" t="s">
        <v>10454</v>
      </c>
      <c r="C328" s="1966" t="s">
        <v>9848</v>
      </c>
      <c r="D328" s="1969" t="s">
        <v>3213</v>
      </c>
      <c r="E328" s="1895" t="str">
        <f>VLOOKUP($D328,'BANCO DE DADOS DEZEMBRO SERV'!$B$2:$F$14634,2,FALSE)</f>
        <v>FORNECIMENTO E INSTALAÇÃO DE SUPORTE ISOLADOR PARA CANTO 90° REFORCADO ROSCA SOBERBA EM FG C ISOLADOR</v>
      </c>
      <c r="F328" s="1894" t="str">
        <f>VLOOKUP($D328,'BANCO DE DADOS DEZEMBRO SERV'!$B$2:$F$14634,3,FALSE)</f>
        <v>UN</v>
      </c>
      <c r="G328" s="1965">
        <v>4</v>
      </c>
      <c r="H328" s="1964">
        <f>VLOOKUP($D328,'BANCO DE DADOS DEZEMBRO SERV'!$B$2:$F$14634,4,FALSE)</f>
        <v>14.28</v>
      </c>
      <c r="I328" s="1967">
        <f t="shared" si="117"/>
        <v>18.43</v>
      </c>
      <c r="J328" s="366">
        <f t="shared" si="118"/>
        <v>73.72</v>
      </c>
      <c r="K328" s="1020"/>
      <c r="L328" s="627"/>
    </row>
    <row r="329" spans="2:16" s="700" customFormat="1" ht="45">
      <c r="B329" s="999" t="s">
        <v>3217</v>
      </c>
      <c r="C329" s="1966" t="s">
        <v>9849</v>
      </c>
      <c r="D329" s="1969" t="s">
        <v>3225</v>
      </c>
      <c r="E329" s="1895" t="str">
        <f>VLOOKUP($D329,'BANCO DE DADOS DEZEMBRO SERV'!$B$2:$F$14634,2,FALSE)</f>
        <v>FORNECIMENTO E INSTALAÇÃO DE TERMINAL AÉREO EM AÇO GALVANIZADO COM BASE DE FIXAÇÃO H=30CM (INSTALAÇÃO EM PLATIBANDA)</v>
      </c>
      <c r="F329" s="1894" t="str">
        <f>VLOOKUP($D329,'BANCO DE DADOS DEZEMBRO SERV'!$B$2:$F$14634,3,FALSE)</f>
        <v>UN</v>
      </c>
      <c r="G329" s="1965">
        <v>16</v>
      </c>
      <c r="H329" s="1964">
        <f>VLOOKUP($D329,'BANCO DE DADOS DEZEMBRO SERV'!$B$2:$F$14634,4,FALSE)</f>
        <v>24.049999999999997</v>
      </c>
      <c r="I329" s="1967">
        <f t="shared" si="117"/>
        <v>31.04</v>
      </c>
      <c r="J329" s="366">
        <f t="shared" si="118"/>
        <v>496.64</v>
      </c>
      <c r="K329" s="1020"/>
      <c r="L329" s="627"/>
    </row>
    <row r="330" spans="2:16" s="700" customFormat="1" ht="30">
      <c r="B330" s="999" t="s">
        <v>11080</v>
      </c>
      <c r="C330" s="1966" t="s">
        <v>9850</v>
      </c>
      <c r="D330" s="1969" t="s">
        <v>12299</v>
      </c>
      <c r="E330" s="1895" t="str">
        <f>VLOOKUP($D330,'BANCO DE DADOS DEZEMBRO SERV'!$B$2:$F$14634,2,FALSE)</f>
        <v>FORNECIMENTO E INSTALAÇÃO DE VERGALHÃO GALVANIZADO A FOGO 3/8" X 3,00m (RE-BAR)</v>
      </c>
      <c r="F330" s="1894" t="str">
        <f>VLOOKUP($D330,'BANCO DE DADOS DEZEMBRO SERV'!$B$2:$F$14634,3,FALSE)</f>
        <v>UN</v>
      </c>
      <c r="G330" s="1961">
        <v>12</v>
      </c>
      <c r="H330" s="1964">
        <f>VLOOKUP($D330,'BANCO DE DADOS DEZEMBRO SERV'!$B$2:$F$14634,4,FALSE)</f>
        <v>35.650000000000006</v>
      </c>
      <c r="I330" s="1967">
        <f t="shared" si="117"/>
        <v>46.01</v>
      </c>
      <c r="J330" s="366">
        <f t="shared" si="118"/>
        <v>552.12</v>
      </c>
      <c r="K330" s="1020"/>
      <c r="L330" s="627"/>
    </row>
    <row r="331" spans="2:16" s="998" customFormat="1" ht="15.75">
      <c r="B331" s="999" t="s">
        <v>10455</v>
      </c>
      <c r="C331" s="1966" t="s">
        <v>9851</v>
      </c>
      <c r="D331" s="1969" t="s">
        <v>12300</v>
      </c>
      <c r="E331" s="1895" t="str">
        <f>VLOOKUP($D331,'BANCO DE DADOS DEZEMBRO SERV'!$B$2:$F$14634,2,FALSE)</f>
        <v>FORNECIMENTO E INSTALAÇÃO DE CLIPS GALVANIZADO 3/8"</v>
      </c>
      <c r="F331" s="1894" t="str">
        <f>VLOOKUP($D331,'BANCO DE DADOS DEZEMBRO SERV'!$B$2:$F$14634,3,FALSE)</f>
        <v>UN</v>
      </c>
      <c r="G331" s="1965">
        <v>18</v>
      </c>
      <c r="H331" s="1964">
        <f>VLOOKUP($D331,'BANCO DE DADOS DEZEMBRO SERV'!$B$2:$F$14634,4,FALSE)</f>
        <v>4.8599999999999994</v>
      </c>
      <c r="I331" s="1967">
        <f t="shared" ref="I331:I333" si="119">TRUNC(H331*(1+$G$6),2)</f>
        <v>6.27</v>
      </c>
      <c r="J331" s="314">
        <f t="shared" ref="J331:J333" si="120">TRUNC(I331*G331,2)</f>
        <v>112.86</v>
      </c>
      <c r="K331" s="1006"/>
      <c r="L331" s="1003"/>
    </row>
    <row r="332" spans="2:16" s="998" customFormat="1" ht="30">
      <c r="B332" s="999" t="s">
        <v>3218</v>
      </c>
      <c r="C332" s="1966" t="s">
        <v>9852</v>
      </c>
      <c r="D332" s="1969" t="s">
        <v>12301</v>
      </c>
      <c r="E332" s="1895" t="str">
        <f>VLOOKUP($D332,'BANCO DE DADOS DEZEMBRO SERV'!$B$2:$F$14634,2,FALSE)</f>
        <v>FORNECIMENTO E INSTALAÇÃO DE CONECTOR EM LATÃO TIPO MINI-GAR PARA CABOS DE 16 A 50MM²</v>
      </c>
      <c r="F332" s="1894" t="str">
        <f>VLOOKUP($D332,'BANCO DE DADOS DEZEMBRO SERV'!$B$2:$F$14634,3,FALSE)</f>
        <v>UN</v>
      </c>
      <c r="G332" s="1961">
        <v>12</v>
      </c>
      <c r="H332" s="1964">
        <f>VLOOKUP($D332,'BANCO DE DADOS DEZEMBRO SERV'!$B$2:$F$14634,4,FALSE)</f>
        <v>11.42</v>
      </c>
      <c r="I332" s="1967">
        <f t="shared" si="119"/>
        <v>14.73</v>
      </c>
      <c r="J332" s="314">
        <f t="shared" si="120"/>
        <v>176.76</v>
      </c>
      <c r="K332" s="1006"/>
      <c r="L332" s="1003"/>
    </row>
    <row r="333" spans="2:16" s="700" customFormat="1" ht="30.75" thickBot="1">
      <c r="B333" s="999" t="s">
        <v>3219</v>
      </c>
      <c r="C333" s="1987" t="s">
        <v>9853</v>
      </c>
      <c r="D333" s="1959" t="s">
        <v>12302</v>
      </c>
      <c r="E333" s="1896" t="str">
        <f>VLOOKUP($D333,'BANCO DE DADOS DEZEMBRO SERV'!$B$2:$F$14634,2,FALSE)</f>
        <v>FORNECIMENTO E INSTALAÇÃO DE ARAME RECOZIDO 18 BWG, 1,25 MM (0,01 KG/M)</v>
      </c>
      <c r="F333" s="1897" t="str">
        <f>VLOOKUP($D333,'BANCO DE DADOS DEZEMBRO SERV'!$B$2:$F$14634,3,FALSE)</f>
        <v>UN</v>
      </c>
      <c r="G333" s="1962">
        <v>2.04</v>
      </c>
      <c r="H333" s="1898">
        <f>VLOOKUP($D333,'BANCO DE DADOS DEZEMBRO SERV'!$B$2:$F$14634,4,FALSE)</f>
        <v>54.5</v>
      </c>
      <c r="I333" s="1979">
        <f t="shared" si="119"/>
        <v>70.34</v>
      </c>
      <c r="J333" s="1887">
        <f t="shared" si="120"/>
        <v>143.49</v>
      </c>
      <c r="K333" s="1020"/>
      <c r="L333" s="627"/>
    </row>
    <row r="334" spans="2:16" s="1657" customFormat="1" ht="16.5" thickBot="1">
      <c r="B334" s="1655"/>
      <c r="C334" s="1543"/>
      <c r="D334" s="1543"/>
      <c r="E334" s="1543"/>
      <c r="F334" s="1543"/>
      <c r="G334" s="1543"/>
      <c r="H334" s="1544"/>
      <c r="I334" s="1543"/>
      <c r="J334" s="1543"/>
      <c r="K334" s="1656"/>
      <c r="M334" s="1658"/>
      <c r="N334" s="1658"/>
      <c r="O334" s="1658"/>
      <c r="P334" s="1658"/>
    </row>
    <row r="335" spans="2:16" s="1652" customFormat="1" ht="16.5" thickBot="1">
      <c r="B335" s="1653"/>
      <c r="C335" s="303" t="s">
        <v>9222</v>
      </c>
      <c r="D335" s="367"/>
      <c r="E335" s="305" t="s">
        <v>12326</v>
      </c>
      <c r="F335" s="306"/>
      <c r="G335" s="307"/>
      <c r="H335" s="308"/>
      <c r="I335" s="308"/>
      <c r="J335" s="309">
        <f>SUM(J336:J375)</f>
        <v>10023.91</v>
      </c>
      <c r="K335" s="1657"/>
      <c r="L335" s="1654"/>
    </row>
    <row r="336" spans="2:16" s="1652" customFormat="1" ht="15.75" customHeight="1">
      <c r="B336" s="1653"/>
      <c r="C336" s="2161" t="s">
        <v>12476</v>
      </c>
      <c r="D336" s="1207">
        <v>83370</v>
      </c>
      <c r="E336" s="2153" t="str">
        <f>VLOOKUP($D336,'BANCO DE DADOS DEZEMBRO SERV'!$B$2:$F$14634,2,FALSE)</f>
        <v>QUADRO DE DISTRIBUICAO PARA TELEFONE N.3, 40X40X12CM EM CHAPA METALICA , DE EMBUTIR, SEM ACESSORIOS, PADRAO TELEBRAS, FORNECIMENTO E INSTALAC AO</v>
      </c>
      <c r="F336" s="2154" t="str">
        <f>VLOOKUP($D336,'BANCO DE DADOS DEZEMBRO SERV'!$B$2:$F$14634,3,FALSE)</f>
        <v>UN</v>
      </c>
      <c r="G336" s="1885">
        <v>1</v>
      </c>
      <c r="H336" s="2158">
        <f>VLOOKUP($D336,'BANCO DE DADOS DEZEMBRO SERV'!$B$2:$F$14634,4,FALSE)</f>
        <v>166.57</v>
      </c>
      <c r="I336" s="2159">
        <f t="shared" ref="I336:I343" si="121">TRUNC(H336*(1+$G$6),2)</f>
        <v>214.99</v>
      </c>
      <c r="J336" s="1120">
        <f t="shared" ref="J336:J343" si="122">TRUNC(I336*G336,2)</f>
        <v>214.99</v>
      </c>
      <c r="K336" s="1657"/>
      <c r="L336" s="1654"/>
    </row>
    <row r="337" spans="2:12" s="1652" customFormat="1" ht="15.75" customHeight="1">
      <c r="B337" s="1653"/>
      <c r="C337" s="2141" t="s">
        <v>12477</v>
      </c>
      <c r="D337" s="2149">
        <v>91864</v>
      </c>
      <c r="E337" s="2079" t="str">
        <f>VLOOKUP($D337,'BANCO DE DADOS DEZEMBRO SERV'!$B$2:$F$14634,2,FALSE)</f>
        <v>ELETRODUTO RÍGIDO ROSCÁVEL, PVC, DN 32 MM (1"), PARA CIRCUITOS TERMINA IS, INSTALADO EM FORRO - FORNECIMENTO E INSTALAÇÃO. AF_12/2015</v>
      </c>
      <c r="F337" s="2078" t="str">
        <f>VLOOKUP($D337,'BANCO DE DADOS DEZEMBRO SERV'!$B$2:$F$14634,3,FALSE)</f>
        <v>M</v>
      </c>
      <c r="G337" s="1989">
        <v>19</v>
      </c>
      <c r="H337" s="2136">
        <f>VLOOKUP($D337,'BANCO DE DADOS DEZEMBRO SERV'!$B$2:$F$14634,4,FALSE)</f>
        <v>8.6</v>
      </c>
      <c r="I337" s="2142">
        <f t="shared" si="121"/>
        <v>11.1</v>
      </c>
      <c r="J337" s="314">
        <f t="shared" si="122"/>
        <v>210.9</v>
      </c>
      <c r="K337" s="1657"/>
      <c r="L337" s="1654"/>
    </row>
    <row r="338" spans="2:12" s="1652" customFormat="1" ht="30" customHeight="1">
      <c r="B338" s="1653"/>
      <c r="C338" s="2141" t="s">
        <v>8227</v>
      </c>
      <c r="D338" s="2149">
        <v>91872</v>
      </c>
      <c r="E338" s="2079" t="str">
        <f>VLOOKUP($D338,'BANCO DE DADOS DEZEMBRO SERV'!$B$2:$F$14634,2,FALSE)</f>
        <v>ELETRODUTO RÍGIDO ROSCÁVEL, PVC, DN 32 MM (1"), PARA CIRCUITOS TERMINA IS, INSTALADO EM PAREDE - FORNECIMENTO E INSTALAÇÃO. AF_12/2015</v>
      </c>
      <c r="F338" s="2078" t="str">
        <f>VLOOKUP($D338,'BANCO DE DADOS DEZEMBRO SERV'!$B$2:$F$14634,3,FALSE)</f>
        <v>M</v>
      </c>
      <c r="G338" s="1989">
        <v>17</v>
      </c>
      <c r="H338" s="2136">
        <f>VLOOKUP($D338,'BANCO DE DADOS DEZEMBRO SERV'!$B$2:$F$14634,4,FALSE)</f>
        <v>9.4499999999999993</v>
      </c>
      <c r="I338" s="2142">
        <f t="shared" si="121"/>
        <v>12.19</v>
      </c>
      <c r="J338" s="314">
        <f t="shared" si="122"/>
        <v>207.23</v>
      </c>
      <c r="K338" s="1657"/>
      <c r="L338" s="1654"/>
    </row>
    <row r="339" spans="2:12" s="1652" customFormat="1" ht="30" customHeight="1">
      <c r="B339" s="1653"/>
      <c r="C339" s="2141" t="s">
        <v>8228</v>
      </c>
      <c r="D339" s="2149">
        <v>91893</v>
      </c>
      <c r="E339" s="2079" t="str">
        <f>VLOOKUP($D339,'BANCO DE DADOS DEZEMBRO SERV'!$B$2:$F$14634,2,FALSE)</f>
        <v>CURVA 90 GRAUS PARA ELETRODUTO, PVC, ROSCÁVEL, DN 32 MM (1"), PARA CIR CUITOS TERMINAIS, INSTALADA EM FORRO - FORNECIMENTO E INSTALAÇÃO. AF_1 2/2015</v>
      </c>
      <c r="F339" s="2078" t="str">
        <f>VLOOKUP($D339,'BANCO DE DADOS DEZEMBRO SERV'!$B$2:$F$14634,3,FALSE)</f>
        <v>UN</v>
      </c>
      <c r="G339" s="1989">
        <v>7</v>
      </c>
      <c r="H339" s="2136">
        <f>VLOOKUP($D339,'BANCO DE DADOS DEZEMBRO SERV'!$B$2:$F$14634,4,FALSE)</f>
        <v>9.25</v>
      </c>
      <c r="I339" s="2142">
        <f t="shared" si="121"/>
        <v>11.93</v>
      </c>
      <c r="J339" s="314">
        <f t="shared" si="122"/>
        <v>83.51</v>
      </c>
      <c r="K339" s="1657"/>
      <c r="L339" s="1654"/>
    </row>
    <row r="340" spans="2:12" s="1652" customFormat="1" ht="45" customHeight="1">
      <c r="B340" s="1653"/>
      <c r="C340" s="2141" t="s">
        <v>8229</v>
      </c>
      <c r="D340" s="2149">
        <v>91876</v>
      </c>
      <c r="E340" s="2079" t="str">
        <f>VLOOKUP($D340,'BANCO DE DADOS DEZEMBRO SERV'!$B$2:$F$14634,2,FALSE)</f>
        <v>LUVA PARA ELETRODUTO, PVC, ROSCÁVEL, DN 32 MM (1"), PARA CIRCUITOS TER MINAIS, INSTALADA EM FORRO - FORNECIMENTO E INSTALAÇÃO. AF_12/2015</v>
      </c>
      <c r="F340" s="2078" t="str">
        <f>VLOOKUP($D340,'BANCO DE DADOS DEZEMBRO SERV'!$B$2:$F$14634,3,FALSE)</f>
        <v>UN</v>
      </c>
      <c r="G340" s="1989">
        <v>14</v>
      </c>
      <c r="H340" s="2136">
        <f>VLOOKUP($D340,'BANCO DE DADOS DEZEMBRO SERV'!$B$2:$F$14634,4,FALSE)</f>
        <v>5.45</v>
      </c>
      <c r="I340" s="2142">
        <f t="shared" si="121"/>
        <v>7.03</v>
      </c>
      <c r="J340" s="314">
        <f t="shared" si="122"/>
        <v>98.42</v>
      </c>
      <c r="K340" s="1657"/>
      <c r="L340" s="1654"/>
    </row>
    <row r="341" spans="2:12" s="1592" customFormat="1" ht="30" customHeight="1">
      <c r="B341" s="1659"/>
      <c r="C341" s="2141" t="s">
        <v>11081</v>
      </c>
      <c r="D341" s="2143">
        <v>91856</v>
      </c>
      <c r="E341" s="2079" t="str">
        <f>VLOOKUP($D341,'BANCO DE DADOS DEZEMBRO SERV'!$B$2:$F$14634,2,FALSE)</f>
        <v>ELETRODUTO FLEXÍVEL CORRUGADO, PVC, DN 32 MM (1"), PARA CIRCUITOS TERM INAIS, INSTALADO EM PAREDE - FORNECIMENTO E INSTALAÇÃO. AF_12/2015</v>
      </c>
      <c r="F341" s="2078" t="str">
        <f>VLOOKUP($D341,'BANCO DE DADOS DEZEMBRO SERV'!$B$2:$F$14634,3,FALSE)</f>
        <v>M</v>
      </c>
      <c r="G341" s="1989">
        <v>4</v>
      </c>
      <c r="H341" s="2136">
        <f>VLOOKUP($D341,'BANCO DE DADOS DEZEMBRO SERV'!$B$2:$F$14634,4,FALSE)</f>
        <v>7.1</v>
      </c>
      <c r="I341" s="2142">
        <f t="shared" si="121"/>
        <v>9.16</v>
      </c>
      <c r="J341" s="366">
        <f t="shared" si="122"/>
        <v>36.64</v>
      </c>
      <c r="K341" s="1660"/>
      <c r="L341" s="1537"/>
    </row>
    <row r="342" spans="2:12" s="1592" customFormat="1" ht="15.75" customHeight="1">
      <c r="B342" s="1659"/>
      <c r="C342" s="2141" t="s">
        <v>8230</v>
      </c>
      <c r="D342" s="2149">
        <v>92868</v>
      </c>
      <c r="E342" s="2079" t="str">
        <f>VLOOKUP($D342,'BANCO DE DADOS DEZEMBRO SERV'!$B$2:$F$14634,2,FALSE)</f>
        <v>CAIXA RETANGULAR 4" X 2" MÉDIA (1,30 M DO PISO), METÁLICA, INSTALADA E M PAREDE - FORNECIMENTO E INSTALAÇÃO. AF_12/2015</v>
      </c>
      <c r="F342" s="2078" t="str">
        <f>VLOOKUP($D342,'BANCO DE DADOS DEZEMBRO SERV'!$B$2:$F$14634,3,FALSE)</f>
        <v>UN</v>
      </c>
      <c r="G342" s="1989">
        <v>3</v>
      </c>
      <c r="H342" s="2136">
        <f>VLOOKUP($D342,'BANCO DE DADOS DEZEMBRO SERV'!$B$2:$F$14634,4,FALSE)</f>
        <v>9.5299999999999994</v>
      </c>
      <c r="I342" s="2142">
        <f t="shared" si="121"/>
        <v>12.3</v>
      </c>
      <c r="J342" s="366">
        <f t="shared" si="122"/>
        <v>36.9</v>
      </c>
      <c r="K342" s="1660"/>
      <c r="L342" s="1569"/>
    </row>
    <row r="343" spans="2:12" s="1592" customFormat="1" ht="30.75" customHeight="1">
      <c r="B343" s="1659"/>
      <c r="C343" s="2141" t="s">
        <v>12478</v>
      </c>
      <c r="D343" s="2149">
        <v>92869</v>
      </c>
      <c r="E343" s="2079" t="str">
        <f>VLOOKUP($D343,'BANCO DE DADOS DEZEMBRO SERV'!$B$2:$F$14634,2,FALSE)</f>
        <v>CAIXA RETANGULAR 4" X 2" BAIXA (0,30 M DO PISO), METÁLICA, INSTALADA E M PAREDE - FORNECIMENTO E INSTALAÇÃO. AF_12/2015</v>
      </c>
      <c r="F343" s="2078" t="str">
        <f>VLOOKUP($D343,'BANCO DE DADOS DEZEMBRO SERV'!$B$2:$F$14634,3,FALSE)</f>
        <v>UN</v>
      </c>
      <c r="G343" s="1989">
        <v>9</v>
      </c>
      <c r="H343" s="2136">
        <f>VLOOKUP($D343,'BANCO DE DADOS DEZEMBRO SERV'!$B$2:$F$14634,4,FALSE)</f>
        <v>6.3</v>
      </c>
      <c r="I343" s="2142">
        <f t="shared" si="121"/>
        <v>8.1300000000000008</v>
      </c>
      <c r="J343" s="366">
        <f t="shared" si="122"/>
        <v>73.17</v>
      </c>
      <c r="K343" s="1660"/>
      <c r="L343" s="1569"/>
    </row>
    <row r="344" spans="2:12" s="1652" customFormat="1" ht="15.75">
      <c r="B344" s="1653"/>
      <c r="C344" s="2141" t="s">
        <v>12479</v>
      </c>
      <c r="D344" s="2151">
        <v>83447</v>
      </c>
      <c r="E344" s="2079" t="str">
        <f>VLOOKUP($D344,'BANCO DE DADOS DEZEMBRO SERV'!$B$2:$F$14634,2,FALSE)</f>
        <v>CAIXA DE PASSAGEM 40X40X50 FUNDO BRITA COM TAMPA</v>
      </c>
      <c r="F344" s="2078" t="str">
        <f>VLOOKUP($D344,'BANCO DE DADOS DEZEMBRO SERV'!$B$2:$F$14634,3,FALSE)</f>
        <v>UN</v>
      </c>
      <c r="G344" s="1989">
        <v>1</v>
      </c>
      <c r="H344" s="2136">
        <f>VLOOKUP($D344,'BANCO DE DADOS DEZEMBRO SERV'!$B$2:$F$14634,4,FALSE)</f>
        <v>145.32</v>
      </c>
      <c r="I344" s="2142">
        <f t="shared" ref="I344:I349" si="123">TRUNC(H344*(1+$G$6),2)</f>
        <v>187.56</v>
      </c>
      <c r="J344" s="314">
        <f t="shared" ref="J344:J349" si="124">TRUNC(I344*G344,2)</f>
        <v>187.56</v>
      </c>
      <c r="K344" s="1657"/>
      <c r="L344" s="1654"/>
    </row>
    <row r="345" spans="2:12" s="1652" customFormat="1" ht="15.75" customHeight="1">
      <c r="B345" s="1653"/>
      <c r="C345" s="2141" t="s">
        <v>12480</v>
      </c>
      <c r="D345" s="2151">
        <v>90447</v>
      </c>
      <c r="E345" s="2079" t="str">
        <f>VLOOKUP($D345,'BANCO DE DADOS DEZEMBRO SERV'!$B$2:$F$14634,2,FALSE)</f>
        <v>RASGO EM ALVENARIA PARA ELETRODUTOS COM DIAMETROS MENORES OU IGUAIS A 40 MM. AF_05/2015</v>
      </c>
      <c r="F345" s="2078" t="str">
        <f>VLOOKUP($D345,'BANCO DE DADOS DEZEMBRO SERV'!$B$2:$F$14634,3,FALSE)</f>
        <v>M</v>
      </c>
      <c r="G345" s="1989">
        <v>21</v>
      </c>
      <c r="H345" s="2136">
        <f>VLOOKUP($D345,'BANCO DE DADOS DEZEMBRO SERV'!$B$2:$F$14634,4,FALSE)</f>
        <v>4.29</v>
      </c>
      <c r="I345" s="2142">
        <f t="shared" si="123"/>
        <v>5.53</v>
      </c>
      <c r="J345" s="314">
        <f t="shared" si="124"/>
        <v>116.13</v>
      </c>
      <c r="K345" s="1657"/>
      <c r="L345" s="1654"/>
    </row>
    <row r="346" spans="2:12" s="1652" customFormat="1" ht="30" customHeight="1">
      <c r="B346" s="1653"/>
      <c r="C346" s="2141" t="s">
        <v>12481</v>
      </c>
      <c r="D346" s="2149">
        <v>89173</v>
      </c>
      <c r="E346" s="2079" t="str">
        <f>VLOOKUP($D346,'BANCO DE DADOS DEZEMBRO SERV'!$B$2:$F$14634,2,FALSE)</f>
        <v>(COMPOSIÇÃO REPRESENTATIVA) DO SERVIÇO DE EMBOÇO/MASSA ÚNICA, APLICADO MANUALMENTE, TRAÇO 1:2:8, EM BETONEIRA DE 400L, PAREDES INTERNAS, COM EXECUÇÃO DE TALISCAS, EDIFICAÇÃO HABITACIONAL UNIFAMILIAR (CASAS) E E DIFICAÇÃO PÚBLICA PADRÃO. AF_12/2014</v>
      </c>
      <c r="F346" s="2078" t="str">
        <f>VLOOKUP($D346,'BANCO DE DADOS DEZEMBRO SERV'!$B$2:$F$14634,3,FALSE)</f>
        <v>M2</v>
      </c>
      <c r="G346" s="1989">
        <v>2.1</v>
      </c>
      <c r="H346" s="2136">
        <f>VLOOKUP($D346,'BANCO DE DADOS DEZEMBRO SERV'!$B$2:$F$14634,4,FALSE)</f>
        <v>23.18</v>
      </c>
      <c r="I346" s="2142">
        <f t="shared" si="123"/>
        <v>29.91</v>
      </c>
      <c r="J346" s="314">
        <f t="shared" si="124"/>
        <v>62.81</v>
      </c>
      <c r="K346" s="1657"/>
      <c r="L346" s="1654"/>
    </row>
    <row r="347" spans="2:12" s="1652" customFormat="1" ht="30" customHeight="1">
      <c r="B347" s="1653"/>
      <c r="C347" s="2141" t="s">
        <v>12482</v>
      </c>
      <c r="D347" s="2151">
        <v>93358</v>
      </c>
      <c r="E347" s="2079" t="str">
        <f>VLOOKUP($D347,'BANCO DE DADOS DEZEMBRO SERV'!$B$2:$F$14634,2,FALSE)</f>
        <v>ESCAVAÇÃO MANUAL DE VALAS. AF_03/2016</v>
      </c>
      <c r="F347" s="2078" t="str">
        <f>VLOOKUP($D347,'BANCO DE DADOS DEZEMBRO SERV'!$B$2:$F$14634,3,FALSE)</f>
        <v>M3</v>
      </c>
      <c r="G347" s="1989">
        <v>2.4</v>
      </c>
      <c r="H347" s="2136">
        <f>VLOOKUP($D347,'BANCO DE DADOS DEZEMBRO SERV'!$B$2:$F$14634,4,FALSE)</f>
        <v>54.96</v>
      </c>
      <c r="I347" s="2142">
        <f t="shared" si="123"/>
        <v>70.930000000000007</v>
      </c>
      <c r="J347" s="314">
        <f t="shared" si="124"/>
        <v>170.23</v>
      </c>
      <c r="K347" s="1657"/>
      <c r="L347" s="1654"/>
    </row>
    <row r="348" spans="2:12" s="1652" customFormat="1" ht="45" customHeight="1">
      <c r="B348" s="1653"/>
      <c r="C348" s="2141" t="s">
        <v>12483</v>
      </c>
      <c r="D348" s="2149">
        <v>93382</v>
      </c>
      <c r="E348" s="2079" t="str">
        <f>VLOOKUP($D348,'BANCO DE DADOS DEZEMBRO SERV'!$B$2:$F$14634,2,FALSE)</f>
        <v>REATERRO MANUAL DE VALAS COM COMPACTAÇÃO MECANIZADA. AF_04/2016</v>
      </c>
      <c r="F348" s="2078" t="str">
        <f>VLOOKUP($D348,'BANCO DE DADOS DEZEMBRO SERV'!$B$2:$F$14634,3,FALSE)</f>
        <v>M3</v>
      </c>
      <c r="G348" s="1989">
        <v>2.4</v>
      </c>
      <c r="H348" s="2136">
        <f>VLOOKUP($D348,'BANCO DE DADOS DEZEMBRO SERV'!$B$2:$F$14634,4,FALSE)</f>
        <v>19.59</v>
      </c>
      <c r="I348" s="2142">
        <f t="shared" si="123"/>
        <v>25.28</v>
      </c>
      <c r="J348" s="314">
        <f t="shared" si="124"/>
        <v>60.67</v>
      </c>
      <c r="K348" s="1657"/>
      <c r="L348" s="1654"/>
    </row>
    <row r="349" spans="2:12" s="1592" customFormat="1" ht="30.75" thickBot="1">
      <c r="B349" s="1659"/>
      <c r="C349" s="2162" t="s">
        <v>12484</v>
      </c>
      <c r="D349" s="2133" t="s">
        <v>812</v>
      </c>
      <c r="E349" s="2082" t="str">
        <f>VLOOKUP($D349,'BANCO DE DADOS DEZEMBRO SERV'!$B$2:$F$14634,2,FALSE)</f>
        <v>CABO TELEFONICO CI-50 10 PARES (USO INTERNO) - FORNECIMENTO E INSTALAC AO</v>
      </c>
      <c r="F349" s="2083" t="str">
        <f>VLOOKUP($D349,'BANCO DE DADOS DEZEMBRO SERV'!$B$2:$F$14634,3,FALSE)</f>
        <v>M</v>
      </c>
      <c r="G349" s="1886">
        <v>2</v>
      </c>
      <c r="H349" s="2084">
        <f>VLOOKUP($D349,'BANCO DE DADOS DEZEMBRO SERV'!$B$2:$F$14634,4,FALSE)</f>
        <v>10.64</v>
      </c>
      <c r="I349" s="2160">
        <f t="shared" si="123"/>
        <v>13.73</v>
      </c>
      <c r="J349" s="1887">
        <f t="shared" si="124"/>
        <v>27.46</v>
      </c>
      <c r="K349" s="1660"/>
      <c r="L349" s="1537"/>
    </row>
    <row r="350" spans="2:12" s="1592" customFormat="1" ht="16.5" thickBot="1">
      <c r="B350" s="1659"/>
      <c r="C350" s="1980"/>
      <c r="D350" s="1981"/>
      <c r="E350" s="1982" t="s">
        <v>12470</v>
      </c>
      <c r="F350" s="1983"/>
      <c r="G350" s="1984"/>
      <c r="H350" s="1985"/>
      <c r="I350" s="1985"/>
      <c r="J350" s="1119"/>
      <c r="K350" s="1660"/>
      <c r="L350" s="1569"/>
    </row>
    <row r="351" spans="2:12" s="1763" customFormat="1" ht="30">
      <c r="B351" s="1764" t="s">
        <v>3185</v>
      </c>
      <c r="C351" s="1986" t="s">
        <v>12485</v>
      </c>
      <c r="D351" s="1207" t="s">
        <v>12377</v>
      </c>
      <c r="E351" s="1971" t="str">
        <f>VLOOKUP($D351,'BANCO DE DADOS DEZEMBRO SERV'!$B$2:$F$14634,2,FALSE)</f>
        <v>FORNECIMENTO E INSTALAÇÃO DE ELETROCALHA PERFURADA GALVANIZADA DE 100 X 50 X 3000mm</v>
      </c>
      <c r="F351" s="1972" t="str">
        <f>VLOOKUP($D351,'BANCO DE DADOS DEZEMBRO SERV'!$B$2:$F$14634,3,FALSE)</f>
        <v>UN</v>
      </c>
      <c r="G351" s="1885">
        <v>6</v>
      </c>
      <c r="H351" s="1977">
        <f>VLOOKUP($D351,'BANCO DE DADOS DEZEMBRO SERV'!$B$2:$F$14634,4,FALSE)</f>
        <v>69.61999999999999</v>
      </c>
      <c r="I351" s="1978">
        <f t="shared" ref="I351:I357" si="125">TRUNC(H351*(1+$G$6),2)</f>
        <v>89.85</v>
      </c>
      <c r="J351" s="1120">
        <f t="shared" ref="J351:J357" si="126">TRUNC(I351*G351,2)</f>
        <v>539.1</v>
      </c>
      <c r="K351" s="1766"/>
      <c r="L351" s="1765"/>
    </row>
    <row r="352" spans="2:12" s="1763" customFormat="1" ht="30">
      <c r="B352" s="1764" t="s">
        <v>3188</v>
      </c>
      <c r="C352" s="1966" t="s">
        <v>12486</v>
      </c>
      <c r="D352" s="1969" t="s">
        <v>12465</v>
      </c>
      <c r="E352" s="1895" t="str">
        <f>VLOOKUP($D352,'BANCO DE DADOS DEZEMBRO SERV'!$B$2:$F$14634,2,FALSE)</f>
        <v>FORNECIMENTO E INSTALAÇÃO DE COTOVELO RETO 90º PARA ELETROCALHA PERFURADA 100 X 50</v>
      </c>
      <c r="F352" s="1894" t="str">
        <f>VLOOKUP($D352,'BANCO DE DADOS DEZEMBRO SERV'!$B$2:$F$14634,3,FALSE)</f>
        <v>UN</v>
      </c>
      <c r="G352" s="1989">
        <v>1</v>
      </c>
      <c r="H352" s="1964">
        <f>VLOOKUP($D352,'BANCO DE DADOS DEZEMBRO SERV'!$B$2:$F$14634,4,FALSE)</f>
        <v>20</v>
      </c>
      <c r="I352" s="1967">
        <f t="shared" si="125"/>
        <v>25.81</v>
      </c>
      <c r="J352" s="314">
        <f t="shared" si="126"/>
        <v>25.81</v>
      </c>
      <c r="K352" s="1766"/>
      <c r="L352" s="1765"/>
    </row>
    <row r="353" spans="2:12" s="1763" customFormat="1" ht="30">
      <c r="B353" s="1764" t="s">
        <v>3193</v>
      </c>
      <c r="C353" s="1966" t="s">
        <v>12487</v>
      </c>
      <c r="D353" s="1969" t="s">
        <v>12390</v>
      </c>
      <c r="E353" s="1895" t="str">
        <f>VLOOKUP($D353,'BANCO DE DADOS DEZEMBRO SERV'!$B$2:$F$14634,2,FALSE)</f>
        <v>FORNECIMENTO E INSTALAÇÃO DE EMENDA INTERNA PARA ELETROCLHA PERFURADA GALVANIZADA DE 100 X 50 X 3000mm</v>
      </c>
      <c r="F353" s="1894" t="str">
        <f>VLOOKUP($D353,'BANCO DE DADOS DEZEMBRO SERV'!$B$2:$F$14634,3,FALSE)</f>
        <v>UN</v>
      </c>
      <c r="G353" s="1989">
        <v>5</v>
      </c>
      <c r="H353" s="1964">
        <f>VLOOKUP($D353,'BANCO DE DADOS DEZEMBRO SERV'!$B$2:$F$14634,4,FALSE)</f>
        <v>13.469999999999999</v>
      </c>
      <c r="I353" s="1967">
        <f t="shared" si="125"/>
        <v>17.38</v>
      </c>
      <c r="J353" s="314">
        <f t="shared" si="126"/>
        <v>86.9</v>
      </c>
      <c r="K353" s="1766"/>
      <c r="L353" s="1765"/>
    </row>
    <row r="354" spans="2:12" s="1762" customFormat="1" ht="30" customHeight="1">
      <c r="B354" s="1764" t="s">
        <v>3202</v>
      </c>
      <c r="C354" s="1966" t="s">
        <v>12488</v>
      </c>
      <c r="D354" s="1969" t="s">
        <v>12393</v>
      </c>
      <c r="E354" s="1895" t="str">
        <f>VLOOKUP($D354,'BANCO DE DADOS DEZEMBRO SERV'!$B$2:$F$14634,2,FALSE)</f>
        <v>FORNECIMENTO E INSTALAÇÃO DE TERMINAL DE FECHAMENTO PARA ELETROCALHA PERFURADA GALVANIZADA DE 100 X 50 3000mm</v>
      </c>
      <c r="F354" s="1894" t="str">
        <f>VLOOKUP($D354,'BANCO DE DADOS DEZEMBRO SERV'!$B$2:$F$14634,3,FALSE)</f>
        <v>UN</v>
      </c>
      <c r="G354" s="1989">
        <v>2</v>
      </c>
      <c r="H354" s="1964">
        <f>VLOOKUP($D354,'BANCO DE DADOS DEZEMBRO SERV'!$B$2:$F$14634,4,FALSE)</f>
        <v>7.66</v>
      </c>
      <c r="I354" s="1967">
        <f t="shared" si="125"/>
        <v>9.8800000000000008</v>
      </c>
      <c r="J354" s="366">
        <f t="shared" si="126"/>
        <v>19.760000000000002</v>
      </c>
      <c r="K354" s="1767"/>
      <c r="L354" s="1761"/>
    </row>
    <row r="355" spans="2:12" s="1762" customFormat="1" ht="45" customHeight="1">
      <c r="B355" s="1764" t="s">
        <v>3206</v>
      </c>
      <c r="C355" s="1966" t="s">
        <v>12489</v>
      </c>
      <c r="D355" s="1969" t="s">
        <v>12381</v>
      </c>
      <c r="E355" s="1895" t="str">
        <f>VLOOKUP($D355,'BANCO DE DADOS DEZEMBRO SERV'!$B$2:$F$14634,2,FALSE)</f>
        <v>FORNECIMENTO E INSTALAÇÃO DE T HORIZONTAL PARA ELETROCALHA PERFURADA GALVANIZADA DE 100 X 50 X 3000mm</v>
      </c>
      <c r="F355" s="1894" t="str">
        <f>VLOOKUP($D355,'BANCO DE DADOS DEZEMBRO SERV'!$B$2:$F$14634,3,FALSE)</f>
        <v>UN</v>
      </c>
      <c r="G355" s="1989">
        <v>1</v>
      </c>
      <c r="H355" s="1964">
        <f>VLOOKUP($D355,'BANCO DE DADOS DEZEMBRO SERV'!$B$2:$F$14634,4,FALSE)</f>
        <v>37.78</v>
      </c>
      <c r="I355" s="1967">
        <f t="shared" si="125"/>
        <v>48.76</v>
      </c>
      <c r="J355" s="366">
        <f t="shared" si="126"/>
        <v>48.76</v>
      </c>
      <c r="K355" s="1767"/>
      <c r="L355" s="1761"/>
    </row>
    <row r="356" spans="2:12" s="1762" customFormat="1" ht="30">
      <c r="B356" s="1764" t="s">
        <v>3213</v>
      </c>
      <c r="C356" s="1966" t="s">
        <v>12490</v>
      </c>
      <c r="D356" s="1969" t="s">
        <v>12445</v>
      </c>
      <c r="E356" s="1895" t="str">
        <f>VLOOKUP($D356,'BANCO DE DADOS DEZEMBRO SERV'!$B$2:$F$14634,2,FALSE)</f>
        <v>FORNECIMENTO E INSTALAÇÃO DE VERGALHÃO ROSCA TOTAL 5/16'' (TIRANTE)</v>
      </c>
      <c r="F356" s="1894" t="str">
        <f>VLOOKUP($D356,'BANCO DE DADOS DEZEMBRO SERV'!$B$2:$F$14634,3,FALSE)</f>
        <v>UN</v>
      </c>
      <c r="G356" s="1989">
        <v>12</v>
      </c>
      <c r="H356" s="1964">
        <f>VLOOKUP($D356,'BANCO DE DADOS DEZEMBRO SERV'!$B$2:$F$14634,4,FALSE)</f>
        <v>13.16</v>
      </c>
      <c r="I356" s="1967">
        <f t="shared" si="125"/>
        <v>16.98</v>
      </c>
      <c r="J356" s="366">
        <f t="shared" si="126"/>
        <v>203.76</v>
      </c>
      <c r="K356" s="1767"/>
      <c r="L356" s="1761"/>
    </row>
    <row r="357" spans="2:12" s="1762" customFormat="1" ht="30" customHeight="1">
      <c r="B357" s="1764" t="s">
        <v>3215</v>
      </c>
      <c r="C357" s="1966" t="s">
        <v>12491</v>
      </c>
      <c r="D357" s="1969" t="s">
        <v>12448</v>
      </c>
      <c r="E357" s="1895" t="str">
        <f>VLOOKUP($D357,'BANCO DE DADOS DEZEMBRO SERV'!$B$2:$F$14634,2,FALSE)</f>
        <v>FORNECIMENTO E INSTALAÇÃO DE CANTONEIRA ZZ</v>
      </c>
      <c r="F357" s="1894" t="str">
        <f>VLOOKUP($D357,'BANCO DE DADOS DEZEMBRO SERV'!$B$2:$F$14634,3,FALSE)</f>
        <v>UN</v>
      </c>
      <c r="G357" s="1989">
        <v>12</v>
      </c>
      <c r="H357" s="1964">
        <f>VLOOKUP($D357,'BANCO DE DADOS DEZEMBRO SERV'!$B$2:$F$14634,4,FALSE)</f>
        <v>6.8200000000000012</v>
      </c>
      <c r="I357" s="1967">
        <f t="shared" si="125"/>
        <v>8.8000000000000007</v>
      </c>
      <c r="J357" s="366">
        <f t="shared" si="126"/>
        <v>105.6</v>
      </c>
      <c r="K357" s="1767"/>
      <c r="L357" s="1761"/>
    </row>
    <row r="358" spans="2:12" s="1671" customFormat="1" ht="30">
      <c r="B358" s="1672" t="s">
        <v>3185</v>
      </c>
      <c r="C358" s="1966" t="s">
        <v>12492</v>
      </c>
      <c r="D358" s="1969" t="s">
        <v>12453</v>
      </c>
      <c r="E358" s="1895" t="str">
        <f>VLOOKUP($D358,'BANCO DE DADOS DEZEMBRO SERV'!$B$2:$F$14634,2,FALSE)</f>
        <v>FORNECIMENTO E INSTALAÇÃO DE SUSPENSÃO VERTICAL PARA ELETROCALHA PERFURADA 100 X 50 mm</v>
      </c>
      <c r="F358" s="1894" t="str">
        <f>VLOOKUP($D358,'BANCO DE DADOS DEZEMBRO SERV'!$B$2:$F$14634,3,FALSE)</f>
        <v>UN</v>
      </c>
      <c r="G358" s="1989">
        <v>12</v>
      </c>
      <c r="H358" s="1964">
        <f>VLOOKUP($D358,'BANCO DE DADOS DEZEMBRO SERV'!$B$2:$F$14634,4,FALSE)</f>
        <v>10.36</v>
      </c>
      <c r="I358" s="1967">
        <f t="shared" ref="I358:I365" si="127">TRUNC(H358*(1+$G$6),2)</f>
        <v>13.37</v>
      </c>
      <c r="J358" s="314">
        <f t="shared" ref="J358:J365" si="128">TRUNC(I358*G358,2)</f>
        <v>160.44</v>
      </c>
      <c r="K358" s="1674"/>
      <c r="L358" s="1673"/>
    </row>
    <row r="359" spans="2:12" s="1671" customFormat="1" ht="30" customHeight="1">
      <c r="B359" s="1672" t="s">
        <v>3188</v>
      </c>
      <c r="C359" s="1966" t="s">
        <v>12493</v>
      </c>
      <c r="D359" s="1969" t="s">
        <v>12396</v>
      </c>
      <c r="E359" s="1895" t="str">
        <f>VLOOKUP($D359,'BANCO DE DADOS DEZEMBRO SERV'!$B$2:$F$14634,2,FALSE)</f>
        <v>FORNECIMENTO E INSTALAÇÃO DE SAÍDA LATERAL DE ELETROCALHA PERFURADA GALVANIZADA DE 100 X 50 X 3000mm PARA ELETRODUTO DE 1"</v>
      </c>
      <c r="F359" s="1894" t="str">
        <f>VLOOKUP($D359,'BANCO DE DADOS DEZEMBRO SERV'!$B$2:$F$14634,3,FALSE)</f>
        <v>UN</v>
      </c>
      <c r="G359" s="1989">
        <v>6</v>
      </c>
      <c r="H359" s="1964">
        <f>VLOOKUP($D359,'BANCO DE DADOS DEZEMBRO SERV'!$B$2:$F$14634,4,FALSE)</f>
        <v>8.24</v>
      </c>
      <c r="I359" s="1967">
        <f t="shared" si="127"/>
        <v>10.63</v>
      </c>
      <c r="J359" s="314">
        <f t="shared" si="128"/>
        <v>63.78</v>
      </c>
      <c r="K359" s="1674"/>
      <c r="L359" s="1673"/>
    </row>
    <row r="360" spans="2:12" s="1671" customFormat="1" ht="30" customHeight="1">
      <c r="B360" s="1672" t="s">
        <v>3193</v>
      </c>
      <c r="C360" s="1966" t="s">
        <v>12494</v>
      </c>
      <c r="D360" s="1969" t="s">
        <v>12459</v>
      </c>
      <c r="E360" s="1895" t="str">
        <f>VLOOKUP($D360,'BANCO DE DADOS DEZEMBRO SERV'!$B$2:$F$14634,2,FALSE)</f>
        <v>FORNECIMENTO E INSTALAÇÃO DE MINI RACK DE PAREDE COM UNIDADE DE VENTILAÇÃO, COM 12U PARA INSTALAÇÃO DE EQUIPAMENTOS</v>
      </c>
      <c r="F360" s="1894" t="str">
        <f>VLOOKUP($D360,'BANCO DE DADOS DEZEMBRO SERV'!$B$2:$F$14634,3,FALSE)</f>
        <v>UN</v>
      </c>
      <c r="G360" s="1989">
        <v>1</v>
      </c>
      <c r="H360" s="1964">
        <f>VLOOKUP($D360,'BANCO DE DADOS DEZEMBRO SERV'!$B$2:$F$14634,4,FALSE)</f>
        <v>463.36</v>
      </c>
      <c r="I360" s="1967">
        <f t="shared" si="127"/>
        <v>598.04999999999995</v>
      </c>
      <c r="J360" s="314">
        <f t="shared" si="128"/>
        <v>598.04999999999995</v>
      </c>
      <c r="K360" s="1674"/>
      <c r="L360" s="1673"/>
    </row>
    <row r="361" spans="2:12" s="1670" customFormat="1" ht="30" customHeight="1">
      <c r="B361" s="1672" t="s">
        <v>3202</v>
      </c>
      <c r="C361" s="1966" t="s">
        <v>12495</v>
      </c>
      <c r="D361" s="1969" t="s">
        <v>12443</v>
      </c>
      <c r="E361" s="1895" t="str">
        <f>VLOOKUP($D361,'BANCO DE DADOS DEZEMBRO SERV'!$B$2:$F$14634,2,FALSE)</f>
        <v xml:space="preserve">FORNECIMENTO E INSTALAÇÃO DE SWITCH COM 16 PORTAS DE 10/100/1000Mbps E CAPACIDADE DE ROUTING/SWITCHING DE 10 Gbps. SUPORTE AOS PROTOCOLOS  IEEE 802.3 10BASE-T, IEEE 802.3u 100BASE-TX e IEEE 802.3ab 1000BASE-T. </v>
      </c>
      <c r="F361" s="1894" t="str">
        <f>VLOOKUP($D361,'BANCO DE DADOS DEZEMBRO SERV'!$B$2:$F$14634,3,FALSE)</f>
        <v>UN</v>
      </c>
      <c r="G361" s="1989">
        <v>1</v>
      </c>
      <c r="H361" s="1964">
        <f>VLOOKUP($D361,'BANCO DE DADOS DEZEMBRO SERV'!$B$2:$F$14634,4,FALSE)</f>
        <v>244.69</v>
      </c>
      <c r="I361" s="1967">
        <f t="shared" si="127"/>
        <v>315.82</v>
      </c>
      <c r="J361" s="366">
        <f t="shared" si="128"/>
        <v>315.82</v>
      </c>
      <c r="K361" s="1675"/>
      <c r="L361" s="1669"/>
    </row>
    <row r="362" spans="2:12" s="1670" customFormat="1" ht="45" customHeight="1">
      <c r="B362" s="1672" t="s">
        <v>3206</v>
      </c>
      <c r="C362" s="1966" t="s">
        <v>12496</v>
      </c>
      <c r="D362" s="1969" t="s">
        <v>12345</v>
      </c>
      <c r="E362" s="1895" t="str">
        <f>VLOOKUP($D362,'BANCO DE DADOS DEZEMBRO SERV'!$B$2:$F$14634,2,FALSE)</f>
        <v>FORNECIMENTO E INSTALAÇÃO DE CABO UTP 4 PARES CATEGORIA 5e</v>
      </c>
      <c r="F362" s="1894" t="str">
        <f>VLOOKUP($D362,'BANCO DE DADOS DEZEMBRO SERV'!$B$2:$F$14634,3,FALSE)</f>
        <v>UN</v>
      </c>
      <c r="G362" s="1989">
        <v>250</v>
      </c>
      <c r="H362" s="1964">
        <f>VLOOKUP($D362,'BANCO DE DADOS DEZEMBRO SERV'!$B$2:$F$14634,4,FALSE)</f>
        <v>6.9700000000000006</v>
      </c>
      <c r="I362" s="1967">
        <f t="shared" si="127"/>
        <v>8.99</v>
      </c>
      <c r="J362" s="366">
        <f t="shared" si="128"/>
        <v>2247.5</v>
      </c>
      <c r="K362" s="1675"/>
      <c r="L362" s="1669"/>
    </row>
    <row r="363" spans="2:12" s="1670" customFormat="1" ht="30">
      <c r="B363" s="1672" t="s">
        <v>3213</v>
      </c>
      <c r="C363" s="1966" t="s">
        <v>12497</v>
      </c>
      <c r="D363" s="1969" t="s">
        <v>12408</v>
      </c>
      <c r="E363" s="1895" t="str">
        <f>VLOOKUP($D363,'BANCO DE DADOS DEZEMBRO SERV'!$B$2:$F$14634,2,FALSE)</f>
        <v>FORNECIMENTO E INSTALAÇÃO DE PACHT PAINEL DESCARREGADO 24 PORTAS, CAT 5e</v>
      </c>
      <c r="F363" s="1894" t="str">
        <f>VLOOKUP($D363,'BANCO DE DADOS DEZEMBRO SERV'!$B$2:$F$14634,3,FALSE)</f>
        <v>UN</v>
      </c>
      <c r="G363" s="1989">
        <v>1</v>
      </c>
      <c r="H363" s="1964">
        <f>VLOOKUP($D363,'BANCO DE DADOS DEZEMBRO SERV'!$B$2:$F$14634,4,FALSE)</f>
        <v>278.72000000000003</v>
      </c>
      <c r="I363" s="1967">
        <f t="shared" si="127"/>
        <v>359.74</v>
      </c>
      <c r="J363" s="366">
        <f t="shared" si="128"/>
        <v>359.74</v>
      </c>
      <c r="K363" s="1675"/>
      <c r="L363" s="1669"/>
    </row>
    <row r="364" spans="2:12" s="1670" customFormat="1" ht="30" customHeight="1">
      <c r="B364" s="1672" t="s">
        <v>3215</v>
      </c>
      <c r="C364" s="1966" t="s">
        <v>12498</v>
      </c>
      <c r="D364" s="1969" t="s">
        <v>12415</v>
      </c>
      <c r="E364" s="1895" t="str">
        <f>VLOOKUP($D364,'BANCO DE DADOS DEZEMBRO SERV'!$B$2:$F$14634,2,FALSE)</f>
        <v>FORNECIMENTO E INSTALAÇÃO DE VOICE PAINEL 20 POSIÇÕES RJ45</v>
      </c>
      <c r="F364" s="1894" t="str">
        <f>VLOOKUP($D364,'BANCO DE DADOS DEZEMBRO SERV'!$B$2:$F$14634,3,FALSE)</f>
        <v>UN</v>
      </c>
      <c r="G364" s="1989">
        <v>1</v>
      </c>
      <c r="H364" s="1964">
        <f>VLOOKUP($D364,'BANCO DE DADOS DEZEMBRO SERV'!$B$2:$F$14634,4,FALSE)</f>
        <v>332.79</v>
      </c>
      <c r="I364" s="1967">
        <f t="shared" si="127"/>
        <v>429.53</v>
      </c>
      <c r="J364" s="366">
        <f t="shared" si="128"/>
        <v>429.53</v>
      </c>
      <c r="K364" s="1675"/>
      <c r="L364" s="1669"/>
    </row>
    <row r="365" spans="2:12" s="1670" customFormat="1" ht="45" customHeight="1">
      <c r="B365" s="1672" t="s">
        <v>11079</v>
      </c>
      <c r="C365" s="1966" t="s">
        <v>12499</v>
      </c>
      <c r="D365" s="1969" t="s">
        <v>12422</v>
      </c>
      <c r="E365" s="1895" t="str">
        <f>VLOOKUP($D365,'BANCO DE DADOS DEZEMBRO SERV'!$B$2:$F$14634,2,FALSE)</f>
        <v>FORNECIMENTO E INSTALAÇÃO DE CENTRAL TELEFONICA PABX, CAPACIDADE DE 2 LINHAS E 8 RAMAIS</v>
      </c>
      <c r="F365" s="1894" t="str">
        <f>VLOOKUP($D365,'BANCO DE DADOS DEZEMBRO SERV'!$B$2:$F$14634,3,FALSE)</f>
        <v>UN</v>
      </c>
      <c r="G365" s="1989">
        <v>1</v>
      </c>
      <c r="H365" s="1964">
        <f>VLOOKUP($D365,'BANCO DE DADOS DEZEMBRO SERV'!$B$2:$F$14634,4,FALSE)</f>
        <v>548.5200000000001</v>
      </c>
      <c r="I365" s="1967">
        <f t="shared" si="127"/>
        <v>707.97</v>
      </c>
      <c r="J365" s="366">
        <f t="shared" si="128"/>
        <v>707.97</v>
      </c>
      <c r="K365" s="1675"/>
      <c r="L365" s="1669"/>
    </row>
    <row r="366" spans="2:12" s="1652" customFormat="1" ht="30">
      <c r="B366" s="1653" t="s">
        <v>3185</v>
      </c>
      <c r="C366" s="1966" t="s">
        <v>12500</v>
      </c>
      <c r="D366" s="1969" t="s">
        <v>12437</v>
      </c>
      <c r="E366" s="1895" t="str">
        <f>VLOOKUP($D366,'BANCO DE DADOS DEZEMBRO SERV'!$B$2:$F$14634,2,FALSE)</f>
        <v>FORNECIMENTO E INSTALAÇÃO DE GUIA DE CABOS HORIZONTAIS FECHADOS</v>
      </c>
      <c r="F366" s="1894" t="str">
        <f>VLOOKUP($D366,'BANCO DE DADOS DEZEMBRO SERV'!$B$2:$F$14634,3,FALSE)</f>
        <v>UN</v>
      </c>
      <c r="G366" s="1989">
        <v>3</v>
      </c>
      <c r="H366" s="1964">
        <f>VLOOKUP($D366,'BANCO DE DADOS DEZEMBRO SERV'!$B$2:$F$14634,4,FALSE)</f>
        <v>21.970000000000002</v>
      </c>
      <c r="I366" s="1967">
        <f t="shared" ref="I366:I375" si="129">TRUNC(H366*(1+$G$6),2)</f>
        <v>28.35</v>
      </c>
      <c r="J366" s="314">
        <f t="shared" ref="J366:J375" si="130">TRUNC(I366*G366,2)</f>
        <v>85.05</v>
      </c>
      <c r="K366" s="1657"/>
      <c r="L366" s="1654"/>
    </row>
    <row r="367" spans="2:12" s="1652" customFormat="1" ht="30" customHeight="1">
      <c r="B367" s="1653" t="s">
        <v>3188</v>
      </c>
      <c r="C367" s="1966" t="s">
        <v>12501</v>
      </c>
      <c r="D367" s="1969" t="s">
        <v>12358</v>
      </c>
      <c r="E367" s="1895" t="str">
        <f>VLOOKUP($D367,'BANCO DE DADOS DEZEMBRO SERV'!$B$2:$F$14634,2,FALSE)</f>
        <v>FORNECIMENTO E INSTALAÇÃO DE BLOCO TERMINAL PARA TELEFONE 10 PARES - BLOCO M10</v>
      </c>
      <c r="F367" s="1894" t="str">
        <f>VLOOKUP($D367,'BANCO DE DADOS DEZEMBRO SERV'!$B$2:$F$14634,3,FALSE)</f>
        <v>UN</v>
      </c>
      <c r="G367" s="1989">
        <v>1</v>
      </c>
      <c r="H367" s="1964">
        <f>VLOOKUP($D367,'BANCO DE DADOS DEZEMBRO SERV'!$B$2:$F$14634,4,FALSE)</f>
        <v>13.25</v>
      </c>
      <c r="I367" s="1967">
        <f t="shared" si="129"/>
        <v>17.100000000000001</v>
      </c>
      <c r="J367" s="314">
        <f t="shared" si="130"/>
        <v>17.100000000000001</v>
      </c>
      <c r="K367" s="1657"/>
      <c r="L367" s="1654"/>
    </row>
    <row r="368" spans="2:12" s="1652" customFormat="1" ht="30" customHeight="1">
      <c r="B368" s="1653" t="s">
        <v>3193</v>
      </c>
      <c r="C368" s="1966" t="s">
        <v>12502</v>
      </c>
      <c r="D368" s="1969" t="s">
        <v>12440</v>
      </c>
      <c r="E368" s="1895" t="str">
        <f>VLOOKUP($D368,'BANCO DE DADOS DEZEMBRO SERV'!$B$2:$F$14634,2,FALSE)</f>
        <v>FORNECIMENTO E INSTALAÇÃO DE RÉGUA DE TOMADAS PARA RACK - 6 TOMADAS 2P+T 10A - 1U</v>
      </c>
      <c r="F368" s="1894" t="str">
        <f>VLOOKUP($D368,'BANCO DE DADOS DEZEMBRO SERV'!$B$2:$F$14634,3,FALSE)</f>
        <v>UN</v>
      </c>
      <c r="G368" s="1989">
        <v>1</v>
      </c>
      <c r="H368" s="1964">
        <f>VLOOKUP($D368,'BANCO DE DADOS DEZEMBRO SERV'!$B$2:$F$14634,4,FALSE)</f>
        <v>93.86</v>
      </c>
      <c r="I368" s="1967">
        <f t="shared" si="129"/>
        <v>121.14</v>
      </c>
      <c r="J368" s="314">
        <f t="shared" si="130"/>
        <v>121.14</v>
      </c>
      <c r="K368" s="1657"/>
      <c r="L368" s="1654"/>
    </row>
    <row r="369" spans="2:16" s="1592" customFormat="1" ht="30">
      <c r="B369" s="1653" t="s">
        <v>3202</v>
      </c>
      <c r="C369" s="1966" t="s">
        <v>12503</v>
      </c>
      <c r="D369" s="1988" t="s">
        <v>12374</v>
      </c>
      <c r="E369" s="1895" t="str">
        <f>VLOOKUP($D369,'BANCO DE DADOS DEZEMBRO SERV'!$B$2:$F$14634,2,FALSE)</f>
        <v>FORNECIMENTO E INSTALAÇÃO DE PATH CORD CAT 5e, 1,5m, COM 2 RJ45 NAS EXTREMIDADES</v>
      </c>
      <c r="F369" s="1894" t="str">
        <f>VLOOKUP($D369,'BANCO DE DADOS DEZEMBRO SERV'!$B$2:$F$14634,3,FALSE)</f>
        <v>UN</v>
      </c>
      <c r="G369" s="1989">
        <v>21</v>
      </c>
      <c r="H369" s="1964">
        <f>VLOOKUP($D369,'BANCO DE DADOS DEZEMBRO SERV'!$B$2:$F$14634,4,FALSE)</f>
        <v>16.600000000000001</v>
      </c>
      <c r="I369" s="1967">
        <f t="shared" si="129"/>
        <v>21.42</v>
      </c>
      <c r="J369" s="366">
        <f t="shared" si="130"/>
        <v>449.82</v>
      </c>
      <c r="K369" s="1660"/>
      <c r="L369" s="1569"/>
    </row>
    <row r="370" spans="2:16" s="1592" customFormat="1" ht="45" customHeight="1">
      <c r="B370" s="1653" t="s">
        <v>3206</v>
      </c>
      <c r="C370" s="1966" t="s">
        <v>12504</v>
      </c>
      <c r="D370" s="1988" t="s">
        <v>12362</v>
      </c>
      <c r="E370" s="1895" t="str">
        <f>VLOOKUP($D370,'BANCO DE DADOS DEZEMBRO SERV'!$B$2:$F$14634,2,FALSE)</f>
        <v>FORNECIMENTO E INSTALAÇÃO DE CABO TELEFONICO CCE - APL - 50, 4 PARES, USO EXTERNO</v>
      </c>
      <c r="F370" s="1894" t="str">
        <f>VLOOKUP($D370,'BANCO DE DADOS DEZEMBRO SERV'!$B$2:$F$14634,3,FALSE)</f>
        <v>UN</v>
      </c>
      <c r="G370" s="1989">
        <v>25</v>
      </c>
      <c r="H370" s="1964">
        <f>VLOOKUP($D370,'BANCO DE DADOS DEZEMBRO SERV'!$B$2:$F$14634,4,FALSE)</f>
        <v>5.68</v>
      </c>
      <c r="I370" s="1967">
        <f t="shared" si="129"/>
        <v>7.33</v>
      </c>
      <c r="J370" s="366">
        <f t="shared" si="130"/>
        <v>183.25</v>
      </c>
      <c r="K370" s="1660"/>
      <c r="L370" s="1569"/>
    </row>
    <row r="371" spans="2:16" s="1592" customFormat="1" ht="30">
      <c r="B371" s="1653" t="s">
        <v>3213</v>
      </c>
      <c r="C371" s="1966" t="s">
        <v>12505</v>
      </c>
      <c r="D371" s="1988" t="s">
        <v>12365</v>
      </c>
      <c r="E371" s="1895" t="str">
        <f>VLOOKUP($D371,'BANCO DE DADOS DEZEMBRO SERV'!$B$2:$F$14634,2,FALSE)</f>
        <v>FORNECIMENTO E INSTALAÇÃO DE ESPELHO PARA CAIXA 4X2" COM DUAS SAIDAS RJ45 (FEMEA), CAT 5e</v>
      </c>
      <c r="F371" s="1894" t="str">
        <f>VLOOKUP($D371,'BANCO DE DADOS DEZEMBRO SERV'!$B$2:$F$14634,3,FALSE)</f>
        <v>UN</v>
      </c>
      <c r="G371" s="1989">
        <v>9</v>
      </c>
      <c r="H371" s="1964">
        <f>VLOOKUP($D371,'BANCO DE DADOS DEZEMBRO SERV'!$B$2:$F$14634,4,FALSE)</f>
        <v>7.55</v>
      </c>
      <c r="I371" s="1967">
        <f t="shared" si="129"/>
        <v>9.74</v>
      </c>
      <c r="J371" s="366">
        <f t="shared" si="130"/>
        <v>87.66</v>
      </c>
      <c r="K371" s="1660"/>
      <c r="L371" s="1569"/>
    </row>
    <row r="372" spans="2:16" s="1592" customFormat="1" ht="30">
      <c r="B372" s="1653" t="s">
        <v>3215</v>
      </c>
      <c r="C372" s="1966" t="s">
        <v>12506</v>
      </c>
      <c r="D372" s="1988" t="s">
        <v>12368</v>
      </c>
      <c r="E372" s="1895" t="str">
        <f>VLOOKUP($D372,'BANCO DE DADOS DEZEMBRO SERV'!$B$2:$F$14634,2,FALSE)</f>
        <v>FORNECIMENTO E INSTALAÇÃO DE ESPELHO PARA CAIXA 4X2" COM UMA SAÍDA RJ45 (FEMEA), CAT 5e</v>
      </c>
      <c r="F372" s="1894" t="str">
        <f>VLOOKUP($D372,'BANCO DE DADOS DEZEMBRO SERV'!$B$2:$F$14634,3,FALSE)</f>
        <v>UN</v>
      </c>
      <c r="G372" s="1989">
        <v>3</v>
      </c>
      <c r="H372" s="1964">
        <f>VLOOKUP($D372,'BANCO DE DADOS DEZEMBRO SERV'!$B$2:$F$14634,4,FALSE)</f>
        <v>6.26</v>
      </c>
      <c r="I372" s="1967">
        <f t="shared" si="129"/>
        <v>8.07</v>
      </c>
      <c r="J372" s="366">
        <f t="shared" si="130"/>
        <v>24.21</v>
      </c>
      <c r="K372" s="1660"/>
      <c r="L372" s="1569"/>
    </row>
    <row r="373" spans="2:16" s="1592" customFormat="1" ht="45" customHeight="1">
      <c r="B373" s="1653" t="s">
        <v>11079</v>
      </c>
      <c r="C373" s="1966" t="s">
        <v>12507</v>
      </c>
      <c r="D373" s="1969" t="s">
        <v>12456</v>
      </c>
      <c r="E373" s="1895" t="str">
        <f>VLOOKUP($D373,'BANCO DE DADOS DEZEMBRO SERV'!$B$2:$F$14634,2,FALSE)</f>
        <v>FORNECIMENTO E INSTALAÇÃO DE CONECTOR RJ45 (MACHO) P/ CABO CAT 5e</v>
      </c>
      <c r="F373" s="1894" t="str">
        <f>VLOOKUP($D373,'BANCO DE DADOS DEZEMBRO SERV'!$B$2:$F$14634,3,FALSE)</f>
        <v>UN</v>
      </c>
      <c r="G373" s="1989">
        <v>21</v>
      </c>
      <c r="H373" s="1964">
        <f>VLOOKUP($D373,'BANCO DE DADOS DEZEMBRO SERV'!$B$2:$F$14634,4,FALSE)</f>
        <v>4.49</v>
      </c>
      <c r="I373" s="1967">
        <f t="shared" si="129"/>
        <v>5.79</v>
      </c>
      <c r="J373" s="366">
        <f t="shared" si="130"/>
        <v>121.59</v>
      </c>
      <c r="K373" s="1660"/>
      <c r="L373" s="1569"/>
    </row>
    <row r="374" spans="2:16" s="1592" customFormat="1" ht="30" customHeight="1">
      <c r="B374" s="1653" t="s">
        <v>10454</v>
      </c>
      <c r="C374" s="1966" t="s">
        <v>12508</v>
      </c>
      <c r="D374" s="1969" t="s">
        <v>12371</v>
      </c>
      <c r="E374" s="1895" t="str">
        <f>VLOOKUP($D374,'BANCO DE DADOS DEZEMBRO SERV'!$B$2:$F$14634,2,FALSE)</f>
        <v>FORNECIMENTO E INSTALAÇÃO DE CONECTOR RJ45 FEMEA, CAT 5e</v>
      </c>
      <c r="F374" s="1894" t="str">
        <f>VLOOKUP($D374,'BANCO DE DADOS DEZEMBRO SERV'!$B$2:$F$14634,3,FALSE)</f>
        <v>UN</v>
      </c>
      <c r="G374" s="1989">
        <v>42</v>
      </c>
      <c r="H374" s="1964">
        <f>VLOOKUP($D374,'BANCO DE DADOS DEZEMBRO SERV'!$B$2:$F$14634,4,FALSE)</f>
        <v>22.650000000000002</v>
      </c>
      <c r="I374" s="1967">
        <f t="shared" si="129"/>
        <v>29.23</v>
      </c>
      <c r="J374" s="366">
        <f t="shared" si="130"/>
        <v>1227.6600000000001</v>
      </c>
      <c r="K374" s="1660"/>
      <c r="L374" s="1569"/>
    </row>
    <row r="375" spans="2:16" s="1592" customFormat="1" ht="45" customHeight="1" thickBot="1">
      <c r="B375" s="1653" t="s">
        <v>3217</v>
      </c>
      <c r="C375" s="1987" t="s">
        <v>12509</v>
      </c>
      <c r="D375" s="1959" t="str">
        <f>'COMP. LOG'!B513</f>
        <v>AMM LOG 88</v>
      </c>
      <c r="E375" s="1896" t="str">
        <f>'COMP. LOG'!C513</f>
        <v>FORNECIMENTO E INSTALAÇÃO DE DUTO CORRUGADO EM PEAD POLIETILENO DE ALTA DENSIDADE, PARA PROTEÇÃO DE CABOS SUBTERRÃNEOS Ø 1 1/2"</v>
      </c>
      <c r="F375" s="1897" t="str">
        <f>'COMP. LOG'!G513</f>
        <v>UN</v>
      </c>
      <c r="G375" s="1886">
        <v>19</v>
      </c>
      <c r="H375" s="1898">
        <f>'COMP. LOG'!G519</f>
        <v>8.4600000000000009</v>
      </c>
      <c r="I375" s="1979">
        <f t="shared" si="129"/>
        <v>10.91</v>
      </c>
      <c r="J375" s="1887">
        <f t="shared" si="130"/>
        <v>207.29</v>
      </c>
      <c r="K375" s="1660"/>
      <c r="L375" s="1569"/>
    </row>
    <row r="376" spans="2:16" s="1657" customFormat="1" ht="16.5" thickBot="1">
      <c r="B376" s="1655"/>
      <c r="C376" s="1543"/>
      <c r="D376" s="1543"/>
      <c r="E376" s="1543"/>
      <c r="F376" s="1543"/>
      <c r="G376" s="1543"/>
      <c r="H376" s="1544"/>
      <c r="I376" s="1543"/>
      <c r="J376" s="1543"/>
      <c r="K376" s="1656"/>
      <c r="M376" s="1658"/>
      <c r="N376" s="1658"/>
      <c r="O376" s="1658"/>
      <c r="P376" s="1658"/>
    </row>
    <row r="377" spans="2:16" s="1652" customFormat="1" ht="16.5" thickBot="1">
      <c r="B377" s="1653"/>
      <c r="C377" s="303" t="s">
        <v>9223</v>
      </c>
      <c r="D377" s="367"/>
      <c r="E377" s="305" t="s">
        <v>12510</v>
      </c>
      <c r="F377" s="306"/>
      <c r="G377" s="307"/>
      <c r="H377" s="308"/>
      <c r="I377" s="308"/>
      <c r="J377" s="309">
        <f>SUM(J378:J388)</f>
        <v>9617.6800000000021</v>
      </c>
      <c r="K377" s="1657"/>
      <c r="L377" s="1654"/>
    </row>
    <row r="378" spans="2:16" s="1973" customFormat="1" ht="30">
      <c r="B378" s="1974"/>
      <c r="C378" s="2161" t="s">
        <v>8231</v>
      </c>
      <c r="D378" s="2157">
        <v>83635</v>
      </c>
      <c r="E378" s="2153" t="str">
        <f>VLOOKUP($D378,'BANCO DE DADOS DEZEMBRO SERV'!$B$2:$F$14634,2,FALSE)</f>
        <v>EXTINTOR INCENDIO TP PO QUIMICO 6KG - FORNECIMENTO E INSTALACAO</v>
      </c>
      <c r="F378" s="2154" t="str">
        <f>VLOOKUP($D378,'BANCO DE DADOS DEZEMBRO SERV'!$B$2:$F$14634,3,FALSE)</f>
        <v>UN</v>
      </c>
      <c r="G378" s="1995">
        <v>4</v>
      </c>
      <c r="H378" s="2158">
        <f>VLOOKUP($D378,'BANCO DE DADOS DEZEMBRO SERV'!$B$2:$F$14634,4,FALSE)</f>
        <v>165.49</v>
      </c>
      <c r="I378" s="2159">
        <f t="shared" ref="I378:I382" si="131">TRUNC(H378*(1+$G$6),2)</f>
        <v>213.59</v>
      </c>
      <c r="J378" s="1120">
        <f t="shared" ref="J378:J382" si="132">TRUNC(I378*G378,2)</f>
        <v>854.36</v>
      </c>
      <c r="K378" s="1976"/>
      <c r="L378" s="1975"/>
    </row>
    <row r="379" spans="2:16" s="1973" customFormat="1" ht="30">
      <c r="B379" s="1974"/>
      <c r="C379" s="2141" t="s">
        <v>8232</v>
      </c>
      <c r="D379" s="2080" t="s">
        <v>794</v>
      </c>
      <c r="E379" s="2079" t="str">
        <f>VLOOKUP($D379,'BANCO DE DADOS DEZEMBRO SERV'!$B$2:$F$14634,2,FALSE)</f>
        <v>EXTINTOR INCENDIO AGUA-PRESSURIZADA 10L INCL SUPORTE PAREDE CARGA COMPLETA FORNECIMENTO E COLOCACAO</v>
      </c>
      <c r="F379" s="2078" t="str">
        <f>VLOOKUP($D379,'BANCO DE DADOS DEZEMBRO SERV'!$B$2:$F$14634,3,FALSE)</f>
        <v>UN</v>
      </c>
      <c r="G379" s="1997">
        <v>4</v>
      </c>
      <c r="H379" s="2136">
        <f>VLOOKUP($D379,'BANCO DE DADOS DEZEMBRO SERV'!$B$2:$F$14634,4,FALSE)</f>
        <v>146.74</v>
      </c>
      <c r="I379" s="2142">
        <f t="shared" si="131"/>
        <v>189.39</v>
      </c>
      <c r="J379" s="314">
        <f t="shared" si="132"/>
        <v>757.56</v>
      </c>
      <c r="K379" s="1976"/>
      <c r="L379" s="1975"/>
    </row>
    <row r="380" spans="2:16" s="1973" customFormat="1" ht="15.75">
      <c r="B380" s="1974"/>
      <c r="C380" s="2141" t="s">
        <v>8233</v>
      </c>
      <c r="D380" s="2080">
        <v>72554</v>
      </c>
      <c r="E380" s="2079" t="str">
        <f>VLOOKUP($D380,'BANCO DE DADOS DEZEMBRO SERV'!$B$2:$F$14634,2,FALSE)</f>
        <v>EXTINTOR DE CO2 6KG - FORNECIMENTO E INSTALACAO</v>
      </c>
      <c r="F380" s="2078" t="str">
        <f>VLOOKUP($D380,'BANCO DE DADOS DEZEMBRO SERV'!$B$2:$F$14634,3,FALSE)</f>
        <v>UN</v>
      </c>
      <c r="G380" s="1997">
        <v>2</v>
      </c>
      <c r="H380" s="2136">
        <f>VLOOKUP($D380,'BANCO DE DADOS DEZEMBRO SERV'!$B$2:$F$14634,4,FALSE)</f>
        <v>459.69</v>
      </c>
      <c r="I380" s="2142">
        <f t="shared" si="131"/>
        <v>593.32000000000005</v>
      </c>
      <c r="J380" s="314">
        <f t="shared" si="132"/>
        <v>1186.6400000000001</v>
      </c>
      <c r="K380" s="1976"/>
      <c r="L380" s="1975"/>
    </row>
    <row r="381" spans="2:16" s="1973" customFormat="1" ht="30">
      <c r="B381" s="1974"/>
      <c r="C381" s="2141" t="s">
        <v>8234</v>
      </c>
      <c r="D381" s="2080">
        <v>84665</v>
      </c>
      <c r="E381" s="2079" t="str">
        <f>VLOOKUP($D381,'BANCO DE DADOS DEZEMBRO SERV'!$B$2:$F$14634,2,FALSE)</f>
        <v>PINTURA ACRILICA PARA SINALIZAÇÃO HORIZONTAL EM PISO CIMENTADO</v>
      </c>
      <c r="F381" s="2078" t="str">
        <f>VLOOKUP($D381,'BANCO DE DADOS DEZEMBRO SERV'!$B$2:$F$14634,3,FALSE)</f>
        <v>M2</v>
      </c>
      <c r="G381" s="1997">
        <v>10</v>
      </c>
      <c r="H381" s="2136">
        <f>VLOOKUP($D381,'BANCO DE DADOS DEZEMBRO SERV'!$B$2:$F$14634,4,FALSE)</f>
        <v>16.3</v>
      </c>
      <c r="I381" s="2142">
        <f t="shared" si="131"/>
        <v>21.03</v>
      </c>
      <c r="J381" s="314">
        <f t="shared" si="132"/>
        <v>210.3</v>
      </c>
      <c r="K381" s="1976"/>
      <c r="L381" s="1975"/>
    </row>
    <row r="382" spans="2:16" s="1973" customFormat="1" ht="60">
      <c r="B382" s="1974"/>
      <c r="C382" s="2141" t="s">
        <v>12521</v>
      </c>
      <c r="D382" s="2080" t="str">
        <f>'COMP. INC'!B30</f>
        <v>AMM INC 02</v>
      </c>
      <c r="E382" s="2079" t="str">
        <f>'COMP. INC'!C30</f>
        <v>FORNECIMENTO E INSTALAÇÃO DE PLACA DE SINALIZACAO DE SEGURANCA CONTRA INCENDIO, FOTOLUMINESCENTE, RETANGULAR, *13 X 26* CM, EM PVC *2* MM ANTI-CHAMAS (SIMBOLOS, CORES E PICTOGRAMAS CONFORME NBR 13434)</v>
      </c>
      <c r="F382" s="2078" t="str">
        <f>'COMP. INC'!G30</f>
        <v>UN</v>
      </c>
      <c r="G382" s="1997">
        <v>14</v>
      </c>
      <c r="H382" s="2136">
        <f>'COMP. INC'!G36</f>
        <v>14.67</v>
      </c>
      <c r="I382" s="2142">
        <f t="shared" si="131"/>
        <v>18.93</v>
      </c>
      <c r="J382" s="314">
        <f t="shared" si="132"/>
        <v>265.02</v>
      </c>
      <c r="K382" s="1976"/>
      <c r="L382" s="1975"/>
    </row>
    <row r="383" spans="2:16" s="1652" customFormat="1" ht="60">
      <c r="B383" s="1653"/>
      <c r="C383" s="2141" t="s">
        <v>12522</v>
      </c>
      <c r="D383" s="2080" t="str">
        <f>'COMP. INC'!B39</f>
        <v>AMM INC 03</v>
      </c>
      <c r="E383" s="2079" t="str">
        <f>'COMP. INC'!C39</f>
        <v>FORNECIMENTO E INSTALAÇÃO DE PLACA DE SINALIZACAO DE SEGURANCA CONTRA INCENDIO, FOTOLUMINESCENTE, QUADRADA, *20 X 20* CM, EM PVC *2* MM ANTI-CHAMAS (SIMBOLOS, CORES E PICTOGRAMAS CONFORME NBR 13434)</v>
      </c>
      <c r="F383" s="2078" t="str">
        <f>'COMP. INC'!G39</f>
        <v>UN</v>
      </c>
      <c r="G383" s="1997">
        <v>10</v>
      </c>
      <c r="H383" s="2136">
        <f>'COMP. INC'!G45</f>
        <v>16.53</v>
      </c>
      <c r="I383" s="2142">
        <f t="shared" ref="I383:I388" si="133">TRUNC(H383*(1+$G$6),2)</f>
        <v>21.33</v>
      </c>
      <c r="J383" s="314">
        <f t="shared" ref="J383:J388" si="134">TRUNC(I383*G383,2)</f>
        <v>213.3</v>
      </c>
      <c r="K383" s="1657"/>
      <c r="L383" s="1654"/>
    </row>
    <row r="384" spans="2:16" s="1652" customFormat="1" ht="30">
      <c r="B384" s="1653"/>
      <c r="C384" s="2141" t="s">
        <v>12523</v>
      </c>
      <c r="D384" s="2080">
        <v>91992</v>
      </c>
      <c r="E384" s="2079" t="str">
        <f>VLOOKUP($D384,'BANCO DE DADOS DEZEMBRO SERV'!$B$2:$F$14634,2,FALSE)</f>
        <v>TOMADA ALTA DE EMBUTIR (1 MÓDULO), 2P+T 10 A, INCLUINDO SUPORTE E PLAC A - FORNECIMENTO E INSTALAÇÃO. AF_12/2015</v>
      </c>
      <c r="F384" s="2078" t="str">
        <f>VLOOKUP($D384,'BANCO DE DADOS DEZEMBRO SERV'!$B$2:$F$14634,3,FALSE)</f>
        <v>UN</v>
      </c>
      <c r="G384" s="1997">
        <v>14</v>
      </c>
      <c r="H384" s="2136">
        <f>VLOOKUP($D384,'BANCO DE DADOS DEZEMBRO SERV'!$B$2:$F$14634,4,FALSE)</f>
        <v>24.83</v>
      </c>
      <c r="I384" s="2142">
        <f t="shared" si="133"/>
        <v>32.04</v>
      </c>
      <c r="J384" s="314">
        <f t="shared" si="134"/>
        <v>448.56</v>
      </c>
      <c r="K384" s="1657"/>
      <c r="L384" s="1654"/>
    </row>
    <row r="385" spans="2:16" s="1652" customFormat="1" ht="45">
      <c r="B385" s="1653"/>
      <c r="C385" s="2141" t="s">
        <v>12524</v>
      </c>
      <c r="D385" s="2080">
        <v>91926</v>
      </c>
      <c r="E385" s="2079" t="str">
        <f>VLOOKUP($D385,'BANCO DE DADOS DEZEMBRO SERV'!$B$2:$F$14634,2,FALSE)</f>
        <v>CABO DE COBRE FLEXÍVEL ISOLADO, 2,5 MM², ANTI-CHAMA 450/750 V, PARA CI RCUITOS TERMINAIS - FORNECIMENTO E INSTALAÇÃO. AF_12/2015</v>
      </c>
      <c r="F385" s="2078" t="str">
        <f>VLOOKUP($D385,'BANCO DE DADOS DEZEMBRO SERV'!$B$2:$F$14634,3,FALSE)</f>
        <v>M</v>
      </c>
      <c r="G385" s="1997">
        <v>400</v>
      </c>
      <c r="H385" s="2136">
        <f>VLOOKUP($D385,'BANCO DE DADOS DEZEMBRO SERV'!$B$2:$F$14634,4,FALSE)</f>
        <v>2.95</v>
      </c>
      <c r="I385" s="2142">
        <f t="shared" si="133"/>
        <v>3.8</v>
      </c>
      <c r="J385" s="314">
        <f t="shared" si="134"/>
        <v>1520</v>
      </c>
      <c r="K385" s="1657"/>
      <c r="L385" s="1654"/>
    </row>
    <row r="386" spans="2:16" s="1652" customFormat="1" ht="45">
      <c r="B386" s="1653"/>
      <c r="C386" s="2141" t="s">
        <v>12525</v>
      </c>
      <c r="D386" s="2080">
        <v>91854</v>
      </c>
      <c r="E386" s="2079" t="str">
        <f>VLOOKUP($D386,'BANCO DE DADOS DEZEMBRO SERV'!$B$2:$F$14634,2,FALSE)</f>
        <v>ELETRODUTO FLEXÍVEL CORRUGADO, PVC, DN 25 MM (3/4"), PARA CIRCUITOS TE RMINAIS, INSTALADO EM PAREDE - FORNECIMENTO E INSTALAÇÃO. AF_12/2015</v>
      </c>
      <c r="F386" s="2078" t="str">
        <f>VLOOKUP($D386,'BANCO DE DADOS DEZEMBRO SERV'!$B$2:$F$14634,3,FALSE)</f>
        <v>M</v>
      </c>
      <c r="G386" s="1997">
        <v>150</v>
      </c>
      <c r="H386" s="2136">
        <f>VLOOKUP($D386,'BANCO DE DADOS DEZEMBRO SERV'!$B$2:$F$14634,4,FALSE)</f>
        <v>5.67</v>
      </c>
      <c r="I386" s="2142">
        <f t="shared" si="133"/>
        <v>7.31</v>
      </c>
      <c r="J386" s="314">
        <f t="shared" si="134"/>
        <v>1096.5</v>
      </c>
      <c r="K386" s="1657"/>
      <c r="L386" s="1654"/>
    </row>
    <row r="387" spans="2:16" s="1652" customFormat="1" ht="45">
      <c r="B387" s="1653"/>
      <c r="C387" s="2141" t="s">
        <v>12526</v>
      </c>
      <c r="D387" s="2080">
        <v>95808</v>
      </c>
      <c r="E387" s="2079" t="str">
        <f>VLOOKUP($D387,'BANCO DE DADOS DEZEMBRO SERV'!$B$2:$F$14634,2,FALSE)</f>
        <v>CONDULETE DE PVC, TIPO LL, PARA ELETRODUTO DE PVC SOLDÁVEL DN 25 MM (3 /4''), APARENTE - FORNECIMENTO E INSTALAÇÃO. AF_11/2016</v>
      </c>
      <c r="F387" s="2078" t="str">
        <f>VLOOKUP($D387,'BANCO DE DADOS DEZEMBRO SERV'!$B$2:$F$14634,3,FALSE)</f>
        <v>UN</v>
      </c>
      <c r="G387" s="1997">
        <v>100</v>
      </c>
      <c r="H387" s="2136">
        <f>VLOOKUP($D387,'BANCO DE DADOS DEZEMBRO SERV'!$B$2:$F$14634,4,FALSE)</f>
        <v>18.5</v>
      </c>
      <c r="I387" s="2142">
        <f t="shared" si="133"/>
        <v>23.87</v>
      </c>
      <c r="J387" s="314">
        <f t="shared" si="134"/>
        <v>2387</v>
      </c>
      <c r="K387" s="1657"/>
      <c r="L387" s="1654"/>
    </row>
    <row r="388" spans="2:16" s="1592" customFormat="1" ht="30.75" thickBot="1">
      <c r="B388" s="1659"/>
      <c r="C388" s="2162" t="s">
        <v>12527</v>
      </c>
      <c r="D388" s="2081" t="str">
        <f>'COMP. INC'!B13</f>
        <v>AMM INC 01</v>
      </c>
      <c r="E388" s="2082" t="str">
        <f>'COMP. INC'!C13</f>
        <v xml:space="preserve">FORNECIMENTO E INSTALAÇÃO DE ILUMINAÇAO EMERGENCIA E SAIDA LED BIVOLT SEGURIMAX </v>
      </c>
      <c r="F388" s="2083" t="str">
        <f>'COMP. INC'!G13</f>
        <v>UN</v>
      </c>
      <c r="G388" s="1990">
        <v>14</v>
      </c>
      <c r="H388" s="2084">
        <f>'COMP. INC'!G20</f>
        <v>37.549999999999997</v>
      </c>
      <c r="I388" s="2160">
        <f t="shared" si="133"/>
        <v>48.46</v>
      </c>
      <c r="J388" s="1887">
        <f t="shared" si="134"/>
        <v>678.44</v>
      </c>
      <c r="K388" s="1660"/>
      <c r="L388" s="1537"/>
    </row>
    <row r="389" spans="2:16" s="1105" customFormat="1" ht="16.5" thickBot="1">
      <c r="B389" s="1103"/>
      <c r="C389" s="323"/>
      <c r="D389" s="1666"/>
      <c r="E389" s="323"/>
      <c r="F389" s="323"/>
      <c r="G389" s="1724"/>
      <c r="H389" s="324"/>
      <c r="I389" s="323"/>
      <c r="J389" s="323"/>
      <c r="K389" s="1104"/>
      <c r="M389" s="1106"/>
      <c r="N389" s="1106"/>
      <c r="O389" s="1106"/>
      <c r="P389" s="1106"/>
    </row>
    <row r="390" spans="2:16" s="998" customFormat="1" ht="16.5" thickBot="1">
      <c r="B390" s="994"/>
      <c r="C390" s="1054" t="s">
        <v>9224</v>
      </c>
      <c r="D390" s="1055"/>
      <c r="E390" s="1056" t="s">
        <v>9192</v>
      </c>
      <c r="F390" s="1057"/>
      <c r="G390" s="1058"/>
      <c r="H390" s="1059"/>
      <c r="I390" s="1059"/>
      <c r="J390" s="1060">
        <f>SUM(J391:J399)</f>
        <v>35061.08</v>
      </c>
      <c r="K390" s="995"/>
      <c r="L390" s="996"/>
      <c r="M390" s="997"/>
      <c r="N390" s="997"/>
      <c r="O390" s="997"/>
      <c r="P390" s="997"/>
    </row>
    <row r="391" spans="2:16" s="998" customFormat="1" ht="16.5" thickBot="1">
      <c r="B391" s="994"/>
      <c r="C391" s="593"/>
      <c r="D391" s="1667"/>
      <c r="E391" s="595" t="s">
        <v>9193</v>
      </c>
      <c r="F391" s="596"/>
      <c r="G391" s="1732"/>
      <c r="H391" s="598"/>
      <c r="I391" s="597"/>
      <c r="J391" s="599"/>
      <c r="K391" s="995"/>
      <c r="L391" s="996"/>
      <c r="M391" s="997"/>
      <c r="N391" s="997"/>
      <c r="O391" s="997"/>
      <c r="P391" s="997"/>
    </row>
    <row r="392" spans="2:16" s="1003" customFormat="1" ht="16.5" thickBot="1">
      <c r="B392" s="999"/>
      <c r="C392" s="1127" t="s">
        <v>11082</v>
      </c>
      <c r="D392" s="1668">
        <v>40905</v>
      </c>
      <c r="E392" s="988" t="str">
        <f>VLOOKUP($D392,'BANCO DE DADOS DEZEMBRO SERV'!$B$2:$F$14634,2,FALSE)</f>
        <v>VERNIZ SINTETICO EM MADEIRA, DUAS DEMAOS</v>
      </c>
      <c r="F392" s="989" t="str">
        <f>VLOOKUP($D392,'BANCO DE DADOS DEZEMBRO SERV'!$B$2:$F$14634,3,FALSE)</f>
        <v>M2</v>
      </c>
      <c r="G392" s="1111">
        <f>TRUNC((1.89*8)+(1.68*3),2)</f>
        <v>20.16</v>
      </c>
      <c r="H392" s="1112">
        <f>VLOOKUP($D392,'BANCO DE DADOS DEZEMBRO SERV'!$B$2:$F$14634,4,FALSE)</f>
        <v>17.45</v>
      </c>
      <c r="I392" s="1112">
        <f t="shared" ref="I392:I399" si="135">TRUNC(H392*(1+$G$6),2)</f>
        <v>22.52</v>
      </c>
      <c r="J392" s="1120">
        <f t="shared" ref="J392:J399" si="136">TRUNC(I392*G392,2)</f>
        <v>454</v>
      </c>
      <c r="K392" s="995"/>
      <c r="L392" s="1000"/>
      <c r="M392" s="1001"/>
      <c r="N392" s="1002"/>
      <c r="O392" s="1001"/>
      <c r="P392" s="1002"/>
    </row>
    <row r="393" spans="2:16" s="998" customFormat="1" ht="16.5" thickBot="1">
      <c r="B393" s="994"/>
      <c r="C393" s="593"/>
      <c r="D393" s="1667"/>
      <c r="E393" s="595" t="s">
        <v>9194</v>
      </c>
      <c r="F393" s="596"/>
      <c r="G393" s="597"/>
      <c r="H393" s="598"/>
      <c r="I393" s="597"/>
      <c r="J393" s="599"/>
      <c r="K393" s="995"/>
      <c r="L393" s="996"/>
      <c r="M393" s="997"/>
      <c r="N393" s="997"/>
      <c r="O393" s="997"/>
      <c r="P393" s="997"/>
    </row>
    <row r="394" spans="2:16" s="1003" customFormat="1" ht="30">
      <c r="B394" s="999"/>
      <c r="C394" s="1127" t="s">
        <v>8235</v>
      </c>
      <c r="D394" s="1668">
        <v>88495</v>
      </c>
      <c r="E394" s="988" t="str">
        <f>VLOOKUP($D394,'BANCO DE DADOS DEZEMBRO SERV'!$B$2:$F$14634,2,FALSE)</f>
        <v>APLICAÇÃO E LIXAMENTO DE MASSA LÁTEX EM PAREDES, UMA DEMÃO. AF_06/2014</v>
      </c>
      <c r="F394" s="989" t="str">
        <f>VLOOKUP($D394,'BANCO DE DADOS DEZEMBRO SERV'!$B$2:$F$14634,3,FALSE)</f>
        <v>M2</v>
      </c>
      <c r="G394" s="1111">
        <f>TRUNC(G116+G117,2)</f>
        <v>902.88</v>
      </c>
      <c r="H394" s="1112">
        <f>VLOOKUP($D394,'BANCO DE DADOS DEZEMBRO SERV'!$B$2:$F$14634,4,FALSE)</f>
        <v>7.82</v>
      </c>
      <c r="I394" s="1112">
        <f t="shared" ref="I394:I398" si="137">TRUNC(H394*(1+$G$6),2)</f>
        <v>10.09</v>
      </c>
      <c r="J394" s="1120">
        <f t="shared" ref="J394:J398" si="138">TRUNC(I394*G394,2)</f>
        <v>9110.0499999999993</v>
      </c>
      <c r="K394" s="995"/>
      <c r="L394" s="1000"/>
      <c r="M394" s="1001"/>
      <c r="N394" s="1002"/>
      <c r="O394" s="1001"/>
      <c r="P394" s="1002"/>
    </row>
    <row r="395" spans="2:16" s="1003" customFormat="1" ht="30">
      <c r="B395" s="999"/>
      <c r="C395" s="310" t="s">
        <v>9234</v>
      </c>
      <c r="D395" s="1665" t="str">
        <f>'COMPOSIÇÃO CIVIL'!B195</f>
        <v>AMM CIV 015</v>
      </c>
      <c r="E395" s="917" t="str">
        <f>VLOOKUP($D395,'BANCO DE DADOS DEZEMBRO SERV'!$B$2:$F$14634,2,FALSE)</f>
        <v>APLICAÇÃO E LIXAMENTO DE MASSA ACRÍLICA EM PAREDES, UMA DEMÃO. AF_06/2014</v>
      </c>
      <c r="F395" s="916" t="str">
        <f>VLOOKUP($D395,'BANCO DE DADOS DEZEMBRO SERV'!$B$2:$F$14634,3,FALSE)</f>
        <v>M2</v>
      </c>
      <c r="G395" s="313">
        <f>G394</f>
        <v>902.88</v>
      </c>
      <c r="H395" s="871">
        <f>VLOOKUP($D395,'BANCO DE DADOS DEZEMBRO SERV'!$B$2:$F$14634,4,FALSE)</f>
        <v>10.41</v>
      </c>
      <c r="I395" s="871">
        <f t="shared" si="137"/>
        <v>13.43</v>
      </c>
      <c r="J395" s="314">
        <f t="shared" si="138"/>
        <v>12125.67</v>
      </c>
      <c r="K395" s="995"/>
      <c r="L395" s="1000"/>
      <c r="M395" s="1001"/>
      <c r="N395" s="1002"/>
      <c r="O395" s="1001"/>
      <c r="P395" s="1002"/>
    </row>
    <row r="396" spans="2:16" s="1003" customFormat="1" ht="30">
      <c r="B396" s="999"/>
      <c r="C396" s="310" t="s">
        <v>9242</v>
      </c>
      <c r="D396" s="1665">
        <v>88489</v>
      </c>
      <c r="E396" s="917" t="str">
        <f>VLOOKUP($D396,'BANCO DE DADOS DEZEMBRO SERV'!$B$2:$F$14634,2,FALSE)</f>
        <v>APLICAÇÃO MANUAL DE PINTURA COM TINTA LÁTEX ACRÍLICA EM PAREDES, DUAS DEMÃOS. AF_06/2014</v>
      </c>
      <c r="F396" s="916" t="str">
        <f>VLOOKUP($D396,'BANCO DE DADOS DEZEMBRO SERV'!$B$2:$F$14634,3,FALSE)</f>
        <v>M2</v>
      </c>
      <c r="G396" s="313">
        <f>G394</f>
        <v>902.88</v>
      </c>
      <c r="H396" s="871">
        <f>VLOOKUP($D396,'BANCO DE DADOS DEZEMBRO SERV'!$B$2:$F$14634,4,FALSE)</f>
        <v>9.44</v>
      </c>
      <c r="I396" s="871">
        <f t="shared" si="137"/>
        <v>12.18</v>
      </c>
      <c r="J396" s="314">
        <f t="shared" si="138"/>
        <v>10997.07</v>
      </c>
      <c r="K396" s="995"/>
      <c r="L396" s="1000"/>
      <c r="M396" s="1001"/>
      <c r="N396" s="1002"/>
      <c r="O396" s="1001"/>
      <c r="P396" s="1002"/>
    </row>
    <row r="397" spans="2:16" s="1003" customFormat="1" ht="30">
      <c r="B397" s="999"/>
      <c r="C397" s="310" t="s">
        <v>9243</v>
      </c>
      <c r="D397" s="315">
        <v>88484</v>
      </c>
      <c r="E397" s="917" t="str">
        <f>VLOOKUP($D397,'BANCO DE DADOS DEZEMBRO SERV'!$B$2:$F$14634,2,FALSE)</f>
        <v>APLICAÇÃO DE FUNDO SELADOR ACRÍLICO EM TETO, UMA DEMÃO. AF_06/2014</v>
      </c>
      <c r="F397" s="916" t="str">
        <f>VLOOKUP($D397,'BANCO DE DADOS DEZEMBRO SERV'!$B$2:$F$14634,3,FALSE)</f>
        <v>M2</v>
      </c>
      <c r="G397" s="313">
        <f>G120</f>
        <v>63.45</v>
      </c>
      <c r="H397" s="871">
        <f>VLOOKUP($D397,'BANCO DE DADOS DEZEMBRO SERV'!$B$2:$F$14634,4,FALSE)</f>
        <v>1.93</v>
      </c>
      <c r="I397" s="871">
        <f t="shared" si="137"/>
        <v>2.4900000000000002</v>
      </c>
      <c r="J397" s="314">
        <f t="shared" si="138"/>
        <v>157.99</v>
      </c>
      <c r="K397" s="995"/>
      <c r="L397" s="1000"/>
      <c r="M397" s="1001"/>
      <c r="N397" s="1002"/>
      <c r="O397" s="1001"/>
      <c r="P397" s="1002"/>
    </row>
    <row r="398" spans="2:16" s="1003" customFormat="1" ht="30">
      <c r="B398" s="999"/>
      <c r="C398" s="310" t="s">
        <v>12088</v>
      </c>
      <c r="D398" s="315" t="str">
        <f>'COMPOSIÇÃO CIVIL'!B205</f>
        <v>AMM CIV 016</v>
      </c>
      <c r="E398" s="917" t="str">
        <f>VLOOKUP($D398,'BANCO DE DADOS DEZEMBRO SERV'!$B$2:$F$14634,2,FALSE)</f>
        <v>APLICAÇÃO E LIXAMENTO DE MASSA ACRÍLICA EM TETO, UMA DEMÃO. AF_06/2014</v>
      </c>
      <c r="F398" s="916" t="str">
        <f>VLOOKUP($D398,'BANCO DE DADOS DEZEMBRO SERV'!$B$2:$F$14634,3,FALSE)</f>
        <v>M2</v>
      </c>
      <c r="G398" s="313">
        <f>G397</f>
        <v>63.45</v>
      </c>
      <c r="H398" s="871">
        <f>VLOOKUP($D398,'BANCO DE DADOS DEZEMBRO SERV'!$B$2:$F$14634,4,FALSE)</f>
        <v>16.38</v>
      </c>
      <c r="I398" s="871">
        <f t="shared" si="137"/>
        <v>21.14</v>
      </c>
      <c r="J398" s="314">
        <f t="shared" si="138"/>
        <v>1341.33</v>
      </c>
      <c r="K398" s="995"/>
      <c r="L398" s="1000"/>
      <c r="M398" s="1001"/>
      <c r="N398" s="1002"/>
      <c r="O398" s="1001"/>
      <c r="P398" s="1002"/>
    </row>
    <row r="399" spans="2:16" s="1003" customFormat="1" ht="30.75" thickBot="1">
      <c r="B399" s="999"/>
      <c r="C399" s="316" t="s">
        <v>12089</v>
      </c>
      <c r="D399" s="317">
        <v>88488</v>
      </c>
      <c r="E399" s="918" t="str">
        <f>VLOOKUP($D399,'BANCO DE DADOS DEZEMBRO SERV'!$B$2:$F$14634,2,FALSE)</f>
        <v>APLICAÇÃO MANUAL DE PINTURA COM TINTA LÁTEX ACRÍLICA EM TETO, DUAS DEM ÃOS. AF_06/2014</v>
      </c>
      <c r="F399" s="919" t="str">
        <f>VLOOKUP($D399,'BANCO DE DADOS DEZEMBRO SERV'!$B$2:$F$14634,3,FALSE)</f>
        <v>M2</v>
      </c>
      <c r="G399" s="320">
        <f>G398</f>
        <v>63.45</v>
      </c>
      <c r="H399" s="321">
        <f>VLOOKUP($D399,'BANCO DE DADOS DEZEMBRO SERV'!$B$2:$F$14634,4,FALSE)</f>
        <v>10.69</v>
      </c>
      <c r="I399" s="321">
        <f t="shared" si="135"/>
        <v>13.79</v>
      </c>
      <c r="J399" s="322">
        <f t="shared" si="136"/>
        <v>874.97</v>
      </c>
      <c r="K399" s="995"/>
      <c r="L399" s="1000"/>
      <c r="M399" s="1001"/>
      <c r="N399" s="1002"/>
      <c r="O399" s="1001"/>
      <c r="P399" s="1002"/>
    </row>
    <row r="400" spans="2:16" s="1006" customFormat="1" ht="6.75" customHeight="1" thickBot="1">
      <c r="B400" s="1004"/>
      <c r="C400" s="344"/>
      <c r="D400" s="344"/>
      <c r="E400" s="344"/>
      <c r="F400" s="344"/>
      <c r="G400" s="344"/>
      <c r="H400" s="345"/>
      <c r="I400" s="344"/>
      <c r="J400" s="344"/>
      <c r="K400" s="1005"/>
      <c r="M400" s="1007"/>
      <c r="N400" s="1007"/>
      <c r="O400" s="1007"/>
      <c r="P400" s="1007"/>
    </row>
    <row r="401" spans="2:16" s="998" customFormat="1" ht="16.5" thickBot="1">
      <c r="B401" s="994"/>
      <c r="C401" s="303" t="s">
        <v>9225</v>
      </c>
      <c r="D401" s="304"/>
      <c r="E401" s="305" t="s">
        <v>3085</v>
      </c>
      <c r="F401" s="306"/>
      <c r="G401" s="307"/>
      <c r="H401" s="308"/>
      <c r="I401" s="308"/>
      <c r="J401" s="309">
        <f>SUM(J402:J407)</f>
        <v>4766.41</v>
      </c>
      <c r="K401" s="995"/>
      <c r="L401" s="996"/>
      <c r="M401" s="997"/>
      <c r="N401" s="997"/>
      <c r="O401" s="997"/>
      <c r="P401" s="997"/>
    </row>
    <row r="402" spans="2:16" s="1003" customFormat="1" ht="30">
      <c r="B402" s="999"/>
      <c r="C402" s="1127" t="s">
        <v>9226</v>
      </c>
      <c r="D402" s="1331" t="str">
        <f>'COMPOSIÇÃO CIVIL'!B79</f>
        <v>AMM CIV 006</v>
      </c>
      <c r="E402" s="1330" t="str">
        <f>VLOOKUP($D402,'BANCO DE DADOS DEZEMBRO SERV'!$B$2:$F$14634,2,FALSE)</f>
        <v>BARRA DE APOIO PARA PORTADORES DE NECESSIDADES ESPECIAIS - LARGURA 80CM</v>
      </c>
      <c r="F402" s="1331" t="str">
        <f>VLOOKUP($D402,'BANCO DE DADOS DEZEMBRO SERV'!$B$2:$F$14634,3,FALSE)</f>
        <v>UN</v>
      </c>
      <c r="G402" s="1111">
        <v>4</v>
      </c>
      <c r="H402" s="1112">
        <f>VLOOKUP($D402,'BANCO DE DADOS DEZEMBRO SERV'!$B$2:$F$14634,4,FALSE)</f>
        <v>196.35</v>
      </c>
      <c r="I402" s="1112">
        <f t="shared" ref="I402:I405" si="139">TRUNC(H402*(1+$G$6),2)</f>
        <v>253.42</v>
      </c>
      <c r="J402" s="1120">
        <f t="shared" ref="J402:J405" si="140">TRUNC(I402*G402,2)</f>
        <v>1013.68</v>
      </c>
      <c r="K402" s="995"/>
      <c r="L402" s="1000"/>
      <c r="M402" s="1001"/>
      <c r="N402" s="1002"/>
      <c r="O402" s="1001"/>
      <c r="P402" s="1002"/>
    </row>
    <row r="403" spans="2:16" s="1003" customFormat="1" ht="30">
      <c r="B403" s="999"/>
      <c r="C403" s="1245" t="s">
        <v>11083</v>
      </c>
      <c r="D403" s="1300" t="str">
        <f>'COMPOSIÇÃO CIVIL'!B89</f>
        <v>AMM CIV 007</v>
      </c>
      <c r="E403" s="1301" t="str">
        <f>VLOOKUP($D403,'BANCO DE DADOS DEZEMBRO SERV'!$B$2:$F$14634,2,FALSE)</f>
        <v>PISO TÁTIL ALERTA DE BORRACHA 25 X25 CM, ASSENTADO COM COLA</v>
      </c>
      <c r="F403" s="1300" t="str">
        <f>VLOOKUP($D403,'BANCO DE DADOS DEZEMBRO SERV'!$B$2:$F$14634,3,FALSE)</f>
        <v>M2</v>
      </c>
      <c r="G403" s="1246">
        <f>TRUNC(28*0.25*0.25,2)</f>
        <v>1.75</v>
      </c>
      <c r="H403" s="1257">
        <f>VLOOKUP($D403,'BANCO DE DADOS DEZEMBRO SERV'!$B$2:$F$14634,4,FALSE)</f>
        <v>185.78</v>
      </c>
      <c r="I403" s="1257">
        <f t="shared" si="139"/>
        <v>239.78</v>
      </c>
      <c r="J403" s="314">
        <f t="shared" si="140"/>
        <v>419.61</v>
      </c>
      <c r="K403" s="995"/>
      <c r="L403" s="1000">
        <v>36125</v>
      </c>
      <c r="M403" s="1001"/>
      <c r="N403" s="1002"/>
      <c r="O403" s="1001"/>
      <c r="P403" s="1002"/>
    </row>
    <row r="404" spans="2:16" s="1003" customFormat="1" ht="30">
      <c r="B404" s="999"/>
      <c r="C404" s="1245" t="s">
        <v>11084</v>
      </c>
      <c r="D404" s="1300" t="str">
        <f>'COMPOSIÇÃO CIVIL'!B100</f>
        <v>AMM CIV 008</v>
      </c>
      <c r="E404" s="1301" t="str">
        <f>VLOOKUP($D404,'BANCO DE DADOS DEZEMBRO SERV'!$B$2:$F$14634,2,FALSE)</f>
        <v>PISO TÁTIL DIRECIONAL DE BORRACHA 25X25 CM, ASSENTADO COM COLA</v>
      </c>
      <c r="F404" s="1300" t="str">
        <f>VLOOKUP($D404,'BANCO DE DADOS DEZEMBRO SERV'!$B$2:$F$14634,3,FALSE)</f>
        <v>M2</v>
      </c>
      <c r="G404" s="1246">
        <f>TRUNC(35*0.25*0.25,2)</f>
        <v>2.1800000000000002</v>
      </c>
      <c r="H404" s="1257">
        <f>VLOOKUP($D404,'BANCO DE DADOS DEZEMBRO SERV'!$B$2:$F$14634,4,FALSE)</f>
        <v>185.78</v>
      </c>
      <c r="I404" s="1257">
        <f t="shared" si="139"/>
        <v>239.78</v>
      </c>
      <c r="J404" s="314">
        <f t="shared" si="140"/>
        <v>522.72</v>
      </c>
      <c r="K404" s="995"/>
      <c r="L404" s="1000"/>
      <c r="M404" s="1001"/>
      <c r="N404" s="1002"/>
      <c r="O404" s="1001"/>
      <c r="P404" s="1002"/>
    </row>
    <row r="405" spans="2:16" s="1003" customFormat="1" ht="30">
      <c r="B405" s="999"/>
      <c r="C405" s="1533" t="s">
        <v>12313</v>
      </c>
      <c r="D405" s="2078" t="str">
        <f>'COMPOSIÇÃO CIVIL'!B111</f>
        <v>AMM CIV 009</v>
      </c>
      <c r="E405" s="2079" t="str">
        <f>VLOOKUP($D405,'BANCO DE DADOS DEZEMBRO SERV'!$B$2:$F$14634,2,FALSE)</f>
        <v>FORNECIMENTO E INSTALAÇÃO DE BARRA DE APOIO LAVATÓRIO DE CANTO, EM ACO INOX POLIDO, DIAMETRO MINIMO 3 CM</v>
      </c>
      <c r="F405" s="2078" t="str">
        <f>VLOOKUP($D405,'BANCO DE DADOS DEZEMBRO SERV'!$B$2:$F$14634,3,FALSE)</f>
        <v>UN</v>
      </c>
      <c r="G405" s="1536">
        <v>2</v>
      </c>
      <c r="H405" s="2136">
        <f>VLOOKUP($D405,'BANCO DE DADOS DEZEMBRO SERV'!$B$2:$F$14634,4,FALSE)</f>
        <v>415.95</v>
      </c>
      <c r="I405" s="2136">
        <f t="shared" si="139"/>
        <v>536.86</v>
      </c>
      <c r="J405" s="314">
        <f t="shared" si="140"/>
        <v>1073.72</v>
      </c>
      <c r="K405" s="1022">
        <v>36125</v>
      </c>
      <c r="L405" s="1000"/>
      <c r="M405" s="1001"/>
      <c r="N405" s="1002"/>
      <c r="O405" s="1001"/>
      <c r="P405" s="1002"/>
    </row>
    <row r="406" spans="2:16" s="1975" customFormat="1" ht="45">
      <c r="B406" s="1974"/>
      <c r="C406" s="1533" t="s">
        <v>12560</v>
      </c>
      <c r="D406" s="2138" t="str">
        <f>'COMPOSIÇÃO CIVIL'!B136</f>
        <v>AMM CIV 012</v>
      </c>
      <c r="E406" s="2137" t="str">
        <f>'COMPOSIÇÃO CIVIL'!C136</f>
        <v>PISO ALERTA EM PLACA CIMENTÍCIA DE ALTA RESISTÊNCIA, PODOTÁTIL, 25X25 CM, ESP=3,5, ASSENTADO COM ARGAMASSA DE CIMENTO E AREIA PENEIRADA TRAÇO 1:3</v>
      </c>
      <c r="F406" s="2138" t="str">
        <f>'COMPOSIÇÃO CIVIL'!G136</f>
        <v>M2</v>
      </c>
      <c r="G406" s="2294">
        <f>TRUNC(22*0.25*0.25,2)</f>
        <v>1.37</v>
      </c>
      <c r="H406" s="2139">
        <f>'COMPOSIÇÃO CIVIL'!G145</f>
        <v>101.63</v>
      </c>
      <c r="I406" s="2139">
        <f t="shared" ref="I406:I407" si="141">TRUNC(H406*(1+$G$6),2)</f>
        <v>131.16999999999999</v>
      </c>
      <c r="J406" s="2295">
        <f t="shared" ref="J406:J407" si="142">TRUNC(I406*G406,2)</f>
        <v>179.7</v>
      </c>
      <c r="K406" s="995"/>
      <c r="L406" s="1259"/>
      <c r="M406" s="1260"/>
      <c r="N406" s="1261"/>
      <c r="O406" s="1260"/>
      <c r="P406" s="1261"/>
    </row>
    <row r="407" spans="2:16" s="1975" customFormat="1" ht="45.75" thickBot="1">
      <c r="B407" s="1974"/>
      <c r="C407" s="1538" t="s">
        <v>12561</v>
      </c>
      <c r="D407" s="2083" t="str">
        <f>'COMPOSIÇÃO CIVIL'!B161</f>
        <v>AMM CIV 013</v>
      </c>
      <c r="E407" s="2082" t="str">
        <f>'COMPOSIÇÃO CIVIL'!C161</f>
        <v>PISO DIRECIONAL PLACA EM CIMENTÍCIA DE ALTA RESISTÊNCIA, PODOTÁTIL, 25X25 CM, ESP=3,5, ASSENTADO COM ARGAMASSA DE CIMENTO E AREIA PENEIRADA TRAÇO 1:3</v>
      </c>
      <c r="F407" s="2083" t="str">
        <f>'COMPOSIÇÃO CIVIL'!G161</f>
        <v>M2</v>
      </c>
      <c r="G407" s="1541">
        <f>TRUNC(190*0.25*0.25,2)</f>
        <v>11.87</v>
      </c>
      <c r="H407" s="2084">
        <f>'COMPOSIÇÃO CIVIL'!G170</f>
        <v>101.63</v>
      </c>
      <c r="I407" s="2084">
        <f t="shared" si="141"/>
        <v>131.16999999999999</v>
      </c>
      <c r="J407" s="322">
        <f t="shared" si="142"/>
        <v>1556.98</v>
      </c>
      <c r="K407" s="1022">
        <v>36125</v>
      </c>
      <c r="L407" s="1259"/>
      <c r="M407" s="1260"/>
      <c r="N407" s="1261"/>
      <c r="O407" s="1260"/>
      <c r="P407" s="1261"/>
    </row>
    <row r="408" spans="2:16" s="1338" customFormat="1" ht="8.25" customHeight="1" thickBot="1">
      <c r="B408" s="1336"/>
      <c r="C408" s="1305"/>
      <c r="D408" s="1305"/>
      <c r="E408" s="1305"/>
      <c r="F408" s="1305"/>
      <c r="G408" s="1305"/>
      <c r="H408" s="1306"/>
      <c r="I408" s="1305"/>
      <c r="J408" s="1305"/>
      <c r="K408" s="1337"/>
      <c r="M408" s="1339"/>
      <c r="N408" s="1339"/>
      <c r="O408" s="1339"/>
      <c r="P408" s="1339"/>
    </row>
    <row r="409" spans="2:16" s="1335" customFormat="1" ht="16.5" thickBot="1">
      <c r="B409" s="1332"/>
      <c r="C409" s="303" t="s">
        <v>11085</v>
      </c>
      <c r="D409" s="304"/>
      <c r="E409" s="305" t="s">
        <v>12241</v>
      </c>
      <c r="F409" s="306"/>
      <c r="G409" s="307"/>
      <c r="H409" s="308"/>
      <c r="I409" s="308"/>
      <c r="J409" s="309">
        <f>SUM(J410:J424)</f>
        <v>2290.2199999999998</v>
      </c>
      <c r="K409" s="995"/>
      <c r="L409" s="1333"/>
      <c r="M409" s="1334"/>
      <c r="N409" s="1334"/>
      <c r="O409" s="1334"/>
      <c r="P409" s="1334"/>
    </row>
    <row r="410" spans="2:16" s="1262" customFormat="1" ht="16.5" thickBot="1">
      <c r="B410" s="1258"/>
      <c r="C410" s="1251"/>
      <c r="D410" s="1252"/>
      <c r="E410" s="361" t="s">
        <v>9182</v>
      </c>
      <c r="F410" s="1254"/>
      <c r="G410" s="1255"/>
      <c r="H410" s="337"/>
      <c r="I410" s="1255"/>
      <c r="J410" s="338"/>
      <c r="K410" s="995"/>
      <c r="L410" s="1259"/>
      <c r="M410" s="1260"/>
      <c r="N410" s="1261"/>
      <c r="O410" s="1260"/>
      <c r="P410" s="1261"/>
    </row>
    <row r="411" spans="2:16" s="1262" customFormat="1" ht="60.75" thickBot="1">
      <c r="B411" s="1258"/>
      <c r="C411" s="1245" t="s">
        <v>11086</v>
      </c>
      <c r="D411" s="1302">
        <v>89168</v>
      </c>
      <c r="E411" s="1301" t="str">
        <f>VLOOKUP($D411,'BANCO DE DADOS DEZEMBRO SERV'!$B$2:$F$14634,2,FALSE)</f>
        <v>(COMPOSIÇÃO REPRESENTATIVA) DO SERVIÇO DE ALVENARIA DE VEDAÇÃO DE BLOC OS VAZADOS DE CERÂMICA DE 9X19X19CM (ESPESSURA 9CM), PARA EDIFICAÇÃO H ABITACIONAL UNIFAMILIAR (CASA) E EDIFICAÇÃO PÚBLICA PADRÃO. AF_11/2014</v>
      </c>
      <c r="F411" s="1300" t="str">
        <f>VLOOKUP($D411,'BANCO DE DADOS DEZEMBRO SERV'!$B$2:$F$14634,3,FALSE)</f>
        <v>M2</v>
      </c>
      <c r="G411" s="1246">
        <f>TRUNC(1.2*(0.86+0.86),2)</f>
        <v>2.06</v>
      </c>
      <c r="H411" s="1257">
        <f>VLOOKUP($D411,'BANCO DE DADOS DEZEMBRO SERV'!$B$2:$F$14634,4,FALSE)</f>
        <v>57.7</v>
      </c>
      <c r="I411" s="1257">
        <f t="shared" ref="I411:I420" si="143">TRUNC(H411*(1+$G$6),2)</f>
        <v>74.47</v>
      </c>
      <c r="J411" s="314">
        <f t="shared" ref="J411:J420" si="144">TRUNC(I411*G411,2)</f>
        <v>153.4</v>
      </c>
      <c r="K411" s="995"/>
      <c r="L411" s="1259">
        <v>36125</v>
      </c>
      <c r="M411" s="1260"/>
      <c r="N411" s="1261"/>
      <c r="O411" s="1260"/>
      <c r="P411" s="1261"/>
    </row>
    <row r="412" spans="2:16" s="1335" customFormat="1" ht="15.75">
      <c r="B412" s="1332"/>
      <c r="C412" s="593"/>
      <c r="D412" s="594"/>
      <c r="E412" s="595" t="s">
        <v>9193</v>
      </c>
      <c r="F412" s="596"/>
      <c r="G412" s="597"/>
      <c r="H412" s="598"/>
      <c r="I412" s="597"/>
      <c r="J412" s="599"/>
      <c r="K412" s="995"/>
      <c r="L412" s="1333"/>
      <c r="M412" s="1334"/>
      <c r="N412" s="1334"/>
      <c r="O412" s="1334"/>
      <c r="P412" s="1334"/>
    </row>
    <row r="413" spans="2:16" s="1262" customFormat="1" ht="45.75" thickBot="1">
      <c r="B413" s="1258"/>
      <c r="C413" s="1245" t="s">
        <v>12090</v>
      </c>
      <c r="D413" s="1300">
        <v>91341</v>
      </c>
      <c r="E413" s="1301" t="str">
        <f>VLOOKUP($D413,'BANCO DE DADOS DEZEMBRO SERV'!$B$2:$F$14634,2,FALSE)</f>
        <v>PORTA EM ALUMÍNIO DE ABRIR TIPO VENEZIANA COM GUARNIÇÃO, FIXAÇÃO COM P ARAFUSOS - FORNECIMENTO E INSTALAÇÃO. AF_08/2015</v>
      </c>
      <c r="F413" s="1300" t="str">
        <f>VLOOKUP($D413,'BANCO DE DADOS DEZEMBRO SERV'!$B$2:$F$14634,3,FALSE)</f>
        <v>M2</v>
      </c>
      <c r="G413" s="1246">
        <v>1.44</v>
      </c>
      <c r="H413" s="1257">
        <f>VLOOKUP($D413,'BANCO DE DADOS DEZEMBRO SERV'!$B$2:$F$14634,4,FALSE)</f>
        <v>981.62</v>
      </c>
      <c r="I413" s="1257">
        <f t="shared" ref="I413" si="145">TRUNC(H413*(1+$G$6),2)</f>
        <v>1266.97</v>
      </c>
      <c r="J413" s="314">
        <f t="shared" ref="J413" si="146">TRUNC(I413*G413,2)</f>
        <v>1824.43</v>
      </c>
      <c r="K413" s="995"/>
      <c r="L413" s="1259"/>
      <c r="M413" s="1260"/>
      <c r="N413" s="1261"/>
      <c r="O413" s="1260"/>
      <c r="P413" s="1261"/>
    </row>
    <row r="414" spans="2:16" s="1262" customFormat="1" ht="16.5" thickBot="1">
      <c r="B414" s="1258"/>
      <c r="C414" s="1251"/>
      <c r="D414" s="1252"/>
      <c r="E414" s="361" t="s">
        <v>12131</v>
      </c>
      <c r="F414" s="1254"/>
      <c r="G414" s="1255"/>
      <c r="H414" s="337"/>
      <c r="I414" s="1255"/>
      <c r="J414" s="338"/>
      <c r="K414" s="995"/>
      <c r="L414" s="1259"/>
      <c r="M414" s="1260"/>
      <c r="N414" s="1261"/>
      <c r="O414" s="1260"/>
      <c r="P414" s="1261"/>
    </row>
    <row r="415" spans="2:16" s="1262" customFormat="1" ht="45.75" thickBot="1">
      <c r="B415" s="1258"/>
      <c r="C415" s="1245" t="s">
        <v>12314</v>
      </c>
      <c r="D415" s="1300" t="s">
        <v>566</v>
      </c>
      <c r="E415" s="1301" t="str">
        <f>VLOOKUP($D415,'BANCO DE DADOS DEZEMBRO SERV'!$B$2:$F$14634,2,FALSE)</f>
        <v>LAJE PRE-MOLD BETA 11 P/1KN/M2 VAOS 4,40M/INCL VIGOTAS TIJOLOS ARMADUR A NEGATIVA CAPEAMENTO 3CM CONCRETO 20MPA ESCORAMENTO MATERIAL E MAO  D E OBRA.</v>
      </c>
      <c r="F415" s="1300" t="str">
        <f>VLOOKUP($D415,'BANCO DE DADOS DEZEMBRO SERV'!$B$2:$F$14634,3,FALSE)</f>
        <v>M2</v>
      </c>
      <c r="G415" s="1246">
        <v>1.1200000000000001</v>
      </c>
      <c r="H415" s="1257">
        <f>VLOOKUP($D415,'BANCO DE DADOS DEZEMBRO SERV'!$B$2:$F$14634,4,FALSE)</f>
        <v>76.739999999999995</v>
      </c>
      <c r="I415" s="1257">
        <f t="shared" ref="I415" si="147">TRUNC(H415*(1+$G$6),2)</f>
        <v>99.04</v>
      </c>
      <c r="J415" s="314">
        <f t="shared" ref="J415" si="148">TRUNC(I415*G415,2)</f>
        <v>110.92</v>
      </c>
      <c r="K415" s="1022">
        <v>36125</v>
      </c>
      <c r="L415" s="1259"/>
      <c r="M415" s="1260"/>
      <c r="N415" s="1261"/>
      <c r="O415" s="1260"/>
      <c r="P415" s="1261"/>
    </row>
    <row r="416" spans="2:16" s="1262" customFormat="1" ht="16.5" thickBot="1">
      <c r="B416" s="1258"/>
      <c r="C416" s="1251"/>
      <c r="D416" s="1252"/>
      <c r="E416" s="361" t="s">
        <v>10445</v>
      </c>
      <c r="F416" s="1254"/>
      <c r="G416" s="1255"/>
      <c r="H416" s="337"/>
      <c r="I416" s="1255"/>
      <c r="J416" s="338"/>
      <c r="K416" s="995"/>
      <c r="L416" s="1259"/>
      <c r="M416" s="1260"/>
      <c r="N416" s="1261"/>
      <c r="O416" s="1260"/>
      <c r="P416" s="1261"/>
    </row>
    <row r="417" spans="2:16" s="1262" customFormat="1" ht="45">
      <c r="B417" s="1258"/>
      <c r="C417" s="1245" t="s">
        <v>12315</v>
      </c>
      <c r="D417" s="1302">
        <v>87879</v>
      </c>
      <c r="E417" s="1301" t="str">
        <f>VLOOKUP($D417,'BANCO DE DADOS DEZEMBRO SERV'!$B$2:$F$14634,2,FALSE)</f>
        <v>CHAPISCO APLICADO EM ALVENARIAS E ESTRUTURAS DE CONCRETO INTERNAS, COM COLHER DE PEDREIRO.  ARGAMASSA TRAÇO 1:3 COM PREPARO EM BETONEIRA 400 L. AF_06/2014</v>
      </c>
      <c r="F417" s="1300" t="str">
        <f>VLOOKUP($D417,'BANCO DE DADOS DEZEMBRO SERV'!$B$2:$F$14634,3,FALSE)</f>
        <v>M2</v>
      </c>
      <c r="G417" s="1246">
        <f>TRUNC(1.2*(0.8+0.8),2)</f>
        <v>1.92</v>
      </c>
      <c r="H417" s="1257">
        <f>VLOOKUP($D417,'BANCO DE DADOS DEZEMBRO SERV'!$B$2:$F$14634,4,FALSE)</f>
        <v>2.5499999999999998</v>
      </c>
      <c r="I417" s="1257">
        <f t="shared" ref="I417:I418" si="149">TRUNC(H417*(1+$G$6),2)</f>
        <v>3.29</v>
      </c>
      <c r="J417" s="314">
        <f t="shared" ref="J417:J418" si="150">TRUNC(I417*G417,2)</f>
        <v>6.31</v>
      </c>
      <c r="K417" s="1022">
        <v>36125</v>
      </c>
      <c r="L417" s="1259"/>
      <c r="M417" s="1260"/>
      <c r="N417" s="1261"/>
      <c r="O417" s="1260"/>
      <c r="P417" s="1261"/>
    </row>
    <row r="418" spans="2:16" s="1262" customFormat="1" ht="60">
      <c r="B418" s="1258"/>
      <c r="C418" s="1245" t="s">
        <v>12316</v>
      </c>
      <c r="D418" s="1302">
        <v>87893</v>
      </c>
      <c r="E418" s="1301" t="str">
        <f>VLOOKUP($D418,'BANCO DE DADOS DEZEMBRO SERV'!$B$2:$F$14634,2,FALSE)</f>
        <v>CHAPISCO APLICADO EM ALVENARIA (SEM PRESENÇA DE VÃOS) E ESTRUTURAS DE CONCRETO DE FACHADA, COM COLHER DE PEDREIRO.  ARGAMASSA TRAÇO 1:3 COM PREPARO MANUAL. AF_06/2014</v>
      </c>
      <c r="F418" s="1300" t="str">
        <f>VLOOKUP($D418,'BANCO DE DADOS DEZEMBRO SERV'!$B$2:$F$14634,3,FALSE)</f>
        <v>M2</v>
      </c>
      <c r="G418" s="1246">
        <f>TRUNC(1.2*0.8,2)</f>
        <v>0.96</v>
      </c>
      <c r="H418" s="1257">
        <f>VLOOKUP($D418,'BANCO DE DADOS DEZEMBRO SERV'!$B$2:$F$14634,4,FALSE)</f>
        <v>4.5999999999999996</v>
      </c>
      <c r="I418" s="1257">
        <f t="shared" si="149"/>
        <v>5.93</v>
      </c>
      <c r="J418" s="314">
        <f t="shared" si="150"/>
        <v>5.69</v>
      </c>
      <c r="K418" s="1022">
        <v>36125</v>
      </c>
      <c r="L418" s="1259"/>
      <c r="M418" s="1260"/>
      <c r="N418" s="1261"/>
      <c r="O418" s="1260"/>
      <c r="P418" s="1261"/>
    </row>
    <row r="419" spans="2:16" s="1262" customFormat="1" ht="60">
      <c r="B419" s="1258"/>
      <c r="C419" s="1245" t="s">
        <v>12317</v>
      </c>
      <c r="D419" s="1302">
        <v>87530</v>
      </c>
      <c r="E419" s="1301" t="str">
        <f>VLOOKUP($D419,'BANCO DE DADOS DEZEMBRO SERV'!$B$2:$F$14634,2,FALSE)</f>
        <v>MASSA ÚNICA, PARA RECEBIMENTO DE PINTURA, EM ARGAMASSA TRAÇO 1:2:8, PR EPARO MANUAL, APLICADA MANUALMENTE EM FACES INTERNAS DE PAREDES, ESPES SURA DE 20MM, COM EXECUÇÃO DE TALISCAS. AF_06/2014</v>
      </c>
      <c r="F419" s="1300" t="str">
        <f>VLOOKUP($D419,'BANCO DE DADOS DEZEMBRO SERV'!$B$2:$F$14634,3,FALSE)</f>
        <v>M2</v>
      </c>
      <c r="G419" s="1246">
        <f>G417</f>
        <v>1.92</v>
      </c>
      <c r="H419" s="1257">
        <f>VLOOKUP($D419,'BANCO DE DADOS DEZEMBRO SERV'!$B$2:$F$14634,4,FALSE)</f>
        <v>26.13</v>
      </c>
      <c r="I419" s="1257">
        <f t="shared" ref="I419" si="151">TRUNC(H419*(1+$G$6),2)</f>
        <v>33.72</v>
      </c>
      <c r="J419" s="314">
        <f t="shared" ref="J419" si="152">TRUNC(I419*G419,2)</f>
        <v>64.739999999999995</v>
      </c>
      <c r="K419" s="1022">
        <v>36125</v>
      </c>
      <c r="L419" s="1259"/>
      <c r="M419" s="1260"/>
      <c r="N419" s="1261"/>
      <c r="O419" s="1260"/>
      <c r="P419" s="1261"/>
    </row>
    <row r="420" spans="2:16" s="1262" customFormat="1" ht="60.75" thickBot="1">
      <c r="B420" s="1258"/>
      <c r="C420" s="1245" t="s">
        <v>12318</v>
      </c>
      <c r="D420" s="1302">
        <v>87775</v>
      </c>
      <c r="E420" s="1301" t="str">
        <f>VLOOKUP($D420,'BANCO DE DADOS DEZEMBRO SERV'!$B$2:$F$14634,2,FALSE)</f>
        <v>EMBOÇO OU MASSA ÚNICA EM ARGAMASSA TRAÇO 1:2:8, PREPARO MECÂNICO COM B ETONEIRA 400 L, APLICADA MANUALMENTE EM PANOS DE FACHADA COM PRESENÇA DE VÃOS, ESPESSURA DE 25 MM. AF_06/2014</v>
      </c>
      <c r="F420" s="1300" t="str">
        <f>VLOOKUP($D420,'BANCO DE DADOS DEZEMBRO SERV'!$B$2:$F$14634,3,FALSE)</f>
        <v>M2</v>
      </c>
      <c r="G420" s="1246">
        <f>G418</f>
        <v>0.96</v>
      </c>
      <c r="H420" s="1257">
        <f>VLOOKUP($D420,'BANCO DE DADOS DEZEMBRO SERV'!$B$2:$F$14634,4,FALSE)</f>
        <v>36.24</v>
      </c>
      <c r="I420" s="1257">
        <f t="shared" si="143"/>
        <v>46.77</v>
      </c>
      <c r="J420" s="314">
        <f t="shared" si="144"/>
        <v>44.89</v>
      </c>
      <c r="K420" s="1022">
        <v>36125</v>
      </c>
      <c r="L420" s="1259"/>
      <c r="M420" s="1260"/>
      <c r="N420" s="1261"/>
      <c r="O420" s="1260"/>
      <c r="P420" s="1261"/>
    </row>
    <row r="421" spans="2:16" s="1262" customFormat="1" ht="16.5" thickBot="1">
      <c r="B421" s="1258"/>
      <c r="C421" s="1251"/>
      <c r="D421" s="1252"/>
      <c r="E421" s="361" t="s">
        <v>12133</v>
      </c>
      <c r="F421" s="1254"/>
      <c r="G421" s="1255"/>
      <c r="H421" s="337"/>
      <c r="I421" s="1255"/>
      <c r="J421" s="338"/>
      <c r="K421" s="995"/>
      <c r="L421" s="1259"/>
      <c r="M421" s="1260"/>
      <c r="N421" s="1261"/>
      <c r="O421" s="1260"/>
      <c r="P421" s="1261"/>
    </row>
    <row r="422" spans="2:16" s="1262" customFormat="1" ht="30">
      <c r="B422" s="1258"/>
      <c r="C422" s="1245" t="s">
        <v>12319</v>
      </c>
      <c r="D422" s="1110" t="str">
        <f>'COMPOSIÇÃO CIVIL'!B195</f>
        <v>AMM CIV 015</v>
      </c>
      <c r="E422" s="1301" t="str">
        <f>VLOOKUP($D422,'BANCO DE DADOS DEZEMBRO SERV'!$B$2:$F$14634,2,FALSE)</f>
        <v>APLICAÇÃO E LIXAMENTO DE MASSA ACRÍLICA EM PAREDES, UMA DEMÃO. AF_06/2014</v>
      </c>
      <c r="F422" s="1300" t="str">
        <f>VLOOKUP($D422,'BANCO DE DADOS DEZEMBRO SERV'!$B$2:$F$14634,3,FALSE)</f>
        <v>M2</v>
      </c>
      <c r="G422" s="1246">
        <f>G420+G419</f>
        <v>2.88</v>
      </c>
      <c r="H422" s="1257">
        <f>VLOOKUP($D422,'BANCO DE DADOS DEZEMBRO SERV'!$B$2:$F$14634,4,FALSE)</f>
        <v>10.41</v>
      </c>
      <c r="I422" s="1257">
        <f t="shared" ref="I422:I424" si="153">TRUNC(H422*(1+$G$6),2)</f>
        <v>13.43</v>
      </c>
      <c r="J422" s="314">
        <f t="shared" ref="J422:J424" si="154">TRUNC(I422*G422,2)</f>
        <v>38.67</v>
      </c>
      <c r="K422" s="1022">
        <v>36125</v>
      </c>
      <c r="L422" s="1259"/>
      <c r="M422" s="1260"/>
      <c r="N422" s="1261"/>
      <c r="O422" s="1260"/>
      <c r="P422" s="1261"/>
    </row>
    <row r="423" spans="2:16" s="1262" customFormat="1" ht="30">
      <c r="B423" s="1258"/>
      <c r="C423" s="1245" t="s">
        <v>12320</v>
      </c>
      <c r="D423" s="1302">
        <v>88485</v>
      </c>
      <c r="E423" s="1301" t="str">
        <f>VLOOKUP($D423,'BANCO DE DADOS DEZEMBRO SERV'!$B$2:$F$14634,2,FALSE)</f>
        <v>APLICAÇÃO DE FUNDO SELADOR ACRÍLICO EM PAREDES, UMA DEMÃO. AF_06/2014</v>
      </c>
      <c r="F423" s="1300" t="str">
        <f>VLOOKUP($D423,'BANCO DE DADOS DEZEMBRO SERV'!$B$2:$F$14634,3,FALSE)</f>
        <v>M2</v>
      </c>
      <c r="G423" s="1246">
        <f>G422</f>
        <v>2.88</v>
      </c>
      <c r="H423" s="1257">
        <f>VLOOKUP($D423,'BANCO DE DADOS DEZEMBRO SERV'!$B$2:$F$14634,4,FALSE)</f>
        <v>1.65</v>
      </c>
      <c r="I423" s="1257">
        <f t="shared" si="153"/>
        <v>2.12</v>
      </c>
      <c r="J423" s="314">
        <f t="shared" si="154"/>
        <v>6.1</v>
      </c>
      <c r="K423" s="1022">
        <v>36125</v>
      </c>
      <c r="L423" s="1259"/>
      <c r="M423" s="1260"/>
      <c r="N423" s="1261"/>
      <c r="O423" s="1260"/>
      <c r="P423" s="1261"/>
    </row>
    <row r="424" spans="2:16" s="1262" customFormat="1" ht="30.75" thickBot="1">
      <c r="B424" s="1258"/>
      <c r="C424" s="1538" t="s">
        <v>12321</v>
      </c>
      <c r="D424" s="2081">
        <v>88489</v>
      </c>
      <c r="E424" s="2082" t="str">
        <f>VLOOKUP($D424,'BANCO DE DADOS DEZEMBRO SERV'!$B$2:$F$14634,2,FALSE)</f>
        <v>APLICAÇÃO MANUAL DE PINTURA COM TINTA LÁTEX ACRÍLICA EM PAREDES, DUAS DEMÃOS. AF_06/2014</v>
      </c>
      <c r="F424" s="2083" t="str">
        <f>VLOOKUP($D424,'BANCO DE DADOS DEZEMBRO SERV'!$B$2:$F$14634,3,FALSE)</f>
        <v>M2</v>
      </c>
      <c r="G424" s="1541">
        <f>G422</f>
        <v>2.88</v>
      </c>
      <c r="H424" s="2084">
        <f>VLOOKUP($D424,'BANCO DE DADOS DEZEMBRO SERV'!$B$2:$F$14634,4,FALSE)</f>
        <v>9.44</v>
      </c>
      <c r="I424" s="2084">
        <f t="shared" si="153"/>
        <v>12.18</v>
      </c>
      <c r="J424" s="322">
        <f t="shared" si="154"/>
        <v>35.07</v>
      </c>
      <c r="K424" s="1022">
        <v>36125</v>
      </c>
      <c r="L424" s="1259"/>
      <c r="M424" s="1260"/>
      <c r="N424" s="1261"/>
      <c r="O424" s="1260"/>
      <c r="P424" s="1261"/>
    </row>
    <row r="425" spans="2:16" s="1338" customFormat="1" ht="7.5" customHeight="1" thickBot="1">
      <c r="B425" s="1336"/>
      <c r="C425" s="1305"/>
      <c r="D425" s="1305"/>
      <c r="E425" s="1305"/>
      <c r="F425" s="1305"/>
      <c r="G425" s="1305"/>
      <c r="H425" s="1306"/>
      <c r="I425" s="1305"/>
      <c r="J425" s="1305"/>
      <c r="K425" s="1337"/>
      <c r="M425" s="1339"/>
      <c r="N425" s="1339"/>
      <c r="O425" s="1339"/>
      <c r="P425" s="1339"/>
    </row>
    <row r="426" spans="2:16" s="1335" customFormat="1" ht="16.5" thickBot="1">
      <c r="B426" s="1332"/>
      <c r="C426" s="303" t="s">
        <v>12311</v>
      </c>
      <c r="D426" s="304"/>
      <c r="E426" s="305" t="s">
        <v>12240</v>
      </c>
      <c r="F426" s="306"/>
      <c r="G426" s="307"/>
      <c r="H426" s="308"/>
      <c r="I426" s="308"/>
      <c r="J426" s="309">
        <f>SUM(J427:J430)</f>
        <v>4318.92</v>
      </c>
      <c r="K426" s="995"/>
      <c r="L426" s="1333"/>
      <c r="M426" s="1334"/>
      <c r="N426" s="1334"/>
      <c r="O426" s="1334"/>
      <c r="P426" s="1334"/>
    </row>
    <row r="427" spans="2:16" s="1262" customFormat="1" ht="16.5" thickBot="1">
      <c r="B427" s="1258"/>
      <c r="C427" s="593"/>
      <c r="D427" s="594"/>
      <c r="E427" s="595" t="s">
        <v>12242</v>
      </c>
      <c r="F427" s="596"/>
      <c r="G427" s="597"/>
      <c r="H427" s="598"/>
      <c r="I427" s="597"/>
      <c r="J427" s="599"/>
      <c r="K427" s="995"/>
      <c r="L427" s="1259"/>
      <c r="M427" s="1260"/>
      <c r="N427" s="1261"/>
      <c r="O427" s="1260"/>
      <c r="P427" s="1261"/>
    </row>
    <row r="428" spans="2:16" s="1262" customFormat="1" ht="45">
      <c r="B428" s="1258"/>
      <c r="C428" s="1664" t="s">
        <v>12322</v>
      </c>
      <c r="D428" s="1661">
        <v>94990</v>
      </c>
      <c r="E428" s="1648" t="str">
        <f>VLOOKUP($D428,'BANCO DE DADOS DEZEMBRO SERV'!$B$2:$F$14634,2,FALSE)</f>
        <v>EXECUÇÃO DE PASSEIO (CALÇADA) OU PISO DE CONCRETO COM CONCRETO MOLDADO IN LOCO, FEITO EM OBRA, ACABAMENTO CONVENCIONAL, NÃO ARMADO. AF_07/20 16</v>
      </c>
      <c r="F428" s="1649" t="str">
        <f>VLOOKUP($D428,'BANCO DE DADOS DEZEMBRO SERV'!$B$2:$F$14634,3,FALSE)</f>
        <v>M3</v>
      </c>
      <c r="G428" s="1662">
        <f>TRUNC((17.89+1+25.68+10.17)*0.07,2)</f>
        <v>3.83</v>
      </c>
      <c r="H428" s="1663">
        <f>VLOOKUP($D428,'BANCO DE DADOS DEZEMBRO SERV'!$B$2:$F$14634,4,FALSE)</f>
        <v>513.17999999999995</v>
      </c>
      <c r="I428" s="1663">
        <f t="shared" ref="I428" si="155">TRUNC(H428*(1+$G$6),2)</f>
        <v>662.36</v>
      </c>
      <c r="J428" s="1120">
        <f t="shared" ref="J428" si="156">TRUNC(I428*G428,2)</f>
        <v>2536.83</v>
      </c>
      <c r="K428" s="995"/>
      <c r="L428" s="1259">
        <v>36125</v>
      </c>
      <c r="M428" s="1260"/>
      <c r="N428" s="1261"/>
      <c r="O428" s="1260"/>
      <c r="P428" s="1261"/>
    </row>
    <row r="429" spans="2:16" s="1262" customFormat="1" ht="30">
      <c r="B429" s="1258"/>
      <c r="C429" s="1533" t="s">
        <v>12323</v>
      </c>
      <c r="D429" s="1537">
        <v>92394</v>
      </c>
      <c r="E429" s="1535" t="str">
        <f>VLOOKUP($D429,'BANCO DE DADOS DEZEMBRO SERV'!$B$2:$F$14634,2,FALSE)</f>
        <v>EXECUÇÃO DE PAVIMENTO EM PISO INTERTRAVADO, COM BLOCO SEXTAVADO DE 25 X 25 CM, ESPESSURA 8 CM. AF_12/2015</v>
      </c>
      <c r="F429" s="1534" t="str">
        <f>VLOOKUP($D429,'BANCO DE DADOS DEZEMBRO SERV'!$B$2:$F$14634,3,FALSE)</f>
        <v>M2</v>
      </c>
      <c r="G429" s="1536">
        <v>20.71</v>
      </c>
      <c r="H429" s="1646">
        <f>VLOOKUP($D429,'BANCO DE DADOS DEZEMBRO SERV'!$B$2:$F$14634,4,FALSE)</f>
        <v>54.74</v>
      </c>
      <c r="I429" s="1646">
        <f t="shared" ref="I429" si="157">TRUNC(H429*(1+$G$6),2)</f>
        <v>70.650000000000006</v>
      </c>
      <c r="J429" s="314">
        <f t="shared" ref="J429" si="158">TRUNC(I429*G429,2)</f>
        <v>1463.16</v>
      </c>
      <c r="K429" s="995"/>
      <c r="L429" s="1259">
        <v>36125</v>
      </c>
      <c r="M429" s="1260"/>
      <c r="N429" s="1261"/>
      <c r="O429" s="1260"/>
      <c r="P429" s="1261"/>
    </row>
    <row r="430" spans="2:16" s="1262" customFormat="1" ht="16.5" thickBot="1">
      <c r="B430" s="1258"/>
      <c r="C430" s="1538" t="s">
        <v>12324</v>
      </c>
      <c r="D430" s="1540">
        <v>85180</v>
      </c>
      <c r="E430" s="1539" t="str">
        <f>VLOOKUP($D430,'BANCO DE DADOS DEZEMBRO SERV'!$B$2:$F$14634,2,FALSE)</f>
        <v>PLANTIO DE GRAMA ESMERALDA EM ROLO</v>
      </c>
      <c r="F430" s="1540" t="str">
        <f>VLOOKUP($D430,'BANCO DE DADOS DEZEMBRO SERV'!$B$2:$F$14634,3,FALSE)</f>
        <v>M2</v>
      </c>
      <c r="G430" s="1541">
        <f>TRUNC(19.83+3,2)</f>
        <v>22.83</v>
      </c>
      <c r="H430" s="1542">
        <f>VLOOKUP($D430,'BANCO DE DADOS DEZEMBRO SERV'!$B$2:$F$14634,4,FALSE)</f>
        <v>10.83</v>
      </c>
      <c r="I430" s="1542">
        <f t="shared" ref="I430" si="159">TRUNC(H430*(1+$G$6),2)</f>
        <v>13.97</v>
      </c>
      <c r="J430" s="322">
        <f t="shared" ref="J430" si="160">TRUNC(I430*G430,2)</f>
        <v>318.93</v>
      </c>
      <c r="K430" s="995"/>
      <c r="L430" s="1259"/>
      <c r="M430" s="1260"/>
      <c r="N430" s="1261"/>
      <c r="O430" s="1260"/>
      <c r="P430" s="1261"/>
    </row>
    <row r="431" spans="2:16" s="1006" customFormat="1" ht="6.75" customHeight="1" thickBot="1">
      <c r="B431" s="1004"/>
      <c r="C431" s="344"/>
      <c r="D431" s="344"/>
      <c r="E431" s="344"/>
      <c r="F431" s="344"/>
      <c r="G431" s="344"/>
      <c r="H431" s="345"/>
      <c r="I431" s="344"/>
      <c r="J431" s="344"/>
      <c r="K431" s="1005"/>
      <c r="M431" s="1007"/>
      <c r="N431" s="1007"/>
      <c r="O431" s="1007"/>
      <c r="P431" s="1007"/>
    </row>
    <row r="432" spans="2:16" s="998" customFormat="1" ht="15.75">
      <c r="B432" s="994"/>
      <c r="C432" s="303" t="s">
        <v>12312</v>
      </c>
      <c r="D432" s="304"/>
      <c r="E432" s="305" t="s">
        <v>9195</v>
      </c>
      <c r="F432" s="306"/>
      <c r="G432" s="307"/>
      <c r="H432" s="308"/>
      <c r="I432" s="308"/>
      <c r="J432" s="309">
        <f>SUM(J433:J433)</f>
        <v>606.79</v>
      </c>
      <c r="K432" s="995"/>
      <c r="L432" s="996"/>
      <c r="M432" s="997"/>
      <c r="N432" s="997"/>
      <c r="O432" s="997"/>
      <c r="P432" s="997"/>
    </row>
    <row r="433" spans="1:16" s="1003" customFormat="1" ht="15.75">
      <c r="B433" s="999"/>
      <c r="C433" s="310" t="s">
        <v>12325</v>
      </c>
      <c r="D433" s="916">
        <v>9537</v>
      </c>
      <c r="E433" s="917" t="str">
        <f>VLOOKUP($D433,'BANCO DE DADOS DEZEMBRO SERV'!$B$2:$F$14634,2,FALSE)</f>
        <v>LIMPEZA FINAL DA OBRA</v>
      </c>
      <c r="F433" s="916" t="str">
        <f>VLOOKUP($D433,'BANCO DE DADOS DEZEMBRO SERV'!$B$2:$F$14634,3,FALSE)</f>
        <v>M2</v>
      </c>
      <c r="G433" s="1246">
        <v>223.91</v>
      </c>
      <c r="H433" s="871">
        <f>VLOOKUP($D433,'BANCO DE DADOS DEZEMBRO SERV'!$B$2:$F$14634,4,FALSE)</f>
        <v>2.1</v>
      </c>
      <c r="I433" s="871">
        <f t="shared" ref="I433" si="161">TRUNC(H433*(1+$G$6),2)</f>
        <v>2.71</v>
      </c>
      <c r="J433" s="314">
        <f t="shared" ref="J433" si="162">TRUNC(I433*G433,2)</f>
        <v>606.79</v>
      </c>
      <c r="K433" s="995"/>
      <c r="L433" s="1000"/>
      <c r="M433" s="1001"/>
      <c r="N433" s="1002"/>
      <c r="O433" s="1001"/>
      <c r="P433" s="1002"/>
    </row>
    <row r="434" spans="1:16" s="1006" customFormat="1" ht="8.25" customHeight="1" thickBot="1">
      <c r="B434" s="1004"/>
      <c r="C434" s="323"/>
      <c r="D434" s="323"/>
      <c r="E434" s="323"/>
      <c r="F434" s="323"/>
      <c r="G434" s="323"/>
      <c r="H434" s="324"/>
      <c r="I434" s="323"/>
      <c r="J434" s="323"/>
      <c r="K434" s="1005"/>
      <c r="M434" s="1007"/>
      <c r="N434" s="1007"/>
      <c r="O434" s="1007"/>
      <c r="P434" s="1007"/>
    </row>
    <row r="435" spans="1:16" s="700" customFormat="1" ht="24" thickBot="1">
      <c r="A435" s="1023"/>
      <c r="B435" s="1023"/>
      <c r="C435" s="1024"/>
      <c r="D435" s="1025"/>
      <c r="E435" s="1025"/>
      <c r="F435" s="1883"/>
      <c r="G435" s="1874" t="s">
        <v>9227</v>
      </c>
      <c r="H435" s="2370">
        <f>J432+J426+J409+J401+J390+J335+J310+J253+J133+J130+J123+J111+J101+J88+J75+J49+J34+J29+J21+J18+J377+J70</f>
        <v>460632.83</v>
      </c>
      <c r="I435" s="2370"/>
      <c r="J435" s="2371"/>
      <c r="K435" s="1026"/>
      <c r="L435" s="1027"/>
      <c r="M435" s="1027"/>
      <c r="N435" s="1027"/>
    </row>
    <row r="436" spans="1:16" s="998" customFormat="1" ht="15.75">
      <c r="B436" s="999"/>
      <c r="C436" s="1028"/>
      <c r="D436" s="1028"/>
      <c r="E436" s="1029"/>
      <c r="F436" s="1028"/>
      <c r="G436" s="1030"/>
      <c r="H436" s="1030"/>
      <c r="I436" s="1030"/>
      <c r="J436" s="1030"/>
      <c r="K436" s="1006"/>
      <c r="L436" s="1003"/>
    </row>
    <row r="437" spans="1:16" s="998" customFormat="1" ht="16.5" thickBot="1">
      <c r="B437" s="999"/>
      <c r="C437" s="1028"/>
      <c r="D437" s="1028"/>
      <c r="E437" s="1029"/>
      <c r="F437" s="1028"/>
      <c r="G437" s="1030"/>
      <c r="H437" s="1030"/>
      <c r="I437" s="1030"/>
      <c r="J437" s="1030"/>
      <c r="K437" s="1006"/>
      <c r="L437" s="1003"/>
    </row>
    <row r="438" spans="1:16" s="998" customFormat="1" ht="15.75">
      <c r="B438" s="994"/>
      <c r="C438" s="303"/>
      <c r="D438" s="304"/>
      <c r="E438" s="305" t="s">
        <v>8239</v>
      </c>
      <c r="F438" s="306"/>
      <c r="G438" s="307"/>
      <c r="H438" s="308"/>
      <c r="I438" s="308"/>
      <c r="J438" s="309"/>
      <c r="K438" s="995"/>
      <c r="L438" s="996"/>
      <c r="M438" s="997"/>
      <c r="N438" s="997"/>
      <c r="O438" s="997"/>
      <c r="P438" s="997"/>
    </row>
    <row r="439" spans="1:16" s="1003" customFormat="1" ht="30">
      <c r="B439" s="999"/>
      <c r="C439" s="310"/>
      <c r="D439" s="916" t="str">
        <f>'BANCO DE DADOS DEZEMBRO SERV'!$B$9491</f>
        <v>AMM CIV 001</v>
      </c>
      <c r="E439" s="917" t="str">
        <f>VLOOKUP($D439,'BANCO DE DADOS DEZEMBRO SERV'!$B$2:$F$14634,2,FALSE)</f>
        <v>LIGAÇÃO PROVISÓRIA DE ÁGUA PARA OBRA E INSTALAÇÃO SANITÁRIA PROVISÓRIA, PEQUENAS OBRAS - INSTALAÇÃO MÍNIMA</v>
      </c>
      <c r="F439" s="916" t="str">
        <f>VLOOKUP($D439,'BANCO DE DADOS DEZEMBRO SERV'!$B$2:$F$14634,3,FALSE)</f>
        <v>UM</v>
      </c>
      <c r="G439" s="313"/>
      <c r="H439" s="871">
        <f>VLOOKUP($D439,'BANCO DE DADOS DEZEMBRO SERV'!$B$2:$F$14634,4,FALSE)</f>
        <v>1980.36</v>
      </c>
      <c r="I439" s="871">
        <f t="shared" ref="I439:I441" si="163">TRUNC(H439*(1+$G$6),2)</f>
        <v>2556.0500000000002</v>
      </c>
      <c r="J439" s="314">
        <f t="shared" ref="J439:J492" si="164">TRUNC(I439*G439,2)</f>
        <v>0</v>
      </c>
      <c r="K439" s="995"/>
      <c r="L439" s="1000"/>
      <c r="M439" s="1001"/>
      <c r="N439" s="1002"/>
      <c r="O439" s="1001"/>
      <c r="P439" s="1002"/>
    </row>
    <row r="440" spans="1:16" s="1003" customFormat="1" ht="15.75">
      <c r="B440" s="999"/>
      <c r="C440" s="310"/>
      <c r="D440" s="916" t="str">
        <f>'BANCO DE DADOS DEZEMBRO SERV'!$B$9492</f>
        <v>AMM CIV 002</v>
      </c>
      <c r="E440" s="917" t="str">
        <f>VLOOKUP($D440,'BANCO DE DADOS DEZEMBRO SERV'!$B$2:$F$14634,2,FALSE)</f>
        <v>ADMINISTRAÇÃO LOCAL</v>
      </c>
      <c r="F440" s="916" t="str">
        <f>VLOOKUP($D440,'BANCO DE DADOS DEZEMBRO SERV'!$B$2:$F$14634,3,FALSE)</f>
        <v>UN</v>
      </c>
      <c r="G440" s="313"/>
      <c r="H440" s="871">
        <f>VLOOKUP($D440,'BANCO DE DADOS DEZEMBRO SERV'!$B$2:$F$14634,4,FALSE)</f>
        <v>15243.060000000001</v>
      </c>
      <c r="I440" s="871">
        <f t="shared" si="163"/>
        <v>19674.21</v>
      </c>
      <c r="J440" s="314">
        <f t="shared" si="164"/>
        <v>0</v>
      </c>
      <c r="K440" s="995"/>
      <c r="L440" s="1000"/>
      <c r="M440" s="1001"/>
      <c r="N440" s="1002"/>
      <c r="O440" s="1001"/>
      <c r="P440" s="1002"/>
    </row>
    <row r="441" spans="1:16" s="1003" customFormat="1" ht="15.75">
      <c r="B441" s="999"/>
      <c r="C441" s="310"/>
      <c r="D441" s="916" t="e">
        <f>'BANCO DE DADOS DEZEMBRO SERV'!$B$9493</f>
        <v>#REF!</v>
      </c>
      <c r="E441" s="917" t="e">
        <f>VLOOKUP($D441,'BANCO DE DADOS DEZEMBRO SERV'!$B$2:$F$14634,2,FALSE)</f>
        <v>#REF!</v>
      </c>
      <c r="F441" s="916" t="e">
        <f>VLOOKUP($D441,'BANCO DE DADOS DEZEMBRO SERV'!$B$2:$F$14634,3,FALSE)</f>
        <v>#REF!</v>
      </c>
      <c r="G441" s="313"/>
      <c r="H441" s="871" t="e">
        <f>VLOOKUP($D441,'BANCO DE DADOS DEZEMBRO SERV'!$B$2:$F$14634,4,FALSE)</f>
        <v>#REF!</v>
      </c>
      <c r="I441" s="871" t="e">
        <f t="shared" si="163"/>
        <v>#REF!</v>
      </c>
      <c r="J441" s="314" t="e">
        <f t="shared" si="164"/>
        <v>#REF!</v>
      </c>
      <c r="K441" s="995"/>
      <c r="L441" s="1000"/>
      <c r="M441" s="1001"/>
      <c r="N441" s="1002"/>
      <c r="O441" s="1001"/>
      <c r="P441" s="1002"/>
    </row>
    <row r="442" spans="1:16" s="1003" customFormat="1" ht="15.75">
      <c r="B442" s="999"/>
      <c r="C442" s="310"/>
      <c r="D442" s="916" t="e">
        <f>'BANCO DE DADOS DEZEMBRO SERV'!$B$9494</f>
        <v>#REF!</v>
      </c>
      <c r="E442" s="917" t="e">
        <f>VLOOKUP($D442,'BANCO DE DADOS DEZEMBRO SERV'!$B$2:$F$14634,2,FALSE)</f>
        <v>#REF!</v>
      </c>
      <c r="F442" s="916" t="e">
        <f>VLOOKUP($D442,'BANCO DE DADOS DEZEMBRO SERV'!$B$2:$F$14634,3,FALSE)</f>
        <v>#REF!</v>
      </c>
      <c r="G442" s="313"/>
      <c r="H442" s="871" t="e">
        <f>VLOOKUP($D442,'BANCO DE DADOS DEZEMBRO SERV'!$B$2:$F$14634,4,FALSE)</f>
        <v>#REF!</v>
      </c>
      <c r="I442" s="871" t="e">
        <f>VLOOKUP($D442,'BANCO DE DADOS DEZEMBRO SERV'!$B$2:$F$14634,4,FALSE)</f>
        <v>#REF!</v>
      </c>
      <c r="J442" s="314" t="e">
        <f t="shared" si="164"/>
        <v>#REF!</v>
      </c>
      <c r="K442" s="995"/>
      <c r="L442" s="1000"/>
      <c r="M442" s="1001"/>
      <c r="N442" s="1002"/>
      <c r="O442" s="1001"/>
      <c r="P442" s="1002"/>
    </row>
    <row r="443" spans="1:16" s="1003" customFormat="1" ht="15.75">
      <c r="B443" s="999"/>
      <c r="C443" s="310"/>
      <c r="D443" s="916" t="e">
        <f>'BANCO DE DADOS DEZEMBRO SERV'!$B$9495</f>
        <v>#REF!</v>
      </c>
      <c r="E443" s="917" t="e">
        <f>VLOOKUP($D443,'BANCO DE DADOS DEZEMBRO SERV'!$B$2:$F$14634,2,FALSE)</f>
        <v>#REF!</v>
      </c>
      <c r="F443" s="916" t="e">
        <f>VLOOKUP($D443,'BANCO DE DADOS DEZEMBRO SERV'!$B$2:$F$14634,3,FALSE)</f>
        <v>#REF!</v>
      </c>
      <c r="G443" s="313"/>
      <c r="H443" s="871" t="e">
        <f>VLOOKUP($D443,'BANCO DE DADOS DEZEMBRO SERV'!$B$2:$F$14634,4,FALSE)</f>
        <v>#REF!</v>
      </c>
      <c r="I443" s="871" t="e">
        <f>VLOOKUP($D443,'BANCO DE DADOS DEZEMBRO SERV'!$B$2:$F$14634,4,FALSE)</f>
        <v>#REF!</v>
      </c>
      <c r="J443" s="314" t="e">
        <f t="shared" si="164"/>
        <v>#REF!</v>
      </c>
      <c r="K443" s="995"/>
      <c r="L443" s="1000"/>
      <c r="M443" s="1001"/>
      <c r="N443" s="1002"/>
      <c r="O443" s="1001"/>
      <c r="P443" s="1002"/>
    </row>
    <row r="444" spans="1:16" s="1003" customFormat="1" ht="30">
      <c r="B444" s="999"/>
      <c r="C444" s="310"/>
      <c r="D444" s="916" t="str">
        <f>'BANCO DE DADOS DEZEMBRO SERV'!$B$9496</f>
        <v>AMM CIV 003</v>
      </c>
      <c r="E444" s="917" t="str">
        <f>VLOOKUP($D444,'BANCO DE DADOS DEZEMBRO SERV'!$B$2:$F$14634,2,FALSE)</f>
        <v>DIVISÓRIA EM COMPENSADO NAVAL FIXADA SOBRE ESTRUTURA METÁLICA</v>
      </c>
      <c r="F444" s="916" t="str">
        <f>VLOOKUP($D444,'BANCO DE DADOS DEZEMBRO SERV'!$B$2:$F$14634,3,FALSE)</f>
        <v>M2</v>
      </c>
      <c r="G444" s="313"/>
      <c r="H444" s="871">
        <f>VLOOKUP($D444,'BANCO DE DADOS DEZEMBRO SERV'!$B$2:$F$14634,4,FALSE)</f>
        <v>180.1</v>
      </c>
      <c r="I444" s="871">
        <f>VLOOKUP($D444,'BANCO DE DADOS DEZEMBRO SERV'!$B$2:$F$14634,4,FALSE)</f>
        <v>180.1</v>
      </c>
      <c r="J444" s="314">
        <f t="shared" si="164"/>
        <v>0</v>
      </c>
      <c r="K444" s="995"/>
      <c r="L444" s="1000"/>
      <c r="M444" s="1001"/>
      <c r="N444" s="1002"/>
      <c r="O444" s="1001"/>
      <c r="P444" s="1002"/>
    </row>
    <row r="445" spans="1:16" s="1003" customFormat="1" ht="15.75">
      <c r="B445" s="999"/>
      <c r="C445" s="310"/>
      <c r="D445" s="916" t="e">
        <f>'BANCO DE DADOS DEZEMBRO SERV'!$B$9497</f>
        <v>#REF!</v>
      </c>
      <c r="E445" s="917" t="e">
        <f>VLOOKUP($D445,'BANCO DE DADOS DEZEMBRO SERV'!$B$2:$F$14634,2,FALSE)</f>
        <v>#REF!</v>
      </c>
      <c r="F445" s="916" t="e">
        <f>VLOOKUP($D445,'BANCO DE DADOS DEZEMBRO SERV'!$B$2:$F$14634,3,FALSE)</f>
        <v>#REF!</v>
      </c>
      <c r="G445" s="313"/>
      <c r="H445" s="871" t="e">
        <f>VLOOKUP($D445,'BANCO DE DADOS DEZEMBRO SERV'!$B$2:$F$14634,4,FALSE)</f>
        <v>#REF!</v>
      </c>
      <c r="I445" s="871" t="e">
        <f t="shared" ref="I445:I450" si="165">TRUNC(H445*(1+$G$6),2)</f>
        <v>#REF!</v>
      </c>
      <c r="J445" s="314" t="e">
        <f t="shared" si="164"/>
        <v>#REF!</v>
      </c>
      <c r="K445" s="995"/>
      <c r="L445" s="1000"/>
      <c r="M445" s="1001"/>
      <c r="N445" s="1002"/>
      <c r="O445" s="1001"/>
      <c r="P445" s="1002"/>
    </row>
    <row r="446" spans="1:16" s="1003" customFormat="1" ht="15.75">
      <c r="B446" s="999"/>
      <c r="C446" s="310"/>
      <c r="D446" s="916" t="e">
        <f>'BANCO DE DADOS DEZEMBRO SERV'!$B$9498</f>
        <v>#REF!</v>
      </c>
      <c r="E446" s="917" t="e">
        <f>VLOOKUP($D446,'BANCO DE DADOS DEZEMBRO SERV'!$B$2:$F$14634,2,FALSE)</f>
        <v>#REF!</v>
      </c>
      <c r="F446" s="916" t="e">
        <f>VLOOKUP($D446,'BANCO DE DADOS DEZEMBRO SERV'!$B$2:$F$14634,3,FALSE)</f>
        <v>#REF!</v>
      </c>
      <c r="G446" s="313"/>
      <c r="H446" s="871" t="e">
        <f>VLOOKUP($D446,'BANCO DE DADOS DEZEMBRO SERV'!$B$2:$F$14634,4,FALSE)</f>
        <v>#REF!</v>
      </c>
      <c r="I446" s="871" t="e">
        <f t="shared" si="165"/>
        <v>#REF!</v>
      </c>
      <c r="J446" s="314" t="e">
        <f t="shared" si="164"/>
        <v>#REF!</v>
      </c>
      <c r="K446" s="1022"/>
      <c r="L446" s="1000"/>
      <c r="M446" s="1001"/>
      <c r="N446" s="1002"/>
      <c r="O446" s="1001"/>
      <c r="P446" s="1002"/>
    </row>
    <row r="447" spans="1:16" s="1003" customFormat="1" ht="15.75">
      <c r="B447" s="999"/>
      <c r="C447" s="310"/>
      <c r="D447" s="916" t="e">
        <f>'BANCO DE DADOS DEZEMBRO SERV'!$B$9499</f>
        <v>#REF!</v>
      </c>
      <c r="E447" s="917" t="e">
        <f>VLOOKUP($D447,'BANCO DE DADOS DEZEMBRO SERV'!$B$2:$F$14634,2,FALSE)</f>
        <v>#REF!</v>
      </c>
      <c r="F447" s="916" t="e">
        <f>VLOOKUP($D447,'BANCO DE DADOS DEZEMBRO SERV'!$B$2:$F$14634,3,FALSE)</f>
        <v>#REF!</v>
      </c>
      <c r="G447" s="313"/>
      <c r="H447" s="871" t="e">
        <f>VLOOKUP($D447,'BANCO DE DADOS DEZEMBRO SERV'!$B$2:$F$14634,4,FALSE)</f>
        <v>#REF!</v>
      </c>
      <c r="I447" s="871" t="e">
        <f t="shared" si="165"/>
        <v>#REF!</v>
      </c>
      <c r="J447" s="314" t="e">
        <f t="shared" si="164"/>
        <v>#REF!</v>
      </c>
      <c r="K447" s="1022"/>
      <c r="L447" s="1000"/>
      <c r="M447" s="1001"/>
      <c r="N447" s="1002"/>
      <c r="O447" s="1001"/>
      <c r="P447" s="1002"/>
    </row>
    <row r="448" spans="1:16" s="1003" customFormat="1" ht="15.75">
      <c r="B448" s="999"/>
      <c r="C448" s="310"/>
      <c r="D448" s="916" t="e">
        <f>'BANCO DE DADOS DEZEMBRO SERV'!$B$9500</f>
        <v>#REF!</v>
      </c>
      <c r="E448" s="917" t="e">
        <f>VLOOKUP($D448,'BANCO DE DADOS DEZEMBRO SERV'!$B$2:$F$14634,2,FALSE)</f>
        <v>#REF!</v>
      </c>
      <c r="F448" s="916" t="e">
        <f>VLOOKUP($D448,'BANCO DE DADOS DEZEMBRO SERV'!$B$2:$F$14634,3,FALSE)</f>
        <v>#REF!</v>
      </c>
      <c r="G448" s="313"/>
      <c r="H448" s="871" t="e">
        <f>VLOOKUP($D448,'BANCO DE DADOS DEZEMBRO SERV'!$B$2:$F$14634,4,FALSE)</f>
        <v>#REF!</v>
      </c>
      <c r="I448" s="871" t="e">
        <f t="shared" si="165"/>
        <v>#REF!</v>
      </c>
      <c r="J448" s="314" t="e">
        <f t="shared" si="164"/>
        <v>#REF!</v>
      </c>
      <c r="K448" s="995"/>
      <c r="L448" s="1000"/>
      <c r="M448" s="1001"/>
      <c r="N448" s="1002"/>
      <c r="O448" s="1001"/>
      <c r="P448" s="1002"/>
    </row>
    <row r="449" spans="2:16" s="1003" customFormat="1" ht="15.75">
      <c r="B449" s="999"/>
      <c r="C449" s="310"/>
      <c r="D449" s="916" t="e">
        <f>'BANCO DE DADOS DEZEMBRO SERV'!$B$9501</f>
        <v>#REF!</v>
      </c>
      <c r="E449" s="917" t="e">
        <f>VLOOKUP($D449,'BANCO DE DADOS DEZEMBRO SERV'!$B$2:$F$14634,2,FALSE)</f>
        <v>#REF!</v>
      </c>
      <c r="F449" s="916" t="e">
        <f>VLOOKUP($D449,'BANCO DE DADOS DEZEMBRO SERV'!$B$2:$F$14634,3,FALSE)</f>
        <v>#REF!</v>
      </c>
      <c r="G449" s="313"/>
      <c r="H449" s="871" t="e">
        <f>VLOOKUP($D449,'BANCO DE DADOS DEZEMBRO SERV'!$B$2:$F$14634,4,FALSE)</f>
        <v>#REF!</v>
      </c>
      <c r="I449" s="871" t="e">
        <f t="shared" si="165"/>
        <v>#REF!</v>
      </c>
      <c r="J449" s="314" t="e">
        <f t="shared" si="164"/>
        <v>#REF!</v>
      </c>
      <c r="K449" s="995"/>
      <c r="L449" s="1000"/>
      <c r="M449" s="1001"/>
      <c r="N449" s="1002"/>
      <c r="O449" s="1001"/>
      <c r="P449" s="1002"/>
    </row>
    <row r="450" spans="2:16" s="1003" customFormat="1" ht="15.75">
      <c r="B450" s="999"/>
      <c r="C450" s="310"/>
      <c r="D450" s="916" t="e">
        <f>'BANCO DE DADOS DEZEMBRO SERV'!$B$9502</f>
        <v>#REF!</v>
      </c>
      <c r="E450" s="917" t="e">
        <f>VLOOKUP($D450,'BANCO DE DADOS DEZEMBRO SERV'!$B$2:$F$14634,2,FALSE)</f>
        <v>#REF!</v>
      </c>
      <c r="F450" s="916" t="e">
        <f>VLOOKUP($D450,'BANCO DE DADOS DEZEMBRO SERV'!$B$2:$F$14634,3,FALSE)</f>
        <v>#REF!</v>
      </c>
      <c r="G450" s="313"/>
      <c r="H450" s="871" t="e">
        <f>VLOOKUP($D450,'BANCO DE DADOS DEZEMBRO SERV'!$B$2:$F$14634,4,FALSE)</f>
        <v>#REF!</v>
      </c>
      <c r="I450" s="871" t="e">
        <f t="shared" si="165"/>
        <v>#REF!</v>
      </c>
      <c r="J450" s="314" t="e">
        <f t="shared" si="164"/>
        <v>#REF!</v>
      </c>
      <c r="K450" s="995"/>
      <c r="L450" s="1000"/>
      <c r="M450" s="1001"/>
      <c r="N450" s="1002"/>
      <c r="O450" s="1001"/>
      <c r="P450" s="1002"/>
    </row>
    <row r="451" spans="2:16" s="1003" customFormat="1" ht="15.75">
      <c r="B451" s="999"/>
      <c r="C451" s="310"/>
      <c r="D451" s="916" t="e">
        <f>'BANCO DE DADOS DEZEMBRO SERV'!$B$9503</f>
        <v>#REF!</v>
      </c>
      <c r="E451" s="917" t="e">
        <f>VLOOKUP($D451,'BANCO DE DADOS DEZEMBRO SERV'!$B$2:$F$14634,2,FALSE)</f>
        <v>#REF!</v>
      </c>
      <c r="F451" s="916" t="e">
        <f>VLOOKUP($D451,'BANCO DE DADOS DEZEMBRO SERV'!$B$2:$F$14634,3,FALSE)</f>
        <v>#REF!</v>
      </c>
      <c r="G451" s="313"/>
      <c r="H451" s="871" t="e">
        <f>VLOOKUP($D451,'BANCO DE DADOS DEZEMBRO SERV'!$B$2:$F$14634,4,FALSE)</f>
        <v>#REF!</v>
      </c>
      <c r="I451" s="871" t="e">
        <f>VLOOKUP($D451,'BANCO DE DADOS DEZEMBRO SERV'!$B$2:$F$14634,4,FALSE)</f>
        <v>#REF!</v>
      </c>
      <c r="J451" s="314" t="e">
        <f t="shared" si="164"/>
        <v>#REF!</v>
      </c>
      <c r="K451" s="995"/>
      <c r="L451" s="1000"/>
      <c r="M451" s="1001"/>
      <c r="N451" s="1002"/>
      <c r="O451" s="1001"/>
      <c r="P451" s="1002"/>
    </row>
    <row r="452" spans="2:16" s="1003" customFormat="1" ht="15.75">
      <c r="B452" s="999"/>
      <c r="C452" s="310"/>
      <c r="D452" s="916" t="e">
        <f>'BANCO DE DADOS DEZEMBRO SERV'!$B$9504</f>
        <v>#REF!</v>
      </c>
      <c r="E452" s="917" t="e">
        <f>VLOOKUP($D452,'BANCO DE DADOS DEZEMBRO SERV'!$B$2:$F$14634,2,FALSE)</f>
        <v>#REF!</v>
      </c>
      <c r="F452" s="916" t="e">
        <f>VLOOKUP($D452,'BANCO DE DADOS DEZEMBRO SERV'!$B$2:$F$14634,3,FALSE)</f>
        <v>#REF!</v>
      </c>
      <c r="G452" s="313"/>
      <c r="H452" s="871" t="e">
        <f>VLOOKUP($D452,'BANCO DE DADOS DEZEMBRO SERV'!$B$2:$F$14634,4,FALSE)</f>
        <v>#REF!</v>
      </c>
      <c r="I452" s="871" t="e">
        <f>VLOOKUP($D452,'BANCO DE DADOS DEZEMBRO SERV'!$B$2:$F$14634,4,FALSE)</f>
        <v>#REF!</v>
      </c>
      <c r="J452" s="314" t="e">
        <f t="shared" si="164"/>
        <v>#REF!</v>
      </c>
      <c r="K452" s="995"/>
      <c r="L452" s="1000"/>
      <c r="M452" s="1001"/>
      <c r="N452" s="1002"/>
      <c r="O452" s="1001"/>
      <c r="P452" s="1002"/>
    </row>
    <row r="453" spans="2:16" s="1003" customFormat="1" ht="15.75">
      <c r="B453" s="999"/>
      <c r="C453" s="310"/>
      <c r="D453" s="916" t="e">
        <f>'BANCO DE DADOS DEZEMBRO SERV'!$B$9505</f>
        <v>#REF!</v>
      </c>
      <c r="E453" s="917" t="e">
        <f>VLOOKUP($D453,'BANCO DE DADOS DEZEMBRO SERV'!$B$2:$F$14634,2,FALSE)</f>
        <v>#REF!</v>
      </c>
      <c r="F453" s="916" t="e">
        <f>VLOOKUP($D453,'BANCO DE DADOS DEZEMBRO SERV'!$B$2:$F$14634,3,FALSE)</f>
        <v>#REF!</v>
      </c>
      <c r="G453" s="313"/>
      <c r="H453" s="871" t="e">
        <f>VLOOKUP($D453,'BANCO DE DADOS DEZEMBRO SERV'!$B$2:$F$14634,4,FALSE)</f>
        <v>#REF!</v>
      </c>
      <c r="I453" s="871" t="e">
        <f>VLOOKUP($D453,'BANCO DE DADOS DEZEMBRO SERV'!$B$2:$F$14634,4,FALSE)</f>
        <v>#REF!</v>
      </c>
      <c r="J453" s="314" t="e">
        <f t="shared" si="164"/>
        <v>#REF!</v>
      </c>
      <c r="K453" s="995"/>
      <c r="L453" s="1000"/>
      <c r="M453" s="1001"/>
      <c r="N453" s="1002"/>
      <c r="O453" s="1001"/>
      <c r="P453" s="1002"/>
    </row>
    <row r="454" spans="2:16" s="1003" customFormat="1" ht="45">
      <c r="B454" s="999"/>
      <c r="C454" s="310"/>
      <c r="D454" s="916" t="str">
        <f>'BANCO DE DADOS DEZEMBRO SERV'!$B$9506</f>
        <v>AMM CIV 004</v>
      </c>
      <c r="E454" s="917" t="str">
        <f>VLOOKUP($D454,'BANCO DE DADOS DEZEMBRO SERV'!$B$2:$F$14634,2,FALSE)</f>
        <v>GUARDA-CORPO EM TUBO DE AÇO INOX Ø=1 1/2", DUPLO, MONTANTES E FECHAMENTO EM TUBO 1 1/2", H= 96CM, C/ACABAMENTO POLIDO, P/FIXAÇÃO EM PISO</v>
      </c>
      <c r="F454" s="916" t="str">
        <f>VLOOKUP($D454,'BANCO DE DADOS DEZEMBRO SERV'!$B$2:$F$14634,3,FALSE)</f>
        <v>M</v>
      </c>
      <c r="G454" s="313"/>
      <c r="H454" s="871">
        <f>VLOOKUP($D454,'BANCO DE DADOS DEZEMBRO SERV'!$B$2:$F$14634,4,FALSE)</f>
        <v>601.44999999999993</v>
      </c>
      <c r="I454" s="871">
        <f t="shared" ref="I454:I459" si="166">TRUNC(H454*(1+$G$6),2)</f>
        <v>776.29</v>
      </c>
      <c r="J454" s="314">
        <f t="shared" si="164"/>
        <v>0</v>
      </c>
      <c r="K454" s="995"/>
      <c r="L454" s="1000"/>
      <c r="M454" s="1001"/>
      <c r="N454" s="1002"/>
      <c r="O454" s="1001"/>
      <c r="P454" s="1002"/>
    </row>
    <row r="455" spans="2:16" s="1003" customFormat="1" ht="15.75">
      <c r="B455" s="999"/>
      <c r="C455" s="310"/>
      <c r="D455" s="916" t="e">
        <f>'BANCO DE DADOS DEZEMBRO SERV'!$B$9507</f>
        <v>#REF!</v>
      </c>
      <c r="E455" s="917" t="e">
        <f>VLOOKUP($D455,'BANCO DE DADOS DEZEMBRO SERV'!$B$2:$F$14634,2,FALSE)</f>
        <v>#REF!</v>
      </c>
      <c r="F455" s="916" t="e">
        <f>VLOOKUP($D455,'BANCO DE DADOS DEZEMBRO SERV'!$B$2:$F$14634,3,FALSE)</f>
        <v>#REF!</v>
      </c>
      <c r="G455" s="313"/>
      <c r="H455" s="871" t="e">
        <f>VLOOKUP($D455,'BANCO DE DADOS DEZEMBRO SERV'!$B$2:$F$14634,4,FALSE)</f>
        <v>#REF!</v>
      </c>
      <c r="I455" s="871" t="e">
        <f t="shared" si="166"/>
        <v>#REF!</v>
      </c>
      <c r="J455" s="314" t="e">
        <f t="shared" si="164"/>
        <v>#REF!</v>
      </c>
      <c r="K455" s="1022"/>
      <c r="L455" s="1000"/>
      <c r="M455" s="1001"/>
      <c r="N455" s="1002"/>
      <c r="O455" s="1001"/>
      <c r="P455" s="1002"/>
    </row>
    <row r="456" spans="2:16" s="1003" customFormat="1" ht="15.75">
      <c r="B456" s="999"/>
      <c r="C456" s="310"/>
      <c r="D456" s="916" t="e">
        <f>'BANCO DE DADOS DEZEMBRO SERV'!$B$9508</f>
        <v>#REF!</v>
      </c>
      <c r="E456" s="917" t="e">
        <f>VLOOKUP($D456,'BANCO DE DADOS DEZEMBRO SERV'!$B$2:$F$14634,2,FALSE)</f>
        <v>#REF!</v>
      </c>
      <c r="F456" s="916" t="e">
        <f>VLOOKUP($D456,'BANCO DE DADOS DEZEMBRO SERV'!$B$2:$F$14634,3,FALSE)</f>
        <v>#REF!</v>
      </c>
      <c r="G456" s="313"/>
      <c r="H456" s="871" t="e">
        <f>VLOOKUP($D456,'BANCO DE DADOS DEZEMBRO SERV'!$B$2:$F$14634,4,FALSE)</f>
        <v>#REF!</v>
      </c>
      <c r="I456" s="871" t="e">
        <f t="shared" si="166"/>
        <v>#REF!</v>
      </c>
      <c r="J456" s="314" t="e">
        <f t="shared" si="164"/>
        <v>#REF!</v>
      </c>
      <c r="K456" s="1022"/>
      <c r="L456" s="1000"/>
      <c r="M456" s="1001"/>
      <c r="N456" s="1002"/>
      <c r="O456" s="1001"/>
      <c r="P456" s="1002"/>
    </row>
    <row r="457" spans="2:16" s="1003" customFormat="1" ht="15.75">
      <c r="B457" s="999"/>
      <c r="C457" s="310"/>
      <c r="D457" s="916" t="e">
        <f>'BANCO DE DADOS DEZEMBRO SERV'!$B$9509</f>
        <v>#REF!</v>
      </c>
      <c r="E457" s="917" t="e">
        <f>VLOOKUP($D457,'BANCO DE DADOS DEZEMBRO SERV'!$B$2:$F$14634,2,FALSE)</f>
        <v>#REF!</v>
      </c>
      <c r="F457" s="916" t="e">
        <f>VLOOKUP($D457,'BANCO DE DADOS DEZEMBRO SERV'!$B$2:$F$14634,3,FALSE)</f>
        <v>#REF!</v>
      </c>
      <c r="G457" s="313"/>
      <c r="H457" s="871" t="e">
        <f>VLOOKUP($D457,'BANCO DE DADOS DEZEMBRO SERV'!$B$2:$F$14634,4,FALSE)</f>
        <v>#REF!</v>
      </c>
      <c r="I457" s="871" t="e">
        <f t="shared" si="166"/>
        <v>#REF!</v>
      </c>
      <c r="J457" s="314" t="e">
        <f t="shared" si="164"/>
        <v>#REF!</v>
      </c>
      <c r="K457" s="995"/>
      <c r="L457" s="1000"/>
      <c r="M457" s="1001"/>
      <c r="N457" s="1002"/>
      <c r="O457" s="1001"/>
      <c r="P457" s="1002"/>
    </row>
    <row r="458" spans="2:16" s="1003" customFormat="1" ht="15.75">
      <c r="B458" s="999"/>
      <c r="C458" s="310"/>
      <c r="D458" s="916" t="e">
        <f>'BANCO DE DADOS DEZEMBRO SERV'!$B$9510</f>
        <v>#REF!</v>
      </c>
      <c r="E458" s="917" t="e">
        <f>VLOOKUP($D458,'BANCO DE DADOS DEZEMBRO SERV'!$B$2:$F$14634,2,FALSE)</f>
        <v>#REF!</v>
      </c>
      <c r="F458" s="916" t="e">
        <f>VLOOKUP($D458,'BANCO DE DADOS DEZEMBRO SERV'!$B$2:$F$14634,3,FALSE)</f>
        <v>#REF!</v>
      </c>
      <c r="G458" s="313"/>
      <c r="H458" s="871" t="e">
        <f>VLOOKUP($D458,'BANCO DE DADOS DEZEMBRO SERV'!$B$2:$F$14634,4,FALSE)</f>
        <v>#REF!</v>
      </c>
      <c r="I458" s="871" t="e">
        <f t="shared" si="166"/>
        <v>#REF!</v>
      </c>
      <c r="J458" s="314" t="e">
        <f t="shared" si="164"/>
        <v>#REF!</v>
      </c>
      <c r="K458" s="995"/>
      <c r="L458" s="1000"/>
      <c r="M458" s="1001"/>
      <c r="N458" s="1002"/>
      <c r="O458" s="1001"/>
      <c r="P458" s="1002"/>
    </row>
    <row r="459" spans="2:16" s="1003" customFormat="1" ht="15.75">
      <c r="B459" s="999"/>
      <c r="C459" s="310"/>
      <c r="D459" s="916" t="e">
        <f>'BANCO DE DADOS DEZEMBRO SERV'!$B$9511</f>
        <v>#REF!</v>
      </c>
      <c r="E459" s="917" t="e">
        <f>VLOOKUP($D459,'BANCO DE DADOS DEZEMBRO SERV'!$B$2:$F$14634,2,FALSE)</f>
        <v>#REF!</v>
      </c>
      <c r="F459" s="916" t="e">
        <f>VLOOKUP($D459,'BANCO DE DADOS DEZEMBRO SERV'!$B$2:$F$14634,3,FALSE)</f>
        <v>#REF!</v>
      </c>
      <c r="G459" s="313"/>
      <c r="H459" s="871" t="e">
        <f>VLOOKUP($D459,'BANCO DE DADOS DEZEMBRO SERV'!$B$2:$F$14634,4,FALSE)</f>
        <v>#REF!</v>
      </c>
      <c r="I459" s="871" t="e">
        <f t="shared" si="166"/>
        <v>#REF!</v>
      </c>
      <c r="J459" s="314" t="e">
        <f t="shared" si="164"/>
        <v>#REF!</v>
      </c>
      <c r="K459" s="995"/>
      <c r="L459" s="1000"/>
      <c r="M459" s="1001"/>
      <c r="N459" s="1002"/>
      <c r="O459" s="1001"/>
      <c r="P459" s="1002"/>
    </row>
    <row r="460" spans="2:16" s="1003" customFormat="1" ht="15.75">
      <c r="B460" s="999"/>
      <c r="C460" s="310"/>
      <c r="D460" s="916" t="e">
        <f>'BANCO DE DADOS DEZEMBRO SERV'!$B$9512</f>
        <v>#REF!</v>
      </c>
      <c r="E460" s="917" t="e">
        <f>VLOOKUP($D460,'BANCO DE DADOS DEZEMBRO SERV'!$B$2:$F$14634,2,FALSE)</f>
        <v>#REF!</v>
      </c>
      <c r="F460" s="916" t="e">
        <f>VLOOKUP($D460,'BANCO DE DADOS DEZEMBRO SERV'!$B$2:$F$14634,3,FALSE)</f>
        <v>#REF!</v>
      </c>
      <c r="G460" s="313"/>
      <c r="H460" s="871" t="e">
        <f>VLOOKUP($D460,'BANCO DE DADOS DEZEMBRO SERV'!$B$2:$F$14634,4,FALSE)</f>
        <v>#REF!</v>
      </c>
      <c r="I460" s="871" t="e">
        <f>VLOOKUP($D460,'BANCO DE DADOS DEZEMBRO SERV'!$B$2:$F$14634,4,FALSE)</f>
        <v>#REF!</v>
      </c>
      <c r="J460" s="314" t="e">
        <f t="shared" si="164"/>
        <v>#REF!</v>
      </c>
      <c r="K460" s="995"/>
      <c r="L460" s="1000"/>
      <c r="M460" s="1001"/>
      <c r="N460" s="1002"/>
      <c r="O460" s="1001"/>
      <c r="P460" s="1002"/>
    </row>
    <row r="461" spans="2:16" s="1003" customFormat="1" ht="15.75">
      <c r="B461" s="999"/>
      <c r="C461" s="310"/>
      <c r="D461" s="916" t="e">
        <f>'BANCO DE DADOS DEZEMBRO SERV'!$B$9513</f>
        <v>#REF!</v>
      </c>
      <c r="E461" s="917" t="e">
        <f>VLOOKUP($D461,'BANCO DE DADOS DEZEMBRO SERV'!$B$2:$F$14634,2,FALSE)</f>
        <v>#REF!</v>
      </c>
      <c r="F461" s="916" t="e">
        <f>VLOOKUP($D461,'BANCO DE DADOS DEZEMBRO SERV'!$B$2:$F$14634,3,FALSE)</f>
        <v>#REF!</v>
      </c>
      <c r="G461" s="313"/>
      <c r="H461" s="871" t="e">
        <f>VLOOKUP($D461,'BANCO DE DADOS DEZEMBRO SERV'!$B$2:$F$14634,4,FALSE)</f>
        <v>#REF!</v>
      </c>
      <c r="I461" s="871" t="e">
        <f>VLOOKUP($D461,'BANCO DE DADOS DEZEMBRO SERV'!$B$2:$F$14634,4,FALSE)</f>
        <v>#REF!</v>
      </c>
      <c r="J461" s="314" t="e">
        <f t="shared" si="164"/>
        <v>#REF!</v>
      </c>
      <c r="K461" s="995"/>
      <c r="L461" s="1000"/>
      <c r="M461" s="1001"/>
      <c r="N461" s="1002"/>
      <c r="O461" s="1001"/>
      <c r="P461" s="1002"/>
    </row>
    <row r="462" spans="2:16" s="1003" customFormat="1" ht="15.75">
      <c r="B462" s="999"/>
      <c r="C462" s="310"/>
      <c r="D462" s="916" t="e">
        <f>'BANCO DE DADOS DEZEMBRO SERV'!$B$9514</f>
        <v>#REF!</v>
      </c>
      <c r="E462" s="917" t="e">
        <f>VLOOKUP($D462,'BANCO DE DADOS DEZEMBRO SERV'!$B$2:$F$14634,2,FALSE)</f>
        <v>#REF!</v>
      </c>
      <c r="F462" s="916" t="e">
        <f>VLOOKUP($D462,'BANCO DE DADOS DEZEMBRO SERV'!$B$2:$F$14634,3,FALSE)</f>
        <v>#REF!</v>
      </c>
      <c r="G462" s="313"/>
      <c r="H462" s="871" t="e">
        <f>VLOOKUP($D462,'BANCO DE DADOS DEZEMBRO SERV'!$B$2:$F$14634,4,FALSE)</f>
        <v>#REF!</v>
      </c>
      <c r="I462" s="871" t="e">
        <f>VLOOKUP($D462,'BANCO DE DADOS DEZEMBRO SERV'!$B$2:$F$14634,4,FALSE)</f>
        <v>#REF!</v>
      </c>
      <c r="J462" s="314" t="e">
        <f t="shared" si="164"/>
        <v>#REF!</v>
      </c>
      <c r="K462" s="995"/>
      <c r="L462" s="1000"/>
      <c r="M462" s="1001"/>
      <c r="N462" s="1002"/>
      <c r="O462" s="1001"/>
      <c r="P462" s="1002"/>
    </row>
    <row r="463" spans="2:16" s="1003" customFormat="1" ht="15.75">
      <c r="B463" s="999"/>
      <c r="C463" s="310"/>
      <c r="D463" s="916" t="e">
        <f>'BANCO DE DADOS DEZEMBRO SERV'!$B$9515</f>
        <v>#REF!</v>
      </c>
      <c r="E463" s="917" t="e">
        <f>VLOOKUP($D463,'BANCO DE DADOS DEZEMBRO SERV'!$B$2:$F$14634,2,FALSE)</f>
        <v>#REF!</v>
      </c>
      <c r="F463" s="916" t="e">
        <f>VLOOKUP($D463,'BANCO DE DADOS DEZEMBRO SERV'!$B$2:$F$14634,3,FALSE)</f>
        <v>#REF!</v>
      </c>
      <c r="G463" s="313"/>
      <c r="H463" s="871" t="e">
        <f>VLOOKUP($D463,'BANCO DE DADOS DEZEMBRO SERV'!$B$2:$F$14634,4,FALSE)</f>
        <v>#REF!</v>
      </c>
      <c r="I463" s="871" t="e">
        <f t="shared" ref="I463:I468" si="167">TRUNC(H463*(1+$G$6),2)</f>
        <v>#REF!</v>
      </c>
      <c r="J463" s="314" t="e">
        <f t="shared" si="164"/>
        <v>#REF!</v>
      </c>
      <c r="K463" s="995"/>
      <c r="L463" s="1000"/>
      <c r="M463" s="1001"/>
      <c r="N463" s="1002"/>
      <c r="O463" s="1001"/>
      <c r="P463" s="1002"/>
    </row>
    <row r="464" spans="2:16" s="1003" customFormat="1" ht="15.75">
      <c r="B464" s="999"/>
      <c r="C464" s="310"/>
      <c r="D464" s="916" t="e">
        <f>'BANCO DE DADOS DEZEMBRO SERV'!$B$9516</f>
        <v>#REF!</v>
      </c>
      <c r="E464" s="917" t="e">
        <f>VLOOKUP($D464,'BANCO DE DADOS DEZEMBRO SERV'!$B$2:$F$14634,2,FALSE)</f>
        <v>#REF!</v>
      </c>
      <c r="F464" s="916" t="e">
        <f>VLOOKUP($D464,'BANCO DE DADOS DEZEMBRO SERV'!$B$2:$F$14634,3,FALSE)</f>
        <v>#REF!</v>
      </c>
      <c r="G464" s="313"/>
      <c r="H464" s="871" t="e">
        <f>VLOOKUP($D464,'BANCO DE DADOS DEZEMBRO SERV'!$B$2:$F$14634,4,FALSE)</f>
        <v>#REF!</v>
      </c>
      <c r="I464" s="871" t="e">
        <f t="shared" si="167"/>
        <v>#REF!</v>
      </c>
      <c r="J464" s="314" t="e">
        <f t="shared" si="164"/>
        <v>#REF!</v>
      </c>
      <c r="K464" s="1022"/>
      <c r="L464" s="1000"/>
      <c r="M464" s="1001"/>
      <c r="N464" s="1002"/>
      <c r="O464" s="1001"/>
      <c r="P464" s="1002"/>
    </row>
    <row r="465" spans="2:16" s="1003" customFormat="1" ht="15.75">
      <c r="B465" s="999"/>
      <c r="C465" s="310"/>
      <c r="D465" s="916" t="e">
        <f>'BANCO DE DADOS DEZEMBRO SERV'!$B$9517</f>
        <v>#REF!</v>
      </c>
      <c r="E465" s="917" t="e">
        <f>VLOOKUP($D465,'BANCO DE DADOS DEZEMBRO SERV'!$B$2:$F$14634,2,FALSE)</f>
        <v>#REF!</v>
      </c>
      <c r="F465" s="916" t="e">
        <f>VLOOKUP($D465,'BANCO DE DADOS DEZEMBRO SERV'!$B$2:$F$14634,3,FALSE)</f>
        <v>#REF!</v>
      </c>
      <c r="G465" s="313"/>
      <c r="H465" s="871" t="e">
        <f>VLOOKUP($D465,'BANCO DE DADOS DEZEMBRO SERV'!$B$2:$F$14634,4,FALSE)</f>
        <v>#REF!</v>
      </c>
      <c r="I465" s="871" t="e">
        <f t="shared" si="167"/>
        <v>#REF!</v>
      </c>
      <c r="J465" s="314" t="e">
        <f t="shared" si="164"/>
        <v>#REF!</v>
      </c>
      <c r="K465" s="1022"/>
      <c r="L465" s="1000"/>
      <c r="M465" s="1001"/>
      <c r="N465" s="1002"/>
      <c r="O465" s="1001"/>
      <c r="P465" s="1002"/>
    </row>
    <row r="466" spans="2:16" s="1003" customFormat="1" ht="15.75">
      <c r="B466" s="999"/>
      <c r="C466" s="310"/>
      <c r="D466" s="916" t="e">
        <f>'BANCO DE DADOS DEZEMBRO SERV'!$B$9518</f>
        <v>#REF!</v>
      </c>
      <c r="E466" s="917" t="e">
        <f>VLOOKUP($D466,'BANCO DE DADOS DEZEMBRO SERV'!$B$2:$F$14634,2,FALSE)</f>
        <v>#REF!</v>
      </c>
      <c r="F466" s="916" t="e">
        <f>VLOOKUP($D466,'BANCO DE DADOS DEZEMBRO SERV'!$B$2:$F$14634,3,FALSE)</f>
        <v>#REF!</v>
      </c>
      <c r="G466" s="313"/>
      <c r="H466" s="871" t="e">
        <f>VLOOKUP($D466,'BANCO DE DADOS DEZEMBRO SERV'!$B$2:$F$14634,4,FALSE)</f>
        <v>#REF!</v>
      </c>
      <c r="I466" s="871" t="e">
        <f t="shared" si="167"/>
        <v>#REF!</v>
      </c>
      <c r="J466" s="314" t="e">
        <f t="shared" si="164"/>
        <v>#REF!</v>
      </c>
      <c r="K466" s="995"/>
      <c r="L466" s="1000"/>
      <c r="M466" s="1001"/>
      <c r="N466" s="1002"/>
      <c r="O466" s="1001"/>
      <c r="P466" s="1002"/>
    </row>
    <row r="467" spans="2:16" s="1003" customFormat="1" ht="15.75">
      <c r="B467" s="999"/>
      <c r="C467" s="310"/>
      <c r="D467" s="916" t="e">
        <f>'BANCO DE DADOS DEZEMBRO SERV'!$B$9519</f>
        <v>#REF!</v>
      </c>
      <c r="E467" s="917" t="e">
        <f>VLOOKUP($D467,'BANCO DE DADOS DEZEMBRO SERV'!$B$2:$F$14634,2,FALSE)</f>
        <v>#REF!</v>
      </c>
      <c r="F467" s="916" t="e">
        <f>VLOOKUP($D467,'BANCO DE DADOS DEZEMBRO SERV'!$B$2:$F$14634,3,FALSE)</f>
        <v>#REF!</v>
      </c>
      <c r="G467" s="313"/>
      <c r="H467" s="871" t="e">
        <f>VLOOKUP($D467,'BANCO DE DADOS DEZEMBRO SERV'!$B$2:$F$14634,4,FALSE)</f>
        <v>#REF!</v>
      </c>
      <c r="I467" s="871" t="e">
        <f t="shared" si="167"/>
        <v>#REF!</v>
      </c>
      <c r="J467" s="314" t="e">
        <f t="shared" si="164"/>
        <v>#REF!</v>
      </c>
      <c r="K467" s="995"/>
      <c r="L467" s="1000"/>
      <c r="M467" s="1001"/>
      <c r="N467" s="1002"/>
      <c r="O467" s="1001"/>
      <c r="P467" s="1002"/>
    </row>
    <row r="468" spans="2:16" s="1003" customFormat="1" ht="15.75">
      <c r="B468" s="999"/>
      <c r="C468" s="310"/>
      <c r="D468" s="916" t="e">
        <f>'BANCO DE DADOS DEZEMBRO SERV'!$B$9520</f>
        <v>#REF!</v>
      </c>
      <c r="E468" s="917" t="e">
        <f>VLOOKUP($D468,'BANCO DE DADOS DEZEMBRO SERV'!$B$2:$F$14634,2,FALSE)</f>
        <v>#REF!</v>
      </c>
      <c r="F468" s="916" t="e">
        <f>VLOOKUP($D468,'BANCO DE DADOS DEZEMBRO SERV'!$B$2:$F$14634,3,FALSE)</f>
        <v>#REF!</v>
      </c>
      <c r="G468" s="313"/>
      <c r="H468" s="871" t="e">
        <f>VLOOKUP($D468,'BANCO DE DADOS DEZEMBRO SERV'!$B$2:$F$14634,4,FALSE)</f>
        <v>#REF!</v>
      </c>
      <c r="I468" s="871" t="e">
        <f t="shared" si="167"/>
        <v>#REF!</v>
      </c>
      <c r="J468" s="314" t="e">
        <f t="shared" si="164"/>
        <v>#REF!</v>
      </c>
      <c r="K468" s="995"/>
      <c r="L468" s="1000"/>
      <c r="M468" s="1001"/>
      <c r="N468" s="1002"/>
      <c r="O468" s="1001"/>
      <c r="P468" s="1002"/>
    </row>
    <row r="469" spans="2:16" s="1003" customFormat="1" ht="15.75">
      <c r="B469" s="999"/>
      <c r="C469" s="310"/>
      <c r="D469" s="916" t="e">
        <f>'BANCO DE DADOS DEZEMBRO SERV'!$B$9521</f>
        <v>#REF!</v>
      </c>
      <c r="E469" s="917" t="e">
        <f>VLOOKUP($D469,'BANCO DE DADOS DEZEMBRO SERV'!$B$2:$F$14634,2,FALSE)</f>
        <v>#REF!</v>
      </c>
      <c r="F469" s="916" t="e">
        <f>VLOOKUP($D469,'BANCO DE DADOS DEZEMBRO SERV'!$B$2:$F$14634,3,FALSE)</f>
        <v>#REF!</v>
      </c>
      <c r="G469" s="313"/>
      <c r="H469" s="871" t="e">
        <f>VLOOKUP($D469,'BANCO DE DADOS DEZEMBRO SERV'!$B$2:$F$14634,4,FALSE)</f>
        <v>#REF!</v>
      </c>
      <c r="I469" s="871" t="e">
        <f>VLOOKUP($D469,'BANCO DE DADOS DEZEMBRO SERV'!$B$2:$F$14634,4,FALSE)</f>
        <v>#REF!</v>
      </c>
      <c r="J469" s="314" t="e">
        <f t="shared" si="164"/>
        <v>#REF!</v>
      </c>
      <c r="K469" s="995"/>
      <c r="L469" s="1000"/>
      <c r="M469" s="1001"/>
      <c r="N469" s="1002"/>
      <c r="O469" s="1001"/>
      <c r="P469" s="1002"/>
    </row>
    <row r="470" spans="2:16" s="1003" customFormat="1" ht="15.75">
      <c r="B470" s="999"/>
      <c r="C470" s="310"/>
      <c r="D470" s="916" t="e">
        <f>'BANCO DE DADOS DEZEMBRO SERV'!$B$9522</f>
        <v>#REF!</v>
      </c>
      <c r="E470" s="917" t="e">
        <f>VLOOKUP($D470,'BANCO DE DADOS DEZEMBRO SERV'!$B$2:$F$14634,2,FALSE)</f>
        <v>#REF!</v>
      </c>
      <c r="F470" s="916" t="e">
        <f>VLOOKUP($D470,'BANCO DE DADOS DEZEMBRO SERV'!$B$2:$F$14634,3,FALSE)</f>
        <v>#REF!</v>
      </c>
      <c r="G470" s="313"/>
      <c r="H470" s="871" t="e">
        <f>VLOOKUP($D470,'BANCO DE DADOS DEZEMBRO SERV'!$B$2:$F$14634,4,FALSE)</f>
        <v>#REF!</v>
      </c>
      <c r="I470" s="871" t="e">
        <f>VLOOKUP($D470,'BANCO DE DADOS DEZEMBRO SERV'!$B$2:$F$14634,4,FALSE)</f>
        <v>#REF!</v>
      </c>
      <c r="J470" s="314" t="e">
        <f t="shared" si="164"/>
        <v>#REF!</v>
      </c>
      <c r="K470" s="995"/>
      <c r="L470" s="1000"/>
      <c r="M470" s="1001"/>
      <c r="N470" s="1002"/>
      <c r="O470" s="1001"/>
      <c r="P470" s="1002"/>
    </row>
    <row r="471" spans="2:16" s="1003" customFormat="1" ht="15.75">
      <c r="B471" s="999"/>
      <c r="C471" s="310"/>
      <c r="D471" s="916" t="e">
        <f>'BANCO DE DADOS DEZEMBRO SERV'!$B$9523</f>
        <v>#REF!</v>
      </c>
      <c r="E471" s="917" t="e">
        <f>VLOOKUP($D471,'BANCO DE DADOS DEZEMBRO SERV'!$B$2:$F$14634,2,FALSE)</f>
        <v>#REF!</v>
      </c>
      <c r="F471" s="916" t="e">
        <f>VLOOKUP($D471,'BANCO DE DADOS DEZEMBRO SERV'!$B$2:$F$14634,3,FALSE)</f>
        <v>#REF!</v>
      </c>
      <c r="G471" s="313"/>
      <c r="H471" s="871" t="e">
        <f>VLOOKUP($D471,'BANCO DE DADOS DEZEMBRO SERV'!$B$2:$F$14634,4,FALSE)</f>
        <v>#REF!</v>
      </c>
      <c r="I471" s="871" t="e">
        <f>VLOOKUP($D471,'BANCO DE DADOS DEZEMBRO SERV'!$B$2:$F$14634,4,FALSE)</f>
        <v>#REF!</v>
      </c>
      <c r="J471" s="314" t="e">
        <f t="shared" si="164"/>
        <v>#REF!</v>
      </c>
      <c r="K471" s="995"/>
      <c r="L471" s="1000"/>
      <c r="M471" s="1001"/>
      <c r="N471" s="1002"/>
      <c r="O471" s="1001"/>
      <c r="P471" s="1002"/>
    </row>
    <row r="472" spans="2:16" s="1003" customFormat="1" ht="15.75">
      <c r="B472" s="999"/>
      <c r="C472" s="310"/>
      <c r="D472" s="916" t="e">
        <f>'BANCO DE DADOS DEZEMBRO SERV'!$B$9524</f>
        <v>#REF!</v>
      </c>
      <c r="E472" s="917" t="e">
        <f>VLOOKUP($D472,'BANCO DE DADOS DEZEMBRO SERV'!$B$2:$F$14634,2,FALSE)</f>
        <v>#REF!</v>
      </c>
      <c r="F472" s="916" t="e">
        <f>VLOOKUP($D472,'BANCO DE DADOS DEZEMBRO SERV'!$B$2:$F$14634,3,FALSE)</f>
        <v>#REF!</v>
      </c>
      <c r="G472" s="313"/>
      <c r="H472" s="871" t="e">
        <f>VLOOKUP($D472,'BANCO DE DADOS DEZEMBRO SERV'!$B$2:$F$14634,4,FALSE)</f>
        <v>#REF!</v>
      </c>
      <c r="I472" s="871" t="e">
        <f t="shared" ref="I472:I477" si="168">TRUNC(H472*(1+$G$6),2)</f>
        <v>#REF!</v>
      </c>
      <c r="J472" s="314" t="e">
        <f t="shared" si="164"/>
        <v>#REF!</v>
      </c>
      <c r="K472" s="995"/>
      <c r="L472" s="1000"/>
      <c r="M472" s="1001"/>
      <c r="N472" s="1002"/>
      <c r="O472" s="1001"/>
      <c r="P472" s="1002"/>
    </row>
    <row r="473" spans="2:16" s="1003" customFormat="1" ht="15.75">
      <c r="B473" s="999"/>
      <c r="C473" s="310"/>
      <c r="D473" s="916" t="e">
        <f>'BANCO DE DADOS DEZEMBRO SERV'!$B$9525</f>
        <v>#REF!</v>
      </c>
      <c r="E473" s="917" t="e">
        <f>VLOOKUP($D473,'BANCO DE DADOS DEZEMBRO SERV'!$B$2:$F$14634,2,FALSE)</f>
        <v>#REF!</v>
      </c>
      <c r="F473" s="916" t="e">
        <f>VLOOKUP($D473,'BANCO DE DADOS DEZEMBRO SERV'!$B$2:$F$14634,3,FALSE)</f>
        <v>#REF!</v>
      </c>
      <c r="G473" s="313"/>
      <c r="H473" s="871" t="e">
        <f>VLOOKUP($D473,'BANCO DE DADOS DEZEMBRO SERV'!$B$2:$F$14634,4,FALSE)</f>
        <v>#REF!</v>
      </c>
      <c r="I473" s="871" t="e">
        <f t="shared" si="168"/>
        <v>#REF!</v>
      </c>
      <c r="J473" s="314" t="e">
        <f t="shared" si="164"/>
        <v>#REF!</v>
      </c>
      <c r="K473" s="1022"/>
      <c r="L473" s="1000"/>
      <c r="M473" s="1001"/>
      <c r="N473" s="1002"/>
      <c r="O473" s="1001"/>
      <c r="P473" s="1002"/>
    </row>
    <row r="474" spans="2:16" s="1003" customFormat="1" ht="15.75">
      <c r="B474" s="999"/>
      <c r="C474" s="310"/>
      <c r="D474" s="916" t="e">
        <f>'BANCO DE DADOS DEZEMBRO SERV'!$B$9526</f>
        <v>#REF!</v>
      </c>
      <c r="E474" s="917" t="e">
        <f>VLOOKUP($D474,'BANCO DE DADOS DEZEMBRO SERV'!$B$2:$F$14634,2,FALSE)</f>
        <v>#REF!</v>
      </c>
      <c r="F474" s="916" t="e">
        <f>VLOOKUP($D474,'BANCO DE DADOS DEZEMBRO SERV'!$B$2:$F$14634,3,FALSE)</f>
        <v>#REF!</v>
      </c>
      <c r="G474" s="313"/>
      <c r="H474" s="871" t="e">
        <f>VLOOKUP($D474,'BANCO DE DADOS DEZEMBRO SERV'!$B$2:$F$14634,4,FALSE)</f>
        <v>#REF!</v>
      </c>
      <c r="I474" s="871" t="e">
        <f t="shared" si="168"/>
        <v>#REF!</v>
      </c>
      <c r="J474" s="314" t="e">
        <f t="shared" si="164"/>
        <v>#REF!</v>
      </c>
      <c r="K474" s="1022"/>
      <c r="L474" s="1000"/>
      <c r="M474" s="1001"/>
      <c r="N474" s="1002"/>
      <c r="O474" s="1001"/>
      <c r="P474" s="1002"/>
    </row>
    <row r="475" spans="2:16" s="1003" customFormat="1" ht="15.75">
      <c r="B475" s="999"/>
      <c r="C475" s="310"/>
      <c r="D475" s="916" t="e">
        <f>'BANCO DE DADOS DEZEMBRO SERV'!$B$9527</f>
        <v>#REF!</v>
      </c>
      <c r="E475" s="917" t="e">
        <f>VLOOKUP($D475,'BANCO DE DADOS DEZEMBRO SERV'!$B$2:$F$14634,2,FALSE)</f>
        <v>#REF!</v>
      </c>
      <c r="F475" s="916" t="e">
        <f>VLOOKUP($D475,'BANCO DE DADOS DEZEMBRO SERV'!$B$2:$F$14634,3,FALSE)</f>
        <v>#REF!</v>
      </c>
      <c r="G475" s="313"/>
      <c r="H475" s="871" t="e">
        <f>VLOOKUP($D475,'BANCO DE DADOS DEZEMBRO SERV'!$B$2:$F$14634,4,FALSE)</f>
        <v>#REF!</v>
      </c>
      <c r="I475" s="871" t="e">
        <f t="shared" si="168"/>
        <v>#REF!</v>
      </c>
      <c r="J475" s="314" t="e">
        <f t="shared" si="164"/>
        <v>#REF!</v>
      </c>
      <c r="K475" s="995"/>
      <c r="L475" s="1000"/>
      <c r="M475" s="1001"/>
      <c r="N475" s="1002"/>
      <c r="O475" s="1001"/>
      <c r="P475" s="1002"/>
    </row>
    <row r="476" spans="2:16" s="1003" customFormat="1" ht="15.75">
      <c r="B476" s="999"/>
      <c r="C476" s="310"/>
      <c r="D476" s="916" t="e">
        <f>'BANCO DE DADOS DEZEMBRO SERV'!$B$9528</f>
        <v>#REF!</v>
      </c>
      <c r="E476" s="917" t="e">
        <f>VLOOKUP($D476,'BANCO DE DADOS DEZEMBRO SERV'!$B$2:$F$14634,2,FALSE)</f>
        <v>#REF!</v>
      </c>
      <c r="F476" s="916" t="e">
        <f>VLOOKUP($D476,'BANCO DE DADOS DEZEMBRO SERV'!$B$2:$F$14634,3,FALSE)</f>
        <v>#REF!</v>
      </c>
      <c r="G476" s="313"/>
      <c r="H476" s="871" t="e">
        <f>VLOOKUP($D476,'BANCO DE DADOS DEZEMBRO SERV'!$B$2:$F$14634,4,FALSE)</f>
        <v>#REF!</v>
      </c>
      <c r="I476" s="871" t="e">
        <f t="shared" si="168"/>
        <v>#REF!</v>
      </c>
      <c r="J476" s="314" t="e">
        <f t="shared" si="164"/>
        <v>#REF!</v>
      </c>
      <c r="K476" s="995"/>
      <c r="L476" s="1000"/>
      <c r="M476" s="1001"/>
      <c r="N476" s="1002"/>
      <c r="O476" s="1001"/>
      <c r="P476" s="1002"/>
    </row>
    <row r="477" spans="2:16" s="1003" customFormat="1" ht="15.75">
      <c r="B477" s="999"/>
      <c r="C477" s="310"/>
      <c r="D477" s="916" t="e">
        <f>'BANCO DE DADOS DEZEMBRO SERV'!$B$9529</f>
        <v>#REF!</v>
      </c>
      <c r="E477" s="917" t="e">
        <f>VLOOKUP($D477,'BANCO DE DADOS DEZEMBRO SERV'!$B$2:$F$14634,2,FALSE)</f>
        <v>#REF!</v>
      </c>
      <c r="F477" s="916" t="e">
        <f>VLOOKUP($D477,'BANCO DE DADOS DEZEMBRO SERV'!$B$2:$F$14634,3,FALSE)</f>
        <v>#REF!</v>
      </c>
      <c r="G477" s="313"/>
      <c r="H477" s="871" t="e">
        <f>VLOOKUP($D477,'BANCO DE DADOS DEZEMBRO SERV'!$B$2:$F$14634,4,FALSE)</f>
        <v>#REF!</v>
      </c>
      <c r="I477" s="871" t="e">
        <f t="shared" si="168"/>
        <v>#REF!</v>
      </c>
      <c r="J477" s="314" t="e">
        <f t="shared" si="164"/>
        <v>#REF!</v>
      </c>
      <c r="K477" s="995"/>
      <c r="L477" s="1000"/>
      <c r="M477" s="1001"/>
      <c r="N477" s="1002"/>
      <c r="O477" s="1001"/>
      <c r="P477" s="1002"/>
    </row>
    <row r="478" spans="2:16" s="1003" customFormat="1" ht="15.75">
      <c r="B478" s="999"/>
      <c r="C478" s="310"/>
      <c r="D478" s="916" t="e">
        <f>'BANCO DE DADOS DEZEMBRO SERV'!$B$9530</f>
        <v>#REF!</v>
      </c>
      <c r="E478" s="917" t="e">
        <f>VLOOKUP($D478,'BANCO DE DADOS DEZEMBRO SERV'!$B$2:$F$14634,2,FALSE)</f>
        <v>#REF!</v>
      </c>
      <c r="F478" s="916" t="e">
        <f>VLOOKUP($D478,'BANCO DE DADOS DEZEMBRO SERV'!$B$2:$F$14634,3,FALSE)</f>
        <v>#REF!</v>
      </c>
      <c r="G478" s="313"/>
      <c r="H478" s="871" t="e">
        <f>VLOOKUP($D478,'BANCO DE DADOS DEZEMBRO SERV'!$B$2:$F$14634,4,FALSE)</f>
        <v>#REF!</v>
      </c>
      <c r="I478" s="871" t="e">
        <f>VLOOKUP($D478,'BANCO DE DADOS DEZEMBRO SERV'!$B$2:$F$14634,4,FALSE)</f>
        <v>#REF!</v>
      </c>
      <c r="J478" s="314" t="e">
        <f t="shared" si="164"/>
        <v>#REF!</v>
      </c>
      <c r="K478" s="995"/>
      <c r="L478" s="1000"/>
      <c r="M478" s="1001"/>
      <c r="N478" s="1002"/>
      <c r="O478" s="1001"/>
      <c r="P478" s="1002"/>
    </row>
    <row r="479" spans="2:16" s="1003" customFormat="1" ht="15.75">
      <c r="B479" s="999"/>
      <c r="C479" s="310"/>
      <c r="D479" s="916" t="e">
        <f>'BANCO DE DADOS DEZEMBRO SERV'!$B$9531</f>
        <v>#REF!</v>
      </c>
      <c r="E479" s="917" t="e">
        <f>VLOOKUP($D479,'BANCO DE DADOS DEZEMBRO SERV'!$B$2:$F$14634,2,FALSE)</f>
        <v>#REF!</v>
      </c>
      <c r="F479" s="916" t="e">
        <f>VLOOKUP($D479,'BANCO DE DADOS DEZEMBRO SERV'!$B$2:$F$14634,3,FALSE)</f>
        <v>#REF!</v>
      </c>
      <c r="G479" s="313"/>
      <c r="H479" s="871" t="e">
        <f>VLOOKUP($D479,'BANCO DE DADOS DEZEMBRO SERV'!$B$2:$F$14634,4,FALSE)</f>
        <v>#REF!</v>
      </c>
      <c r="I479" s="871" t="e">
        <f>VLOOKUP($D479,'BANCO DE DADOS DEZEMBRO SERV'!$B$2:$F$14634,4,FALSE)</f>
        <v>#REF!</v>
      </c>
      <c r="J479" s="314" t="e">
        <f t="shared" si="164"/>
        <v>#REF!</v>
      </c>
      <c r="K479" s="995"/>
      <c r="L479" s="1000"/>
      <c r="M479" s="1001"/>
      <c r="N479" s="1002"/>
      <c r="O479" s="1001"/>
      <c r="P479" s="1002"/>
    </row>
    <row r="480" spans="2:16" s="1003" customFormat="1" ht="15.75">
      <c r="B480" s="999"/>
      <c r="C480" s="310"/>
      <c r="D480" s="916" t="e">
        <f>'BANCO DE DADOS DEZEMBRO SERV'!$B$9532</f>
        <v>#REF!</v>
      </c>
      <c r="E480" s="917" t="e">
        <f>VLOOKUP($D480,'BANCO DE DADOS DEZEMBRO SERV'!$B$2:$F$14634,2,FALSE)</f>
        <v>#REF!</v>
      </c>
      <c r="F480" s="916" t="e">
        <f>VLOOKUP($D480,'BANCO DE DADOS DEZEMBRO SERV'!$B$2:$F$14634,3,FALSE)</f>
        <v>#REF!</v>
      </c>
      <c r="G480" s="313"/>
      <c r="H480" s="871" t="e">
        <f>VLOOKUP($D480,'BANCO DE DADOS DEZEMBRO SERV'!$B$2:$F$14634,4,FALSE)</f>
        <v>#REF!</v>
      </c>
      <c r="I480" s="871" t="e">
        <f>VLOOKUP($D480,'BANCO DE DADOS DEZEMBRO SERV'!$B$2:$F$14634,4,FALSE)</f>
        <v>#REF!</v>
      </c>
      <c r="J480" s="314" t="e">
        <f t="shared" si="164"/>
        <v>#REF!</v>
      </c>
      <c r="K480" s="995"/>
      <c r="L480" s="1000"/>
      <c r="M480" s="1001"/>
      <c r="N480" s="1002"/>
      <c r="O480" s="1001"/>
      <c r="P480" s="1002"/>
    </row>
    <row r="481" spans="2:16" s="1003" customFormat="1" ht="15.75">
      <c r="B481" s="999"/>
      <c r="C481" s="310"/>
      <c r="D481" s="916" t="e">
        <f>'BANCO DE DADOS DEZEMBRO SERV'!$B$9533</f>
        <v>#REF!</v>
      </c>
      <c r="E481" s="917" t="e">
        <f>VLOOKUP($D481,'BANCO DE DADOS DEZEMBRO SERV'!$B$2:$F$14634,2,FALSE)</f>
        <v>#REF!</v>
      </c>
      <c r="F481" s="916" t="e">
        <f>VLOOKUP($D481,'BANCO DE DADOS DEZEMBRO SERV'!$B$2:$F$14634,3,FALSE)</f>
        <v>#REF!</v>
      </c>
      <c r="G481" s="313"/>
      <c r="H481" s="871" t="e">
        <f>VLOOKUP($D481,'BANCO DE DADOS DEZEMBRO SERV'!$B$2:$F$14634,4,FALSE)</f>
        <v>#REF!</v>
      </c>
      <c r="I481" s="871" t="e">
        <f t="shared" ref="I481:I486" si="169">TRUNC(H481*(1+$G$6),2)</f>
        <v>#REF!</v>
      </c>
      <c r="J481" s="314" t="e">
        <f t="shared" si="164"/>
        <v>#REF!</v>
      </c>
      <c r="K481" s="995"/>
      <c r="L481" s="1000"/>
      <c r="M481" s="1001"/>
      <c r="N481" s="1002"/>
      <c r="O481" s="1001"/>
      <c r="P481" s="1002"/>
    </row>
    <row r="482" spans="2:16" s="1003" customFormat="1" ht="15.75">
      <c r="B482" s="999"/>
      <c r="C482" s="310"/>
      <c r="D482" s="916" t="e">
        <f>'BANCO DE DADOS DEZEMBRO SERV'!$B$9534</f>
        <v>#REF!</v>
      </c>
      <c r="E482" s="917" t="e">
        <f>VLOOKUP($D482,'BANCO DE DADOS DEZEMBRO SERV'!$B$2:$F$14634,2,FALSE)</f>
        <v>#REF!</v>
      </c>
      <c r="F482" s="916" t="e">
        <f>VLOOKUP($D482,'BANCO DE DADOS DEZEMBRO SERV'!$B$2:$F$14634,3,FALSE)</f>
        <v>#REF!</v>
      </c>
      <c r="G482" s="313"/>
      <c r="H482" s="871" t="e">
        <f>VLOOKUP($D482,'BANCO DE DADOS DEZEMBRO SERV'!$B$2:$F$14634,4,FALSE)</f>
        <v>#REF!</v>
      </c>
      <c r="I482" s="871" t="e">
        <f t="shared" si="169"/>
        <v>#REF!</v>
      </c>
      <c r="J482" s="314" t="e">
        <f t="shared" si="164"/>
        <v>#REF!</v>
      </c>
      <c r="K482" s="1022"/>
      <c r="L482" s="1000"/>
      <c r="M482" s="1001"/>
      <c r="N482" s="1002"/>
      <c r="O482" s="1001"/>
      <c r="P482" s="1002"/>
    </row>
    <row r="483" spans="2:16" s="1003" customFormat="1" ht="15.75">
      <c r="B483" s="999"/>
      <c r="C483" s="310"/>
      <c r="D483" s="916" t="e">
        <f>'BANCO DE DADOS DEZEMBRO SERV'!$B$9535</f>
        <v>#REF!</v>
      </c>
      <c r="E483" s="917" t="e">
        <f>VLOOKUP($D483,'BANCO DE DADOS DEZEMBRO SERV'!$B$2:$F$14634,2,FALSE)</f>
        <v>#REF!</v>
      </c>
      <c r="F483" s="916" t="e">
        <f>VLOOKUP($D483,'BANCO DE DADOS DEZEMBRO SERV'!$B$2:$F$14634,3,FALSE)</f>
        <v>#REF!</v>
      </c>
      <c r="G483" s="313"/>
      <c r="H483" s="871" t="e">
        <f>VLOOKUP($D483,'BANCO DE DADOS DEZEMBRO SERV'!$B$2:$F$14634,4,FALSE)</f>
        <v>#REF!</v>
      </c>
      <c r="I483" s="871" t="e">
        <f t="shared" si="169"/>
        <v>#REF!</v>
      </c>
      <c r="J483" s="314" t="e">
        <f t="shared" si="164"/>
        <v>#REF!</v>
      </c>
      <c r="K483" s="1022"/>
      <c r="L483" s="1000"/>
      <c r="M483" s="1001"/>
      <c r="N483" s="1002"/>
      <c r="O483" s="1001"/>
      <c r="P483" s="1002"/>
    </row>
    <row r="484" spans="2:16" s="1003" customFormat="1" ht="15.75">
      <c r="B484" s="999"/>
      <c r="C484" s="310"/>
      <c r="D484" s="916" t="e">
        <f>'BANCO DE DADOS DEZEMBRO SERV'!$B$9536</f>
        <v>#REF!</v>
      </c>
      <c r="E484" s="917" t="e">
        <f>VLOOKUP($D484,'BANCO DE DADOS DEZEMBRO SERV'!$B$2:$F$14634,2,FALSE)</f>
        <v>#REF!</v>
      </c>
      <c r="F484" s="916" t="e">
        <f>VLOOKUP($D484,'BANCO DE DADOS DEZEMBRO SERV'!$B$2:$F$14634,3,FALSE)</f>
        <v>#REF!</v>
      </c>
      <c r="G484" s="313"/>
      <c r="H484" s="871" t="e">
        <f>VLOOKUP($D484,'BANCO DE DADOS DEZEMBRO SERV'!$B$2:$F$14634,4,FALSE)</f>
        <v>#REF!</v>
      </c>
      <c r="I484" s="871" t="e">
        <f t="shared" si="169"/>
        <v>#REF!</v>
      </c>
      <c r="J484" s="314" t="e">
        <f t="shared" si="164"/>
        <v>#REF!</v>
      </c>
      <c r="K484" s="995"/>
      <c r="L484" s="1000"/>
      <c r="M484" s="1001"/>
      <c r="N484" s="1002"/>
      <c r="O484" s="1001"/>
      <c r="P484" s="1002"/>
    </row>
    <row r="485" spans="2:16" s="1003" customFormat="1" ht="15.75">
      <c r="B485" s="999"/>
      <c r="C485" s="310"/>
      <c r="D485" s="916" t="e">
        <f>'BANCO DE DADOS DEZEMBRO SERV'!$B$9537</f>
        <v>#REF!</v>
      </c>
      <c r="E485" s="917" t="e">
        <f>VLOOKUP($D485,'BANCO DE DADOS DEZEMBRO SERV'!$B$2:$F$14634,2,FALSE)</f>
        <v>#REF!</v>
      </c>
      <c r="F485" s="916" t="e">
        <f>VLOOKUP($D485,'BANCO DE DADOS DEZEMBRO SERV'!$B$2:$F$14634,3,FALSE)</f>
        <v>#REF!</v>
      </c>
      <c r="G485" s="313"/>
      <c r="H485" s="871" t="e">
        <f>VLOOKUP($D485,'BANCO DE DADOS DEZEMBRO SERV'!$B$2:$F$14634,4,FALSE)</f>
        <v>#REF!</v>
      </c>
      <c r="I485" s="871" t="e">
        <f t="shared" si="169"/>
        <v>#REF!</v>
      </c>
      <c r="J485" s="314" t="e">
        <f t="shared" si="164"/>
        <v>#REF!</v>
      </c>
      <c r="K485" s="995"/>
      <c r="L485" s="1000"/>
      <c r="M485" s="1001"/>
      <c r="N485" s="1002"/>
      <c r="O485" s="1001"/>
      <c r="P485" s="1002"/>
    </row>
    <row r="486" spans="2:16" s="1003" customFormat="1" ht="15.75">
      <c r="B486" s="999"/>
      <c r="C486" s="310"/>
      <c r="D486" s="916" t="e">
        <f>'BANCO DE DADOS DEZEMBRO SERV'!$B$9538</f>
        <v>#REF!</v>
      </c>
      <c r="E486" s="917" t="e">
        <f>VLOOKUP($D486,'BANCO DE DADOS DEZEMBRO SERV'!$B$2:$F$14634,2,FALSE)</f>
        <v>#REF!</v>
      </c>
      <c r="F486" s="916" t="e">
        <f>VLOOKUP($D486,'BANCO DE DADOS DEZEMBRO SERV'!$B$2:$F$14634,3,FALSE)</f>
        <v>#REF!</v>
      </c>
      <c r="G486" s="313"/>
      <c r="H486" s="871" t="e">
        <f>VLOOKUP($D486,'BANCO DE DADOS DEZEMBRO SERV'!$B$2:$F$14634,4,FALSE)</f>
        <v>#REF!</v>
      </c>
      <c r="I486" s="871" t="e">
        <f t="shared" si="169"/>
        <v>#REF!</v>
      </c>
      <c r="J486" s="314" t="e">
        <f t="shared" si="164"/>
        <v>#REF!</v>
      </c>
      <c r="K486" s="995"/>
      <c r="L486" s="1000"/>
      <c r="M486" s="1001"/>
      <c r="N486" s="1002"/>
      <c r="O486" s="1001"/>
      <c r="P486" s="1002"/>
    </row>
    <row r="487" spans="2:16" s="1003" customFormat="1" ht="30">
      <c r="B487" s="999"/>
      <c r="C487" s="310"/>
      <c r="D487" s="916" t="str">
        <f>'BANCO DE DADOS DEZEMBRO SERV'!$B$9539</f>
        <v>AMM CIV 005</v>
      </c>
      <c r="E487" s="917" t="str">
        <f>VLOOKUP($D487,'BANCO DE DADOS DEZEMBRO SERV'!$B$2:$F$14634,2,FALSE)</f>
        <v xml:space="preserve">FORNECIMENTO E INSTALAÇÃO DE PISO ANTIDERRAPANTE 45X45 CM </v>
      </c>
      <c r="F487" s="916" t="str">
        <f>VLOOKUP($D487,'BANCO DE DADOS DEZEMBRO SERV'!$B$2:$F$14634,3,FALSE)</f>
        <v>M2</v>
      </c>
      <c r="G487" s="313"/>
      <c r="H487" s="871">
        <f>VLOOKUP($D487,'BANCO DE DADOS DEZEMBRO SERV'!$B$2:$F$14634,4,FALSE)</f>
        <v>26.69</v>
      </c>
      <c r="I487" s="871">
        <f>VLOOKUP($D487,'BANCO DE DADOS DEZEMBRO SERV'!$B$2:$F$14634,4,FALSE)</f>
        <v>26.69</v>
      </c>
      <c r="J487" s="314">
        <f t="shared" si="164"/>
        <v>0</v>
      </c>
      <c r="K487" s="995"/>
      <c r="L487" s="1000"/>
      <c r="M487" s="1001"/>
      <c r="N487" s="1002"/>
      <c r="O487" s="1001"/>
      <c r="P487" s="1002"/>
    </row>
    <row r="488" spans="2:16" s="1003" customFormat="1" ht="15.75">
      <c r="B488" s="999"/>
      <c r="C488" s="310"/>
      <c r="D488" s="916" t="e">
        <f>'BANCO DE DADOS DEZEMBRO SERV'!$B$9540</f>
        <v>#REF!</v>
      </c>
      <c r="E488" s="917" t="e">
        <f>VLOOKUP($D488,'BANCO DE DADOS DEZEMBRO SERV'!$B$2:$F$14634,2,FALSE)</f>
        <v>#REF!</v>
      </c>
      <c r="F488" s="916" t="e">
        <f>VLOOKUP($D488,'BANCO DE DADOS DEZEMBRO SERV'!$B$2:$F$14634,3,FALSE)</f>
        <v>#REF!</v>
      </c>
      <c r="G488" s="313"/>
      <c r="H488" s="871" t="e">
        <f>VLOOKUP($D488,'BANCO DE DADOS DEZEMBRO SERV'!$B$2:$F$14634,4,FALSE)</f>
        <v>#REF!</v>
      </c>
      <c r="I488" s="871" t="e">
        <f>VLOOKUP($D488,'BANCO DE DADOS DEZEMBRO SERV'!$B$2:$F$14634,4,FALSE)</f>
        <v>#REF!</v>
      </c>
      <c r="J488" s="314" t="e">
        <f t="shared" si="164"/>
        <v>#REF!</v>
      </c>
      <c r="K488" s="995"/>
      <c r="L488" s="1000"/>
      <c r="M488" s="1001"/>
      <c r="N488" s="1002"/>
      <c r="O488" s="1001"/>
      <c r="P488" s="1002"/>
    </row>
    <row r="489" spans="2:16" s="1003" customFormat="1" ht="15.75">
      <c r="B489" s="999"/>
      <c r="C489" s="310"/>
      <c r="D489" s="916" t="e">
        <f>'BANCO DE DADOS DEZEMBRO SERV'!$B$9541</f>
        <v>#REF!</v>
      </c>
      <c r="E489" s="917" t="e">
        <f>VLOOKUP($D489,'BANCO DE DADOS DEZEMBRO SERV'!$B$2:$F$14634,2,FALSE)</f>
        <v>#REF!</v>
      </c>
      <c r="F489" s="916" t="e">
        <f>VLOOKUP($D489,'BANCO DE DADOS DEZEMBRO SERV'!$B$2:$F$14634,3,FALSE)</f>
        <v>#REF!</v>
      </c>
      <c r="G489" s="313"/>
      <c r="H489" s="871" t="e">
        <f>VLOOKUP($D489,'BANCO DE DADOS DEZEMBRO SERV'!$B$2:$F$14634,4,FALSE)</f>
        <v>#REF!</v>
      </c>
      <c r="I489" s="871" t="e">
        <f>VLOOKUP($D489,'BANCO DE DADOS DEZEMBRO SERV'!$B$2:$F$14634,4,FALSE)</f>
        <v>#REF!</v>
      </c>
      <c r="J489" s="314" t="e">
        <f t="shared" si="164"/>
        <v>#REF!</v>
      </c>
      <c r="K489" s="995"/>
      <c r="L489" s="1000"/>
      <c r="M489" s="1001"/>
      <c r="N489" s="1002"/>
      <c r="O489" s="1001"/>
      <c r="P489" s="1002"/>
    </row>
    <row r="490" spans="2:16" s="1003" customFormat="1" ht="15.75">
      <c r="B490" s="999"/>
      <c r="C490" s="310"/>
      <c r="D490" s="916" t="e">
        <f>'BANCO DE DADOS DEZEMBRO SERV'!$B$9542</f>
        <v>#REF!</v>
      </c>
      <c r="E490" s="917" t="e">
        <f>VLOOKUP($D490,'BANCO DE DADOS DEZEMBRO SERV'!$B$2:$F$14634,2,FALSE)</f>
        <v>#REF!</v>
      </c>
      <c r="F490" s="916" t="e">
        <f>VLOOKUP($D490,'BANCO DE DADOS DEZEMBRO SERV'!$B$2:$F$14634,3,FALSE)</f>
        <v>#REF!</v>
      </c>
      <c r="G490" s="313"/>
      <c r="H490" s="871" t="e">
        <f>VLOOKUP($D490,'BANCO DE DADOS DEZEMBRO SERV'!$B$2:$F$14634,4,FALSE)</f>
        <v>#REF!</v>
      </c>
      <c r="I490" s="871" t="e">
        <f t="shared" ref="I490:I492" si="170">TRUNC(H490*(1+$G$6),2)</f>
        <v>#REF!</v>
      </c>
      <c r="J490" s="314" t="e">
        <f t="shared" si="164"/>
        <v>#REF!</v>
      </c>
      <c r="K490" s="995"/>
      <c r="L490" s="1000"/>
      <c r="M490" s="1001"/>
      <c r="N490" s="1002"/>
      <c r="O490" s="1001"/>
      <c r="P490" s="1002"/>
    </row>
    <row r="491" spans="2:16" s="1003" customFormat="1" ht="15.75">
      <c r="B491" s="999"/>
      <c r="C491" s="310"/>
      <c r="D491" s="916" t="e">
        <f>'BANCO DE DADOS DEZEMBRO SERV'!$B$9543</f>
        <v>#REF!</v>
      </c>
      <c r="E491" s="917" t="e">
        <f>VLOOKUP($D491,'BANCO DE DADOS DEZEMBRO SERV'!$B$2:$F$14634,2,FALSE)</f>
        <v>#REF!</v>
      </c>
      <c r="F491" s="916" t="e">
        <f>VLOOKUP($D491,'BANCO DE DADOS DEZEMBRO SERV'!$B$2:$F$14634,3,FALSE)</f>
        <v>#REF!</v>
      </c>
      <c r="G491" s="313"/>
      <c r="H491" s="871" t="e">
        <f>VLOOKUP($D491,'BANCO DE DADOS DEZEMBRO SERV'!$B$2:$F$14634,4,FALSE)</f>
        <v>#REF!</v>
      </c>
      <c r="I491" s="871" t="e">
        <f t="shared" si="170"/>
        <v>#REF!</v>
      </c>
      <c r="J491" s="314" t="e">
        <f t="shared" si="164"/>
        <v>#REF!</v>
      </c>
      <c r="K491" s="1022"/>
      <c r="L491" s="1000"/>
      <c r="M491" s="1001"/>
      <c r="N491" s="1002"/>
      <c r="O491" s="1001"/>
      <c r="P491" s="1002"/>
    </row>
    <row r="492" spans="2:16" s="1003" customFormat="1" ht="15.75">
      <c r="B492" s="999"/>
      <c r="C492" s="310"/>
      <c r="D492" s="916" t="e">
        <f>'BANCO DE DADOS DEZEMBRO SERV'!$B$9544</f>
        <v>#REF!</v>
      </c>
      <c r="E492" s="917" t="e">
        <f>VLOOKUP($D492,'BANCO DE DADOS DEZEMBRO SERV'!$B$2:$F$14634,2,FALSE)</f>
        <v>#REF!</v>
      </c>
      <c r="F492" s="916" t="e">
        <f>VLOOKUP($D492,'BANCO DE DADOS DEZEMBRO SERV'!$B$2:$F$14634,3,FALSE)</f>
        <v>#REF!</v>
      </c>
      <c r="G492" s="313"/>
      <c r="H492" s="871" t="e">
        <f>VLOOKUP($D492,'BANCO DE DADOS DEZEMBRO SERV'!$B$2:$F$14634,4,FALSE)</f>
        <v>#REF!</v>
      </c>
      <c r="I492" s="871" t="e">
        <f t="shared" si="170"/>
        <v>#REF!</v>
      </c>
      <c r="J492" s="314" t="e">
        <f t="shared" si="164"/>
        <v>#REF!</v>
      </c>
      <c r="K492" s="1022"/>
      <c r="L492" s="1000"/>
      <c r="M492" s="1001"/>
      <c r="N492" s="1002"/>
      <c r="O492" s="1001"/>
      <c r="P492" s="1002"/>
    </row>
    <row r="493" spans="2:16" s="1003" customFormat="1" ht="15.75">
      <c r="B493" s="999"/>
      <c r="C493" s="310"/>
      <c r="D493" s="916" t="e">
        <f>'BANCO DE DADOS DEZEMBRO SERV'!$B$9545</f>
        <v>#REF!</v>
      </c>
      <c r="E493" s="917" t="e">
        <f>VLOOKUP($D493,'BANCO DE DADOS DEZEMBRO SERV'!$B$2:$F$14634,2,FALSE)</f>
        <v>#REF!</v>
      </c>
      <c r="F493" s="916" t="e">
        <f>VLOOKUP($D493,'BANCO DE DADOS DEZEMBRO SERV'!$B$2:$F$14634,3,FALSE)</f>
        <v>#REF!</v>
      </c>
      <c r="G493" s="313"/>
      <c r="H493" s="871" t="e">
        <f>VLOOKUP($D493,'BANCO DE DADOS DEZEMBRO SERV'!$B$2:$F$14634,4,FALSE)</f>
        <v>#REF!</v>
      </c>
      <c r="I493" s="871" t="e">
        <f t="shared" ref="I493:I495" si="171">TRUNC(H493*(1+$G$6),2)</f>
        <v>#REF!</v>
      </c>
      <c r="J493" s="314" t="e">
        <f t="shared" ref="J493:J508" si="172">TRUNC(I493*G493,2)</f>
        <v>#REF!</v>
      </c>
      <c r="K493" s="995"/>
      <c r="L493" s="1000"/>
      <c r="M493" s="1001"/>
      <c r="N493" s="1002"/>
      <c r="O493" s="1001"/>
      <c r="P493" s="1002"/>
    </row>
    <row r="494" spans="2:16" s="1003" customFormat="1" ht="15.75">
      <c r="B494" s="999"/>
      <c r="C494" s="310"/>
      <c r="D494" s="916" t="e">
        <f>'BANCO DE DADOS DEZEMBRO SERV'!$B$9546</f>
        <v>#REF!</v>
      </c>
      <c r="E494" s="917" t="e">
        <f>VLOOKUP($D494,'BANCO DE DADOS DEZEMBRO SERV'!$B$2:$F$14634,2,FALSE)</f>
        <v>#REF!</v>
      </c>
      <c r="F494" s="916" t="e">
        <f>VLOOKUP($D494,'BANCO DE DADOS DEZEMBRO SERV'!$B$2:$F$14634,3,FALSE)</f>
        <v>#REF!</v>
      </c>
      <c r="G494" s="313"/>
      <c r="H494" s="871" t="e">
        <f>VLOOKUP($D494,'BANCO DE DADOS DEZEMBRO SERV'!$B$2:$F$14634,4,FALSE)</f>
        <v>#REF!</v>
      </c>
      <c r="I494" s="871" t="e">
        <f t="shared" si="171"/>
        <v>#REF!</v>
      </c>
      <c r="J494" s="314" t="e">
        <f t="shared" si="172"/>
        <v>#REF!</v>
      </c>
      <c r="K494" s="995"/>
      <c r="L494" s="1000"/>
      <c r="M494" s="1001"/>
      <c r="N494" s="1002"/>
      <c r="O494" s="1001"/>
      <c r="P494" s="1002"/>
    </row>
    <row r="495" spans="2:16" s="1003" customFormat="1" ht="30">
      <c r="B495" s="999"/>
      <c r="C495" s="310"/>
      <c r="D495" s="916" t="str">
        <f>'BANCO DE DADOS DEZEMBRO SERV'!$B$9547</f>
        <v>AMM CIV 006</v>
      </c>
      <c r="E495" s="917" t="str">
        <f>VLOOKUP($D495,'BANCO DE DADOS DEZEMBRO SERV'!$B$2:$F$14634,2,FALSE)</f>
        <v>BARRA DE APOIO PARA PORTADORES DE NECESSIDADES ESPECIAIS - LARGURA 80CM</v>
      </c>
      <c r="F495" s="916" t="str">
        <f>VLOOKUP($D495,'BANCO DE DADOS DEZEMBRO SERV'!$B$2:$F$14634,3,FALSE)</f>
        <v>UN</v>
      </c>
      <c r="G495" s="313"/>
      <c r="H495" s="871">
        <f>VLOOKUP($D495,'BANCO DE DADOS DEZEMBRO SERV'!$B$2:$F$14634,4,FALSE)</f>
        <v>196.35</v>
      </c>
      <c r="I495" s="871">
        <f t="shared" si="171"/>
        <v>253.42</v>
      </c>
      <c r="J495" s="314">
        <f t="shared" si="172"/>
        <v>0</v>
      </c>
      <c r="K495" s="995"/>
      <c r="L495" s="1000"/>
      <c r="M495" s="1001"/>
      <c r="N495" s="1002"/>
      <c r="O495" s="1001"/>
      <c r="P495" s="1002"/>
    </row>
    <row r="496" spans="2:16" s="1003" customFormat="1" ht="15.75">
      <c r="B496" s="999"/>
      <c r="C496" s="310"/>
      <c r="D496" s="916" t="e">
        <f>'BANCO DE DADOS DEZEMBRO SERV'!$B$9548</f>
        <v>#REF!</v>
      </c>
      <c r="E496" s="917" t="e">
        <f>VLOOKUP($D496,'BANCO DE DADOS DEZEMBRO SERV'!$B$2:$F$14634,2,FALSE)</f>
        <v>#REF!</v>
      </c>
      <c r="F496" s="916" t="e">
        <f>VLOOKUP($D496,'BANCO DE DADOS DEZEMBRO SERV'!$B$2:$F$14634,3,FALSE)</f>
        <v>#REF!</v>
      </c>
      <c r="G496" s="313"/>
      <c r="H496" s="871" t="e">
        <f>VLOOKUP($D496,'BANCO DE DADOS DEZEMBRO SERV'!$B$2:$F$14634,4,FALSE)</f>
        <v>#REF!</v>
      </c>
      <c r="I496" s="871" t="e">
        <f>VLOOKUP($D496,'BANCO DE DADOS DEZEMBRO SERV'!$B$2:$F$14634,4,FALSE)</f>
        <v>#REF!</v>
      </c>
      <c r="J496" s="314" t="e">
        <f t="shared" si="172"/>
        <v>#REF!</v>
      </c>
      <c r="K496" s="995"/>
      <c r="L496" s="1000"/>
      <c r="M496" s="1001"/>
      <c r="N496" s="1002"/>
      <c r="O496" s="1001"/>
      <c r="P496" s="1002"/>
    </row>
    <row r="497" spans="2:16" s="1003" customFormat="1" ht="15.75">
      <c r="B497" s="999"/>
      <c r="C497" s="310"/>
      <c r="D497" s="916" t="e">
        <f>'BANCO DE DADOS DEZEMBRO SERV'!$B$9549</f>
        <v>#REF!</v>
      </c>
      <c r="E497" s="917" t="e">
        <f>VLOOKUP($D497,'BANCO DE DADOS DEZEMBRO SERV'!$B$2:$F$14634,2,FALSE)</f>
        <v>#REF!</v>
      </c>
      <c r="F497" s="916" t="e">
        <f>VLOOKUP($D497,'BANCO DE DADOS DEZEMBRO SERV'!$B$2:$F$14634,3,FALSE)</f>
        <v>#REF!</v>
      </c>
      <c r="G497" s="313"/>
      <c r="H497" s="871" t="e">
        <f>VLOOKUP($D497,'BANCO DE DADOS DEZEMBRO SERV'!$B$2:$F$14634,4,FALSE)</f>
        <v>#REF!</v>
      </c>
      <c r="I497" s="871" t="e">
        <f>VLOOKUP($D497,'BANCO DE DADOS DEZEMBRO SERV'!$B$2:$F$14634,4,FALSE)</f>
        <v>#REF!</v>
      </c>
      <c r="J497" s="314" t="e">
        <f t="shared" si="172"/>
        <v>#REF!</v>
      </c>
      <c r="K497" s="995"/>
      <c r="L497" s="1000"/>
      <c r="M497" s="1001"/>
      <c r="N497" s="1002"/>
      <c r="O497" s="1001"/>
      <c r="P497" s="1002"/>
    </row>
    <row r="498" spans="2:16" s="1003" customFormat="1" ht="15.75">
      <c r="B498" s="999"/>
      <c r="C498" s="310"/>
      <c r="D498" s="916" t="e">
        <f>'BANCO DE DADOS DEZEMBRO SERV'!$B$9550</f>
        <v>#REF!</v>
      </c>
      <c r="E498" s="917" t="e">
        <f>VLOOKUP($D498,'BANCO DE DADOS DEZEMBRO SERV'!$B$2:$F$14634,2,FALSE)</f>
        <v>#REF!</v>
      </c>
      <c r="F498" s="916" t="e">
        <f>VLOOKUP($D498,'BANCO DE DADOS DEZEMBRO SERV'!$B$2:$F$14634,3,FALSE)</f>
        <v>#REF!</v>
      </c>
      <c r="G498" s="313"/>
      <c r="H498" s="871" t="e">
        <f>VLOOKUP($D498,'BANCO DE DADOS DEZEMBRO SERV'!$B$2:$F$14634,4,FALSE)</f>
        <v>#REF!</v>
      </c>
      <c r="I498" s="871" t="e">
        <f>VLOOKUP($D498,'BANCO DE DADOS DEZEMBRO SERV'!$B$2:$F$14634,4,FALSE)</f>
        <v>#REF!</v>
      </c>
      <c r="J498" s="314" t="e">
        <f t="shared" si="172"/>
        <v>#REF!</v>
      </c>
      <c r="K498" s="995"/>
      <c r="L498" s="1000"/>
      <c r="M498" s="1001"/>
      <c r="N498" s="1002"/>
      <c r="O498" s="1001"/>
      <c r="P498" s="1002"/>
    </row>
    <row r="499" spans="2:16" s="1003" customFormat="1" ht="30">
      <c r="B499" s="999"/>
      <c r="C499" s="310"/>
      <c r="D499" s="916" t="str">
        <f>'BANCO DE DADOS DEZEMBRO SERV'!$B$9551</f>
        <v>AMM CIV 007</v>
      </c>
      <c r="E499" s="917" t="str">
        <f>VLOOKUP($D499,'BANCO DE DADOS DEZEMBRO SERV'!$B$2:$F$14634,2,FALSE)</f>
        <v>PISO TÁTIL ALERTA DE BORRACHA 25 X25 CM, ASSENTADO COM COLA</v>
      </c>
      <c r="F499" s="916" t="str">
        <f>VLOOKUP($D499,'BANCO DE DADOS DEZEMBRO SERV'!$B$2:$F$14634,3,FALSE)</f>
        <v>M2</v>
      </c>
      <c r="G499" s="313"/>
      <c r="H499" s="871">
        <f>VLOOKUP($D499,'BANCO DE DADOS DEZEMBRO SERV'!$B$2:$F$14634,4,FALSE)</f>
        <v>185.78</v>
      </c>
      <c r="I499" s="871">
        <f t="shared" ref="I499:I504" si="173">TRUNC(H499*(1+$G$6),2)</f>
        <v>239.78</v>
      </c>
      <c r="J499" s="314">
        <f t="shared" si="172"/>
        <v>0</v>
      </c>
      <c r="K499" s="995"/>
      <c r="L499" s="1000"/>
      <c r="M499" s="1001"/>
      <c r="N499" s="1002"/>
      <c r="O499" s="1001"/>
      <c r="P499" s="1002"/>
    </row>
    <row r="500" spans="2:16" s="1003" customFormat="1" ht="30">
      <c r="B500" s="999"/>
      <c r="C500" s="310"/>
      <c r="D500" s="916" t="str">
        <f>'BANCO DE DADOS DEZEMBRO SERV'!$B$9552</f>
        <v>AMM CIV 008</v>
      </c>
      <c r="E500" s="917" t="str">
        <f>VLOOKUP($D500,'BANCO DE DADOS DEZEMBRO SERV'!$B$2:$F$14634,2,FALSE)</f>
        <v>PISO TÁTIL DIRECIONAL DE BORRACHA 25X25 CM, ASSENTADO COM COLA</v>
      </c>
      <c r="F500" s="916" t="str">
        <f>VLOOKUP($D500,'BANCO DE DADOS DEZEMBRO SERV'!$B$2:$F$14634,3,FALSE)</f>
        <v>M2</v>
      </c>
      <c r="G500" s="313"/>
      <c r="H500" s="871">
        <f>VLOOKUP($D500,'BANCO DE DADOS DEZEMBRO SERV'!$B$2:$F$14634,4,FALSE)</f>
        <v>185.78</v>
      </c>
      <c r="I500" s="871">
        <f t="shared" si="173"/>
        <v>239.78</v>
      </c>
      <c r="J500" s="314">
        <f t="shared" si="172"/>
        <v>0</v>
      </c>
      <c r="K500" s="1022"/>
      <c r="L500" s="1000"/>
      <c r="M500" s="1001"/>
      <c r="N500" s="1002"/>
      <c r="O500" s="1001"/>
      <c r="P500" s="1002"/>
    </row>
    <row r="501" spans="2:16" s="1003" customFormat="1" ht="15.75">
      <c r="B501" s="999"/>
      <c r="C501" s="310"/>
      <c r="D501" s="916" t="e">
        <f>'BANCO DE DADOS DEZEMBRO SERV'!$B$9553</f>
        <v>#REF!</v>
      </c>
      <c r="E501" s="917" t="e">
        <f>VLOOKUP($D501,'BANCO DE DADOS DEZEMBRO SERV'!$B$2:$F$14634,2,FALSE)</f>
        <v>#REF!</v>
      </c>
      <c r="F501" s="916" t="e">
        <f>VLOOKUP($D501,'BANCO DE DADOS DEZEMBRO SERV'!$B$2:$F$14634,3,FALSE)</f>
        <v>#REF!</v>
      </c>
      <c r="G501" s="313"/>
      <c r="H501" s="871" t="e">
        <f>VLOOKUP($D501,'BANCO DE DADOS DEZEMBRO SERV'!$B$2:$F$14634,4,FALSE)</f>
        <v>#REF!</v>
      </c>
      <c r="I501" s="871" t="e">
        <f t="shared" si="173"/>
        <v>#REF!</v>
      </c>
      <c r="J501" s="314" t="e">
        <f t="shared" si="172"/>
        <v>#REF!</v>
      </c>
      <c r="K501" s="1022"/>
      <c r="L501" s="1000"/>
      <c r="M501" s="1001"/>
      <c r="N501" s="1002"/>
      <c r="O501" s="1001"/>
      <c r="P501" s="1002"/>
    </row>
    <row r="502" spans="2:16" s="1003" customFormat="1" ht="15.75">
      <c r="B502" s="999"/>
      <c r="C502" s="310"/>
      <c r="D502" s="916" t="e">
        <f>'BANCO DE DADOS DEZEMBRO SERV'!$B$9554</f>
        <v>#REF!</v>
      </c>
      <c r="E502" s="917" t="e">
        <f>VLOOKUP($D502,'BANCO DE DADOS DEZEMBRO SERV'!$B$2:$F$14634,2,FALSE)</f>
        <v>#REF!</v>
      </c>
      <c r="F502" s="916" t="e">
        <f>VLOOKUP($D502,'BANCO DE DADOS DEZEMBRO SERV'!$B$2:$F$14634,3,FALSE)</f>
        <v>#REF!</v>
      </c>
      <c r="G502" s="313"/>
      <c r="H502" s="871" t="e">
        <f>VLOOKUP($D502,'BANCO DE DADOS DEZEMBRO SERV'!$B$2:$F$14634,4,FALSE)</f>
        <v>#REF!</v>
      </c>
      <c r="I502" s="871" t="e">
        <f t="shared" si="173"/>
        <v>#REF!</v>
      </c>
      <c r="J502" s="314" t="e">
        <f t="shared" si="172"/>
        <v>#REF!</v>
      </c>
      <c r="K502" s="995"/>
      <c r="L502" s="1000"/>
      <c r="M502" s="1001"/>
      <c r="N502" s="1002"/>
      <c r="O502" s="1001"/>
      <c r="P502" s="1002"/>
    </row>
    <row r="503" spans="2:16" s="1003" customFormat="1" ht="30">
      <c r="B503" s="999"/>
      <c r="C503" s="310"/>
      <c r="D503" s="916" t="str">
        <f>'BANCO DE DADOS DEZEMBRO SERV'!$B$9555</f>
        <v>AMM CIV 009</v>
      </c>
      <c r="E503" s="917" t="str">
        <f>VLOOKUP($D503,'BANCO DE DADOS DEZEMBRO SERV'!$B$2:$F$14634,2,FALSE)</f>
        <v>FORNECIMENTO E INSTALAÇÃO DE BARRA DE APOIO LAVATÓRIO DE CANTO, EM ACO INOX POLIDO, DIAMETRO MINIMO 3 CM</v>
      </c>
      <c r="F503" s="916" t="str">
        <f>VLOOKUP($D503,'BANCO DE DADOS DEZEMBRO SERV'!$B$2:$F$14634,3,FALSE)</f>
        <v>UN</v>
      </c>
      <c r="G503" s="313"/>
      <c r="H503" s="871">
        <f>VLOOKUP($D503,'BANCO DE DADOS DEZEMBRO SERV'!$B$2:$F$14634,4,FALSE)</f>
        <v>415.95</v>
      </c>
      <c r="I503" s="871">
        <f t="shared" si="173"/>
        <v>536.86</v>
      </c>
      <c r="J503" s="314">
        <f t="shared" si="172"/>
        <v>0</v>
      </c>
      <c r="K503" s="995"/>
      <c r="L503" s="1000"/>
      <c r="M503" s="1001"/>
      <c r="N503" s="1002"/>
      <c r="O503" s="1001"/>
      <c r="P503" s="1002"/>
    </row>
    <row r="504" spans="2:16" s="1003" customFormat="1" ht="15.75">
      <c r="B504" s="999"/>
      <c r="C504" s="310"/>
      <c r="D504" s="916" t="e">
        <f>'BANCO DE DADOS DEZEMBRO SERV'!$B$9556</f>
        <v>#REF!</v>
      </c>
      <c r="E504" s="917" t="e">
        <f>VLOOKUP($D504,'BANCO DE DADOS DEZEMBRO SERV'!$B$2:$F$14634,2,FALSE)</f>
        <v>#REF!</v>
      </c>
      <c r="F504" s="916" t="e">
        <f>VLOOKUP($D504,'BANCO DE DADOS DEZEMBRO SERV'!$B$2:$F$14634,3,FALSE)</f>
        <v>#REF!</v>
      </c>
      <c r="G504" s="313"/>
      <c r="H504" s="871" t="e">
        <f>VLOOKUP($D504,'BANCO DE DADOS DEZEMBRO SERV'!$B$2:$F$14634,4,FALSE)</f>
        <v>#REF!</v>
      </c>
      <c r="I504" s="871" t="e">
        <f t="shared" si="173"/>
        <v>#REF!</v>
      </c>
      <c r="J504" s="314" t="e">
        <f t="shared" si="172"/>
        <v>#REF!</v>
      </c>
      <c r="K504" s="995"/>
      <c r="L504" s="1000"/>
      <c r="M504" s="1001"/>
      <c r="N504" s="1002"/>
      <c r="O504" s="1001"/>
      <c r="P504" s="1002"/>
    </row>
    <row r="505" spans="2:16" s="1003" customFormat="1" ht="15.75">
      <c r="B505" s="999"/>
      <c r="C505" s="310"/>
      <c r="D505" s="916" t="e">
        <f>'BANCO DE DADOS DEZEMBRO SERV'!$B$9557</f>
        <v>#REF!</v>
      </c>
      <c r="E505" s="917" t="e">
        <f>VLOOKUP($D505,'BANCO DE DADOS DEZEMBRO SERV'!$B$2:$F$14634,2,FALSE)</f>
        <v>#REF!</v>
      </c>
      <c r="F505" s="916" t="e">
        <f>VLOOKUP($D505,'BANCO DE DADOS DEZEMBRO SERV'!$B$2:$F$14634,3,FALSE)</f>
        <v>#REF!</v>
      </c>
      <c r="G505" s="313"/>
      <c r="H505" s="871" t="e">
        <f>VLOOKUP($D505,'BANCO DE DADOS DEZEMBRO SERV'!$B$2:$F$14634,4,FALSE)</f>
        <v>#REF!</v>
      </c>
      <c r="I505" s="871" t="e">
        <f>VLOOKUP($D505,'BANCO DE DADOS DEZEMBRO SERV'!$B$2:$F$14634,4,FALSE)</f>
        <v>#REF!</v>
      </c>
      <c r="J505" s="314" t="e">
        <f t="shared" si="172"/>
        <v>#REF!</v>
      </c>
      <c r="K505" s="995"/>
      <c r="L505" s="1000"/>
      <c r="M505" s="1001"/>
      <c r="N505" s="1002"/>
      <c r="O505" s="1001"/>
      <c r="P505" s="1002"/>
    </row>
    <row r="506" spans="2:16" s="1003" customFormat="1" ht="15.75">
      <c r="B506" s="999"/>
      <c r="C506" s="310"/>
      <c r="D506" s="916" t="e">
        <f>'BANCO DE DADOS DEZEMBRO SERV'!$B$9558</f>
        <v>#REF!</v>
      </c>
      <c r="E506" s="917" t="e">
        <f>VLOOKUP($D506,'BANCO DE DADOS DEZEMBRO SERV'!$B$2:$F$14634,2,FALSE)</f>
        <v>#REF!</v>
      </c>
      <c r="F506" s="916" t="e">
        <f>VLOOKUP($D506,'BANCO DE DADOS DEZEMBRO SERV'!$B$2:$F$14634,3,FALSE)</f>
        <v>#REF!</v>
      </c>
      <c r="G506" s="313"/>
      <c r="H506" s="871" t="e">
        <f>VLOOKUP($D506,'BANCO DE DADOS DEZEMBRO SERV'!$B$2:$F$14634,4,FALSE)</f>
        <v>#REF!</v>
      </c>
      <c r="I506" s="871" t="e">
        <f>VLOOKUP($D506,'BANCO DE DADOS DEZEMBRO SERV'!$B$2:$F$14634,4,FALSE)</f>
        <v>#REF!</v>
      </c>
      <c r="J506" s="314" t="e">
        <f t="shared" si="172"/>
        <v>#REF!</v>
      </c>
      <c r="K506" s="995"/>
      <c r="L506" s="1000"/>
      <c r="M506" s="1001"/>
      <c r="N506" s="1002"/>
      <c r="O506" s="1001"/>
      <c r="P506" s="1002"/>
    </row>
    <row r="507" spans="2:16" s="1003" customFormat="1" ht="15.75">
      <c r="B507" s="999"/>
      <c r="C507" s="310"/>
      <c r="D507" s="916" t="e">
        <f>'BANCO DE DADOS DEZEMBRO SERV'!$B$9559</f>
        <v>#REF!</v>
      </c>
      <c r="E507" s="917" t="e">
        <f>VLOOKUP($D507,'BANCO DE DADOS DEZEMBRO SERV'!$B$2:$F$14634,2,FALSE)</f>
        <v>#REF!</v>
      </c>
      <c r="F507" s="916" t="e">
        <f>VLOOKUP($D507,'BANCO DE DADOS DEZEMBRO SERV'!$B$2:$F$14634,3,FALSE)</f>
        <v>#REF!</v>
      </c>
      <c r="G507" s="313"/>
      <c r="H507" s="871" t="e">
        <f>VLOOKUP($D507,'BANCO DE DADOS DEZEMBRO SERV'!$B$2:$F$14634,4,FALSE)</f>
        <v>#REF!</v>
      </c>
      <c r="I507" s="871" t="e">
        <f>VLOOKUP($D507,'BANCO DE DADOS DEZEMBRO SERV'!$B$2:$F$14634,4,FALSE)</f>
        <v>#REF!</v>
      </c>
      <c r="J507" s="314" t="e">
        <f t="shared" si="172"/>
        <v>#REF!</v>
      </c>
      <c r="K507" s="995"/>
      <c r="L507" s="1000"/>
      <c r="M507" s="1001"/>
      <c r="N507" s="1002"/>
      <c r="O507" s="1001"/>
      <c r="P507" s="1002"/>
    </row>
    <row r="508" spans="2:16" s="1003" customFormat="1" ht="15.75">
      <c r="B508" s="999"/>
      <c r="C508" s="310"/>
      <c r="D508" s="916" t="e">
        <f>'BANCO DE DADOS DEZEMBRO SERV'!$B$9560</f>
        <v>#REF!</v>
      </c>
      <c r="E508" s="917" t="e">
        <f>VLOOKUP($D508,'BANCO DE DADOS DEZEMBRO SERV'!$B$2:$F$14634,2,FALSE)</f>
        <v>#REF!</v>
      </c>
      <c r="F508" s="916" t="e">
        <f>VLOOKUP($D508,'BANCO DE DADOS DEZEMBRO SERV'!$B$2:$F$14634,3,FALSE)</f>
        <v>#REF!</v>
      </c>
      <c r="G508" s="313"/>
      <c r="H508" s="871" t="e">
        <f>VLOOKUP($D508,'BANCO DE DADOS DEZEMBRO SERV'!$B$2:$F$14634,4,FALSE)</f>
        <v>#REF!</v>
      </c>
      <c r="I508" s="871" t="e">
        <f t="shared" ref="I508" si="174">TRUNC(H508*(1+$G$6),2)</f>
        <v>#REF!</v>
      </c>
      <c r="J508" s="314" t="e">
        <f t="shared" si="172"/>
        <v>#REF!</v>
      </c>
      <c r="K508" s="995"/>
      <c r="L508" s="1000"/>
      <c r="M508" s="1001"/>
      <c r="N508" s="1002"/>
      <c r="O508" s="1001"/>
      <c r="P508" s="1002"/>
    </row>
    <row r="509" spans="2:16" s="1003" customFormat="1" ht="30">
      <c r="B509" s="999"/>
      <c r="C509" s="310"/>
      <c r="D509" s="916" t="str">
        <f>'BANCO DE DADOS DEZEMBRO SERV'!$B$9561</f>
        <v>AMM CIV 010</v>
      </c>
      <c r="E509" s="917" t="str">
        <f>VLOOKUP($D509,'BANCO DE DADOS DEZEMBRO SERV'!$B$2:$F$14634,2,FALSE)</f>
        <v>PLACA DE INAUGURAÇÃO EM ALUMÍNIO 0,40 X 0,60 M - FORNCIMENTO E COLOCAÇÃO</v>
      </c>
      <c r="F509" s="916" t="str">
        <f>VLOOKUP($D509,'BANCO DE DADOS DEZEMBRO SERV'!$B$2:$F$14634,3,FALSE)</f>
        <v>UN</v>
      </c>
      <c r="G509" s="313"/>
      <c r="H509" s="871">
        <f>VLOOKUP($D509,'BANCO DE DADOS DEZEMBRO SERV'!$B$2:$F$14634,4,FALSE)</f>
        <v>930.15</v>
      </c>
      <c r="I509" s="871">
        <f t="shared" ref="I509:I510" si="175">TRUNC(H509*(1+$G$6),2)</f>
        <v>1200.54</v>
      </c>
      <c r="J509" s="314">
        <f t="shared" ref="J509:J510" si="176">TRUNC(I509*G509,2)</f>
        <v>0</v>
      </c>
      <c r="K509" s="995"/>
      <c r="L509" s="1000"/>
      <c r="M509" s="1001"/>
      <c r="N509" s="1002"/>
      <c r="O509" s="1001"/>
      <c r="P509" s="1002"/>
    </row>
    <row r="510" spans="2:16" s="1003" customFormat="1" ht="30">
      <c r="B510" s="999"/>
      <c r="C510" s="310"/>
      <c r="D510" s="916" t="str">
        <f>'BANCO DE DADOS DEZEMBRO SERV'!$B$9562</f>
        <v>AMM CIV 011</v>
      </c>
      <c r="E510" s="917" t="str">
        <f>VLOOKUP($D510,'BANCO DE DADOS DEZEMBRO SERV'!$B$2:$F$14634,2,FALSE)</f>
        <v>REGULARIZACAO E COMPACTACAO MANUAL DE TERRENO COM SOQUETE</v>
      </c>
      <c r="F510" s="916" t="str">
        <f>VLOOKUP($D510,'BANCO DE DADOS DEZEMBRO SERV'!$B$2:$F$14634,3,FALSE)</f>
        <v>M2</v>
      </c>
      <c r="G510" s="313"/>
      <c r="H510" s="871">
        <f>VLOOKUP($D510,'BANCO DE DADOS DEZEMBRO SERV'!$B$2:$F$14634,4,FALSE)</f>
        <v>4.58</v>
      </c>
      <c r="I510" s="871">
        <f t="shared" si="175"/>
        <v>5.91</v>
      </c>
      <c r="J510" s="314">
        <f t="shared" si="176"/>
        <v>0</v>
      </c>
      <c r="K510" s="995"/>
      <c r="L510" s="1000"/>
      <c r="M510" s="1001"/>
      <c r="N510" s="1002"/>
      <c r="O510" s="1001"/>
      <c r="P510" s="1002"/>
    </row>
    <row r="517" spans="16:16">
      <c r="P517" s="1297" t="s">
        <v>12239</v>
      </c>
    </row>
  </sheetData>
  <mergeCells count="9">
    <mergeCell ref="H435:J435"/>
    <mergeCell ref="C11:J11"/>
    <mergeCell ref="C15:H15"/>
    <mergeCell ref="I15:J15"/>
    <mergeCell ref="G6:H6"/>
    <mergeCell ref="I5:J6"/>
    <mergeCell ref="H10:I10"/>
    <mergeCell ref="F5:H5"/>
    <mergeCell ref="C7:J7"/>
  </mergeCells>
  <printOptions horizontalCentered="1"/>
  <pageMargins left="0.78740157480314965" right="0.19685039370078741" top="0.39370078740157483" bottom="0.78740157480314965" header="0.19685039370078741" footer="0.19685039370078741"/>
  <pageSetup paperSize="9" scale="51" fitToHeight="100" orientation="portrait" r:id="rId1"/>
  <headerFooter scaleWithDoc="0" alignWithMargins="0">
    <oddHeader>&amp;RPágina &amp;P de &amp;N</oddHeader>
    <oddFooter>&amp;R&amp;G</oddFooter>
  </headerFooter>
  <rowBreaks count="12" manualBreakCount="12">
    <brk id="27" min="2" max="9" man="1"/>
    <brk id="56" min="2" max="9" man="1"/>
    <brk id="73" min="2" max="9" man="1"/>
    <brk id="109" min="2" max="9" man="1"/>
    <brk id="131" min="2" max="9" man="1"/>
    <brk id="251" min="2" max="9" man="1"/>
    <brk id="284" min="2" max="9" man="1"/>
    <brk id="308" min="2" max="9" man="1"/>
    <brk id="333" min="2" max="9" man="1"/>
    <brk id="375" min="2" max="9" man="1"/>
    <brk id="388" min="2" max="9" man="1"/>
    <brk id="407" min="2" max="9" man="1"/>
  </rowBreaks>
  <drawing r:id="rId2"/>
</worksheet>
</file>

<file path=xl/worksheets/sheet4.xml><?xml version="1.0" encoding="utf-8"?>
<worksheet xmlns="http://schemas.openxmlformats.org/spreadsheetml/2006/main" xmlns:r="http://schemas.openxmlformats.org/officeDocument/2006/relationships">
  <sheetPr>
    <tabColor theme="5" tint="0.39997558519241921"/>
  </sheetPr>
  <dimension ref="A1:AF213"/>
  <sheetViews>
    <sheetView tabSelected="1" view="pageBreakPreview" zoomScale="70" zoomScaleSheetLayoutView="70" workbookViewId="0">
      <selection activeCell="H58" sqref="H58:I58"/>
    </sheetView>
  </sheetViews>
  <sheetFormatPr defaultRowHeight="12.75"/>
  <cols>
    <col min="1" max="1" width="28.140625" style="70" customWidth="1"/>
    <col min="2" max="2" width="23" style="71" customWidth="1"/>
    <col min="3" max="3" width="80.7109375" style="71" customWidth="1"/>
    <col min="4" max="4" width="15.7109375" style="72" customWidth="1"/>
    <col min="5" max="5" width="27.28515625" style="73" customWidth="1"/>
    <col min="6" max="6" width="16.85546875" style="74" customWidth="1"/>
    <col min="7" max="7" width="18.140625" style="75" bestFit="1" customWidth="1"/>
    <col min="8" max="8" width="12.7109375" style="70" bestFit="1" customWidth="1"/>
    <col min="9" max="9" width="19.28515625" style="70" customWidth="1"/>
    <col min="10" max="10" width="17.140625" style="70" customWidth="1"/>
    <col min="11" max="257" width="9.140625" style="70"/>
    <col min="258" max="258" width="21" style="70" customWidth="1"/>
    <col min="259" max="259" width="81.42578125" style="70" customWidth="1"/>
    <col min="260" max="261" width="15.5703125" style="70" customWidth="1"/>
    <col min="262" max="262" width="14.140625" style="70" bestFit="1" customWidth="1"/>
    <col min="263" max="263" width="18" style="70" bestFit="1" customWidth="1"/>
    <col min="264" max="264" width="11" style="70" bestFit="1" customWidth="1"/>
    <col min="265" max="513" width="9.140625" style="70"/>
    <col min="514" max="514" width="21" style="70" customWidth="1"/>
    <col min="515" max="515" width="81.42578125" style="70" customWidth="1"/>
    <col min="516" max="517" width="15.5703125" style="70" customWidth="1"/>
    <col min="518" max="518" width="14.140625" style="70" bestFit="1" customWidth="1"/>
    <col min="519" max="519" width="18" style="70" bestFit="1" customWidth="1"/>
    <col min="520" max="520" width="11" style="70" bestFit="1" customWidth="1"/>
    <col min="521" max="769" width="9.140625" style="70"/>
    <col min="770" max="770" width="21" style="70" customWidth="1"/>
    <col min="771" max="771" width="81.42578125" style="70" customWidth="1"/>
    <col min="772" max="773" width="15.5703125" style="70" customWidth="1"/>
    <col min="774" max="774" width="14.140625" style="70" bestFit="1" customWidth="1"/>
    <col min="775" max="775" width="18" style="70" bestFit="1" customWidth="1"/>
    <col min="776" max="776" width="11" style="70" bestFit="1" customWidth="1"/>
    <col min="777" max="1025" width="9.140625" style="70"/>
    <col min="1026" max="1026" width="21" style="70" customWidth="1"/>
    <col min="1027" max="1027" width="81.42578125" style="70" customWidth="1"/>
    <col min="1028" max="1029" width="15.5703125" style="70" customWidth="1"/>
    <col min="1030" max="1030" width="14.140625" style="70" bestFit="1" customWidth="1"/>
    <col min="1031" max="1031" width="18" style="70" bestFit="1" customWidth="1"/>
    <col min="1032" max="1032" width="11" style="70" bestFit="1" customWidth="1"/>
    <col min="1033" max="1281" width="9.140625" style="70"/>
    <col min="1282" max="1282" width="21" style="70" customWidth="1"/>
    <col min="1283" max="1283" width="81.42578125" style="70" customWidth="1"/>
    <col min="1284" max="1285" width="15.5703125" style="70" customWidth="1"/>
    <col min="1286" max="1286" width="14.140625" style="70" bestFit="1" customWidth="1"/>
    <col min="1287" max="1287" width="18" style="70" bestFit="1" customWidth="1"/>
    <col min="1288" max="1288" width="11" style="70" bestFit="1" customWidth="1"/>
    <col min="1289" max="1537" width="9.140625" style="70"/>
    <col min="1538" max="1538" width="21" style="70" customWidth="1"/>
    <col min="1539" max="1539" width="81.42578125" style="70" customWidth="1"/>
    <col min="1540" max="1541" width="15.5703125" style="70" customWidth="1"/>
    <col min="1542" max="1542" width="14.140625" style="70" bestFit="1" customWidth="1"/>
    <col min="1543" max="1543" width="18" style="70" bestFit="1" customWidth="1"/>
    <col min="1544" max="1544" width="11" style="70" bestFit="1" customWidth="1"/>
    <col min="1545" max="1793" width="9.140625" style="70"/>
    <col min="1794" max="1794" width="21" style="70" customWidth="1"/>
    <col min="1795" max="1795" width="81.42578125" style="70" customWidth="1"/>
    <col min="1796" max="1797" width="15.5703125" style="70" customWidth="1"/>
    <col min="1798" max="1798" width="14.140625" style="70" bestFit="1" customWidth="1"/>
    <col min="1799" max="1799" width="18" style="70" bestFit="1" customWidth="1"/>
    <col min="1800" max="1800" width="11" style="70" bestFit="1" customWidth="1"/>
    <col min="1801" max="2049" width="9.140625" style="70"/>
    <col min="2050" max="2050" width="21" style="70" customWidth="1"/>
    <col min="2051" max="2051" width="81.42578125" style="70" customWidth="1"/>
    <col min="2052" max="2053" width="15.5703125" style="70" customWidth="1"/>
    <col min="2054" max="2054" width="14.140625" style="70" bestFit="1" customWidth="1"/>
    <col min="2055" max="2055" width="18" style="70" bestFit="1" customWidth="1"/>
    <col min="2056" max="2056" width="11" style="70" bestFit="1" customWidth="1"/>
    <col min="2057" max="2305" width="9.140625" style="70"/>
    <col min="2306" max="2306" width="21" style="70" customWidth="1"/>
    <col min="2307" max="2307" width="81.42578125" style="70" customWidth="1"/>
    <col min="2308" max="2309" width="15.5703125" style="70" customWidth="1"/>
    <col min="2310" max="2310" width="14.140625" style="70" bestFit="1" customWidth="1"/>
    <col min="2311" max="2311" width="18" style="70" bestFit="1" customWidth="1"/>
    <col min="2312" max="2312" width="11" style="70" bestFit="1" customWidth="1"/>
    <col min="2313" max="2561" width="9.140625" style="70"/>
    <col min="2562" max="2562" width="21" style="70" customWidth="1"/>
    <col min="2563" max="2563" width="81.42578125" style="70" customWidth="1"/>
    <col min="2564" max="2565" width="15.5703125" style="70" customWidth="1"/>
    <col min="2566" max="2566" width="14.140625" style="70" bestFit="1" customWidth="1"/>
    <col min="2567" max="2567" width="18" style="70" bestFit="1" customWidth="1"/>
    <col min="2568" max="2568" width="11" style="70" bestFit="1" customWidth="1"/>
    <col min="2569" max="2817" width="9.140625" style="70"/>
    <col min="2818" max="2818" width="21" style="70" customWidth="1"/>
    <col min="2819" max="2819" width="81.42578125" style="70" customWidth="1"/>
    <col min="2820" max="2821" width="15.5703125" style="70" customWidth="1"/>
    <col min="2822" max="2822" width="14.140625" style="70" bestFit="1" customWidth="1"/>
    <col min="2823" max="2823" width="18" style="70" bestFit="1" customWidth="1"/>
    <col min="2824" max="2824" width="11" style="70" bestFit="1" customWidth="1"/>
    <col min="2825" max="3073" width="9.140625" style="70"/>
    <col min="3074" max="3074" width="21" style="70" customWidth="1"/>
    <col min="3075" max="3075" width="81.42578125" style="70" customWidth="1"/>
    <col min="3076" max="3077" width="15.5703125" style="70" customWidth="1"/>
    <col min="3078" max="3078" width="14.140625" style="70" bestFit="1" customWidth="1"/>
    <col min="3079" max="3079" width="18" style="70" bestFit="1" customWidth="1"/>
    <col min="3080" max="3080" width="11" style="70" bestFit="1" customWidth="1"/>
    <col min="3081" max="3329" width="9.140625" style="70"/>
    <col min="3330" max="3330" width="21" style="70" customWidth="1"/>
    <col min="3331" max="3331" width="81.42578125" style="70" customWidth="1"/>
    <col min="3332" max="3333" width="15.5703125" style="70" customWidth="1"/>
    <col min="3334" max="3334" width="14.140625" style="70" bestFit="1" customWidth="1"/>
    <col min="3335" max="3335" width="18" style="70" bestFit="1" customWidth="1"/>
    <col min="3336" max="3336" width="11" style="70" bestFit="1" customWidth="1"/>
    <col min="3337" max="3585" width="9.140625" style="70"/>
    <col min="3586" max="3586" width="21" style="70" customWidth="1"/>
    <col min="3587" max="3587" width="81.42578125" style="70" customWidth="1"/>
    <col min="3588" max="3589" width="15.5703125" style="70" customWidth="1"/>
    <col min="3590" max="3590" width="14.140625" style="70" bestFit="1" customWidth="1"/>
    <col min="3591" max="3591" width="18" style="70" bestFit="1" customWidth="1"/>
    <col min="3592" max="3592" width="11" style="70" bestFit="1" customWidth="1"/>
    <col min="3593" max="3841" width="9.140625" style="70"/>
    <col min="3842" max="3842" width="21" style="70" customWidth="1"/>
    <col min="3843" max="3843" width="81.42578125" style="70" customWidth="1"/>
    <col min="3844" max="3845" width="15.5703125" style="70" customWidth="1"/>
    <col min="3846" max="3846" width="14.140625" style="70" bestFit="1" customWidth="1"/>
    <col min="3847" max="3847" width="18" style="70" bestFit="1" customWidth="1"/>
    <col min="3848" max="3848" width="11" style="70" bestFit="1" customWidth="1"/>
    <col min="3849" max="4097" width="9.140625" style="70"/>
    <col min="4098" max="4098" width="21" style="70" customWidth="1"/>
    <col min="4099" max="4099" width="81.42578125" style="70" customWidth="1"/>
    <col min="4100" max="4101" width="15.5703125" style="70" customWidth="1"/>
    <col min="4102" max="4102" width="14.140625" style="70" bestFit="1" customWidth="1"/>
    <col min="4103" max="4103" width="18" style="70" bestFit="1" customWidth="1"/>
    <col min="4104" max="4104" width="11" style="70" bestFit="1" customWidth="1"/>
    <col min="4105" max="4353" width="9.140625" style="70"/>
    <col min="4354" max="4354" width="21" style="70" customWidth="1"/>
    <col min="4355" max="4355" width="81.42578125" style="70" customWidth="1"/>
    <col min="4356" max="4357" width="15.5703125" style="70" customWidth="1"/>
    <col min="4358" max="4358" width="14.140625" style="70" bestFit="1" customWidth="1"/>
    <col min="4359" max="4359" width="18" style="70" bestFit="1" customWidth="1"/>
    <col min="4360" max="4360" width="11" style="70" bestFit="1" customWidth="1"/>
    <col min="4361" max="4609" width="9.140625" style="70"/>
    <col min="4610" max="4610" width="21" style="70" customWidth="1"/>
    <col min="4611" max="4611" width="81.42578125" style="70" customWidth="1"/>
    <col min="4612" max="4613" width="15.5703125" style="70" customWidth="1"/>
    <col min="4614" max="4614" width="14.140625" style="70" bestFit="1" customWidth="1"/>
    <col min="4615" max="4615" width="18" style="70" bestFit="1" customWidth="1"/>
    <col min="4616" max="4616" width="11" style="70" bestFit="1" customWidth="1"/>
    <col min="4617" max="4865" width="9.140625" style="70"/>
    <col min="4866" max="4866" width="21" style="70" customWidth="1"/>
    <col min="4867" max="4867" width="81.42578125" style="70" customWidth="1"/>
    <col min="4868" max="4869" width="15.5703125" style="70" customWidth="1"/>
    <col min="4870" max="4870" width="14.140625" style="70" bestFit="1" customWidth="1"/>
    <col min="4871" max="4871" width="18" style="70" bestFit="1" customWidth="1"/>
    <col min="4872" max="4872" width="11" style="70" bestFit="1" customWidth="1"/>
    <col min="4873" max="5121" width="9.140625" style="70"/>
    <col min="5122" max="5122" width="21" style="70" customWidth="1"/>
    <col min="5123" max="5123" width="81.42578125" style="70" customWidth="1"/>
    <col min="5124" max="5125" width="15.5703125" style="70" customWidth="1"/>
    <col min="5126" max="5126" width="14.140625" style="70" bestFit="1" customWidth="1"/>
    <col min="5127" max="5127" width="18" style="70" bestFit="1" customWidth="1"/>
    <col min="5128" max="5128" width="11" style="70" bestFit="1" customWidth="1"/>
    <col min="5129" max="5377" width="9.140625" style="70"/>
    <col min="5378" max="5378" width="21" style="70" customWidth="1"/>
    <col min="5379" max="5379" width="81.42578125" style="70" customWidth="1"/>
    <col min="5380" max="5381" width="15.5703125" style="70" customWidth="1"/>
    <col min="5382" max="5382" width="14.140625" style="70" bestFit="1" customWidth="1"/>
    <col min="5383" max="5383" width="18" style="70" bestFit="1" customWidth="1"/>
    <col min="5384" max="5384" width="11" style="70" bestFit="1" customWidth="1"/>
    <col min="5385" max="5633" width="9.140625" style="70"/>
    <col min="5634" max="5634" width="21" style="70" customWidth="1"/>
    <col min="5635" max="5635" width="81.42578125" style="70" customWidth="1"/>
    <col min="5636" max="5637" width="15.5703125" style="70" customWidth="1"/>
    <col min="5638" max="5638" width="14.140625" style="70" bestFit="1" customWidth="1"/>
    <col min="5639" max="5639" width="18" style="70" bestFit="1" customWidth="1"/>
    <col min="5640" max="5640" width="11" style="70" bestFit="1" customWidth="1"/>
    <col min="5641" max="5889" width="9.140625" style="70"/>
    <col min="5890" max="5890" width="21" style="70" customWidth="1"/>
    <col min="5891" max="5891" width="81.42578125" style="70" customWidth="1"/>
    <col min="5892" max="5893" width="15.5703125" style="70" customWidth="1"/>
    <col min="5894" max="5894" width="14.140625" style="70" bestFit="1" customWidth="1"/>
    <col min="5895" max="5895" width="18" style="70" bestFit="1" customWidth="1"/>
    <col min="5896" max="5896" width="11" style="70" bestFit="1" customWidth="1"/>
    <col min="5897" max="6145" width="9.140625" style="70"/>
    <col min="6146" max="6146" width="21" style="70" customWidth="1"/>
    <col min="6147" max="6147" width="81.42578125" style="70" customWidth="1"/>
    <col min="6148" max="6149" width="15.5703125" style="70" customWidth="1"/>
    <col min="6150" max="6150" width="14.140625" style="70" bestFit="1" customWidth="1"/>
    <col min="6151" max="6151" width="18" style="70" bestFit="1" customWidth="1"/>
    <col min="6152" max="6152" width="11" style="70" bestFit="1" customWidth="1"/>
    <col min="6153" max="6401" width="9.140625" style="70"/>
    <col min="6402" max="6402" width="21" style="70" customWidth="1"/>
    <col min="6403" max="6403" width="81.42578125" style="70" customWidth="1"/>
    <col min="6404" max="6405" width="15.5703125" style="70" customWidth="1"/>
    <col min="6406" max="6406" width="14.140625" style="70" bestFit="1" customWidth="1"/>
    <col min="6407" max="6407" width="18" style="70" bestFit="1" customWidth="1"/>
    <col min="6408" max="6408" width="11" style="70" bestFit="1" customWidth="1"/>
    <col min="6409" max="6657" width="9.140625" style="70"/>
    <col min="6658" max="6658" width="21" style="70" customWidth="1"/>
    <col min="6659" max="6659" width="81.42578125" style="70" customWidth="1"/>
    <col min="6660" max="6661" width="15.5703125" style="70" customWidth="1"/>
    <col min="6662" max="6662" width="14.140625" style="70" bestFit="1" customWidth="1"/>
    <col min="6663" max="6663" width="18" style="70" bestFit="1" customWidth="1"/>
    <col min="6664" max="6664" width="11" style="70" bestFit="1" customWidth="1"/>
    <col min="6665" max="6913" width="9.140625" style="70"/>
    <col min="6914" max="6914" width="21" style="70" customWidth="1"/>
    <col min="6915" max="6915" width="81.42578125" style="70" customWidth="1"/>
    <col min="6916" max="6917" width="15.5703125" style="70" customWidth="1"/>
    <col min="6918" max="6918" width="14.140625" style="70" bestFit="1" customWidth="1"/>
    <col min="6919" max="6919" width="18" style="70" bestFit="1" customWidth="1"/>
    <col min="6920" max="6920" width="11" style="70" bestFit="1" customWidth="1"/>
    <col min="6921" max="7169" width="9.140625" style="70"/>
    <col min="7170" max="7170" width="21" style="70" customWidth="1"/>
    <col min="7171" max="7171" width="81.42578125" style="70" customWidth="1"/>
    <col min="7172" max="7173" width="15.5703125" style="70" customWidth="1"/>
    <col min="7174" max="7174" width="14.140625" style="70" bestFit="1" customWidth="1"/>
    <col min="7175" max="7175" width="18" style="70" bestFit="1" customWidth="1"/>
    <col min="7176" max="7176" width="11" style="70" bestFit="1" customWidth="1"/>
    <col min="7177" max="7425" width="9.140625" style="70"/>
    <col min="7426" max="7426" width="21" style="70" customWidth="1"/>
    <col min="7427" max="7427" width="81.42578125" style="70" customWidth="1"/>
    <col min="7428" max="7429" width="15.5703125" style="70" customWidth="1"/>
    <col min="7430" max="7430" width="14.140625" style="70" bestFit="1" customWidth="1"/>
    <col min="7431" max="7431" width="18" style="70" bestFit="1" customWidth="1"/>
    <col min="7432" max="7432" width="11" style="70" bestFit="1" customWidth="1"/>
    <col min="7433" max="7681" width="9.140625" style="70"/>
    <col min="7682" max="7682" width="21" style="70" customWidth="1"/>
    <col min="7683" max="7683" width="81.42578125" style="70" customWidth="1"/>
    <col min="7684" max="7685" width="15.5703125" style="70" customWidth="1"/>
    <col min="7686" max="7686" width="14.140625" style="70" bestFit="1" customWidth="1"/>
    <col min="7687" max="7687" width="18" style="70" bestFit="1" customWidth="1"/>
    <col min="7688" max="7688" width="11" style="70" bestFit="1" customWidth="1"/>
    <col min="7689" max="7937" width="9.140625" style="70"/>
    <col min="7938" max="7938" width="21" style="70" customWidth="1"/>
    <col min="7939" max="7939" width="81.42578125" style="70" customWidth="1"/>
    <col min="7940" max="7941" width="15.5703125" style="70" customWidth="1"/>
    <col min="7942" max="7942" width="14.140625" style="70" bestFit="1" customWidth="1"/>
    <col min="7943" max="7943" width="18" style="70" bestFit="1" customWidth="1"/>
    <col min="7944" max="7944" width="11" style="70" bestFit="1" customWidth="1"/>
    <col min="7945" max="8193" width="9.140625" style="70"/>
    <col min="8194" max="8194" width="21" style="70" customWidth="1"/>
    <col min="8195" max="8195" width="81.42578125" style="70" customWidth="1"/>
    <col min="8196" max="8197" width="15.5703125" style="70" customWidth="1"/>
    <col min="8198" max="8198" width="14.140625" style="70" bestFit="1" customWidth="1"/>
    <col min="8199" max="8199" width="18" style="70" bestFit="1" customWidth="1"/>
    <col min="8200" max="8200" width="11" style="70" bestFit="1" customWidth="1"/>
    <col min="8201" max="8449" width="9.140625" style="70"/>
    <col min="8450" max="8450" width="21" style="70" customWidth="1"/>
    <col min="8451" max="8451" width="81.42578125" style="70" customWidth="1"/>
    <col min="8452" max="8453" width="15.5703125" style="70" customWidth="1"/>
    <col min="8454" max="8454" width="14.140625" style="70" bestFit="1" customWidth="1"/>
    <col min="8455" max="8455" width="18" style="70" bestFit="1" customWidth="1"/>
    <col min="8456" max="8456" width="11" style="70" bestFit="1" customWidth="1"/>
    <col min="8457" max="8705" width="9.140625" style="70"/>
    <col min="8706" max="8706" width="21" style="70" customWidth="1"/>
    <col min="8707" max="8707" width="81.42578125" style="70" customWidth="1"/>
    <col min="8708" max="8709" width="15.5703125" style="70" customWidth="1"/>
    <col min="8710" max="8710" width="14.140625" style="70" bestFit="1" customWidth="1"/>
    <col min="8711" max="8711" width="18" style="70" bestFit="1" customWidth="1"/>
    <col min="8712" max="8712" width="11" style="70" bestFit="1" customWidth="1"/>
    <col min="8713" max="8961" width="9.140625" style="70"/>
    <col min="8962" max="8962" width="21" style="70" customWidth="1"/>
    <col min="8963" max="8963" width="81.42578125" style="70" customWidth="1"/>
    <col min="8964" max="8965" width="15.5703125" style="70" customWidth="1"/>
    <col min="8966" max="8966" width="14.140625" style="70" bestFit="1" customWidth="1"/>
    <col min="8967" max="8967" width="18" style="70" bestFit="1" customWidth="1"/>
    <col min="8968" max="8968" width="11" style="70" bestFit="1" customWidth="1"/>
    <col min="8969" max="9217" width="9.140625" style="70"/>
    <col min="9218" max="9218" width="21" style="70" customWidth="1"/>
    <col min="9219" max="9219" width="81.42578125" style="70" customWidth="1"/>
    <col min="9220" max="9221" width="15.5703125" style="70" customWidth="1"/>
    <col min="9222" max="9222" width="14.140625" style="70" bestFit="1" customWidth="1"/>
    <col min="9223" max="9223" width="18" style="70" bestFit="1" customWidth="1"/>
    <col min="9224" max="9224" width="11" style="70" bestFit="1" customWidth="1"/>
    <col min="9225" max="9473" width="9.140625" style="70"/>
    <col min="9474" max="9474" width="21" style="70" customWidth="1"/>
    <col min="9475" max="9475" width="81.42578125" style="70" customWidth="1"/>
    <col min="9476" max="9477" width="15.5703125" style="70" customWidth="1"/>
    <col min="9478" max="9478" width="14.140625" style="70" bestFit="1" customWidth="1"/>
    <col min="9479" max="9479" width="18" style="70" bestFit="1" customWidth="1"/>
    <col min="9480" max="9480" width="11" style="70" bestFit="1" customWidth="1"/>
    <col min="9481" max="9729" width="9.140625" style="70"/>
    <col min="9730" max="9730" width="21" style="70" customWidth="1"/>
    <col min="9731" max="9731" width="81.42578125" style="70" customWidth="1"/>
    <col min="9732" max="9733" width="15.5703125" style="70" customWidth="1"/>
    <col min="9734" max="9734" width="14.140625" style="70" bestFit="1" customWidth="1"/>
    <col min="9735" max="9735" width="18" style="70" bestFit="1" customWidth="1"/>
    <col min="9736" max="9736" width="11" style="70" bestFit="1" customWidth="1"/>
    <col min="9737" max="9985" width="9.140625" style="70"/>
    <col min="9986" max="9986" width="21" style="70" customWidth="1"/>
    <col min="9987" max="9987" width="81.42578125" style="70" customWidth="1"/>
    <col min="9988" max="9989" width="15.5703125" style="70" customWidth="1"/>
    <col min="9990" max="9990" width="14.140625" style="70" bestFit="1" customWidth="1"/>
    <col min="9991" max="9991" width="18" style="70" bestFit="1" customWidth="1"/>
    <col min="9992" max="9992" width="11" style="70" bestFit="1" customWidth="1"/>
    <col min="9993" max="10241" width="9.140625" style="70"/>
    <col min="10242" max="10242" width="21" style="70" customWidth="1"/>
    <col min="10243" max="10243" width="81.42578125" style="70" customWidth="1"/>
    <col min="10244" max="10245" width="15.5703125" style="70" customWidth="1"/>
    <col min="10246" max="10246" width="14.140625" style="70" bestFit="1" customWidth="1"/>
    <col min="10247" max="10247" width="18" style="70" bestFit="1" customWidth="1"/>
    <col min="10248" max="10248" width="11" style="70" bestFit="1" customWidth="1"/>
    <col min="10249" max="10497" width="9.140625" style="70"/>
    <col min="10498" max="10498" width="21" style="70" customWidth="1"/>
    <col min="10499" max="10499" width="81.42578125" style="70" customWidth="1"/>
    <col min="10500" max="10501" width="15.5703125" style="70" customWidth="1"/>
    <col min="10502" max="10502" width="14.140625" style="70" bestFit="1" customWidth="1"/>
    <col min="10503" max="10503" width="18" style="70" bestFit="1" customWidth="1"/>
    <col min="10504" max="10504" width="11" style="70" bestFit="1" customWidth="1"/>
    <col min="10505" max="10753" width="9.140625" style="70"/>
    <col min="10754" max="10754" width="21" style="70" customWidth="1"/>
    <col min="10755" max="10755" width="81.42578125" style="70" customWidth="1"/>
    <col min="10756" max="10757" width="15.5703125" style="70" customWidth="1"/>
    <col min="10758" max="10758" width="14.140625" style="70" bestFit="1" customWidth="1"/>
    <col min="10759" max="10759" width="18" style="70" bestFit="1" customWidth="1"/>
    <col min="10760" max="10760" width="11" style="70" bestFit="1" customWidth="1"/>
    <col min="10761" max="11009" width="9.140625" style="70"/>
    <col min="11010" max="11010" width="21" style="70" customWidth="1"/>
    <col min="11011" max="11011" width="81.42578125" style="70" customWidth="1"/>
    <col min="11012" max="11013" width="15.5703125" style="70" customWidth="1"/>
    <col min="11014" max="11014" width="14.140625" style="70" bestFit="1" customWidth="1"/>
    <col min="11015" max="11015" width="18" style="70" bestFit="1" customWidth="1"/>
    <col min="11016" max="11016" width="11" style="70" bestFit="1" customWidth="1"/>
    <col min="11017" max="11265" width="9.140625" style="70"/>
    <col min="11266" max="11266" width="21" style="70" customWidth="1"/>
    <col min="11267" max="11267" width="81.42578125" style="70" customWidth="1"/>
    <col min="11268" max="11269" width="15.5703125" style="70" customWidth="1"/>
    <col min="11270" max="11270" width="14.140625" style="70" bestFit="1" customWidth="1"/>
    <col min="11271" max="11271" width="18" style="70" bestFit="1" customWidth="1"/>
    <col min="11272" max="11272" width="11" style="70" bestFit="1" customWidth="1"/>
    <col min="11273" max="11521" width="9.140625" style="70"/>
    <col min="11522" max="11522" width="21" style="70" customWidth="1"/>
    <col min="11523" max="11523" width="81.42578125" style="70" customWidth="1"/>
    <col min="11524" max="11525" width="15.5703125" style="70" customWidth="1"/>
    <col min="11526" max="11526" width="14.140625" style="70" bestFit="1" customWidth="1"/>
    <col min="11527" max="11527" width="18" style="70" bestFit="1" customWidth="1"/>
    <col min="11528" max="11528" width="11" style="70" bestFit="1" customWidth="1"/>
    <col min="11529" max="11777" width="9.140625" style="70"/>
    <col min="11778" max="11778" width="21" style="70" customWidth="1"/>
    <col min="11779" max="11779" width="81.42578125" style="70" customWidth="1"/>
    <col min="11780" max="11781" width="15.5703125" style="70" customWidth="1"/>
    <col min="11782" max="11782" width="14.140625" style="70" bestFit="1" customWidth="1"/>
    <col min="11783" max="11783" width="18" style="70" bestFit="1" customWidth="1"/>
    <col min="11784" max="11784" width="11" style="70" bestFit="1" customWidth="1"/>
    <col min="11785" max="12033" width="9.140625" style="70"/>
    <col min="12034" max="12034" width="21" style="70" customWidth="1"/>
    <col min="12035" max="12035" width="81.42578125" style="70" customWidth="1"/>
    <col min="12036" max="12037" width="15.5703125" style="70" customWidth="1"/>
    <col min="12038" max="12038" width="14.140625" style="70" bestFit="1" customWidth="1"/>
    <col min="12039" max="12039" width="18" style="70" bestFit="1" customWidth="1"/>
    <col min="12040" max="12040" width="11" style="70" bestFit="1" customWidth="1"/>
    <col min="12041" max="12289" width="9.140625" style="70"/>
    <col min="12290" max="12290" width="21" style="70" customWidth="1"/>
    <col min="12291" max="12291" width="81.42578125" style="70" customWidth="1"/>
    <col min="12292" max="12293" width="15.5703125" style="70" customWidth="1"/>
    <col min="12294" max="12294" width="14.140625" style="70" bestFit="1" customWidth="1"/>
    <col min="12295" max="12295" width="18" style="70" bestFit="1" customWidth="1"/>
    <col min="12296" max="12296" width="11" style="70" bestFit="1" customWidth="1"/>
    <col min="12297" max="12545" width="9.140625" style="70"/>
    <col min="12546" max="12546" width="21" style="70" customWidth="1"/>
    <col min="12547" max="12547" width="81.42578125" style="70" customWidth="1"/>
    <col min="12548" max="12549" width="15.5703125" style="70" customWidth="1"/>
    <col min="12550" max="12550" width="14.140625" style="70" bestFit="1" customWidth="1"/>
    <col min="12551" max="12551" width="18" style="70" bestFit="1" customWidth="1"/>
    <col min="12552" max="12552" width="11" style="70" bestFit="1" customWidth="1"/>
    <col min="12553" max="12801" width="9.140625" style="70"/>
    <col min="12802" max="12802" width="21" style="70" customWidth="1"/>
    <col min="12803" max="12803" width="81.42578125" style="70" customWidth="1"/>
    <col min="12804" max="12805" width="15.5703125" style="70" customWidth="1"/>
    <col min="12806" max="12806" width="14.140625" style="70" bestFit="1" customWidth="1"/>
    <col min="12807" max="12807" width="18" style="70" bestFit="1" customWidth="1"/>
    <col min="12808" max="12808" width="11" style="70" bestFit="1" customWidth="1"/>
    <col min="12809" max="13057" width="9.140625" style="70"/>
    <col min="13058" max="13058" width="21" style="70" customWidth="1"/>
    <col min="13059" max="13059" width="81.42578125" style="70" customWidth="1"/>
    <col min="13060" max="13061" width="15.5703125" style="70" customWidth="1"/>
    <col min="13062" max="13062" width="14.140625" style="70" bestFit="1" customWidth="1"/>
    <col min="13063" max="13063" width="18" style="70" bestFit="1" customWidth="1"/>
    <col min="13064" max="13064" width="11" style="70" bestFit="1" customWidth="1"/>
    <col min="13065" max="13313" width="9.140625" style="70"/>
    <col min="13314" max="13314" width="21" style="70" customWidth="1"/>
    <col min="13315" max="13315" width="81.42578125" style="70" customWidth="1"/>
    <col min="13316" max="13317" width="15.5703125" style="70" customWidth="1"/>
    <col min="13318" max="13318" width="14.140625" style="70" bestFit="1" customWidth="1"/>
    <col min="13319" max="13319" width="18" style="70" bestFit="1" customWidth="1"/>
    <col min="13320" max="13320" width="11" style="70" bestFit="1" customWidth="1"/>
    <col min="13321" max="13569" width="9.140625" style="70"/>
    <col min="13570" max="13570" width="21" style="70" customWidth="1"/>
    <col min="13571" max="13571" width="81.42578125" style="70" customWidth="1"/>
    <col min="13572" max="13573" width="15.5703125" style="70" customWidth="1"/>
    <col min="13574" max="13574" width="14.140625" style="70" bestFit="1" customWidth="1"/>
    <col min="13575" max="13575" width="18" style="70" bestFit="1" customWidth="1"/>
    <col min="13576" max="13576" width="11" style="70" bestFit="1" customWidth="1"/>
    <col min="13577" max="13825" width="9.140625" style="70"/>
    <col min="13826" max="13826" width="21" style="70" customWidth="1"/>
    <col min="13827" max="13827" width="81.42578125" style="70" customWidth="1"/>
    <col min="13828" max="13829" width="15.5703125" style="70" customWidth="1"/>
    <col min="13830" max="13830" width="14.140625" style="70" bestFit="1" customWidth="1"/>
    <col min="13831" max="13831" width="18" style="70" bestFit="1" customWidth="1"/>
    <col min="13832" max="13832" width="11" style="70" bestFit="1" customWidth="1"/>
    <col min="13833" max="14081" width="9.140625" style="70"/>
    <col min="14082" max="14082" width="21" style="70" customWidth="1"/>
    <col min="14083" max="14083" width="81.42578125" style="70" customWidth="1"/>
    <col min="14084" max="14085" width="15.5703125" style="70" customWidth="1"/>
    <col min="14086" max="14086" width="14.140625" style="70" bestFit="1" customWidth="1"/>
    <col min="14087" max="14087" width="18" style="70" bestFit="1" customWidth="1"/>
    <col min="14088" max="14088" width="11" style="70" bestFit="1" customWidth="1"/>
    <col min="14089" max="14337" width="9.140625" style="70"/>
    <col min="14338" max="14338" width="21" style="70" customWidth="1"/>
    <col min="14339" max="14339" width="81.42578125" style="70" customWidth="1"/>
    <col min="14340" max="14341" width="15.5703125" style="70" customWidth="1"/>
    <col min="14342" max="14342" width="14.140625" style="70" bestFit="1" customWidth="1"/>
    <col min="14343" max="14343" width="18" style="70" bestFit="1" customWidth="1"/>
    <col min="14344" max="14344" width="11" style="70" bestFit="1" customWidth="1"/>
    <col min="14345" max="14593" width="9.140625" style="70"/>
    <col min="14594" max="14594" width="21" style="70" customWidth="1"/>
    <col min="14595" max="14595" width="81.42578125" style="70" customWidth="1"/>
    <col min="14596" max="14597" width="15.5703125" style="70" customWidth="1"/>
    <col min="14598" max="14598" width="14.140625" style="70" bestFit="1" customWidth="1"/>
    <col min="14599" max="14599" width="18" style="70" bestFit="1" customWidth="1"/>
    <col min="14600" max="14600" width="11" style="70" bestFit="1" customWidth="1"/>
    <col min="14601" max="14849" width="9.140625" style="70"/>
    <col min="14850" max="14850" width="21" style="70" customWidth="1"/>
    <col min="14851" max="14851" width="81.42578125" style="70" customWidth="1"/>
    <col min="14852" max="14853" width="15.5703125" style="70" customWidth="1"/>
    <col min="14854" max="14854" width="14.140625" style="70" bestFit="1" customWidth="1"/>
    <col min="14855" max="14855" width="18" style="70" bestFit="1" customWidth="1"/>
    <col min="14856" max="14856" width="11" style="70" bestFit="1" customWidth="1"/>
    <col min="14857" max="15105" width="9.140625" style="70"/>
    <col min="15106" max="15106" width="21" style="70" customWidth="1"/>
    <col min="15107" max="15107" width="81.42578125" style="70" customWidth="1"/>
    <col min="15108" max="15109" width="15.5703125" style="70" customWidth="1"/>
    <col min="15110" max="15110" width="14.140625" style="70" bestFit="1" customWidth="1"/>
    <col min="15111" max="15111" width="18" style="70" bestFit="1" customWidth="1"/>
    <col min="15112" max="15112" width="11" style="70" bestFit="1" customWidth="1"/>
    <col min="15113" max="15361" width="9.140625" style="70"/>
    <col min="15362" max="15362" width="21" style="70" customWidth="1"/>
    <col min="15363" max="15363" width="81.42578125" style="70" customWidth="1"/>
    <col min="15364" max="15365" width="15.5703125" style="70" customWidth="1"/>
    <col min="15366" max="15366" width="14.140625" style="70" bestFit="1" customWidth="1"/>
    <col min="15367" max="15367" width="18" style="70" bestFit="1" customWidth="1"/>
    <col min="15368" max="15368" width="11" style="70" bestFit="1" customWidth="1"/>
    <col min="15369" max="15617" width="9.140625" style="70"/>
    <col min="15618" max="15618" width="21" style="70" customWidth="1"/>
    <col min="15619" max="15619" width="81.42578125" style="70" customWidth="1"/>
    <col min="15620" max="15621" width="15.5703125" style="70" customWidth="1"/>
    <col min="15622" max="15622" width="14.140625" style="70" bestFit="1" customWidth="1"/>
    <col min="15623" max="15623" width="18" style="70" bestFit="1" customWidth="1"/>
    <col min="15624" max="15624" width="11" style="70" bestFit="1" customWidth="1"/>
    <col min="15625" max="15873" width="9.140625" style="70"/>
    <col min="15874" max="15874" width="21" style="70" customWidth="1"/>
    <col min="15875" max="15875" width="81.42578125" style="70" customWidth="1"/>
    <col min="15876" max="15877" width="15.5703125" style="70" customWidth="1"/>
    <col min="15878" max="15878" width="14.140625" style="70" bestFit="1" customWidth="1"/>
    <col min="15879" max="15879" width="18" style="70" bestFit="1" customWidth="1"/>
    <col min="15880" max="15880" width="11" style="70" bestFit="1" customWidth="1"/>
    <col min="15881" max="16129" width="9.140625" style="70"/>
    <col min="16130" max="16130" width="21" style="70" customWidth="1"/>
    <col min="16131" max="16131" width="81.42578125" style="70" customWidth="1"/>
    <col min="16132" max="16133" width="15.5703125" style="70" customWidth="1"/>
    <col min="16134" max="16134" width="14.140625" style="70" bestFit="1" customWidth="1"/>
    <col min="16135" max="16135" width="18" style="70" bestFit="1" customWidth="1"/>
    <col min="16136" max="16136" width="11" style="70" bestFit="1" customWidth="1"/>
    <col min="16137" max="16384" width="9.140625" style="70"/>
  </cols>
  <sheetData>
    <row r="1" spans="1:8" ht="13.5" thickBot="1"/>
    <row r="2" spans="1:8" s="76" customFormat="1" ht="6" thickBot="1">
      <c r="B2" s="77"/>
      <c r="C2" s="285"/>
      <c r="D2" s="78"/>
      <c r="E2" s="79"/>
      <c r="F2" s="79"/>
      <c r="G2" s="80"/>
    </row>
    <row r="3" spans="1:8" s="81" customFormat="1" ht="56.25" thickBot="1">
      <c r="A3" s="670" t="s">
        <v>8915</v>
      </c>
      <c r="B3" s="291"/>
      <c r="C3" s="293" t="str">
        <f>[3]ORÇAMENTO!E5</f>
        <v>ASSOCIAÇÃO MATO-GROSSENSE DOS MUNICÍPIOS</v>
      </c>
      <c r="D3" s="2422" t="str">
        <f>'ORÇAMENTO '!F5</f>
        <v>Ref.: Tabela de Serviços
SINAPI (DEZEMBRO/2016)                                                     COM DESONERAÇÃO
e/ou composições PiniTCPO</v>
      </c>
      <c r="E3" s="2423"/>
      <c r="F3" s="2424"/>
      <c r="G3" s="2425"/>
    </row>
    <row r="4" spans="1:8" s="107" customFormat="1" ht="39" thickBot="1">
      <c r="A4" s="670" t="s">
        <v>9120</v>
      </c>
      <c r="B4" s="292"/>
      <c r="C4" s="289" t="s">
        <v>4</v>
      </c>
      <c r="D4" s="290" t="s">
        <v>7</v>
      </c>
      <c r="E4" s="294">
        <f>'ORÇAMENTO '!G6</f>
        <v>0.29070000000000001</v>
      </c>
      <c r="F4" s="2426"/>
      <c r="G4" s="2427"/>
    </row>
    <row r="5" spans="1:8" s="82" customFormat="1" ht="18.75" thickBot="1">
      <c r="B5" s="2431" t="s">
        <v>9809</v>
      </c>
      <c r="C5" s="2432"/>
      <c r="D5" s="2432"/>
      <c r="E5" s="2432"/>
      <c r="F5" s="2432"/>
      <c r="G5" s="2433"/>
    </row>
    <row r="6" spans="1:8" s="76" customFormat="1" ht="6" thickBot="1">
      <c r="B6" s="77"/>
      <c r="C6" s="285"/>
      <c r="D6" s="78"/>
      <c r="E6" s="79"/>
      <c r="F6" s="79"/>
      <c r="G6" s="80"/>
    </row>
    <row r="7" spans="1:8" s="83" customFormat="1" ht="15.75">
      <c r="B7" s="412" t="str">
        <f>[3]ORÇAMENTO!C9</f>
        <v>OBRA:</v>
      </c>
      <c r="C7" s="2413" t="str">
        <f>'ORÇAMENTO '!D9</f>
        <v>CONSTRUÇÃO DA UNIDADE DESCENTRALIZADA DE REABILITAÇÃO- UDR</v>
      </c>
      <c r="D7" s="2413"/>
      <c r="E7" s="2413"/>
      <c r="F7" s="414" t="str">
        <f>[3]ORÇAMENTO!I9</f>
        <v>DATA:</v>
      </c>
      <c r="G7" s="415">
        <f>'ORÇAMENTO '!J9</f>
        <v>42907</v>
      </c>
    </row>
    <row r="8" spans="1:8" s="84" customFormat="1" ht="16.5" thickBot="1">
      <c r="B8" s="416" t="str">
        <f>[3]ORÇAMENTO!C10</f>
        <v>LOCAL:</v>
      </c>
      <c r="C8" s="417" t="str">
        <f>'ORÇAMENTO '!D10</f>
        <v>RODOVIA PALMIRO PAES DE BARROS - MT 040 , JARDIM ESTORIL , SANTO ANTÔNIO DO LERVERGER- MT</v>
      </c>
      <c r="D8" s="417"/>
      <c r="E8" s="417"/>
      <c r="F8" s="418" t="str">
        <f>[3]ORÇAMENTO!I10</f>
        <v>LEIS SOCIAIS:</v>
      </c>
      <c r="G8" s="419">
        <f>'ORÇAMENTO '!J10</f>
        <v>0.90010000000000001</v>
      </c>
    </row>
    <row r="9" spans="1:8" s="85" customFormat="1" ht="6" thickBot="1">
      <c r="B9" s="86"/>
      <c r="C9" s="87"/>
      <c r="D9" s="88"/>
      <c r="E9" s="89"/>
      <c r="F9" s="89"/>
      <c r="G9" s="90"/>
    </row>
    <row r="10" spans="1:8" s="84" customFormat="1" ht="18.75" thickBot="1">
      <c r="B10" s="2428" t="s">
        <v>3088</v>
      </c>
      <c r="C10" s="2429"/>
      <c r="D10" s="2429"/>
      <c r="E10" s="2429"/>
      <c r="F10" s="2429"/>
      <c r="G10" s="2430"/>
    </row>
    <row r="11" spans="1:8" s="85" customFormat="1" ht="6" thickBot="1">
      <c r="B11" s="86"/>
      <c r="C11" s="87"/>
      <c r="D11" s="88"/>
      <c r="E11" s="89"/>
      <c r="F11" s="89"/>
      <c r="G11" s="90"/>
    </row>
    <row r="12" spans="1:8" ht="13.5" thickBot="1">
      <c r="B12" s="91"/>
      <c r="C12" s="91"/>
      <c r="D12" s="91"/>
      <c r="E12" s="91"/>
      <c r="F12" s="92"/>
      <c r="G12" s="92"/>
    </row>
    <row r="13" spans="1:8" s="456" customFormat="1" ht="22.5" customHeight="1">
      <c r="A13" s="671"/>
      <c r="B13" s="420" t="s">
        <v>10446</v>
      </c>
      <c r="C13" s="2406" t="s">
        <v>3106</v>
      </c>
      <c r="D13" s="2407"/>
      <c r="E13" s="2407"/>
      <c r="F13" s="2408"/>
      <c r="G13" s="424" t="s">
        <v>11729</v>
      </c>
      <c r="H13" s="456" t="s">
        <v>12244</v>
      </c>
    </row>
    <row r="14" spans="1:8" s="456" customFormat="1" ht="31.5">
      <c r="A14" s="671"/>
      <c r="B14" s="425" t="s">
        <v>3230</v>
      </c>
      <c r="C14" s="661" t="s">
        <v>3089</v>
      </c>
      <c r="D14" s="661" t="s">
        <v>30</v>
      </c>
      <c r="E14" s="661" t="s">
        <v>3090</v>
      </c>
      <c r="F14" s="662" t="s">
        <v>3091</v>
      </c>
      <c r="G14" s="663" t="s">
        <v>3092</v>
      </c>
    </row>
    <row r="15" spans="1:8" s="456" customFormat="1" ht="15.75">
      <c r="A15" s="671"/>
      <c r="B15" s="2409" t="s">
        <v>3096</v>
      </c>
      <c r="C15" s="2410"/>
      <c r="D15" s="2410"/>
      <c r="E15" s="2410"/>
      <c r="F15" s="2410"/>
      <c r="G15" s="2411"/>
    </row>
    <row r="16" spans="1:8" s="456" customFormat="1" ht="30">
      <c r="A16" s="671" t="s">
        <v>8915</v>
      </c>
      <c r="B16" s="457">
        <v>370</v>
      </c>
      <c r="C16" s="312" t="str">
        <f>IF($A16="INSUMO",VLOOKUP($B16,'BANCO DE DADOS DEZEMBRO INS'!$A:$D,2,FALSE),VLOOKUP($B16,'BANCO DE DADOS DEZEMBRO SERV'!$B:$E,2,FALSE))</f>
        <v>AREIA MEDIA - POSTO JAZIDA/FORNECEDOR (RETIRADO NA JAZIDA, SEM TRANSPORTE)</v>
      </c>
      <c r="D16" s="311" t="str">
        <f>IF($A16="INSUMO",VLOOKUP($B16,'BANCO DE DADOS DEZEMBRO INS'!$A:$D,3,FALSE),VLOOKUP($B16,'BANCO DE DADOS DEZEMBRO SERV'!$B:$E,3,FALSE))</f>
        <v>M3</v>
      </c>
      <c r="E16" s="1108">
        <v>1.89E-2</v>
      </c>
      <c r="F16" s="426">
        <f>IF($A16="INSUMO",VLOOKUP($B16,'BANCO DE DADOS DEZEMBRO INS'!$A:$D,4,FALSE),VLOOKUP($B16,'BANCO DE DADOS DEZEMBRO SERV'!$B:$E,4,FALSE))</f>
        <v>66.25</v>
      </c>
      <c r="G16" s="427">
        <f t="shared" ref="G16:G25" si="0">TRUNC(E16*F16,2)</f>
        <v>1.25</v>
      </c>
    </row>
    <row r="17" spans="1:7" s="456" customFormat="1" ht="30">
      <c r="A17" s="671" t="s">
        <v>8915</v>
      </c>
      <c r="B17" s="457">
        <v>7271</v>
      </c>
      <c r="C17" s="312" t="str">
        <f>IF($A17="INSUMO",VLOOKUP($B17,'BANCO DE DADOS DEZEMBRO INS'!$A:$D,2,FALSE),VLOOKUP($B17,'BANCO DE DADOS DEZEMBRO SERV'!$B:$E,2,FALSE))</f>
        <v>BLOCO CERAMICO (ALVENARIA DE VEDACAO), 8 FUROS, DE 9 X 19 X 19 CM</v>
      </c>
      <c r="D17" s="311" t="str">
        <f>IF($A17="INSUMO",VLOOKUP($B17,'BANCO DE DADOS DEZEMBRO INS'!$A:$D,3,FALSE),VLOOKUP($B17,'BANCO DE DADOS DEZEMBRO SERV'!$B:$E,3,FALSE))</f>
        <v>UN</v>
      </c>
      <c r="E17" s="458">
        <v>30</v>
      </c>
      <c r="F17" s="426">
        <f>IF($A17="INSUMO",VLOOKUP($B17,'BANCO DE DADOS DEZEMBRO INS'!$A:$D,4,FALSE),VLOOKUP($B17,'BANCO DE DADOS DEZEMBRO SERV'!$B:$E,4,FALSE))</f>
        <v>0.48</v>
      </c>
      <c r="G17" s="427">
        <f t="shared" si="0"/>
        <v>14.4</v>
      </c>
    </row>
    <row r="18" spans="1:7" s="456" customFormat="1" ht="30">
      <c r="A18" s="671" t="s">
        <v>8915</v>
      </c>
      <c r="B18" s="457">
        <v>4433</v>
      </c>
      <c r="C18" s="312" t="str">
        <f>IF($A18="INSUMO",VLOOKUP($B18,'BANCO DE DADOS DEZEMBRO INS'!$A:$D,2,FALSE),VLOOKUP($B18,'BANCO DE DADOS DEZEMBRO SERV'!$B:$E,2,FALSE))</f>
        <v>PECA DE MADEIRA NAO APARELHADA *7,5 X 7,5* CM (3 X 3 ") MACARANDUBA, ANGELIM OU EQUIVALENTE DA REGIAO</v>
      </c>
      <c r="D18" s="311" t="str">
        <f>IF($A18="INSUMO",VLOOKUP($B18,'BANCO DE DADOS DEZEMBRO INS'!$A:$D,3,FALSE),VLOOKUP($B18,'BANCO DE DADOS DEZEMBRO SERV'!$B:$E,3,FALSE))</f>
        <v>M</v>
      </c>
      <c r="E18" s="458">
        <v>25</v>
      </c>
      <c r="F18" s="426">
        <f>IF($A18="INSUMO",VLOOKUP($B18,'BANCO DE DADOS DEZEMBRO INS'!$A:$D,4,FALSE),VLOOKUP($B18,'BANCO DE DADOS DEZEMBRO SERV'!$B:$E,4,FALSE))</f>
        <v>5.84</v>
      </c>
      <c r="G18" s="427">
        <f t="shared" si="0"/>
        <v>146</v>
      </c>
    </row>
    <row r="19" spans="1:7" s="456" customFormat="1" ht="30">
      <c r="A19" s="671" t="s">
        <v>8915</v>
      </c>
      <c r="B19" s="457">
        <v>6189</v>
      </c>
      <c r="C19" s="312" t="str">
        <f>IF($A19="INSUMO",VLOOKUP($B19,'BANCO DE DADOS DEZEMBRO INS'!$A:$D,2,FALSE),VLOOKUP($B19,'BANCO DE DADOS DEZEMBRO SERV'!$B:$E,2,FALSE))</f>
        <v>TABUA MADEIRA 2A QUALIDADE 2,5 X 30,0CM (1 X 12") NAO APARELHADA</v>
      </c>
      <c r="D19" s="311" t="str">
        <f>IF($A19="INSUMO",VLOOKUP($B19,'BANCO DE DADOS DEZEMBRO INS'!$A:$D,3,FALSE),VLOOKUP($B19,'BANCO DE DADOS DEZEMBRO SERV'!$B:$E,3,FALSE))</f>
        <v>M</v>
      </c>
      <c r="E19" s="458">
        <v>8</v>
      </c>
      <c r="F19" s="426">
        <f>IF($A19="INSUMO",VLOOKUP($B19,'BANCO DE DADOS DEZEMBRO INS'!$A:$D,4,FALSE),VLOOKUP($B19,'BANCO DE DADOS DEZEMBRO SERV'!$B:$E,4,FALSE))</f>
        <v>6.25</v>
      </c>
      <c r="G19" s="427">
        <f t="shared" si="0"/>
        <v>50</v>
      </c>
    </row>
    <row r="20" spans="1:7" s="456" customFormat="1" ht="30">
      <c r="A20" s="671" t="s">
        <v>8915</v>
      </c>
      <c r="B20" s="457">
        <v>7700</v>
      </c>
      <c r="C20" s="312" t="str">
        <f>IF($A20="INSUMO",VLOOKUP($B20,'BANCO DE DADOS DEZEMBRO INS'!$A:$D,2,FALSE),VLOOKUP($B20,'BANCO DE DADOS DEZEMBRO SERV'!$B:$E,2,FALSE))</f>
        <v>TUBO ACO GALVANIZADO COM COSTURA, CLASSE MEDIA, DN 3/4", E = *2,65* MM, PESO *1,58* KG/M (NBR 5580)</v>
      </c>
      <c r="D20" s="311" t="str">
        <f>IF($A20="INSUMO",VLOOKUP($B20,'BANCO DE DADOS DEZEMBRO INS'!$A:$D,3,FALSE),VLOOKUP($B20,'BANCO DE DADOS DEZEMBRO SERV'!$B:$E,3,FALSE))</f>
        <v>M</v>
      </c>
      <c r="E20" s="458">
        <v>30</v>
      </c>
      <c r="F20" s="426">
        <f>IF($A20="INSUMO",VLOOKUP($B20,'BANCO DE DADOS DEZEMBRO INS'!$A:$D,4,FALSE),VLOOKUP($B20,'BANCO DE DADOS DEZEMBRO SERV'!$B:$E,4,FALSE))</f>
        <v>10.050000000000001</v>
      </c>
      <c r="G20" s="427">
        <f t="shared" si="0"/>
        <v>301.5</v>
      </c>
    </row>
    <row r="21" spans="1:7" s="456" customFormat="1" ht="30">
      <c r="A21" s="671" t="s">
        <v>8915</v>
      </c>
      <c r="B21" s="457">
        <v>9836</v>
      </c>
      <c r="C21" s="312" t="str">
        <f>IF($A21="INSUMO",VLOOKUP($B21,'BANCO DE DADOS DEZEMBRO INS'!$A:$D,2,FALSE),VLOOKUP($B21,'BANCO DE DADOS DEZEMBRO SERV'!$B:$E,2,FALSE))</f>
        <v>TUBO PVC  SERIE NORMAL, DN 100 MM, PARA ESGOTO  PREDIAL (NBR 5688)</v>
      </c>
      <c r="D21" s="311" t="str">
        <f>IF($A21="INSUMO",VLOOKUP($B21,'BANCO DE DADOS DEZEMBRO INS'!$A:$D,3,FALSE),VLOOKUP($B21,'BANCO DE DADOS DEZEMBRO SERV'!$B:$E,3,FALSE))</f>
        <v>M</v>
      </c>
      <c r="E21" s="458">
        <v>5</v>
      </c>
      <c r="F21" s="426">
        <f>IF($A21="INSUMO",VLOOKUP($B21,'BANCO DE DADOS DEZEMBRO INS'!$A:$D,4,FALSE),VLOOKUP($B21,'BANCO DE DADOS DEZEMBRO SERV'!$B:$E,4,FALSE))</f>
        <v>8.24</v>
      </c>
      <c r="G21" s="427">
        <f t="shared" si="0"/>
        <v>41.2</v>
      </c>
    </row>
    <row r="22" spans="1:7" s="456" customFormat="1" ht="15.75">
      <c r="A22" s="671" t="s">
        <v>8915</v>
      </c>
      <c r="B22" s="457">
        <v>12774</v>
      </c>
      <c r="C22" s="312" t="str">
        <f>IF($A22="INSUMO",VLOOKUP($B22,'BANCO DE DADOS DEZEMBRO INS'!$A:$D,2,FALSE),VLOOKUP($B22,'BANCO DE DADOS DEZEMBRO SERV'!$B:$E,2,FALSE))</f>
        <v>HIDROMETRO UNIJATO, VAZAO MAXIMA DE 5,0 M3/H, DE 3/4"</v>
      </c>
      <c r="D22" s="311" t="str">
        <f>IF($A22="INSUMO",VLOOKUP($B22,'BANCO DE DADOS DEZEMBRO INS'!$A:$D,3,FALSE),VLOOKUP($B22,'BANCO DE DADOS DEZEMBRO SERV'!$B:$E,3,FALSE))</f>
        <v>UN</v>
      </c>
      <c r="E22" s="458">
        <v>1</v>
      </c>
      <c r="F22" s="426">
        <f>IF($A22="INSUMO",VLOOKUP($B22,'BANCO DE DADOS DEZEMBRO INS'!$A:$D,4,FALSE),VLOOKUP($B22,'BANCO DE DADOS DEZEMBRO SERV'!$B:$E,4,FALSE))</f>
        <v>113.95</v>
      </c>
      <c r="G22" s="427">
        <f t="shared" si="0"/>
        <v>113.95</v>
      </c>
    </row>
    <row r="23" spans="1:7" s="456" customFormat="1" ht="15.75">
      <c r="A23" s="671" t="s">
        <v>8915</v>
      </c>
      <c r="B23" s="457">
        <v>34636</v>
      </c>
      <c r="C23" s="312" t="str">
        <f>IF($A23="INSUMO",VLOOKUP($B23,'BANCO DE DADOS DEZEMBRO INS'!$A:$D,2,FALSE),VLOOKUP($B23,'BANCO DE DADOS DEZEMBRO SERV'!$B:$E,2,FALSE))</f>
        <v>CAIXA D'AGUA EM POLIETILENO 1000 LITROS, COM TAMPA</v>
      </c>
      <c r="D23" s="311" t="str">
        <f>IF($A23="INSUMO",VLOOKUP($B23,'BANCO DE DADOS DEZEMBRO INS'!$A:$D,3,FALSE),VLOOKUP($B23,'BANCO DE DADOS DEZEMBRO SERV'!$B:$E,3,FALSE))</f>
        <v>UN</v>
      </c>
      <c r="E23" s="458">
        <v>1</v>
      </c>
      <c r="F23" s="426">
        <f>IF($A23="INSUMO",VLOOKUP($B23,'BANCO DE DADOS DEZEMBRO INS'!$A:$D,4,FALSE),VLOOKUP($B23,'BANCO DE DADOS DEZEMBRO SERV'!$B:$E,4,FALSE))</f>
        <v>290.45</v>
      </c>
      <c r="G23" s="427">
        <f t="shared" si="0"/>
        <v>290.45</v>
      </c>
    </row>
    <row r="24" spans="1:7" s="456" customFormat="1" ht="15.75">
      <c r="A24" s="671" t="s">
        <v>8915</v>
      </c>
      <c r="B24" s="457">
        <v>20247</v>
      </c>
      <c r="C24" s="312" t="str">
        <f>IF($A24="INSUMO",VLOOKUP($B24,'BANCO DE DADOS DEZEMBRO INS'!$A:$D,2,FALSE),VLOOKUP($B24,'BANCO DE DADOS DEZEMBRO SERV'!$B:$E,2,FALSE))</f>
        <v>PREGO DE ACO POLIDO COM CABECA 15 X 15 (1 1/4 X 13)</v>
      </c>
      <c r="D24" s="311" t="str">
        <f>IF($A24="INSUMO",VLOOKUP($B24,'BANCO DE DADOS DEZEMBRO INS'!$A:$D,3,FALSE),VLOOKUP($B24,'BANCO DE DADOS DEZEMBRO SERV'!$B:$E,3,FALSE))</f>
        <v>KG</v>
      </c>
      <c r="E24" s="458">
        <v>1</v>
      </c>
      <c r="F24" s="426">
        <f>IF($A24="INSUMO",VLOOKUP($B24,'BANCO DE DADOS DEZEMBRO INS'!$A:$D,4,FALSE),VLOOKUP($B24,'BANCO DE DADOS DEZEMBRO SERV'!$B:$E,4,FALSE))</f>
        <v>8.83</v>
      </c>
      <c r="G24" s="427">
        <f t="shared" si="0"/>
        <v>8.83</v>
      </c>
    </row>
    <row r="25" spans="1:7" s="456" customFormat="1" ht="15.75">
      <c r="A25" s="671" t="s">
        <v>8915</v>
      </c>
      <c r="B25" s="457">
        <v>11784</v>
      </c>
      <c r="C25" s="312" t="str">
        <f>IF($A25="INSUMO",VLOOKUP($B25,'BANCO DE DADOS DEZEMBRO INS'!$A:$D,2,FALSE),VLOOKUP($B25,'BANCO DE DADOS DEZEMBRO SERV'!$B:$E,2,FALSE))</f>
        <v>BACIA SANITARIA TURCA DE LOUCA BRANCA</v>
      </c>
      <c r="D25" s="311" t="str">
        <f>IF($A25="INSUMO",VLOOKUP($B25,'BANCO DE DADOS DEZEMBRO INS'!$A:$D,3,FALSE),VLOOKUP($B25,'BANCO DE DADOS DEZEMBRO SERV'!$B:$E,3,FALSE))</f>
        <v>UN</v>
      </c>
      <c r="E25" s="458">
        <v>1</v>
      </c>
      <c r="F25" s="426">
        <f>IF($A25="INSUMO",VLOOKUP($B25,'BANCO DE DADOS DEZEMBRO INS'!$A:$D,4,FALSE),VLOOKUP($B25,'BANCO DE DADOS DEZEMBRO SERV'!$B:$E,4,FALSE))</f>
        <v>430.12</v>
      </c>
      <c r="G25" s="427">
        <f t="shared" si="0"/>
        <v>430.12</v>
      </c>
    </row>
    <row r="26" spans="1:7" s="456" customFormat="1" ht="15.75">
      <c r="A26" s="671"/>
      <c r="B26" s="2409" t="s">
        <v>3097</v>
      </c>
      <c r="C26" s="2410"/>
      <c r="D26" s="2410"/>
      <c r="E26" s="2410"/>
      <c r="F26" s="2410"/>
      <c r="G26" s="2411"/>
    </row>
    <row r="27" spans="1:7" s="456" customFormat="1" ht="30">
      <c r="A27" s="671" t="s">
        <v>9120</v>
      </c>
      <c r="B27" s="457">
        <v>88248</v>
      </c>
      <c r="C27" s="312" t="str">
        <f>IF($A27="INSUMO",VLOOKUP($B27,'BANCO DE DADOS DEZEMBRO INS'!$A:$D,2,FALSE),VLOOKUP($B27,'BANCO DE DADOS DEZEMBRO SERV'!$B:$E,2,FALSE))</f>
        <v>AUXILIAR DE ENCANADOR OU BOMBEIRO HIDRÁULICO COM ENCARGOS COMPLEMENTAR</v>
      </c>
      <c r="D27" s="311" t="str">
        <f>IF($A27="INSUMO",VLOOKUP($B27,'BANCO DE DADOS DEZEMBRO INS'!$A:$D,3,FALSE),VLOOKUP($B27,'BANCO DE DADOS DEZEMBRO SERV'!$B:$E,3,FALSE))</f>
        <v>H</v>
      </c>
      <c r="E27" s="458">
        <v>4</v>
      </c>
      <c r="F27" s="426">
        <f>IF($A27="INSUMO",VLOOKUP($B27,'BANCO DE DADOS DEZEMBRO INS'!$A:$D,4,FALSE),VLOOKUP($B27,'BANCO DE DADOS DEZEMBRO SERV'!$B:$E,4,FALSE))</f>
        <v>14.29</v>
      </c>
      <c r="G27" s="427">
        <f t="shared" ref="G27:G31" si="1">TRUNC(E27*F27,2)</f>
        <v>57.16</v>
      </c>
    </row>
    <row r="28" spans="1:7" s="456" customFormat="1" ht="15.75">
      <c r="A28" s="671" t="s">
        <v>9120</v>
      </c>
      <c r="B28" s="457">
        <v>88262</v>
      </c>
      <c r="C28" s="312" t="str">
        <f>IF($A28="INSUMO",VLOOKUP($B28,'BANCO DE DADOS DEZEMBRO INS'!$A:$D,2,FALSE),VLOOKUP($B28,'BANCO DE DADOS DEZEMBRO SERV'!$B:$E,2,FALSE))</f>
        <v>CARPINTEIRO DE FORMAS COM ENCARGOS COMPLEMENTARES</v>
      </c>
      <c r="D28" s="311" t="str">
        <f>IF($A28="INSUMO",VLOOKUP($B28,'BANCO DE DADOS DEZEMBRO INS'!$A:$D,3,FALSE),VLOOKUP($B28,'BANCO DE DADOS DEZEMBRO SERV'!$B:$E,3,FALSE))</f>
        <v>H</v>
      </c>
      <c r="E28" s="458">
        <v>8</v>
      </c>
      <c r="F28" s="426">
        <f>IF($A28="INSUMO",VLOOKUP($B28,'BANCO DE DADOS DEZEMBRO INS'!$A:$D,4,FALSE),VLOOKUP($B28,'BANCO DE DADOS DEZEMBRO SERV'!$B:$E,4,FALSE))</f>
        <v>17</v>
      </c>
      <c r="G28" s="427">
        <f t="shared" si="1"/>
        <v>136</v>
      </c>
    </row>
    <row r="29" spans="1:7" s="456" customFormat="1" ht="30">
      <c r="A29" s="671" t="s">
        <v>9120</v>
      </c>
      <c r="B29" s="457">
        <v>88267</v>
      </c>
      <c r="C29" s="312" t="str">
        <f>IF($A29="INSUMO",VLOOKUP($B29,'BANCO DE DADOS DEZEMBRO INS'!$A:$D,2,FALSE),VLOOKUP($B29,'BANCO DE DADOS DEZEMBRO SERV'!$B:$E,2,FALSE))</f>
        <v>ENCANADOR OU BOMBEIRO HIDRÁULICO COM ENCARGOS COMPLEMENTARES</v>
      </c>
      <c r="D29" s="311" t="str">
        <f>IF($A29="INSUMO",VLOOKUP($B29,'BANCO DE DADOS DEZEMBRO INS'!$A:$D,3,FALSE),VLOOKUP($B29,'BANCO DE DADOS DEZEMBRO SERV'!$B:$E,3,FALSE))</f>
        <v>H</v>
      </c>
      <c r="E29" s="458">
        <v>8</v>
      </c>
      <c r="F29" s="426">
        <f>IF($A29="INSUMO",VLOOKUP($B29,'BANCO DE DADOS DEZEMBRO INS'!$A:$D,4,FALSE),VLOOKUP($B29,'BANCO DE DADOS DEZEMBRO SERV'!$B:$E,4,FALSE))</f>
        <v>17.489999999999998</v>
      </c>
      <c r="G29" s="427">
        <f t="shared" si="1"/>
        <v>139.91999999999999</v>
      </c>
    </row>
    <row r="30" spans="1:7" s="456" customFormat="1" ht="15.75">
      <c r="A30" s="671" t="s">
        <v>9120</v>
      </c>
      <c r="B30" s="457">
        <v>88309</v>
      </c>
      <c r="C30" s="312" t="str">
        <f>IF($A30="INSUMO",VLOOKUP($B30,'BANCO DE DADOS DEZEMBRO INS'!$A:$D,2,FALSE),VLOOKUP($B30,'BANCO DE DADOS DEZEMBRO SERV'!$B:$E,2,FALSE))</f>
        <v>PEDREIRO COM ENCARGOS COMPLEMENTARES</v>
      </c>
      <c r="D30" s="311" t="str">
        <f>IF($A30="INSUMO",VLOOKUP($B30,'BANCO DE DADOS DEZEMBRO INS'!$A:$D,3,FALSE),VLOOKUP($B30,'BANCO DE DADOS DEZEMBRO SERV'!$B:$E,3,FALSE))</f>
        <v>H</v>
      </c>
      <c r="E30" s="458">
        <v>8</v>
      </c>
      <c r="F30" s="426">
        <f>IF($A30="INSUMO",VLOOKUP($B30,'BANCO DE DADOS DEZEMBRO INS'!$A:$D,4,FALSE),VLOOKUP($B30,'BANCO DE DADOS DEZEMBRO SERV'!$B:$E,4,FALSE))</f>
        <v>17.100000000000001</v>
      </c>
      <c r="G30" s="427">
        <f t="shared" si="1"/>
        <v>136.80000000000001</v>
      </c>
    </row>
    <row r="31" spans="1:7" s="456" customFormat="1" ht="16.5" thickBot="1">
      <c r="A31" s="671" t="s">
        <v>9120</v>
      </c>
      <c r="B31" s="459">
        <v>88316</v>
      </c>
      <c r="C31" s="318" t="str">
        <f>IF($A31="INSUMO",VLOOKUP($B31,'BANCO DE DADOS DEZEMBRO INS'!$A:$D,2,FALSE),VLOOKUP($B31,'BANCO DE DADOS DEZEMBRO SERV'!$B:$E,2,FALSE))</f>
        <v>SERVENTE COM ENCARGOS COMPLEMENTARES</v>
      </c>
      <c r="D31" s="319" t="str">
        <f>IF($A31="INSUMO",VLOOKUP($B31,'BANCO DE DADOS DEZEMBRO INS'!$A:$D,3,FALSE),VLOOKUP($B31,'BANCO DE DADOS DEZEMBRO SERV'!$B:$E,3,FALSE))</f>
        <v>H</v>
      </c>
      <c r="E31" s="463">
        <v>8.1199999999999992</v>
      </c>
      <c r="F31" s="428">
        <f>IF($A31="INSUMO",VLOOKUP($B31,'BANCO DE DADOS DEZEMBRO INS'!$A:$D,4,FALSE),VLOOKUP($B31,'BANCO DE DADOS DEZEMBRO SERV'!$B:$E,4,FALSE))</f>
        <v>13.89</v>
      </c>
      <c r="G31" s="429">
        <f t="shared" si="1"/>
        <v>112.78</v>
      </c>
    </row>
    <row r="32" spans="1:7" s="456" customFormat="1" ht="16.5" thickBot="1">
      <c r="A32" s="671"/>
      <c r="B32" s="2421" t="s">
        <v>8767</v>
      </c>
      <c r="C32" s="2421"/>
      <c r="D32" s="461"/>
      <c r="E32" s="462"/>
      <c r="F32" s="295" t="s">
        <v>3098</v>
      </c>
      <c r="G32" s="296">
        <f>TRUNC(SUM(G16:G31),2)</f>
        <v>1980.36</v>
      </c>
    </row>
    <row r="33" spans="1:10" s="456" customFormat="1" ht="16.5" thickBot="1">
      <c r="A33" s="671"/>
      <c r="B33" s="442"/>
      <c r="C33" s="442"/>
      <c r="D33" s="443"/>
      <c r="E33" s="444"/>
      <c r="F33" s="445"/>
      <c r="G33" s="446"/>
    </row>
    <row r="34" spans="1:10" s="456" customFormat="1" ht="15.75">
      <c r="A34" s="671"/>
      <c r="B34" s="420" t="s">
        <v>10447</v>
      </c>
      <c r="C34" s="2406" t="s">
        <v>9256</v>
      </c>
      <c r="D34" s="2407"/>
      <c r="E34" s="2407"/>
      <c r="F34" s="2408"/>
      <c r="G34" s="424" t="s">
        <v>30</v>
      </c>
      <c r="H34" s="456" t="s">
        <v>12244</v>
      </c>
    </row>
    <row r="35" spans="1:10" s="456" customFormat="1" ht="31.5">
      <c r="A35" s="671"/>
      <c r="B35" s="425" t="s">
        <v>3230</v>
      </c>
      <c r="C35" s="661" t="s">
        <v>3089</v>
      </c>
      <c r="D35" s="661" t="s">
        <v>30</v>
      </c>
      <c r="E35" s="661" t="s">
        <v>3090</v>
      </c>
      <c r="F35" s="662" t="s">
        <v>3091</v>
      </c>
      <c r="G35" s="663" t="s">
        <v>3092</v>
      </c>
    </row>
    <row r="36" spans="1:10" s="456" customFormat="1" ht="15.75">
      <c r="A36" s="671"/>
      <c r="B36" s="2417" t="s">
        <v>3097</v>
      </c>
      <c r="C36" s="2418"/>
      <c r="D36" s="2418"/>
      <c r="E36" s="2418"/>
      <c r="F36" s="2418"/>
      <c r="G36" s="2419"/>
      <c r="J36" s="456">
        <v>88326</v>
      </c>
    </row>
    <row r="37" spans="1:10" s="456" customFormat="1" ht="15.75">
      <c r="A37" s="671" t="s">
        <v>9120</v>
      </c>
      <c r="B37" s="664">
        <v>88326</v>
      </c>
      <c r="C37" s="312" t="str">
        <f>IF($A37="INSUMO",VLOOKUP($B37,'BANCO DE DADOS DEZEMBRO INS'!$A:$D,2,FALSE),VLOOKUP($B37,'BANCO DE DADOS DEZEMBRO SERV'!$B:$E,2,FALSE))</f>
        <v>VIGIA NOTURNO COM ENCARGOS COMPLEMENTARES</v>
      </c>
      <c r="D37" s="311" t="str">
        <f>IF($A37="INSUMO",VLOOKUP($B37,'BANCO DE DADOS DEZEMBRO INS'!$A:$D,3,FALSE),VLOOKUP($B37,'BANCO DE DADOS DEZEMBRO SERV'!$B:$E,3,FALSE))</f>
        <v>H</v>
      </c>
      <c r="E37" s="669">
        <f>12*7*6</f>
        <v>504</v>
      </c>
      <c r="F37" s="458">
        <f>IF($A37="INSUMO",VLOOKUP($B37,'BANCO DE DADOS DEZEMBRO INS'!$A:$D,4,FALSE),VLOOKUP($B37,'BANCO DE DADOS DEZEMBRO SERV'!$B:$E,4,FALSE))</f>
        <v>15.55</v>
      </c>
      <c r="G37" s="427">
        <f>TRUNC(E37*F37,2)</f>
        <v>7837.2</v>
      </c>
      <c r="J37" s="456">
        <v>90778</v>
      </c>
    </row>
    <row r="38" spans="1:10" s="456" customFormat="1" ht="15.75">
      <c r="A38" s="671" t="s">
        <v>9120</v>
      </c>
      <c r="B38" s="664">
        <v>90780</v>
      </c>
      <c r="C38" s="312" t="str">
        <f>IF($A38="INSUMO",VLOOKUP($B38,'BANCO DE DADOS DEZEMBRO INS'!$A:$D,2,FALSE),VLOOKUP($B38,'BANCO DE DADOS DEZEMBRO SERV'!$B:$E,2,FALSE))</f>
        <v>MESTRE DE OBRAS COM ENCARGOS COMPLEMENTARES</v>
      </c>
      <c r="D38" s="311" t="str">
        <f>IF($A38="INSUMO",VLOOKUP($B38,'BANCO DE DADOS DEZEMBRO INS'!$A:$D,3,FALSE),VLOOKUP($B38,'BANCO DE DADOS DEZEMBRO SERV'!$B:$E,3,FALSE))</f>
        <v>H</v>
      </c>
      <c r="E38" s="669">
        <f>5*5*6</f>
        <v>150</v>
      </c>
      <c r="F38" s="458">
        <f>IF($A38="INSUMO",VLOOKUP($B38,'BANCO DE DADOS DEZEMBRO INS'!$A:$D,4,FALSE),VLOOKUP($B38,'BANCO DE DADOS DEZEMBRO SERV'!$B:$E,4,FALSE))</f>
        <v>28.31</v>
      </c>
      <c r="G38" s="427">
        <f>TRUNC(E38*F38,2)</f>
        <v>4246.5</v>
      </c>
      <c r="J38" s="456">
        <v>90780</v>
      </c>
    </row>
    <row r="39" spans="1:10" s="456" customFormat="1" ht="30.75" thickBot="1">
      <c r="A39" s="671" t="s">
        <v>9120</v>
      </c>
      <c r="B39" s="665">
        <v>90777</v>
      </c>
      <c r="C39" s="318" t="str">
        <f>IF($A39="INSUMO",VLOOKUP($B39,'BANCO DE DADOS DEZEMBRO INS'!$A:$D,2,FALSE),VLOOKUP($B39,'BANCO DE DADOS DEZEMBRO SERV'!$B:$E,2,FALSE))</f>
        <v>ENGENHEIRO CIVIL DE OBRA JUNIOR COM ENCARGOS COMPLEMENTARES</v>
      </c>
      <c r="D39" s="319" t="str">
        <f>IF($A39="INSUMO",VLOOKUP($B39,'BANCO DE DADOS DEZEMBRO INS'!$A:$D,3,FALSE),VLOOKUP($B39,'BANCO DE DADOS DEZEMBRO SERV'!$B:$E,3,FALSE))</f>
        <v>H</v>
      </c>
      <c r="E39" s="480">
        <f>2*4*6</f>
        <v>48</v>
      </c>
      <c r="F39" s="463">
        <f>IF($A39="INSUMO",VLOOKUP($B39,'BANCO DE DADOS DEZEMBRO INS'!$A:$D,4,FALSE),VLOOKUP($B39,'BANCO DE DADOS DEZEMBRO SERV'!$B:$E,4,FALSE))</f>
        <v>65.819999999999993</v>
      </c>
      <c r="G39" s="429">
        <f t="shared" ref="G39" si="2">TRUNC(E39*F39,2)</f>
        <v>3159.36</v>
      </c>
    </row>
    <row r="40" spans="1:10" s="456" customFormat="1" ht="16.5" thickBot="1">
      <c r="A40" s="671"/>
      <c r="B40" s="2414"/>
      <c r="C40" s="2415"/>
      <c r="D40" s="2415"/>
      <c r="E40" s="2416"/>
      <c r="F40" s="605" t="s">
        <v>3098</v>
      </c>
      <c r="G40" s="296">
        <f>SUM(G37:G39)</f>
        <v>15243.060000000001</v>
      </c>
    </row>
    <row r="41" spans="1:10" s="456" customFormat="1" ht="16.5" thickBot="1">
      <c r="A41" s="671"/>
      <c r="B41" s="442"/>
      <c r="C41" s="442"/>
      <c r="D41" s="443"/>
      <c r="E41" s="444"/>
      <c r="F41" s="445"/>
      <c r="G41" s="446"/>
    </row>
    <row r="42" spans="1:10" s="456" customFormat="1" ht="31.5">
      <c r="A42" s="671"/>
      <c r="B42" s="420" t="s">
        <v>3102</v>
      </c>
      <c r="C42" s="421" t="s">
        <v>3108</v>
      </c>
      <c r="D42" s="422"/>
      <c r="E42" s="422"/>
      <c r="F42" s="423"/>
      <c r="G42" s="424" t="s">
        <v>0</v>
      </c>
      <c r="H42" s="456" t="s">
        <v>12244</v>
      </c>
    </row>
    <row r="43" spans="1:10" s="456" customFormat="1" ht="31.5">
      <c r="A43" s="671"/>
      <c r="B43" s="425" t="s">
        <v>3230</v>
      </c>
      <c r="C43" s="661" t="s">
        <v>3089</v>
      </c>
      <c r="D43" s="661" t="s">
        <v>30</v>
      </c>
      <c r="E43" s="661" t="s">
        <v>3090</v>
      </c>
      <c r="F43" s="662" t="s">
        <v>3091</v>
      </c>
      <c r="G43" s="663" t="s">
        <v>3092</v>
      </c>
    </row>
    <row r="44" spans="1:10" s="456" customFormat="1" ht="15.75">
      <c r="A44" s="671"/>
      <c r="B44" s="2409" t="s">
        <v>3096</v>
      </c>
      <c r="C44" s="2410"/>
      <c r="D44" s="2410"/>
      <c r="E44" s="2410"/>
      <c r="F44" s="2410"/>
      <c r="G44" s="2411"/>
    </row>
    <row r="45" spans="1:10" s="456" customFormat="1" ht="45">
      <c r="A45" s="671" t="s">
        <v>8915</v>
      </c>
      <c r="B45" s="664">
        <v>2404</v>
      </c>
      <c r="C45" s="312" t="str">
        <f>IF($A45="INSUMO",VLOOKUP($B45,'BANCO DE DADOS DEZEMBRO INS'!$A:$D,2,FALSE),VLOOKUP($B45,'BANCO DE DADOS DEZEMBRO SERV'!$B:$E,2,FALSE))</f>
        <v>!EM PROCESSO DE DESATIVACAO! DIVISORIA COLMEIA CEGA COM MONTANTE E RODAPE DE ALUMINIO ANODIZADO SIMPLES (SEM COLOCACAO)</v>
      </c>
      <c r="D45" s="311" t="str">
        <f>IF($A45="INSUMO",VLOOKUP($B45,'BANCO DE DADOS DEZEMBRO INS'!$A:$D,3,FALSE),VLOOKUP($B45,'BANCO DE DADOS DEZEMBRO SERV'!$B:$E,3,FALSE))</f>
        <v>M2</v>
      </c>
      <c r="E45" s="676">
        <v>1.1000000000000001</v>
      </c>
      <c r="F45" s="426">
        <f>IF($A45="INSUMO",VLOOKUP($B45,'BANCO DE DADOS DEZEMBRO INS'!$A:$D,4,FALSE),VLOOKUP($B45,'BANCO DE DADOS DEZEMBRO SERV'!$B:$E,4,FALSE))</f>
        <v>107.57</v>
      </c>
      <c r="G45" s="427">
        <f t="shared" ref="G45" si="3">TRUNC(E45*F45,2)</f>
        <v>118.32</v>
      </c>
    </row>
    <row r="46" spans="1:10" s="456" customFormat="1" ht="15.75">
      <c r="A46" s="671"/>
      <c r="B46" s="2409" t="s">
        <v>3107</v>
      </c>
      <c r="C46" s="2410"/>
      <c r="D46" s="2410"/>
      <c r="E46" s="2410"/>
      <c r="F46" s="2410"/>
      <c r="G46" s="2411"/>
    </row>
    <row r="47" spans="1:10" s="456" customFormat="1" ht="15.75">
      <c r="A47" s="671" t="s">
        <v>9120</v>
      </c>
      <c r="B47" s="664">
        <v>88262</v>
      </c>
      <c r="C47" s="312" t="str">
        <f>IF($A47="INSUMO",VLOOKUP($B47,'BANCO DE DADOS DEZEMBRO INS'!$A:$D,2,FALSE),VLOOKUP($B47,'BANCO DE DADOS DEZEMBRO SERV'!$B:$E,2,FALSE))</f>
        <v>CARPINTEIRO DE FORMAS COM ENCARGOS COMPLEMENTARES</v>
      </c>
      <c r="D47" s="311" t="str">
        <f>IF($A47="INSUMO",VLOOKUP($B47,'BANCO DE DADOS DEZEMBRO INS'!$A:$D,3,FALSE),VLOOKUP($B47,'BANCO DE DADOS DEZEMBRO SERV'!$B:$E,3,FALSE))</f>
        <v>H</v>
      </c>
      <c r="E47" s="515">
        <v>2</v>
      </c>
      <c r="F47" s="426">
        <f>IF($A47="INSUMO",VLOOKUP($B47,'BANCO DE DADOS DEZEMBRO INS'!$A:$D,4,FALSE),VLOOKUP($B47,'BANCO DE DADOS DEZEMBRO SERV'!$B:$E,4,FALSE))</f>
        <v>17</v>
      </c>
      <c r="G47" s="427">
        <f t="shared" ref="G47:G48" si="4">TRUNC(E47*F47,2)</f>
        <v>34</v>
      </c>
    </row>
    <row r="48" spans="1:10" s="456" customFormat="1" ht="16.5" thickBot="1">
      <c r="A48" s="671" t="s">
        <v>9120</v>
      </c>
      <c r="B48" s="665">
        <v>88316</v>
      </c>
      <c r="C48" s="318" t="str">
        <f>IF($A48="INSUMO",VLOOKUP($B48,'BANCO DE DADOS DEZEMBRO INS'!$A:$D,2,FALSE),VLOOKUP($B48,'BANCO DE DADOS DEZEMBRO SERV'!$B:$E,2,FALSE))</f>
        <v>SERVENTE COM ENCARGOS COMPLEMENTARES</v>
      </c>
      <c r="D48" s="319" t="str">
        <f>IF($A48="INSUMO",VLOOKUP($B48,'BANCO DE DADOS DEZEMBRO INS'!$A:$D,3,FALSE),VLOOKUP($B48,'BANCO DE DADOS DEZEMBRO SERV'!$B:$E,3,FALSE))</f>
        <v>H</v>
      </c>
      <c r="E48" s="675">
        <v>2</v>
      </c>
      <c r="F48" s="428">
        <f>IF($A48="INSUMO",VLOOKUP($B48,'BANCO DE DADOS DEZEMBRO INS'!$A:$D,4,FALSE),VLOOKUP($B48,'BANCO DE DADOS DEZEMBRO SERV'!$B:$E,4,FALSE))</f>
        <v>13.89</v>
      </c>
      <c r="G48" s="429">
        <f t="shared" si="4"/>
        <v>27.78</v>
      </c>
    </row>
    <row r="49" spans="1:8" s="456" customFormat="1" ht="16.5" thickBot="1">
      <c r="A49" s="671"/>
      <c r="B49" s="2421" t="s">
        <v>3109</v>
      </c>
      <c r="C49" s="2421"/>
      <c r="D49" s="461"/>
      <c r="E49" s="462"/>
      <c r="F49" s="295" t="s">
        <v>3098</v>
      </c>
      <c r="G49" s="296">
        <f>TRUNC(SUM(G45:G48),2)</f>
        <v>180.1</v>
      </c>
    </row>
    <row r="50" spans="1:8" s="456" customFormat="1" ht="16.5" thickBot="1">
      <c r="A50" s="671"/>
      <c r="B50" s="442"/>
      <c r="C50" s="442"/>
      <c r="D50" s="443"/>
      <c r="E50" s="444"/>
      <c r="F50" s="445"/>
      <c r="G50" s="446"/>
    </row>
    <row r="51" spans="1:8" s="456" customFormat="1" ht="39" customHeight="1">
      <c r="A51" s="671"/>
      <c r="B51" s="420" t="s">
        <v>3104</v>
      </c>
      <c r="C51" s="2406" t="str">
        <f>C55</f>
        <v>GUARDA-CORPO EM TUBO DE AÇO INOX Ø=1 1/2", DUPLO, MONTANTES E FECHAMENTO EM TUBO 1 1/2", H= 96CM, C/ACABAMENTO POLIDO, P/FIXAÇÃO EM PISO</v>
      </c>
      <c r="D51" s="2407"/>
      <c r="E51" s="2407"/>
      <c r="F51" s="2408"/>
      <c r="G51" s="606" t="s">
        <v>29</v>
      </c>
      <c r="H51" s="456" t="s">
        <v>12244</v>
      </c>
    </row>
    <row r="52" spans="1:8" s="456" customFormat="1" ht="31.5">
      <c r="A52" s="671"/>
      <c r="B52" s="425" t="s">
        <v>3230</v>
      </c>
      <c r="C52" s="661" t="s">
        <v>3089</v>
      </c>
      <c r="D52" s="661" t="s">
        <v>30</v>
      </c>
      <c r="E52" s="661" t="s">
        <v>3090</v>
      </c>
      <c r="F52" s="662" t="s">
        <v>3091</v>
      </c>
      <c r="G52" s="663" t="s">
        <v>3092</v>
      </c>
    </row>
    <row r="53" spans="1:8" s="456" customFormat="1" ht="15.75">
      <c r="A53" s="671"/>
      <c r="B53" s="2417" t="s">
        <v>3096</v>
      </c>
      <c r="C53" s="2418"/>
      <c r="D53" s="2418"/>
      <c r="E53" s="2418"/>
      <c r="F53" s="2418"/>
      <c r="G53" s="2419"/>
    </row>
    <row r="54" spans="1:8" s="456" customFormat="1" ht="15.75">
      <c r="A54" s="671" t="s">
        <v>9120</v>
      </c>
      <c r="B54" s="2121" t="s">
        <v>12574</v>
      </c>
      <c r="C54" s="312" t="s">
        <v>12575</v>
      </c>
      <c r="D54" s="311" t="str">
        <f>D52</f>
        <v>UN</v>
      </c>
      <c r="E54" s="666">
        <v>8</v>
      </c>
      <c r="F54" s="458">
        <v>0.63</v>
      </c>
      <c r="G54" s="427">
        <f>TRUNC(E54*F54,2)</f>
        <v>5.04</v>
      </c>
    </row>
    <row r="55" spans="1:8" s="456" customFormat="1" ht="45">
      <c r="A55" s="671"/>
      <c r="B55" s="664" t="s">
        <v>12572</v>
      </c>
      <c r="C55" s="483" t="s">
        <v>12573</v>
      </c>
      <c r="D55" s="636" t="s">
        <v>29</v>
      </c>
      <c r="E55" s="658">
        <v>1</v>
      </c>
      <c r="F55" s="458">
        <v>565.41999999999996</v>
      </c>
      <c r="G55" s="427">
        <f t="shared" ref="G55" si="5">TRUNC(E55*F55,2)</f>
        <v>565.41999999999996</v>
      </c>
      <c r="H55" s="2319"/>
    </row>
    <row r="56" spans="1:8" s="456" customFormat="1" ht="15.75">
      <c r="A56" s="671"/>
      <c r="B56" s="2417" t="s">
        <v>3097</v>
      </c>
      <c r="C56" s="2418"/>
      <c r="D56" s="2418"/>
      <c r="E56" s="2418"/>
      <c r="F56" s="2418"/>
      <c r="G56" s="2419"/>
    </row>
    <row r="57" spans="1:8" s="456" customFormat="1" ht="15.75">
      <c r="A57" s="671" t="s">
        <v>9120</v>
      </c>
      <c r="B57" s="664">
        <v>88309</v>
      </c>
      <c r="C57" s="312" t="str">
        <f>IF($A57="INSUMO",VLOOKUP($B57,'BANCO DE DADOS DEZEMBRO INS'!$A:$D,2,FALSE),VLOOKUP($B57,'BANCO DE DADOS DEZEMBRO SERV'!$B:$E,2,FALSE))</f>
        <v>PEDREIRO COM ENCARGOS COMPLEMENTARES</v>
      </c>
      <c r="D57" s="311" t="str">
        <f>IF($A57="INSUMO",VLOOKUP($B57,'BANCO DE DADOS DEZEMBRO INS'!$A:$D,3,FALSE),VLOOKUP($B57,'BANCO DE DADOS DEZEMBRO SERV'!$B:$E,3,FALSE))</f>
        <v>H</v>
      </c>
      <c r="E57" s="658">
        <v>1</v>
      </c>
      <c r="F57" s="458">
        <f>IF($A57="INSUMO",VLOOKUP($B57,'BANCO DE DADOS DEZEMBRO INS'!$A:$D,4,FALSE),VLOOKUP($B57,'BANCO DE DADOS DEZEMBRO SERV'!$B:$E,4,FALSE))</f>
        <v>17.100000000000001</v>
      </c>
      <c r="G57" s="427">
        <f>TRUNC(E57*F57,2)</f>
        <v>17.100000000000001</v>
      </c>
    </row>
    <row r="58" spans="1:8" s="456" customFormat="1" ht="16.5" thickBot="1">
      <c r="A58" s="671" t="s">
        <v>9120</v>
      </c>
      <c r="B58" s="665">
        <v>88316</v>
      </c>
      <c r="C58" s="318" t="str">
        <f>IF($A58="INSUMO",VLOOKUP($B58,'BANCO DE DADOS DEZEMBRO INS'!$A:$D,2,FALSE),VLOOKUP($B58,'BANCO DE DADOS DEZEMBRO SERV'!$B:$E,2,FALSE))</f>
        <v>SERVENTE COM ENCARGOS COMPLEMENTARES</v>
      </c>
      <c r="D58" s="319" t="str">
        <f>IF($A58="INSUMO",VLOOKUP($B58,'BANCO DE DADOS DEZEMBRO INS'!$A:$D,3,FALSE),VLOOKUP($B58,'BANCO DE DADOS DEZEMBRO SERV'!$B:$E,3,FALSE))</f>
        <v>H</v>
      </c>
      <c r="E58" s="659">
        <v>1</v>
      </c>
      <c r="F58" s="463">
        <f>IF($A58="INSUMO",VLOOKUP($B58,'BANCO DE DADOS DEZEMBRO INS'!$A:$D,4,FALSE),VLOOKUP($B58,'BANCO DE DADOS DEZEMBRO SERV'!$B:$E,4,FALSE))</f>
        <v>13.89</v>
      </c>
      <c r="G58" s="429">
        <f t="shared" ref="G58" si="6">TRUNC(E58*F58,2)</f>
        <v>13.89</v>
      </c>
    </row>
    <row r="59" spans="1:8" s="456" customFormat="1" ht="16.5" thickBot="1">
      <c r="A59" s="671"/>
      <c r="B59" s="2415" t="s">
        <v>12576</v>
      </c>
      <c r="C59" s="2415"/>
      <c r="D59" s="2415"/>
      <c r="E59" s="2416"/>
      <c r="F59" s="605" t="s">
        <v>3098</v>
      </c>
      <c r="G59" s="296">
        <f>SUM(G54:G58)</f>
        <v>601.44999999999993</v>
      </c>
    </row>
    <row r="60" spans="1:8" s="456" customFormat="1" ht="16.5" thickBot="1">
      <c r="A60" s="671"/>
      <c r="B60" s="442"/>
      <c r="C60" s="442"/>
      <c r="D60" s="443"/>
      <c r="E60" s="444"/>
      <c r="F60" s="445"/>
      <c r="G60" s="446"/>
    </row>
    <row r="61" spans="1:8" s="456" customFormat="1" ht="15.75">
      <c r="A61" s="671"/>
      <c r="B61" s="464" t="s">
        <v>3105</v>
      </c>
      <c r="C61" s="2420" t="str">
        <f>CONCATENATE("FORNECIMENTO E INSTALAÇÃO DE ",C64)</f>
        <v xml:space="preserve">FORNECIMENTO E INSTALAÇÃO DE PISO ANTIDERRAPANTE 45X45 CM </v>
      </c>
      <c r="D61" s="2420"/>
      <c r="E61" s="2420"/>
      <c r="F61" s="2420"/>
      <c r="G61" s="424" t="s">
        <v>0</v>
      </c>
      <c r="H61" s="456" t="s">
        <v>12244</v>
      </c>
    </row>
    <row r="62" spans="1:8" s="456" customFormat="1" ht="31.5">
      <c r="A62" s="671"/>
      <c r="B62" s="425" t="s">
        <v>3230</v>
      </c>
      <c r="C62" s="661" t="s">
        <v>3089</v>
      </c>
      <c r="D62" s="661" t="s">
        <v>30</v>
      </c>
      <c r="E62" s="661" t="s">
        <v>3090</v>
      </c>
      <c r="F62" s="662" t="s">
        <v>3091</v>
      </c>
      <c r="G62" s="663" t="s">
        <v>3092</v>
      </c>
    </row>
    <row r="63" spans="1:8" s="456" customFormat="1" ht="15.75">
      <c r="A63" s="671"/>
      <c r="B63" s="2396" t="s">
        <v>3093</v>
      </c>
      <c r="C63" s="2397"/>
      <c r="D63" s="2397"/>
      <c r="E63" s="2397"/>
      <c r="F63" s="2397"/>
      <c r="G63" s="2398"/>
    </row>
    <row r="64" spans="1:8" s="456" customFormat="1" ht="15.75">
      <c r="A64" s="671"/>
      <c r="B64" s="455" t="s">
        <v>3142</v>
      </c>
      <c r="C64" s="481" t="str">
        <f>C72</f>
        <v xml:space="preserve">PISO ANTIDERRAPANTE 45X45 CM </v>
      </c>
      <c r="D64" s="482" t="s">
        <v>0</v>
      </c>
      <c r="E64" s="515">
        <v>1.06</v>
      </c>
      <c r="F64" s="515">
        <f>D77</f>
        <v>15.51</v>
      </c>
      <c r="G64" s="518">
        <f>TRUNC(E64*F64,2)</f>
        <v>16.440000000000001</v>
      </c>
    </row>
    <row r="65" spans="1:32" s="456" customFormat="1" ht="15.75">
      <c r="A65" s="671" t="s">
        <v>8915</v>
      </c>
      <c r="B65" s="664">
        <v>1381</v>
      </c>
      <c r="C65" s="312" t="str">
        <f>IF($A65="INSUMO",VLOOKUP($B65,'BANCO DE DADOS DEZEMBRO INS'!$A:$D,2,FALSE),VLOOKUP($B65,'BANCO DE DADOS DEZEMBRO SERV'!$B:$E,2,FALSE))</f>
        <v>ARGAMASSA COLANTE AC I PARA CERAMICAS</v>
      </c>
      <c r="D65" s="311" t="str">
        <f>IF($A65="INSUMO",VLOOKUP($B65,'BANCO DE DADOS DEZEMBRO INS'!$A:$D,3,FALSE),VLOOKUP($B65,'BANCO DE DADOS DEZEMBRO SERV'!$B:$E,3,FALSE))</f>
        <v>KG</v>
      </c>
      <c r="E65" s="515">
        <v>6.14</v>
      </c>
      <c r="F65" s="426">
        <f>IF($A65="INSUMO",VLOOKUP($B65,'BANCO DE DADOS DEZEMBRO INS'!$A:$D,4,FALSE),VLOOKUP($B65,'BANCO DE DADOS DEZEMBRO SERV'!$B:$E,4,FALSE))</f>
        <v>0.55000000000000004</v>
      </c>
      <c r="G65" s="518">
        <f>TRUNC(E65*F65,2)</f>
        <v>3.37</v>
      </c>
    </row>
    <row r="66" spans="1:32" s="456" customFormat="1" ht="15.75">
      <c r="A66" s="671" t="s">
        <v>8915</v>
      </c>
      <c r="B66" s="664">
        <v>34357</v>
      </c>
      <c r="C66" s="312" t="str">
        <f>IF($A66="INSUMO",VLOOKUP($B66,'BANCO DE DADOS DEZEMBRO INS'!$A:$D,2,FALSE),VLOOKUP($B66,'BANCO DE DADOS DEZEMBRO SERV'!$B:$E,2,FALSE))</f>
        <v>REJUNTE COLORIDO, CIMENTICIO</v>
      </c>
      <c r="D66" s="311" t="str">
        <f>IF($A66="INSUMO",VLOOKUP($B66,'BANCO DE DADOS DEZEMBRO INS'!$A:$D,3,FALSE),VLOOKUP($B66,'BANCO DE DADOS DEZEMBRO SERV'!$B:$E,3,FALSE))</f>
        <v>KG</v>
      </c>
      <c r="E66" s="515">
        <v>0.19</v>
      </c>
      <c r="F66" s="426">
        <f>IF($A66="INSUMO",VLOOKUP($B66,'BANCO DE DADOS DEZEMBRO INS'!$A:$D,4,FALSE),VLOOKUP($B66,'BANCO DE DADOS DEZEMBRO SERV'!$B:$E,4,FALSE))</f>
        <v>3.53</v>
      </c>
      <c r="G66" s="518">
        <f>TRUNC(E66*F66,2)</f>
        <v>0.67</v>
      </c>
    </row>
    <row r="67" spans="1:32" s="456" customFormat="1" ht="15.75">
      <c r="A67" s="671"/>
      <c r="B67" s="2396" t="s">
        <v>3094</v>
      </c>
      <c r="C67" s="2397"/>
      <c r="D67" s="2397"/>
      <c r="E67" s="2397"/>
      <c r="F67" s="2397"/>
      <c r="G67" s="2398"/>
    </row>
    <row r="68" spans="1:32" s="456" customFormat="1" ht="15.75">
      <c r="A68" s="671" t="s">
        <v>9120</v>
      </c>
      <c r="B68" s="664">
        <v>88256</v>
      </c>
      <c r="C68" s="312" t="str">
        <f>IF($A68="INSUMO",VLOOKUP($B68,'BANCO DE DADOS DEZEMBRO INS'!$A:$D,2,FALSE),VLOOKUP($B68,'BANCO DE DADOS DEZEMBRO SERV'!$B:$E,2,FALSE))</f>
        <v>AZULEJISTA OU LADRILHISTA COM ENCARGOS COMPLEMENTARES</v>
      </c>
      <c r="D68" s="311" t="str">
        <f>IF($A68="INSUMO",VLOOKUP($B68,'BANCO DE DADOS DEZEMBRO INS'!$A:$D,3,FALSE),VLOOKUP($B68,'BANCO DE DADOS DEZEMBRO SERV'!$B:$E,3,FALSE))</f>
        <v>H</v>
      </c>
      <c r="E68" s="479">
        <v>0.26</v>
      </c>
      <c r="F68" s="426">
        <f>IF($A68="INSUMO",VLOOKUP($B68,'BANCO DE DADOS DEZEMBRO INS'!$A:$D,4,FALSE),VLOOKUP($B68,'BANCO DE DADOS DEZEMBRO SERV'!$B:$E,4,FALSE))</f>
        <v>15.91</v>
      </c>
      <c r="G68" s="518">
        <f>TRUNC(E68*F68,2)</f>
        <v>4.13</v>
      </c>
    </row>
    <row r="69" spans="1:32" s="456" customFormat="1" ht="16.5" thickBot="1">
      <c r="A69" s="671" t="s">
        <v>9120</v>
      </c>
      <c r="B69" s="665">
        <v>88316</v>
      </c>
      <c r="C69" s="318" t="str">
        <f>IF($A69="INSUMO",VLOOKUP($B69,'BANCO DE DADOS DEZEMBRO INS'!$A:$D,2,FALSE),VLOOKUP($B69,'BANCO DE DADOS DEZEMBRO SERV'!$B:$E,2,FALSE))</f>
        <v>SERVENTE COM ENCARGOS COMPLEMENTARES</v>
      </c>
      <c r="D69" s="319" t="str">
        <f>IF($A69="INSUMO",VLOOKUP($B69,'BANCO DE DADOS DEZEMBRO INS'!$A:$D,3,FALSE),VLOOKUP($B69,'BANCO DE DADOS DEZEMBRO SERV'!$B:$E,3,FALSE))</f>
        <v>H</v>
      </c>
      <c r="E69" s="516">
        <v>0.15</v>
      </c>
      <c r="F69" s="428">
        <f>IF($A69="INSUMO",VLOOKUP($B69,'BANCO DE DADOS DEZEMBRO INS'!$A:$D,4,FALSE),VLOOKUP($B69,'BANCO DE DADOS DEZEMBRO SERV'!$B:$E,4,FALSE))</f>
        <v>13.89</v>
      </c>
      <c r="G69" s="677">
        <f>TRUNC(E69*F69,2)</f>
        <v>2.08</v>
      </c>
    </row>
    <row r="70" spans="1:32" s="456" customFormat="1" ht="16.5" thickBot="1">
      <c r="A70" s="671"/>
      <c r="B70" s="2415" t="s">
        <v>9232</v>
      </c>
      <c r="C70" s="2415"/>
      <c r="D70" s="2415"/>
      <c r="E70" s="2416"/>
      <c r="F70" s="295" t="s">
        <v>3095</v>
      </c>
      <c r="G70" s="296">
        <f>TRUNC(SUM(G64:G69),2)</f>
        <v>26.69</v>
      </c>
    </row>
    <row r="71" spans="1:32" s="456" customFormat="1" ht="16.5" thickBot="1">
      <c r="A71" s="671"/>
      <c r="B71" s="279"/>
      <c r="C71" s="279"/>
      <c r="D71" s="279"/>
      <c r="E71" s="279"/>
      <c r="F71" s="430"/>
      <c r="G71" s="430"/>
    </row>
    <row r="72" spans="1:32" s="456" customFormat="1" ht="15.75">
      <c r="A72" s="671"/>
      <c r="B72" s="637" t="s">
        <v>3135</v>
      </c>
      <c r="C72" s="471" t="s">
        <v>8300</v>
      </c>
      <c r="D72" s="638" t="s">
        <v>0</v>
      </c>
      <c r="E72" s="639"/>
      <c r="F72" s="469"/>
      <c r="G72" s="470"/>
    </row>
    <row r="73" spans="1:32" s="456" customFormat="1" ht="31.5">
      <c r="A73" s="671"/>
      <c r="B73" s="641"/>
      <c r="C73" s="642" t="s">
        <v>3136</v>
      </c>
      <c r="D73" s="643" t="s">
        <v>3137</v>
      </c>
      <c r="E73" s="644" t="s">
        <v>3138</v>
      </c>
      <c r="F73" s="438" t="s">
        <v>3139</v>
      </c>
      <c r="G73" s="645" t="s">
        <v>3140</v>
      </c>
    </row>
    <row r="74" spans="1:32" s="456" customFormat="1" ht="15.75">
      <c r="A74" s="671"/>
      <c r="B74" s="893">
        <v>42695</v>
      </c>
      <c r="C74" s="1038" t="s">
        <v>12091</v>
      </c>
      <c r="D74" s="1039">
        <v>14.7</v>
      </c>
      <c r="E74" s="933" t="s">
        <v>12092</v>
      </c>
      <c r="F74" s="692" t="s">
        <v>12093</v>
      </c>
      <c r="G74" s="976" t="s">
        <v>12094</v>
      </c>
    </row>
    <row r="75" spans="1:32" s="456" customFormat="1" ht="15.75">
      <c r="A75" s="671"/>
      <c r="B75" s="893">
        <v>42692</v>
      </c>
      <c r="C75" s="1038" t="s">
        <v>12095</v>
      </c>
      <c r="D75" s="1039">
        <v>15.9</v>
      </c>
      <c r="E75" s="933" t="s">
        <v>3216</v>
      </c>
      <c r="F75" s="692" t="s">
        <v>12096</v>
      </c>
      <c r="G75" s="694" t="s">
        <v>11724</v>
      </c>
    </row>
    <row r="76" spans="1:32" s="456" customFormat="1" ht="15.75">
      <c r="A76" s="671"/>
      <c r="B76" s="893">
        <v>42695</v>
      </c>
      <c r="C76" s="1038" t="s">
        <v>11719</v>
      </c>
      <c r="D76" s="1039">
        <v>15.51</v>
      </c>
      <c r="E76" s="695" t="s">
        <v>11720</v>
      </c>
      <c r="F76" s="692" t="s">
        <v>11721</v>
      </c>
      <c r="G76" s="976" t="s">
        <v>11722</v>
      </c>
    </row>
    <row r="77" spans="1:32" s="456" customFormat="1" ht="16.5" thickBot="1">
      <c r="A77" s="671"/>
      <c r="B77" s="652"/>
      <c r="C77" s="653" t="s">
        <v>3141</v>
      </c>
      <c r="D77" s="472">
        <f>MEDIAN(D74:D76)</f>
        <v>15.51</v>
      </c>
      <c r="E77" s="655"/>
      <c r="F77" s="441"/>
      <c r="G77" s="656"/>
    </row>
    <row r="78" spans="1:32" s="456" customFormat="1" ht="16.5" thickBot="1">
      <c r="A78" s="671"/>
      <c r="B78" s="442"/>
      <c r="C78" s="442"/>
      <c r="D78" s="443"/>
      <c r="E78" s="444"/>
      <c r="F78" s="445"/>
      <c r="G78" s="446"/>
    </row>
    <row r="79" spans="1:32" s="698" customFormat="1" ht="15.75">
      <c r="A79" s="672"/>
      <c r="B79" s="420" t="s">
        <v>10448</v>
      </c>
      <c r="C79" s="2406" t="s">
        <v>3103</v>
      </c>
      <c r="D79" s="2407"/>
      <c r="E79" s="2407"/>
      <c r="F79" s="2408"/>
      <c r="G79" s="424" t="s">
        <v>30</v>
      </c>
      <c r="H79" s="456" t="s">
        <v>12244</v>
      </c>
      <c r="I79" s="690"/>
      <c r="J79" s="690"/>
      <c r="K79" s="690"/>
      <c r="L79" s="690"/>
      <c r="M79" s="690"/>
      <c r="N79" s="690"/>
      <c r="O79" s="690"/>
      <c r="P79" s="690"/>
      <c r="Q79" s="690"/>
      <c r="R79" s="690"/>
      <c r="S79" s="690"/>
      <c r="T79" s="690"/>
      <c r="U79" s="690"/>
      <c r="V79" s="690"/>
      <c r="W79" s="690"/>
      <c r="X79" s="690"/>
      <c r="Y79" s="690"/>
      <c r="Z79" s="690"/>
      <c r="AA79" s="690"/>
      <c r="AB79" s="690"/>
      <c r="AC79" s="690"/>
      <c r="AD79" s="690"/>
      <c r="AE79" s="690"/>
      <c r="AF79" s="697"/>
    </row>
    <row r="80" spans="1:32" s="456" customFormat="1" ht="31.5">
      <c r="A80" s="671"/>
      <c r="B80" s="425" t="s">
        <v>3230</v>
      </c>
      <c r="C80" s="661" t="s">
        <v>3089</v>
      </c>
      <c r="D80" s="661" t="s">
        <v>30</v>
      </c>
      <c r="E80" s="661" t="s">
        <v>3090</v>
      </c>
      <c r="F80" s="662" t="s">
        <v>3091</v>
      </c>
      <c r="G80" s="663" t="s">
        <v>3092</v>
      </c>
      <c r="H80" s="690"/>
      <c r="I80" s="690"/>
      <c r="J80" s="690"/>
      <c r="K80" s="690"/>
      <c r="L80" s="690"/>
      <c r="M80" s="690"/>
      <c r="N80" s="690"/>
      <c r="O80" s="690"/>
      <c r="P80" s="690"/>
      <c r="Q80" s="690"/>
      <c r="R80" s="690"/>
      <c r="S80" s="690"/>
      <c r="T80" s="690"/>
      <c r="U80" s="690"/>
      <c r="V80" s="690"/>
      <c r="W80" s="690"/>
      <c r="X80" s="690"/>
      <c r="Y80" s="690"/>
      <c r="Z80" s="690"/>
      <c r="AA80" s="690"/>
      <c r="AB80" s="690"/>
      <c r="AC80" s="690"/>
      <c r="AD80" s="690"/>
      <c r="AE80" s="690"/>
    </row>
    <row r="81" spans="1:31" s="456" customFormat="1" ht="15.75">
      <c r="A81" s="671"/>
      <c r="B81" s="2409" t="s">
        <v>3096</v>
      </c>
      <c r="C81" s="2410"/>
      <c r="D81" s="2410"/>
      <c r="E81" s="2410"/>
      <c r="F81" s="2410"/>
      <c r="G81" s="2411"/>
      <c r="H81" s="690"/>
      <c r="I81" s="690"/>
      <c r="J81" s="690"/>
      <c r="K81" s="690"/>
      <c r="L81" s="690"/>
      <c r="M81" s="690"/>
      <c r="N81" s="690"/>
      <c r="O81" s="690"/>
      <c r="P81" s="690"/>
      <c r="Q81" s="690"/>
      <c r="R81" s="690"/>
      <c r="S81" s="690"/>
      <c r="T81" s="690"/>
      <c r="U81" s="690"/>
      <c r="V81" s="690"/>
      <c r="W81" s="690"/>
      <c r="X81" s="690"/>
      <c r="Y81" s="690"/>
      <c r="Z81" s="690"/>
      <c r="AA81" s="690"/>
      <c r="AB81" s="690"/>
      <c r="AC81" s="690"/>
      <c r="AD81" s="690"/>
      <c r="AE81" s="690"/>
    </row>
    <row r="82" spans="1:31" s="456" customFormat="1" ht="45">
      <c r="A82" s="671" t="s">
        <v>8915</v>
      </c>
      <c r="B82" s="453">
        <v>7583</v>
      </c>
      <c r="C82" s="312" t="str">
        <f>IF($A82="INSUMO",VLOOKUP($B82,'BANCO DE DADOS DEZEMBRO INS'!$A:$D,2,FALSE),VLOOKUP($B82,'BANCO DE DADOS DEZEMBRO SERV'!$B:$E,2,FALSE))</f>
        <v>BUCHA DE NYLON SEM ABA S8, COM PARAFUSO DE 4,80 X 50 MM EM ACO ZINCADO COM ROSCA SOBERBA, CABECA CHATA E FENDA PHILLIPS</v>
      </c>
      <c r="D82" s="311" t="str">
        <f>IF($A82="INSUMO",VLOOKUP($B82,'BANCO DE DADOS DEZEMBRO INS'!$A:$D,3,FALSE),VLOOKUP($B82,'BANCO DE DADOS DEZEMBRO SERV'!$B:$E,3,FALSE))</f>
        <v>UN</v>
      </c>
      <c r="E82" s="674">
        <v>6</v>
      </c>
      <c r="F82" s="426">
        <f>IF($A82="INSUMO",VLOOKUP($B82,'BANCO DE DADOS DEZEMBRO INS'!$A:$D,4,FALSE),VLOOKUP($B82,'BANCO DE DADOS DEZEMBRO SERV'!$B:$E,4,FALSE))</f>
        <v>0.41</v>
      </c>
      <c r="G82" s="427">
        <f t="shared" ref="G82:G83" si="7">TRUNC(E82*F82,2)</f>
        <v>2.46</v>
      </c>
      <c r="H82" s="690"/>
      <c r="I82" s="690"/>
      <c r="J82" s="690"/>
      <c r="K82" s="690"/>
      <c r="L82" s="690"/>
      <c r="M82" s="690"/>
      <c r="N82" s="690"/>
      <c r="O82" s="690"/>
      <c r="P82" s="690"/>
      <c r="Q82" s="690"/>
      <c r="R82" s="690"/>
      <c r="S82" s="690"/>
      <c r="T82" s="690"/>
      <c r="U82" s="690"/>
      <c r="V82" s="690"/>
      <c r="W82" s="690"/>
      <c r="X82" s="690"/>
      <c r="Y82" s="690"/>
      <c r="Z82" s="690"/>
      <c r="AA82" s="690"/>
      <c r="AB82" s="690"/>
      <c r="AC82" s="690"/>
      <c r="AD82" s="690"/>
      <c r="AE82" s="690"/>
    </row>
    <row r="83" spans="1:31" s="456" customFormat="1" ht="30">
      <c r="A83" s="671" t="s">
        <v>8915</v>
      </c>
      <c r="B83" s="664">
        <v>36081</v>
      </c>
      <c r="C83" s="312" t="str">
        <f>IF($A83="INSUMO",VLOOKUP($B83,'BANCO DE DADOS DEZEMBRO INS'!$A:$D,2,FALSE),VLOOKUP($B83,'BANCO DE DADOS DEZEMBRO SERV'!$B:$E,2,FALSE))</f>
        <v>BARRA DE APOIO RETA, EM ACO INOX POLIDO, COMPRIMENTO 80CM, DIAMETRO MINIMO 3 CM</v>
      </c>
      <c r="D83" s="311" t="str">
        <f>IF($A83="INSUMO",VLOOKUP($B83,'BANCO DE DADOS DEZEMBRO INS'!$A:$D,3,FALSE),VLOOKUP($B83,'BANCO DE DADOS DEZEMBRO SERV'!$B:$E,3,FALSE))</f>
        <v>UN</v>
      </c>
      <c r="E83" s="674">
        <v>1</v>
      </c>
      <c r="F83" s="426">
        <f>IF($A83="INSUMO",VLOOKUP($B83,'BANCO DE DADOS DEZEMBRO INS'!$A:$D,4,FALSE),VLOOKUP($B83,'BANCO DE DADOS DEZEMBRO SERV'!$B:$E,4,FALSE))</f>
        <v>162.9</v>
      </c>
      <c r="G83" s="427">
        <f t="shared" si="7"/>
        <v>162.9</v>
      </c>
      <c r="H83" s="690"/>
      <c r="I83" s="690"/>
      <c r="J83" s="690"/>
      <c r="K83" s="690"/>
      <c r="L83" s="690"/>
      <c r="M83" s="690"/>
      <c r="N83" s="690"/>
      <c r="O83" s="690"/>
      <c r="P83" s="690"/>
      <c r="Q83" s="690"/>
      <c r="R83" s="690"/>
      <c r="S83" s="690"/>
      <c r="T83" s="690"/>
      <c r="U83" s="690"/>
      <c r="V83" s="690"/>
      <c r="W83" s="690"/>
      <c r="X83" s="690"/>
      <c r="Y83" s="690"/>
      <c r="Z83" s="690"/>
      <c r="AA83" s="690"/>
      <c r="AB83" s="690"/>
      <c r="AC83" s="690"/>
      <c r="AD83" s="690"/>
      <c r="AE83" s="690"/>
    </row>
    <row r="84" spans="1:31" s="456" customFormat="1" ht="15.75">
      <c r="A84" s="671"/>
      <c r="B84" s="2409" t="s">
        <v>3097</v>
      </c>
      <c r="C84" s="2410"/>
      <c r="D84" s="2410"/>
      <c r="E84" s="2410"/>
      <c r="F84" s="2410"/>
      <c r="G84" s="2411"/>
    </row>
    <row r="85" spans="1:31" s="456" customFormat="1" ht="15.75">
      <c r="A85" s="671" t="s">
        <v>9120</v>
      </c>
      <c r="B85" s="454">
        <v>88309</v>
      </c>
      <c r="C85" s="312" t="str">
        <f>IF($A85="INSUMO",VLOOKUP($B85,'BANCO DE DADOS DEZEMBRO INS'!$A:$D,2,FALSE),VLOOKUP($B85,'BANCO DE DADOS DEZEMBRO SERV'!$B:$E,2,FALSE))</f>
        <v>PEDREIRO COM ENCARGOS COMPLEMENTARES</v>
      </c>
      <c r="D85" s="311" t="str">
        <f>IF($A85="INSUMO",VLOOKUP($B85,'BANCO DE DADOS DEZEMBRO INS'!$A:$D,3,FALSE),VLOOKUP($B85,'BANCO DE DADOS DEZEMBRO SERV'!$B:$E,3,FALSE))</f>
        <v>H</v>
      </c>
      <c r="E85" s="435">
        <v>1</v>
      </c>
      <c r="F85" s="426">
        <f>IF($A85="INSUMO",VLOOKUP($B85,'BANCO DE DADOS DEZEMBRO INS'!$A:$D,4,FALSE),VLOOKUP($B85,'BANCO DE DADOS DEZEMBRO SERV'!$B:$E,4,FALSE))</f>
        <v>17.100000000000001</v>
      </c>
      <c r="G85" s="427">
        <f t="shared" ref="G85:G86" si="8">TRUNC(E85*F85,2)</f>
        <v>17.100000000000001</v>
      </c>
      <c r="I85" s="93"/>
      <c r="J85" s="94"/>
    </row>
    <row r="86" spans="1:31" s="456" customFormat="1" ht="16.5" thickBot="1">
      <c r="A86" s="671" t="s">
        <v>9120</v>
      </c>
      <c r="B86" s="665">
        <v>88316</v>
      </c>
      <c r="C86" s="318" t="str">
        <f>IF($A86="INSUMO",VLOOKUP($B86,'BANCO DE DADOS DEZEMBRO INS'!$A:$D,2,FALSE),VLOOKUP($B86,'BANCO DE DADOS DEZEMBRO SERV'!$B:$E,2,FALSE))</f>
        <v>SERVENTE COM ENCARGOS COMPLEMENTARES</v>
      </c>
      <c r="D86" s="319" t="str">
        <f>IF($A86="INSUMO",VLOOKUP($B86,'BANCO DE DADOS DEZEMBRO INS'!$A:$D,3,FALSE),VLOOKUP($B86,'BANCO DE DADOS DEZEMBRO SERV'!$B:$E,3,FALSE))</f>
        <v>H</v>
      </c>
      <c r="E86" s="516">
        <v>1</v>
      </c>
      <c r="F86" s="428">
        <f>IF($A86="INSUMO",VLOOKUP($B86,'BANCO DE DADOS DEZEMBRO INS'!$A:$D,4,FALSE),VLOOKUP($B86,'BANCO DE DADOS DEZEMBRO SERV'!$B:$E,4,FALSE))</f>
        <v>13.89</v>
      </c>
      <c r="G86" s="429">
        <f t="shared" si="8"/>
        <v>13.89</v>
      </c>
      <c r="I86" s="93"/>
      <c r="J86" s="94"/>
    </row>
    <row r="87" spans="1:31" s="699" customFormat="1" ht="16.5" thickBot="1">
      <c r="A87" s="673"/>
      <c r="B87" s="2412" t="s">
        <v>10443</v>
      </c>
      <c r="C87" s="2412"/>
      <c r="D87" s="2412"/>
      <c r="E87" s="2412"/>
      <c r="F87" s="591" t="s">
        <v>3098</v>
      </c>
      <c r="G87" s="592">
        <f>TRUNC(SUM(G79:G86),2)</f>
        <v>196.35</v>
      </c>
    </row>
    <row r="88" spans="1:31" s="456" customFormat="1" ht="16.5" thickBot="1">
      <c r="A88" s="671"/>
      <c r="B88" s="442"/>
      <c r="C88" s="442"/>
      <c r="D88" s="443"/>
      <c r="E88" s="444"/>
      <c r="F88" s="445"/>
      <c r="G88" s="446"/>
    </row>
    <row r="89" spans="1:31" s="456" customFormat="1" ht="15.75">
      <c r="A89" s="671"/>
      <c r="B89" s="420" t="s">
        <v>10449</v>
      </c>
      <c r="C89" s="2406" t="s">
        <v>9240</v>
      </c>
      <c r="D89" s="2407"/>
      <c r="E89" s="2407"/>
      <c r="F89" s="2408"/>
      <c r="G89" s="424" t="s">
        <v>0</v>
      </c>
      <c r="H89" s="456" t="s">
        <v>12244</v>
      </c>
    </row>
    <row r="90" spans="1:31" s="456" customFormat="1" ht="31.5">
      <c r="A90" s="671"/>
      <c r="B90" s="425" t="s">
        <v>3230</v>
      </c>
      <c r="C90" s="661" t="s">
        <v>3089</v>
      </c>
      <c r="D90" s="661" t="s">
        <v>30</v>
      </c>
      <c r="E90" s="661" t="s">
        <v>3090</v>
      </c>
      <c r="F90" s="662" t="s">
        <v>3091</v>
      </c>
      <c r="G90" s="663" t="s">
        <v>3092</v>
      </c>
    </row>
    <row r="91" spans="1:31" s="456" customFormat="1" ht="15.75">
      <c r="A91" s="671"/>
      <c r="B91" s="2409" t="s">
        <v>3096</v>
      </c>
      <c r="C91" s="2410"/>
      <c r="D91" s="2410"/>
      <c r="E91" s="2410"/>
      <c r="F91" s="2410"/>
      <c r="G91" s="2411"/>
    </row>
    <row r="92" spans="1:31" s="456" customFormat="1" ht="30">
      <c r="A92" s="671" t="s">
        <v>8915</v>
      </c>
      <c r="B92" s="664">
        <v>1339</v>
      </c>
      <c r="C92" s="312" t="str">
        <f>IF($A92="INSUMO",VLOOKUP($B92,'BANCO DE DADOS DEZEMBRO INS'!$A:$D,2,FALSE),VLOOKUP($B92,'BANCO DE DADOS DEZEMBRO SERV'!$B:$E,2,FALSE))</f>
        <v>COLA A BASE DE RESINA SINTETICA PARA CHAPA DE LAMINADO MELAMINICO</v>
      </c>
      <c r="D92" s="311" t="str">
        <f>IF($A92="INSUMO",VLOOKUP($B92,'BANCO DE DADOS DEZEMBRO INS'!$A:$D,3,FALSE),VLOOKUP($B92,'BANCO DE DADOS DEZEMBRO SERV'!$B:$E,3,FALSE))</f>
        <v>KG</v>
      </c>
      <c r="E92" s="600">
        <v>0.4</v>
      </c>
      <c r="F92" s="458">
        <f>IF($A92="INSUMO",VLOOKUP($B92,'BANCO DE DADOS DEZEMBRO INS'!$A:$D,4,FALSE),VLOOKUP($B92,'BANCO DE DADOS DEZEMBRO SERV'!$B:$E,4,FALSE))</f>
        <v>19.71</v>
      </c>
      <c r="G92" s="427">
        <f>TRUNC(E92*F92,2)</f>
        <v>7.88</v>
      </c>
    </row>
    <row r="93" spans="1:31" s="456" customFormat="1" ht="30">
      <c r="A93" s="671" t="s">
        <v>8915</v>
      </c>
      <c r="B93" s="664">
        <v>3767</v>
      </c>
      <c r="C93" s="312" t="str">
        <f>IF($A93="INSUMO",VLOOKUP($B93,'BANCO DE DADOS DEZEMBRO INS'!$A:$D,2,FALSE),VLOOKUP($B93,'BANCO DE DADOS DEZEMBRO SERV'!$B:$E,2,FALSE))</f>
        <v>LIXA EM FOLHA PARA PAREDE OU MADEIRA, NUMERO 120 (COR VERMELHA)</v>
      </c>
      <c r="D93" s="311" t="str">
        <f>IF($A93="INSUMO",VLOOKUP($B93,'BANCO DE DADOS DEZEMBRO INS'!$A:$D,3,FALSE),VLOOKUP($B93,'BANCO DE DADOS DEZEMBRO SERV'!$B:$E,3,FALSE))</f>
        <v>UN</v>
      </c>
      <c r="E93" s="600">
        <v>0.5</v>
      </c>
      <c r="F93" s="458">
        <f>IF($A93="INSUMO",VLOOKUP($B93,'BANCO DE DADOS DEZEMBRO INS'!$A:$D,4,FALSE),VLOOKUP($B93,'BANCO DE DADOS DEZEMBRO SERV'!$B:$E,4,FALSE))</f>
        <v>0.69</v>
      </c>
      <c r="G93" s="427">
        <f t="shared" ref="G93:G94" si="9">TRUNC(E93*F93,2)</f>
        <v>0.34</v>
      </c>
    </row>
    <row r="94" spans="1:31" s="456" customFormat="1" ht="30">
      <c r="A94" s="671" t="s">
        <v>8915</v>
      </c>
      <c r="B94" s="974">
        <v>38181</v>
      </c>
      <c r="C94" s="312" t="str">
        <f>IF($A94="INSUMO",VLOOKUP($B94,'BANCO DE DADOS DEZEMBRO INS'!$A:$D,2,FALSE),VLOOKUP($B94,'BANCO DE DADOS DEZEMBRO SERV'!$B:$E,2,FALSE))</f>
        <v>PISO TATIL ALERTA OU DIRECIONAL, DE BORRACHA, COLORIDO, 25 X 25 CM, E = 5 MM, PARA COLA</v>
      </c>
      <c r="D94" s="311" t="str">
        <f>IF($A94="INSUMO",VLOOKUP($B94,'BANCO DE DADOS DEZEMBRO INS'!$A:$D,3,FALSE),VLOOKUP($B94,'BANCO DE DADOS DEZEMBRO SERV'!$B:$E,3,FALSE))</f>
        <v>M2</v>
      </c>
      <c r="E94" s="600">
        <v>1.02</v>
      </c>
      <c r="F94" s="458">
        <f>IF($A94="INSUMO",VLOOKUP($B94,'BANCO DE DADOS DEZEMBRO INS'!$A:$D,4,FALSE),VLOOKUP($B94,'BANCO DE DADOS DEZEMBRO SERV'!$B:$E,4,FALSE))</f>
        <v>153.74</v>
      </c>
      <c r="G94" s="427">
        <f t="shared" si="9"/>
        <v>156.81</v>
      </c>
    </row>
    <row r="95" spans="1:31" s="456" customFormat="1" ht="15.75">
      <c r="A95" s="671"/>
      <c r="B95" s="2409" t="s">
        <v>3097</v>
      </c>
      <c r="C95" s="2410"/>
      <c r="D95" s="2410"/>
      <c r="E95" s="2410"/>
      <c r="F95" s="2410"/>
      <c r="G95" s="2411"/>
    </row>
    <row r="96" spans="1:31" s="456" customFormat="1" ht="15.75">
      <c r="A96" s="671" t="s">
        <v>9120</v>
      </c>
      <c r="B96" s="664">
        <v>88309</v>
      </c>
      <c r="C96" s="312" t="str">
        <f>IF($A96="INSUMO",VLOOKUP($B96,'BANCO DE DADOS DEZEMBRO INS'!$A:$D,2,FALSE),VLOOKUP($B96,'BANCO DE DADOS DEZEMBRO SERV'!$B:$E,2,FALSE))</f>
        <v>PEDREIRO COM ENCARGOS COMPLEMENTARES</v>
      </c>
      <c r="D96" s="311" t="str">
        <f>IF($A96="INSUMO",VLOOKUP($B96,'BANCO DE DADOS DEZEMBRO INS'!$A:$D,3,FALSE),VLOOKUP($B96,'BANCO DE DADOS DEZEMBRO SERV'!$B:$E,3,FALSE))</f>
        <v>H</v>
      </c>
      <c r="E96" s="600">
        <v>0.67</v>
      </c>
      <c r="F96" s="458">
        <f>IF($A96="INSUMO",VLOOKUP($B96,'BANCO DE DADOS DEZEMBRO INS'!$A:$D,4,FALSE),VLOOKUP($B96,'BANCO DE DADOS DEZEMBRO SERV'!$B:$E,4,FALSE))</f>
        <v>17.100000000000001</v>
      </c>
      <c r="G96" s="427">
        <f>TRUNC(E96*F96,2)</f>
        <v>11.45</v>
      </c>
    </row>
    <row r="97" spans="1:8" s="456" customFormat="1" ht="16.5" thickBot="1">
      <c r="A97" s="671" t="s">
        <v>9120</v>
      </c>
      <c r="B97" s="665">
        <v>88316</v>
      </c>
      <c r="C97" s="318" t="str">
        <f>IF($A97="INSUMO",VLOOKUP($B97,'BANCO DE DADOS DEZEMBRO INS'!$A:$D,2,FALSE),VLOOKUP($B97,'BANCO DE DADOS DEZEMBRO SERV'!$B:$E,2,FALSE))</f>
        <v>SERVENTE COM ENCARGOS COMPLEMENTARES</v>
      </c>
      <c r="D97" s="319" t="str">
        <f>IF($A97="INSUMO",VLOOKUP($B97,'BANCO DE DADOS DEZEMBRO INS'!$A:$D,3,FALSE),VLOOKUP($B97,'BANCO DE DADOS DEZEMBRO SERV'!$B:$E,3,FALSE))</f>
        <v>H</v>
      </c>
      <c r="E97" s="604">
        <v>0.67</v>
      </c>
      <c r="F97" s="463">
        <f>IF($A97="INSUMO",VLOOKUP($B97,'BANCO DE DADOS DEZEMBRO INS'!$A:$D,4,FALSE),VLOOKUP($B97,'BANCO DE DADOS DEZEMBRO SERV'!$B:$E,4,FALSE))</f>
        <v>13.89</v>
      </c>
      <c r="G97" s="429">
        <f t="shared" ref="G97" si="10">TRUNC(E97*F97,2)</f>
        <v>9.3000000000000007</v>
      </c>
    </row>
    <row r="98" spans="1:8" s="456" customFormat="1" ht="16.5" thickBot="1">
      <c r="A98" s="671"/>
      <c r="B98" s="2412" t="s">
        <v>10444</v>
      </c>
      <c r="C98" s="2412"/>
      <c r="D98" s="2412"/>
      <c r="E98" s="2412"/>
      <c r="F98" s="295" t="s">
        <v>3098</v>
      </c>
      <c r="G98" s="296">
        <f>SUM(G92:G97)</f>
        <v>185.78</v>
      </c>
    </row>
    <row r="99" spans="1:8" s="456" customFormat="1" ht="16.5" thickBot="1">
      <c r="A99" s="671"/>
      <c r="B99" s="442"/>
      <c r="C99" s="442"/>
      <c r="D99" s="443"/>
      <c r="E99" s="444"/>
      <c r="F99" s="445"/>
      <c r="G99" s="446"/>
    </row>
    <row r="100" spans="1:8" s="456" customFormat="1" ht="15.75">
      <c r="A100" s="671"/>
      <c r="B100" s="420" t="s">
        <v>10450</v>
      </c>
      <c r="C100" s="2406" t="s">
        <v>9241</v>
      </c>
      <c r="D100" s="2407"/>
      <c r="E100" s="2407"/>
      <c r="F100" s="2408"/>
      <c r="G100" s="424" t="s">
        <v>0</v>
      </c>
      <c r="H100" s="456" t="s">
        <v>12244</v>
      </c>
    </row>
    <row r="101" spans="1:8" s="456" customFormat="1" ht="31.5">
      <c r="A101" s="671"/>
      <c r="B101" s="425" t="s">
        <v>3230</v>
      </c>
      <c r="C101" s="661" t="s">
        <v>3089</v>
      </c>
      <c r="D101" s="661" t="s">
        <v>30</v>
      </c>
      <c r="E101" s="661" t="s">
        <v>3090</v>
      </c>
      <c r="F101" s="662" t="s">
        <v>3091</v>
      </c>
      <c r="G101" s="663" t="s">
        <v>3092</v>
      </c>
    </row>
    <row r="102" spans="1:8" s="456" customFormat="1" ht="15.75">
      <c r="A102" s="671"/>
      <c r="B102" s="2409" t="s">
        <v>3096</v>
      </c>
      <c r="C102" s="2410"/>
      <c r="D102" s="2410"/>
      <c r="E102" s="2410"/>
      <c r="F102" s="2410"/>
      <c r="G102" s="2411"/>
    </row>
    <row r="103" spans="1:8" s="456" customFormat="1" ht="30">
      <c r="A103" s="671" t="s">
        <v>8915</v>
      </c>
      <c r="B103" s="664">
        <v>1339</v>
      </c>
      <c r="C103" s="312" t="str">
        <f>IF($A103="INSUMO",VLOOKUP($B103,'BANCO DE DADOS DEZEMBRO INS'!$A:$D,2,FALSE),VLOOKUP($B103,'BANCO DE DADOS DEZEMBRO SERV'!$B:$E,2,FALSE))</f>
        <v>COLA A BASE DE RESINA SINTETICA PARA CHAPA DE LAMINADO MELAMINICO</v>
      </c>
      <c r="D103" s="311" t="str">
        <f>IF($A103="INSUMO",VLOOKUP($B103,'BANCO DE DADOS DEZEMBRO INS'!$A:$D,3,FALSE),VLOOKUP($B103,'BANCO DE DADOS DEZEMBRO SERV'!$B:$E,3,FALSE))</f>
        <v>KG</v>
      </c>
      <c r="E103" s="600">
        <v>0.4</v>
      </c>
      <c r="F103" s="458">
        <f>IF($A103="INSUMO",VLOOKUP($B103,'BANCO DE DADOS DEZEMBRO INS'!$A:$D,4,FALSE),VLOOKUP($B103,'BANCO DE DADOS DEZEMBRO SERV'!$B:$E,4,FALSE))</f>
        <v>19.71</v>
      </c>
      <c r="G103" s="427">
        <f>TRUNC(E103*F103,2)</f>
        <v>7.88</v>
      </c>
    </row>
    <row r="104" spans="1:8" s="456" customFormat="1" ht="30">
      <c r="A104" s="671" t="s">
        <v>8915</v>
      </c>
      <c r="B104" s="664">
        <v>3767</v>
      </c>
      <c r="C104" s="312" t="str">
        <f>IF($A104="INSUMO",VLOOKUP($B104,'BANCO DE DADOS DEZEMBRO INS'!$A:$D,2,FALSE),VLOOKUP($B104,'BANCO DE DADOS DEZEMBRO SERV'!$B:$E,2,FALSE))</f>
        <v>LIXA EM FOLHA PARA PAREDE OU MADEIRA, NUMERO 120 (COR VERMELHA)</v>
      </c>
      <c r="D104" s="311" t="str">
        <f>IF($A104="INSUMO",VLOOKUP($B104,'BANCO DE DADOS DEZEMBRO INS'!$A:$D,3,FALSE),VLOOKUP($B104,'BANCO DE DADOS DEZEMBRO SERV'!$B:$E,3,FALSE))</f>
        <v>UN</v>
      </c>
      <c r="E104" s="600">
        <v>0.5</v>
      </c>
      <c r="F104" s="458">
        <f>IF($A104="INSUMO",VLOOKUP($B104,'BANCO DE DADOS DEZEMBRO INS'!$A:$D,4,FALSE),VLOOKUP($B104,'BANCO DE DADOS DEZEMBRO SERV'!$B:$E,4,FALSE))</f>
        <v>0.69</v>
      </c>
      <c r="G104" s="427">
        <f t="shared" ref="G104:G105" si="11">TRUNC(E104*F104,2)</f>
        <v>0.34</v>
      </c>
    </row>
    <row r="105" spans="1:8" s="456" customFormat="1" ht="30">
      <c r="A105" s="671" t="s">
        <v>8915</v>
      </c>
      <c r="B105" s="664">
        <v>38181</v>
      </c>
      <c r="C105" s="312" t="str">
        <f>IF($A105="INSUMO",VLOOKUP($B105,'BANCO DE DADOS DEZEMBRO INS'!$A:$D,2,FALSE),VLOOKUP($B105,'BANCO DE DADOS DEZEMBRO SERV'!$B:$E,2,FALSE))</f>
        <v>PISO TATIL ALERTA OU DIRECIONAL, DE BORRACHA, COLORIDO, 25 X 25 CM, E = 5 MM, PARA COLA</v>
      </c>
      <c r="D105" s="311" t="str">
        <f>IF($A105="INSUMO",VLOOKUP($B105,'BANCO DE DADOS DEZEMBRO INS'!$A:$D,3,FALSE),VLOOKUP($B105,'BANCO DE DADOS DEZEMBRO SERV'!$B:$E,3,FALSE))</f>
        <v>M2</v>
      </c>
      <c r="E105" s="600">
        <v>1.02</v>
      </c>
      <c r="F105" s="458">
        <f>IF($A105="INSUMO",VLOOKUP($B105,'BANCO DE DADOS DEZEMBRO INS'!$A:$D,4,FALSE),VLOOKUP($B105,'BANCO DE DADOS DEZEMBRO SERV'!$B:$E,4,FALSE))</f>
        <v>153.74</v>
      </c>
      <c r="G105" s="427">
        <f t="shared" si="11"/>
        <v>156.81</v>
      </c>
    </row>
    <row r="106" spans="1:8" s="456" customFormat="1" ht="15.75">
      <c r="A106" s="671"/>
      <c r="B106" s="2409" t="s">
        <v>3097</v>
      </c>
      <c r="C106" s="2410"/>
      <c r="D106" s="2410"/>
      <c r="E106" s="2410"/>
      <c r="F106" s="2410"/>
      <c r="G106" s="2411"/>
    </row>
    <row r="107" spans="1:8" s="456" customFormat="1" ht="15.75">
      <c r="A107" s="671" t="s">
        <v>9120</v>
      </c>
      <c r="B107" s="664">
        <v>88309</v>
      </c>
      <c r="C107" s="312" t="str">
        <f>IF($A107="INSUMO",VLOOKUP($B107,'BANCO DE DADOS DEZEMBRO INS'!$A:$D,2,FALSE),VLOOKUP($B107,'BANCO DE DADOS DEZEMBRO SERV'!$B:$E,2,FALSE))</f>
        <v>PEDREIRO COM ENCARGOS COMPLEMENTARES</v>
      </c>
      <c r="D107" s="311" t="str">
        <f>IF($A107="INSUMO",VLOOKUP($B107,'BANCO DE DADOS DEZEMBRO INS'!$A:$D,3,FALSE),VLOOKUP($B107,'BANCO DE DADOS DEZEMBRO SERV'!$B:$E,3,FALSE))</f>
        <v>H</v>
      </c>
      <c r="E107" s="600">
        <v>0.67</v>
      </c>
      <c r="F107" s="458">
        <f>IF($A107="INSUMO",VLOOKUP($B107,'BANCO DE DADOS DEZEMBRO INS'!$A:$D,4,FALSE),VLOOKUP($B107,'BANCO DE DADOS DEZEMBRO SERV'!$B:$E,4,FALSE))</f>
        <v>17.100000000000001</v>
      </c>
      <c r="G107" s="427">
        <f>TRUNC(E107*F107,2)</f>
        <v>11.45</v>
      </c>
    </row>
    <row r="108" spans="1:8" s="456" customFormat="1" ht="16.5" thickBot="1">
      <c r="A108" s="671" t="s">
        <v>9120</v>
      </c>
      <c r="B108" s="665">
        <v>88316</v>
      </c>
      <c r="C108" s="318" t="str">
        <f>IF($A108="INSUMO",VLOOKUP($B108,'BANCO DE DADOS DEZEMBRO INS'!$A:$D,2,FALSE),VLOOKUP($B108,'BANCO DE DADOS DEZEMBRO SERV'!$B:$E,2,FALSE))</f>
        <v>SERVENTE COM ENCARGOS COMPLEMENTARES</v>
      </c>
      <c r="D108" s="319" t="str">
        <f>IF($A108="INSUMO",VLOOKUP($B108,'BANCO DE DADOS DEZEMBRO INS'!$A:$D,3,FALSE),VLOOKUP($B108,'BANCO DE DADOS DEZEMBRO SERV'!$B:$E,3,FALSE))</f>
        <v>H</v>
      </c>
      <c r="E108" s="604">
        <v>0.67</v>
      </c>
      <c r="F108" s="463">
        <f>IF($A108="INSUMO",VLOOKUP($B108,'BANCO DE DADOS DEZEMBRO INS'!$A:$D,4,FALSE),VLOOKUP($B108,'BANCO DE DADOS DEZEMBRO SERV'!$B:$E,4,FALSE))</f>
        <v>13.89</v>
      </c>
      <c r="G108" s="429">
        <f t="shared" ref="G108" si="12">TRUNC(E108*F108,2)</f>
        <v>9.3000000000000007</v>
      </c>
    </row>
    <row r="109" spans="1:8" s="456" customFormat="1" ht="16.5" thickBot="1">
      <c r="A109" s="671"/>
      <c r="B109" s="2412" t="s">
        <v>10444</v>
      </c>
      <c r="C109" s="2412"/>
      <c r="D109" s="2412"/>
      <c r="E109" s="2412"/>
      <c r="F109" s="295" t="s">
        <v>3098</v>
      </c>
      <c r="G109" s="296">
        <f>SUM(G103:G108)</f>
        <v>185.78</v>
      </c>
    </row>
    <row r="110" spans="1:8" s="456" customFormat="1" ht="16.5" thickBot="1">
      <c r="A110" s="671"/>
      <c r="B110" s="442"/>
      <c r="C110" s="442"/>
      <c r="D110" s="443"/>
      <c r="E110" s="444"/>
      <c r="F110" s="445"/>
      <c r="G110" s="446"/>
    </row>
    <row r="111" spans="1:8" s="456" customFormat="1" ht="15.75">
      <c r="A111" s="671"/>
      <c r="B111" s="420" t="s">
        <v>10451</v>
      </c>
      <c r="C111" s="2406" t="s">
        <v>9244</v>
      </c>
      <c r="D111" s="2407"/>
      <c r="E111" s="2407"/>
      <c r="F111" s="2408"/>
      <c r="G111" s="606" t="s">
        <v>30</v>
      </c>
      <c r="H111" s="456" t="s">
        <v>12244</v>
      </c>
    </row>
    <row r="112" spans="1:8" s="456" customFormat="1" ht="31.5">
      <c r="A112" s="671"/>
      <c r="B112" s="425" t="s">
        <v>3230</v>
      </c>
      <c r="C112" s="661" t="s">
        <v>3089</v>
      </c>
      <c r="D112" s="661" t="s">
        <v>30</v>
      </c>
      <c r="E112" s="661" t="s">
        <v>3090</v>
      </c>
      <c r="F112" s="662" t="s">
        <v>3091</v>
      </c>
      <c r="G112" s="663" t="s">
        <v>3092</v>
      </c>
    </row>
    <row r="113" spans="1:8" s="456" customFormat="1" ht="15.75">
      <c r="A113" s="671"/>
      <c r="B113" s="2417" t="s">
        <v>3096</v>
      </c>
      <c r="C113" s="2418"/>
      <c r="D113" s="2418"/>
      <c r="E113" s="2418"/>
      <c r="F113" s="2418"/>
      <c r="G113" s="2419"/>
    </row>
    <row r="114" spans="1:8" s="456" customFormat="1" ht="45">
      <c r="A114" s="671" t="s">
        <v>8915</v>
      </c>
      <c r="B114" s="607">
        <v>7583</v>
      </c>
      <c r="C114" s="312" t="str">
        <f>IF($A114="INSUMO",VLOOKUP($B114,'BANCO DE DADOS DEZEMBRO INS'!$A:$D,2,FALSE),VLOOKUP($B114,'BANCO DE DADOS DEZEMBRO SERV'!$B:$E,2,FALSE))</f>
        <v>BUCHA DE NYLON SEM ABA S8, COM PARAFUSO DE 4,80 X 50 MM EM ACO ZINCADO COM ROSCA SOBERBA, CABECA CHATA E FENDA PHILLIPS</v>
      </c>
      <c r="D114" s="311" t="str">
        <f>IF($A114="INSUMO",VLOOKUP($B114,'BANCO DE DADOS DEZEMBRO INS'!$A:$D,3,FALSE),VLOOKUP($B114,'BANCO DE DADOS DEZEMBRO SERV'!$B:$E,3,FALSE))</f>
        <v>UN</v>
      </c>
      <c r="E114" s="674">
        <v>6</v>
      </c>
      <c r="F114" s="458">
        <f>IF($A114="INSUMO",VLOOKUP($B114,'BANCO DE DADOS DEZEMBRO INS'!$A:$D,4,FALSE),VLOOKUP($B114,'BANCO DE DADOS DEZEMBRO SERV'!$B:$E,4,FALSE))</f>
        <v>0.41</v>
      </c>
      <c r="G114" s="427">
        <f>TRUNC(E114*F114,2)</f>
        <v>2.46</v>
      </c>
    </row>
    <row r="115" spans="1:8" s="456" customFormat="1" ht="30">
      <c r="A115" s="671" t="s">
        <v>8915</v>
      </c>
      <c r="B115" s="607">
        <v>36212</v>
      </c>
      <c r="C115" s="312" t="str">
        <f>IF($A115="INSUMO",VLOOKUP($B115,'BANCO DE DADOS DEZEMBRO INS'!$A:$D,2,FALSE),VLOOKUP($B115,'BANCO DE DADOS DEZEMBRO SERV'!$B:$E,2,FALSE))</f>
        <v>BARRA DE APOIO LAVATORIO DE CANTO, EM ACO INOX POLIDO, DIAMETRO MINIMO 3 CM.</v>
      </c>
      <c r="D115" s="311" t="str">
        <f>IF($A115="INSUMO",VLOOKUP($B115,'BANCO DE DADOS DEZEMBRO INS'!$A:$D,3,FALSE),VLOOKUP($B115,'BANCO DE DADOS DEZEMBRO SERV'!$B:$E,3,FALSE))</f>
        <v>UN</v>
      </c>
      <c r="E115" s="674">
        <v>1</v>
      </c>
      <c r="F115" s="458">
        <f>IF($A115="INSUMO",VLOOKUP($B115,'BANCO DE DADOS DEZEMBRO INS'!$A:$D,4,FALSE),VLOOKUP($B115,'BANCO DE DADOS DEZEMBRO SERV'!$B:$E,4,FALSE))</f>
        <v>382.5</v>
      </c>
      <c r="G115" s="427">
        <f>TRUNC(E115*F115,2)</f>
        <v>382.5</v>
      </c>
    </row>
    <row r="116" spans="1:8" s="456" customFormat="1" ht="15.75">
      <c r="A116" s="671"/>
      <c r="B116" s="2417" t="s">
        <v>3097</v>
      </c>
      <c r="C116" s="2418"/>
      <c r="D116" s="2418"/>
      <c r="E116" s="2418"/>
      <c r="F116" s="2418"/>
      <c r="G116" s="2419"/>
    </row>
    <row r="117" spans="1:8" s="456" customFormat="1" ht="15.75">
      <c r="A117" s="671" t="s">
        <v>9120</v>
      </c>
      <c r="B117" s="454">
        <v>88309</v>
      </c>
      <c r="C117" s="312" t="str">
        <f>IF($A117="INSUMO",VLOOKUP($B117,'BANCO DE DADOS DEZEMBRO INS'!$A:$D,2,FALSE),VLOOKUP($B117,'BANCO DE DADOS DEZEMBRO SERV'!$B:$E,2,FALSE))</f>
        <v>PEDREIRO COM ENCARGOS COMPLEMENTARES</v>
      </c>
      <c r="D117" s="311" t="str">
        <f>IF($A117="INSUMO",VLOOKUP($B117,'BANCO DE DADOS DEZEMBRO INS'!$A:$D,3,FALSE),VLOOKUP($B117,'BANCO DE DADOS DEZEMBRO SERV'!$B:$E,3,FALSE))</f>
        <v>H</v>
      </c>
      <c r="E117" s="435">
        <v>1</v>
      </c>
      <c r="F117" s="458">
        <f>IF($A117="INSUMO",VLOOKUP($B117,'BANCO DE DADOS DEZEMBRO INS'!$A:$D,4,FALSE),VLOOKUP($B117,'BANCO DE DADOS DEZEMBRO SERV'!$B:$E,4,FALSE))</f>
        <v>17.100000000000001</v>
      </c>
      <c r="G117" s="427">
        <f>TRUNC(E117*F117,2)</f>
        <v>17.100000000000001</v>
      </c>
    </row>
    <row r="118" spans="1:8" s="456" customFormat="1" ht="16.5" thickBot="1">
      <c r="A118" s="671" t="s">
        <v>9120</v>
      </c>
      <c r="B118" s="665">
        <v>88316</v>
      </c>
      <c r="C118" s="318" t="str">
        <f>IF($A118="INSUMO",VLOOKUP($B118,'BANCO DE DADOS DEZEMBRO INS'!$A:$D,2,FALSE),VLOOKUP($B118,'BANCO DE DADOS DEZEMBRO SERV'!$B:$E,2,FALSE))</f>
        <v>SERVENTE COM ENCARGOS COMPLEMENTARES</v>
      </c>
      <c r="D118" s="319" t="str">
        <f>IF($A118="INSUMO",VLOOKUP($B118,'BANCO DE DADOS DEZEMBRO INS'!$A:$D,3,FALSE),VLOOKUP($B118,'BANCO DE DADOS DEZEMBRO SERV'!$B:$E,3,FALSE))</f>
        <v>H</v>
      </c>
      <c r="E118" s="516">
        <v>1</v>
      </c>
      <c r="F118" s="463">
        <f>IF($A118="INSUMO",VLOOKUP($B118,'BANCO DE DADOS DEZEMBRO INS'!$A:$D,4,FALSE),VLOOKUP($B118,'BANCO DE DADOS DEZEMBRO SERV'!$B:$E,4,FALSE))</f>
        <v>13.89</v>
      </c>
      <c r="G118" s="429">
        <f>TRUNC(E118*F118,2)</f>
        <v>13.89</v>
      </c>
    </row>
    <row r="119" spans="1:8" s="456" customFormat="1" ht="16.5" thickBot="1">
      <c r="A119" s="671"/>
      <c r="B119" s="2415" t="s">
        <v>9231</v>
      </c>
      <c r="C119" s="2415"/>
      <c r="D119" s="2415"/>
      <c r="E119" s="2415"/>
      <c r="F119" s="605" t="s">
        <v>3098</v>
      </c>
      <c r="G119" s="296">
        <f>SUM(G114:G118)</f>
        <v>415.95</v>
      </c>
    </row>
    <row r="120" spans="1:8" s="456" customFormat="1" ht="16.5" thickBot="1">
      <c r="A120" s="671"/>
      <c r="B120" s="442"/>
      <c r="C120" s="442"/>
      <c r="D120" s="443"/>
      <c r="E120" s="444"/>
      <c r="F120" s="445"/>
      <c r="G120" s="446"/>
    </row>
    <row r="121" spans="1:8" s="902" customFormat="1" ht="31.5">
      <c r="A121" s="982"/>
      <c r="B121" s="808" t="s">
        <v>10452</v>
      </c>
      <c r="C121" s="1031" t="s">
        <v>11716</v>
      </c>
      <c r="D121" s="1032"/>
      <c r="E121" s="1032"/>
      <c r="F121" s="1033"/>
      <c r="G121" s="941" t="s">
        <v>30</v>
      </c>
      <c r="H121" s="456" t="s">
        <v>12244</v>
      </c>
    </row>
    <row r="122" spans="1:8" s="902" customFormat="1" ht="31.5">
      <c r="A122" s="982"/>
      <c r="B122" s="425" t="s">
        <v>3230</v>
      </c>
      <c r="C122" s="971" t="s">
        <v>3089</v>
      </c>
      <c r="D122" s="971" t="s">
        <v>30</v>
      </c>
      <c r="E122" s="971" t="s">
        <v>3090</v>
      </c>
      <c r="F122" s="972" t="s">
        <v>3091</v>
      </c>
      <c r="G122" s="973" t="s">
        <v>3092</v>
      </c>
    </row>
    <row r="123" spans="1:8" s="902" customFormat="1" ht="15.75">
      <c r="A123" s="982"/>
      <c r="B123" s="2402" t="s">
        <v>3096</v>
      </c>
      <c r="C123" s="2403"/>
      <c r="D123" s="2403"/>
      <c r="E123" s="2403"/>
      <c r="F123" s="2403"/>
      <c r="G123" s="2404"/>
    </row>
    <row r="124" spans="1:8" s="902" customFormat="1" ht="15.75">
      <c r="A124" s="982" t="s">
        <v>8915</v>
      </c>
      <c r="B124" s="974">
        <v>10848</v>
      </c>
      <c r="C124" s="917" t="str">
        <f>IF($A124="INSUMO",VLOOKUP($B124,'BANCO DE DADOS DEZEMBRO INS'!$A:$D,2,FALSE),VLOOKUP($B124,'BANCO DE DADOS DEZEMBRO SERV'!$B:$E,2,FALSE))</f>
        <v>PLACA DE INAUGURACAO METALICA, *40* CM X *60* CM</v>
      </c>
      <c r="D124" s="916" t="str">
        <f>IF($A124="INSUMO",VLOOKUP($B124,'BANCO DE DADOS DEZEMBRO INS'!$A:$D,3,FALSE),VLOOKUP($B124,'BANCO DE DADOS DEZEMBRO SERV'!$B:$E,3,FALSE))</f>
        <v>UN</v>
      </c>
      <c r="E124" s="674">
        <v>1</v>
      </c>
      <c r="F124" s="920">
        <f>IF($A124="INSUMO",VLOOKUP($B124,'BANCO DE DADOS DEZEMBRO INS'!$A:$D,4,FALSE),VLOOKUP($B124,'BANCO DE DADOS DEZEMBRO SERV'!$B:$E,4,FALSE))</f>
        <v>904.5</v>
      </c>
      <c r="G124" s="813">
        <f>TRUNC(E124*F124,2)</f>
        <v>904.5</v>
      </c>
    </row>
    <row r="125" spans="1:8" s="902" customFormat="1" ht="15.75">
      <c r="A125" s="982"/>
      <c r="B125" s="2402" t="s">
        <v>3097</v>
      </c>
      <c r="C125" s="2403"/>
      <c r="D125" s="2403"/>
      <c r="E125" s="2403"/>
      <c r="F125" s="2403"/>
      <c r="G125" s="2404"/>
    </row>
    <row r="126" spans="1:8" s="902" customFormat="1" ht="16.5" thickBot="1">
      <c r="A126" s="982" t="s">
        <v>9120</v>
      </c>
      <c r="B126" s="665">
        <v>88309</v>
      </c>
      <c r="C126" s="918" t="str">
        <f>IF($A126="INSUMO",VLOOKUP($B126,'BANCO DE DADOS DEZEMBRO INS'!$A:$D,2,FALSE),VLOOKUP($B126,'BANCO DE DADOS DEZEMBRO SERV'!$B:$E,2,FALSE))</f>
        <v>PEDREIRO COM ENCARGOS COMPLEMENTARES</v>
      </c>
      <c r="D126" s="919" t="str">
        <f>IF($A126="INSUMO",VLOOKUP($B126,'BANCO DE DADOS DEZEMBRO INS'!$A:$D,3,FALSE),VLOOKUP($B126,'BANCO DE DADOS DEZEMBRO SERV'!$B:$E,3,FALSE))</f>
        <v>H</v>
      </c>
      <c r="E126" s="678">
        <v>1.5</v>
      </c>
      <c r="F126" s="921">
        <f>IF($A126="INSUMO",VLOOKUP($B126,'BANCO DE DADOS DEZEMBRO INS'!$A:$D,4,FALSE),VLOOKUP($B126,'BANCO DE DADOS DEZEMBRO SERV'!$B:$E,4,FALSE))</f>
        <v>17.100000000000001</v>
      </c>
      <c r="G126" s="809">
        <f>TRUNC(E126*F126,2)</f>
        <v>25.65</v>
      </c>
    </row>
    <row r="127" spans="1:8" s="902" customFormat="1" ht="16.5" thickBot="1">
      <c r="A127" s="982"/>
      <c r="B127" s="2405" t="s">
        <v>11717</v>
      </c>
      <c r="C127" s="2405"/>
      <c r="D127" s="814"/>
      <c r="E127" s="815"/>
      <c r="F127" s="745" t="s">
        <v>3098</v>
      </c>
      <c r="G127" s="746">
        <f>TRUNC(SUM(G124:G126),2)</f>
        <v>930.15</v>
      </c>
    </row>
    <row r="128" spans="1:8" s="902" customFormat="1" ht="16.5" thickBot="1">
      <c r="A128" s="982"/>
      <c r="B128" s="990"/>
      <c r="C128" s="990"/>
      <c r="D128" s="810"/>
      <c r="E128" s="714"/>
      <c r="F128" s="811"/>
      <c r="G128" s="812"/>
    </row>
    <row r="129" spans="1:9" s="1046" customFormat="1" ht="31.5">
      <c r="A129" s="1045"/>
      <c r="B129" s="808" t="s">
        <v>10453</v>
      </c>
      <c r="C129" s="1031" t="s">
        <v>11727</v>
      </c>
      <c r="D129" s="1032"/>
      <c r="E129" s="1032"/>
      <c r="F129" s="1033"/>
      <c r="G129" s="941" t="s">
        <v>0</v>
      </c>
      <c r="H129" s="456" t="s">
        <v>12244</v>
      </c>
    </row>
    <row r="130" spans="1:9" s="1046" customFormat="1" ht="31.5">
      <c r="A130" s="1045"/>
      <c r="B130" s="425" t="s">
        <v>3230</v>
      </c>
      <c r="C130" s="971" t="s">
        <v>3089</v>
      </c>
      <c r="D130" s="971" t="s">
        <v>30</v>
      </c>
      <c r="E130" s="971" t="s">
        <v>3090</v>
      </c>
      <c r="F130" s="972" t="s">
        <v>3091</v>
      </c>
      <c r="G130" s="973" t="s">
        <v>3092</v>
      </c>
    </row>
    <row r="131" spans="1:9" s="1046" customFormat="1" ht="15.75">
      <c r="A131" s="1045"/>
      <c r="B131" s="2402" t="s">
        <v>3097</v>
      </c>
      <c r="C131" s="2403"/>
      <c r="D131" s="2403"/>
      <c r="E131" s="2403"/>
      <c r="F131" s="2403"/>
      <c r="G131" s="2404"/>
    </row>
    <row r="132" spans="1:9" s="1046" customFormat="1" ht="16.5" thickBot="1">
      <c r="A132" s="1045" t="s">
        <v>9120</v>
      </c>
      <c r="B132" s="665">
        <v>88316</v>
      </c>
      <c r="C132" s="918" t="str">
        <f>IF($A132="INSUMO",VLOOKUP($B132,'BANCO DE DADOS DEZEMBRO INS'!$A:$D,2,FALSE),VLOOKUP($B132,'BANCO DE DADOS DEZEMBRO SERV'!$B:$E,2,FALSE))</f>
        <v>SERVENTE COM ENCARGOS COMPLEMENTARES</v>
      </c>
      <c r="D132" s="919" t="str">
        <f>IF($A132="INSUMO",VLOOKUP($B132,'BANCO DE DADOS DEZEMBRO INS'!$A:$D,3,FALSE),VLOOKUP($B132,'BANCO DE DADOS DEZEMBRO SERV'!$B:$E,3,FALSE))</f>
        <v>H</v>
      </c>
      <c r="E132" s="678">
        <v>0.33</v>
      </c>
      <c r="F132" s="921">
        <f>IF($A132="INSUMO",VLOOKUP($B132,'BANCO DE DADOS DEZEMBRO INS'!$A:$D,4,FALSE),VLOOKUP($B132,'BANCO DE DADOS DEZEMBRO SERV'!$B:$E,4,FALSE))</f>
        <v>13.89</v>
      </c>
      <c r="G132" s="809">
        <f>TRUNC(E132*F132,2)</f>
        <v>4.58</v>
      </c>
    </row>
    <row r="133" spans="1:9" s="1046" customFormat="1" ht="16.5" thickBot="1">
      <c r="A133" s="1045"/>
      <c r="B133" s="2405" t="s">
        <v>11728</v>
      </c>
      <c r="C133" s="2405"/>
      <c r="D133" s="814"/>
      <c r="E133" s="815"/>
      <c r="F133" s="1047" t="s">
        <v>3098</v>
      </c>
      <c r="G133" s="1048">
        <f>TRUNC(SUM(G131:G132),2)</f>
        <v>4.58</v>
      </c>
    </row>
    <row r="134" spans="1:9" s="1046" customFormat="1" ht="15.75">
      <c r="A134" s="1045"/>
      <c r="B134" s="1061"/>
      <c r="C134" s="1061"/>
      <c r="D134" s="810"/>
      <c r="E134" s="714"/>
      <c r="F134" s="811"/>
      <c r="G134" s="812"/>
      <c r="I134" s="1142"/>
    </row>
    <row r="135" spans="1:9" ht="13.5" thickBot="1">
      <c r="B135" s="683"/>
      <c r="C135" s="683"/>
      <c r="D135" s="684"/>
      <c r="E135" s="685"/>
      <c r="F135" s="101"/>
      <c r="G135" s="686"/>
    </row>
    <row r="136" spans="1:9" s="2287" customFormat="1" ht="47.25" customHeight="1">
      <c r="A136" s="2283"/>
      <c r="B136" s="2284" t="str">
        <f>CONCATENATE("AMM CIV 0",(RIGHT(B129,2))+1)</f>
        <v>AMM CIV 012</v>
      </c>
      <c r="C136" s="2393" t="s">
        <v>12554</v>
      </c>
      <c r="D136" s="2394"/>
      <c r="E136" s="2394"/>
      <c r="F136" s="2395"/>
      <c r="G136" s="2285" t="s">
        <v>0</v>
      </c>
      <c r="H136" s="2286">
        <f>G145</f>
        <v>101.63</v>
      </c>
    </row>
    <row r="137" spans="1:9" s="2125" customFormat="1" ht="31.5">
      <c r="A137" s="2124"/>
      <c r="B137" s="2107" t="s">
        <v>3230</v>
      </c>
      <c r="C137" s="2118" t="s">
        <v>3089</v>
      </c>
      <c r="D137" s="2118" t="s">
        <v>30</v>
      </c>
      <c r="E137" s="2118" t="s">
        <v>3090</v>
      </c>
      <c r="F137" s="2119" t="s">
        <v>3091</v>
      </c>
      <c r="G137" s="2120" t="s">
        <v>3092</v>
      </c>
    </row>
    <row r="138" spans="1:9" s="2125" customFormat="1" ht="15.75">
      <c r="A138" s="2124"/>
      <c r="B138" s="2396" t="s">
        <v>3093</v>
      </c>
      <c r="C138" s="2397"/>
      <c r="D138" s="2397"/>
      <c r="E138" s="2397"/>
      <c r="F138" s="2397"/>
      <c r="G138" s="2398"/>
    </row>
    <row r="139" spans="1:9" s="2125" customFormat="1" ht="30">
      <c r="A139" s="2124" t="s">
        <v>8915</v>
      </c>
      <c r="B139" s="2288">
        <v>370</v>
      </c>
      <c r="C139" s="2079" t="str">
        <f>IF($A139="INSUMO",VLOOKUP($B139,'BANCO DE DADOS DEZEMBRO INS'!$A:$D,2,FALSE),VLOOKUP($B139,'BANCO DE DADOS DEZEMBRO SERV'!$B:$E,2,FALSE))</f>
        <v>AREIA MEDIA - POSTO JAZIDA/FORNECEDOR (RETIRADO NA JAZIDA, SEM TRANSPORTE)</v>
      </c>
      <c r="D139" s="2078" t="str">
        <f>IF($A139="INSUMO",VLOOKUP($B139,'BANCO DE DADOS DEZEMBRO INS'!$A:$D,3,FALSE),VLOOKUP($B139,'BANCO DE DADOS DEZEMBRO SERV'!$B:$E,3,FALSE))</f>
        <v>M3</v>
      </c>
      <c r="E139" s="674">
        <v>0.01</v>
      </c>
      <c r="F139" s="2097">
        <f>IF($A139="INSUMO",VLOOKUP($B139,'BANCO DE DADOS DEZEMBRO INS'!$A:$D,4,FALSE),VLOOKUP($B139,'BANCO DE DADOS DEZEMBRO SERV'!$B:$E,4,FALSE))</f>
        <v>66.25</v>
      </c>
      <c r="G139" s="2101">
        <f t="shared" ref="G139:G141" si="13">TRUNC(E139*F139,2)</f>
        <v>0.66</v>
      </c>
    </row>
    <row r="140" spans="1:9" s="2125" customFormat="1" ht="15.75">
      <c r="A140" s="2124" t="s">
        <v>8915</v>
      </c>
      <c r="B140" s="2121">
        <v>1379</v>
      </c>
      <c r="C140" s="2079" t="str">
        <f>IF($A140="INSUMO",VLOOKUP($B140,'BANCO DE DADOS DEZEMBRO INS'!$A:$D,2,FALSE),VLOOKUP($B140,'BANCO DE DADOS DEZEMBRO SERV'!$B:$E,2,FALSE))</f>
        <v>CIMENTO PORTLAND COMPOSTO CP II-32</v>
      </c>
      <c r="D140" s="2078" t="str">
        <f>IF($A140="INSUMO",VLOOKUP($B140,'BANCO DE DADOS DEZEMBRO INS'!$A:$D,3,FALSE),VLOOKUP($B140,'BANCO DE DADOS DEZEMBRO SERV'!$B:$E,3,FALSE))</f>
        <v>KG</v>
      </c>
      <c r="E140" s="674">
        <v>7.5</v>
      </c>
      <c r="F140" s="2097">
        <f>IF($A140="INSUMO",VLOOKUP($B140,'BANCO DE DADOS DEZEMBRO INS'!$A:$D,4,FALSE),VLOOKUP($B140,'BANCO DE DADOS DEZEMBRO SERV'!$B:$E,4,FALSE))</f>
        <v>0.46</v>
      </c>
      <c r="G140" s="2101">
        <f t="shared" si="13"/>
        <v>3.45</v>
      </c>
    </row>
    <row r="141" spans="1:9" s="2125" customFormat="1" ht="15.75">
      <c r="A141" s="2124"/>
      <c r="B141" s="922" t="s">
        <v>3142</v>
      </c>
      <c r="C141" s="2289" t="s">
        <v>12557</v>
      </c>
      <c r="D141" s="924" t="s">
        <v>0</v>
      </c>
      <c r="E141" s="674">
        <v>1.05</v>
      </c>
      <c r="F141" s="2100">
        <f>D159</f>
        <v>76.8</v>
      </c>
      <c r="G141" s="2101">
        <f t="shared" si="13"/>
        <v>80.64</v>
      </c>
    </row>
    <row r="142" spans="1:9" s="2125" customFormat="1" ht="15.75">
      <c r="A142" s="2124"/>
      <c r="B142" s="2396" t="s">
        <v>3094</v>
      </c>
      <c r="C142" s="2397"/>
      <c r="D142" s="2397"/>
      <c r="E142" s="2397"/>
      <c r="F142" s="2397"/>
      <c r="G142" s="2398"/>
    </row>
    <row r="143" spans="1:9" s="2125" customFormat="1" ht="15.75">
      <c r="A143" s="2124" t="s">
        <v>9120</v>
      </c>
      <c r="B143" s="2290">
        <v>88309</v>
      </c>
      <c r="C143" s="2079" t="str">
        <f>IF($A143="INSUMO",VLOOKUP($B143,'BANCO DE DADOS DEZEMBRO INS'!$A:$D,2,FALSE),VLOOKUP($B143,'BANCO DE DADOS DEZEMBRO SERV'!$B:$E,2,FALSE))</f>
        <v>PEDREIRO COM ENCARGOS COMPLEMENTARES</v>
      </c>
      <c r="D143" s="2078" t="str">
        <f>IF($A143="INSUMO",VLOOKUP($B143,'BANCO DE DADOS DEZEMBRO INS'!$A:$D,3,FALSE),VLOOKUP($B143,'BANCO DE DADOS DEZEMBRO SERV'!$B:$E,3,FALSE))</f>
        <v>H</v>
      </c>
      <c r="E143" s="435">
        <v>0.5</v>
      </c>
      <c r="F143" s="2097">
        <f>IF($A143="INSUMO",VLOOKUP($B143,'BANCO DE DADOS DEZEMBRO INS'!$A:$D,4,FALSE),VLOOKUP($B143,'BANCO DE DADOS DEZEMBRO SERV'!$B:$E,4,FALSE))</f>
        <v>17.100000000000001</v>
      </c>
      <c r="G143" s="2101">
        <f t="shared" ref="G143:G144" si="14">TRUNC(E143*F143,2)</f>
        <v>8.5500000000000007</v>
      </c>
    </row>
    <row r="144" spans="1:9" s="2125" customFormat="1" ht="16.5" thickBot="1">
      <c r="A144" s="2124" t="s">
        <v>9120</v>
      </c>
      <c r="B144" s="665">
        <v>88316</v>
      </c>
      <c r="C144" s="2082" t="str">
        <f>IF($A144="INSUMO",VLOOKUP($B144,'BANCO DE DADOS DEZEMBRO INS'!$A:$D,2,FALSE),VLOOKUP($B144,'BANCO DE DADOS DEZEMBRO SERV'!$B:$E,2,FALSE))</f>
        <v>SERVENTE COM ENCARGOS COMPLEMENTARES</v>
      </c>
      <c r="D144" s="2083" t="str">
        <f>IF($A144="INSUMO",VLOOKUP($B144,'BANCO DE DADOS DEZEMBRO INS'!$A:$D,3,FALSE),VLOOKUP($B144,'BANCO DE DADOS DEZEMBRO SERV'!$B:$E,3,FALSE))</f>
        <v>H</v>
      </c>
      <c r="E144" s="516">
        <v>0.6</v>
      </c>
      <c r="F144" s="2098">
        <f>IF($A144="INSUMO",VLOOKUP($B144,'BANCO DE DADOS DEZEMBRO INS'!$A:$D,4,FALSE),VLOOKUP($B144,'BANCO DE DADOS DEZEMBRO SERV'!$B:$E,4,FALSE))</f>
        <v>13.89</v>
      </c>
      <c r="G144" s="975">
        <f t="shared" si="14"/>
        <v>8.33</v>
      </c>
    </row>
    <row r="145" spans="1:8" s="2125" customFormat="1" ht="16.5" thickBot="1">
      <c r="A145" s="2124"/>
      <c r="B145" s="2399" t="s">
        <v>12538</v>
      </c>
      <c r="C145" s="2399"/>
      <c r="D145" s="2399"/>
      <c r="E145" s="2400"/>
      <c r="F145" s="2291" t="s">
        <v>3095</v>
      </c>
      <c r="G145" s="2292">
        <f>TRUNC(SUM(G139:G144),2)</f>
        <v>101.63</v>
      </c>
    </row>
    <row r="146" spans="1:8" s="2125" customFormat="1" ht="16.5" thickBot="1">
      <c r="A146" s="2124"/>
      <c r="B146" s="2220"/>
      <c r="C146" s="2220"/>
      <c r="D146" s="1624"/>
      <c r="E146" s="1596"/>
      <c r="F146" s="1625"/>
      <c r="G146" s="1626"/>
    </row>
    <row r="147" spans="1:8" s="2125" customFormat="1" ht="15.75">
      <c r="A147" s="2124"/>
      <c r="B147" s="2191"/>
      <c r="C147" s="2164" t="str">
        <f>C141</f>
        <v>PISO PODOTÁTIL ALERTA 25X25 CM</v>
      </c>
      <c r="D147" s="2192"/>
      <c r="E147" s="2193"/>
      <c r="F147" s="2188"/>
      <c r="G147" s="2170" t="s">
        <v>30</v>
      </c>
    </row>
    <row r="148" spans="1:8" s="2125" customFormat="1" ht="31.5">
      <c r="A148" s="2124"/>
      <c r="B148" s="2194" t="s">
        <v>3135</v>
      </c>
      <c r="C148" s="2195" t="s">
        <v>3136</v>
      </c>
      <c r="D148" s="2196" t="s">
        <v>3137</v>
      </c>
      <c r="E148" s="2197" t="s">
        <v>3138</v>
      </c>
      <c r="F148" s="2190" t="s">
        <v>3139</v>
      </c>
      <c r="G148" s="2198" t="s">
        <v>3140</v>
      </c>
    </row>
    <row r="149" spans="1:8" s="2125" customFormat="1" ht="15.75">
      <c r="A149" s="2124"/>
      <c r="B149" s="2199">
        <v>42934</v>
      </c>
      <c r="C149" s="2200" t="s">
        <v>12539</v>
      </c>
      <c r="D149" s="2201">
        <v>4.8</v>
      </c>
      <c r="E149" s="2179" t="s">
        <v>12540</v>
      </c>
      <c r="F149" s="2210" t="s">
        <v>12541</v>
      </c>
      <c r="G149" s="2202" t="s">
        <v>12542</v>
      </c>
      <c r="H149" s="2293">
        <f t="shared" ref="H149" si="15">B149+180</f>
        <v>43114</v>
      </c>
    </row>
    <row r="150" spans="1:8" s="2125" customFormat="1" ht="15.75">
      <c r="A150" s="2124"/>
      <c r="B150" s="2199">
        <v>42905</v>
      </c>
      <c r="C150" s="2200" t="s">
        <v>12543</v>
      </c>
      <c r="D150" s="2201">
        <v>4.8</v>
      </c>
      <c r="E150" s="2179" t="s">
        <v>12544</v>
      </c>
      <c r="F150" s="2210" t="s">
        <v>12545</v>
      </c>
      <c r="G150" s="2202" t="s">
        <v>12546</v>
      </c>
      <c r="H150" s="2293">
        <f>B150+180</f>
        <v>43085</v>
      </c>
    </row>
    <row r="151" spans="1:8" s="2125" customFormat="1" ht="15.75">
      <c r="A151" s="2124"/>
      <c r="B151" s="2199">
        <v>42920</v>
      </c>
      <c r="C151" s="2200" t="s">
        <v>12547</v>
      </c>
      <c r="D151" s="2201">
        <v>7.9</v>
      </c>
      <c r="E151" s="2179" t="s">
        <v>12092</v>
      </c>
      <c r="F151" s="2210" t="s">
        <v>12548</v>
      </c>
      <c r="G151" s="2202" t="s">
        <v>12549</v>
      </c>
      <c r="H151" s="2293">
        <f t="shared" ref="H151" si="16">B151+180</f>
        <v>43100</v>
      </c>
    </row>
    <row r="152" spans="1:8" s="2125" customFormat="1" ht="16.5" thickBot="1">
      <c r="A152" s="2124"/>
      <c r="B152" s="2204"/>
      <c r="C152" s="2205" t="s">
        <v>3141</v>
      </c>
      <c r="D152" s="2206">
        <f>MEDIAN(D149:D151)</f>
        <v>4.8</v>
      </c>
      <c r="E152" s="2207"/>
      <c r="F152" s="2187"/>
      <c r="G152" s="2208"/>
    </row>
    <row r="153" spans="1:8" s="2125" customFormat="1" ht="16.5" thickBot="1">
      <c r="A153" s="2124"/>
      <c r="D153" s="1624"/>
      <c r="E153" s="1596"/>
      <c r="F153" s="1625"/>
      <c r="G153" s="1626"/>
    </row>
    <row r="154" spans="1:8" s="2125" customFormat="1" ht="15.75">
      <c r="A154" s="2124"/>
      <c r="B154" s="2191"/>
      <c r="C154" s="2164" t="s">
        <v>12550</v>
      </c>
      <c r="D154" s="2192"/>
      <c r="E154" s="2193"/>
      <c r="F154" s="2188"/>
      <c r="G154" s="2170" t="s">
        <v>0</v>
      </c>
    </row>
    <row r="155" spans="1:8" s="2125" customFormat="1" ht="31.5">
      <c r="A155" s="2124"/>
      <c r="B155" s="2194" t="s">
        <v>3135</v>
      </c>
      <c r="C155" s="2195" t="s">
        <v>3136</v>
      </c>
      <c r="D155" s="2196" t="s">
        <v>3137</v>
      </c>
      <c r="E155" s="2197" t="s">
        <v>3138</v>
      </c>
      <c r="F155" s="2190" t="s">
        <v>3139</v>
      </c>
      <c r="G155" s="2198" t="s">
        <v>3140</v>
      </c>
    </row>
    <row r="156" spans="1:8" s="2125" customFormat="1" ht="15.75">
      <c r="A156" s="2124"/>
      <c r="B156" s="2199">
        <f>B149</f>
        <v>42934</v>
      </c>
      <c r="C156" s="2200" t="str">
        <f>C149</f>
        <v>ALEIXO  PRÉ MOLDADOS</v>
      </c>
      <c r="D156" s="2201">
        <f>(D149*16)</f>
        <v>76.8</v>
      </c>
      <c r="E156" s="2179" t="str">
        <f>E149</f>
        <v>12.506.396/0001-22</v>
      </c>
      <c r="F156" s="2210" t="str">
        <f>F149</f>
        <v>(65) 3622-2120</v>
      </c>
      <c r="G156" s="2202" t="str">
        <f>G149</f>
        <v>EZIO PEDROSO</v>
      </c>
      <c r="H156" s="2293">
        <f t="shared" ref="H156" si="17">B156+180</f>
        <v>43114</v>
      </c>
    </row>
    <row r="157" spans="1:8" s="2125" customFormat="1" ht="15.75">
      <c r="A157" s="2124"/>
      <c r="B157" s="2199">
        <f>B150</f>
        <v>42905</v>
      </c>
      <c r="C157" s="2200" t="s">
        <v>12543</v>
      </c>
      <c r="D157" s="2201">
        <f t="shared" ref="D157:D158" si="18">(D150*16)</f>
        <v>76.8</v>
      </c>
      <c r="E157" s="2179" t="s">
        <v>12544</v>
      </c>
      <c r="F157" s="2210" t="s">
        <v>12545</v>
      </c>
      <c r="G157" s="2202" t="s">
        <v>12551</v>
      </c>
      <c r="H157" s="2293">
        <f>B157+180</f>
        <v>43085</v>
      </c>
    </row>
    <row r="158" spans="1:8" s="2125" customFormat="1" ht="15.75">
      <c r="A158" s="2124"/>
      <c r="B158" s="2199">
        <f>B151</f>
        <v>42920</v>
      </c>
      <c r="C158" s="2200" t="s">
        <v>12552</v>
      </c>
      <c r="D158" s="2201">
        <f t="shared" si="18"/>
        <v>126.4</v>
      </c>
      <c r="E158" s="2203" t="s">
        <v>11720</v>
      </c>
      <c r="F158" s="2210" t="s">
        <v>12553</v>
      </c>
      <c r="G158" s="2202" t="s">
        <v>11722</v>
      </c>
      <c r="H158" s="2293">
        <f t="shared" ref="H158" si="19">B158+180</f>
        <v>43100</v>
      </c>
    </row>
    <row r="159" spans="1:8" s="2125" customFormat="1" ht="16.5" thickBot="1">
      <c r="A159" s="2124"/>
      <c r="B159" s="2204"/>
      <c r="C159" s="2205" t="s">
        <v>3141</v>
      </c>
      <c r="D159" s="2206">
        <f>MEDIAN(D156:D158)</f>
        <v>76.8</v>
      </c>
      <c r="E159" s="2207"/>
      <c r="F159" s="2187"/>
      <c r="G159" s="2208"/>
    </row>
    <row r="160" spans="1:8" s="2125" customFormat="1" ht="16.5" thickBot="1">
      <c r="A160" s="2124"/>
      <c r="B160" s="2401"/>
      <c r="C160" s="2401"/>
      <c r="D160" s="1624"/>
      <c r="E160" s="1596"/>
      <c r="F160" s="1625"/>
      <c r="G160" s="1626"/>
    </row>
    <row r="161" spans="1:8" s="2287" customFormat="1" ht="47.25" customHeight="1">
      <c r="A161" s="2283"/>
      <c r="B161" s="2284" t="str">
        <f>CONCATENATE("AMM CIV 0",(RIGHT(B136,2))+1)</f>
        <v>AMM CIV 013</v>
      </c>
      <c r="C161" s="2393" t="s">
        <v>12555</v>
      </c>
      <c r="D161" s="2394"/>
      <c r="E161" s="2394"/>
      <c r="F161" s="2395"/>
      <c r="G161" s="2285" t="s">
        <v>0</v>
      </c>
      <c r="H161" s="2286">
        <f>G170</f>
        <v>101.63</v>
      </c>
    </row>
    <row r="162" spans="1:8" s="2125" customFormat="1" ht="31.5">
      <c r="A162" s="2124"/>
      <c r="B162" s="2107" t="s">
        <v>3230</v>
      </c>
      <c r="C162" s="2118" t="s">
        <v>3089</v>
      </c>
      <c r="D162" s="2118" t="s">
        <v>30</v>
      </c>
      <c r="E162" s="2118" t="s">
        <v>3090</v>
      </c>
      <c r="F162" s="2119" t="s">
        <v>3091</v>
      </c>
      <c r="G162" s="2120" t="s">
        <v>3092</v>
      </c>
    </row>
    <row r="163" spans="1:8" s="2125" customFormat="1" ht="15.75">
      <c r="A163" s="2124"/>
      <c r="B163" s="2396" t="s">
        <v>3093</v>
      </c>
      <c r="C163" s="2397"/>
      <c r="D163" s="2397"/>
      <c r="E163" s="2397"/>
      <c r="F163" s="2397"/>
      <c r="G163" s="2398"/>
    </row>
    <row r="164" spans="1:8" s="2125" customFormat="1" ht="30">
      <c r="A164" s="2124" t="s">
        <v>8915</v>
      </c>
      <c r="B164" s="2288">
        <v>370</v>
      </c>
      <c r="C164" s="2079" t="str">
        <f>IF($A164="INSUMO",VLOOKUP($B164,'BANCO DE DADOS DEZEMBRO INS'!$A:$D,2,FALSE),VLOOKUP($B164,'BANCO DE DADOS DEZEMBRO SERV'!$B:$E,2,FALSE))</f>
        <v>AREIA MEDIA - POSTO JAZIDA/FORNECEDOR (RETIRADO NA JAZIDA, SEM TRANSPORTE)</v>
      </c>
      <c r="D164" s="2078" t="str">
        <f>IF($A164="INSUMO",VLOOKUP($B164,'BANCO DE DADOS DEZEMBRO INS'!$A:$D,3,FALSE),VLOOKUP($B164,'BANCO DE DADOS DEZEMBRO SERV'!$B:$E,3,FALSE))</f>
        <v>M3</v>
      </c>
      <c r="E164" s="674">
        <v>0.01</v>
      </c>
      <c r="F164" s="2097">
        <f>IF($A164="INSUMO",VLOOKUP($B164,'BANCO DE DADOS DEZEMBRO INS'!$A:$D,4,FALSE),VLOOKUP($B164,'BANCO DE DADOS DEZEMBRO SERV'!$B:$E,4,FALSE))</f>
        <v>66.25</v>
      </c>
      <c r="G164" s="2101">
        <f t="shared" ref="G164:G166" si="20">TRUNC(E164*F164,2)</f>
        <v>0.66</v>
      </c>
    </row>
    <row r="165" spans="1:8" s="2125" customFormat="1" ht="15.75">
      <c r="A165" s="2124" t="s">
        <v>8915</v>
      </c>
      <c r="B165" s="2121">
        <v>1379</v>
      </c>
      <c r="C165" s="2079" t="str">
        <f>IF($A165="INSUMO",VLOOKUP($B165,'BANCO DE DADOS DEZEMBRO INS'!$A:$D,2,FALSE),VLOOKUP($B165,'BANCO DE DADOS DEZEMBRO SERV'!$B:$E,2,FALSE))</f>
        <v>CIMENTO PORTLAND COMPOSTO CP II-32</v>
      </c>
      <c r="D165" s="2078" t="str">
        <f>IF($A165="INSUMO",VLOOKUP($B165,'BANCO DE DADOS DEZEMBRO INS'!$A:$D,3,FALSE),VLOOKUP($B165,'BANCO DE DADOS DEZEMBRO SERV'!$B:$E,3,FALSE))</f>
        <v>KG</v>
      </c>
      <c r="E165" s="674">
        <v>7.5</v>
      </c>
      <c r="F165" s="2097">
        <f>IF($A165="INSUMO",VLOOKUP($B165,'BANCO DE DADOS DEZEMBRO INS'!$A:$D,4,FALSE),VLOOKUP($B165,'BANCO DE DADOS DEZEMBRO SERV'!$B:$E,4,FALSE))</f>
        <v>0.46</v>
      </c>
      <c r="G165" s="2101">
        <f t="shared" si="20"/>
        <v>3.45</v>
      </c>
    </row>
    <row r="166" spans="1:8" s="2125" customFormat="1" ht="15.75">
      <c r="A166" s="2124"/>
      <c r="B166" s="922" t="s">
        <v>3142</v>
      </c>
      <c r="C166" s="2289" t="s">
        <v>12556</v>
      </c>
      <c r="D166" s="924" t="s">
        <v>0</v>
      </c>
      <c r="E166" s="674">
        <v>1.05</v>
      </c>
      <c r="F166" s="2100">
        <f>D184</f>
        <v>76.8</v>
      </c>
      <c r="G166" s="2101">
        <f t="shared" si="20"/>
        <v>80.64</v>
      </c>
    </row>
    <row r="167" spans="1:8" s="2125" customFormat="1" ht="15.75">
      <c r="A167" s="2124"/>
      <c r="B167" s="2396" t="s">
        <v>3094</v>
      </c>
      <c r="C167" s="2397"/>
      <c r="D167" s="2397"/>
      <c r="E167" s="2397"/>
      <c r="F167" s="2397"/>
      <c r="G167" s="2398"/>
    </row>
    <row r="168" spans="1:8" s="2125" customFormat="1" ht="15.75">
      <c r="A168" s="2124" t="s">
        <v>9120</v>
      </c>
      <c r="B168" s="2290">
        <v>88309</v>
      </c>
      <c r="C168" s="2079" t="str">
        <f>IF($A168="INSUMO",VLOOKUP($B168,'BANCO DE DADOS DEZEMBRO INS'!$A:$D,2,FALSE),VLOOKUP($B168,'BANCO DE DADOS DEZEMBRO SERV'!$B:$E,2,FALSE))</f>
        <v>PEDREIRO COM ENCARGOS COMPLEMENTARES</v>
      </c>
      <c r="D168" s="2078" t="str">
        <f>IF($A168="INSUMO",VLOOKUP($B168,'BANCO DE DADOS DEZEMBRO INS'!$A:$D,3,FALSE),VLOOKUP($B168,'BANCO DE DADOS DEZEMBRO SERV'!$B:$E,3,FALSE))</f>
        <v>H</v>
      </c>
      <c r="E168" s="435">
        <v>0.5</v>
      </c>
      <c r="F168" s="2097">
        <f>IF($A168="INSUMO",VLOOKUP($B168,'BANCO DE DADOS DEZEMBRO INS'!$A:$D,4,FALSE),VLOOKUP($B168,'BANCO DE DADOS DEZEMBRO SERV'!$B:$E,4,FALSE))</f>
        <v>17.100000000000001</v>
      </c>
      <c r="G168" s="2101">
        <f t="shared" ref="G168:G169" si="21">TRUNC(E168*F168,2)</f>
        <v>8.5500000000000007</v>
      </c>
    </row>
    <row r="169" spans="1:8" s="2125" customFormat="1" ht="16.5" thickBot="1">
      <c r="A169" s="2124" t="s">
        <v>9120</v>
      </c>
      <c r="B169" s="665">
        <v>88316</v>
      </c>
      <c r="C169" s="2082" t="str">
        <f>IF($A169="INSUMO",VLOOKUP($B169,'BANCO DE DADOS DEZEMBRO INS'!$A:$D,2,FALSE),VLOOKUP($B169,'BANCO DE DADOS DEZEMBRO SERV'!$B:$E,2,FALSE))</f>
        <v>SERVENTE COM ENCARGOS COMPLEMENTARES</v>
      </c>
      <c r="D169" s="2083" t="str">
        <f>IF($A169="INSUMO",VLOOKUP($B169,'BANCO DE DADOS DEZEMBRO INS'!$A:$D,3,FALSE),VLOOKUP($B169,'BANCO DE DADOS DEZEMBRO SERV'!$B:$E,3,FALSE))</f>
        <v>H</v>
      </c>
      <c r="E169" s="516">
        <v>0.6</v>
      </c>
      <c r="F169" s="2098">
        <f>IF($A169="INSUMO",VLOOKUP($B169,'BANCO DE DADOS DEZEMBRO INS'!$A:$D,4,FALSE),VLOOKUP($B169,'BANCO DE DADOS DEZEMBRO SERV'!$B:$E,4,FALSE))</f>
        <v>13.89</v>
      </c>
      <c r="G169" s="975">
        <f t="shared" si="21"/>
        <v>8.33</v>
      </c>
    </row>
    <row r="170" spans="1:8" s="2125" customFormat="1" ht="16.5" thickBot="1">
      <c r="A170" s="2124"/>
      <c r="B170" s="2399" t="s">
        <v>12538</v>
      </c>
      <c r="C170" s="2399"/>
      <c r="D170" s="2399"/>
      <c r="E170" s="2400"/>
      <c r="F170" s="2291" t="s">
        <v>3095</v>
      </c>
      <c r="G170" s="2292">
        <f>TRUNC(SUM(G164:G169),2)</f>
        <v>101.63</v>
      </c>
    </row>
    <row r="171" spans="1:8" s="2125" customFormat="1" ht="16.5" thickBot="1">
      <c r="A171" s="2124"/>
      <c r="B171" s="2220"/>
      <c r="C171" s="2220"/>
      <c r="D171" s="1624"/>
      <c r="E171" s="1596"/>
      <c r="F171" s="1625"/>
      <c r="G171" s="1626"/>
    </row>
    <row r="172" spans="1:8" s="2125" customFormat="1" ht="15.75">
      <c r="A172" s="2124"/>
      <c r="B172" s="2191"/>
      <c r="C172" s="2164" t="str">
        <f>C166</f>
        <v>PISO PODOTÁTIL DIRECIONAL 25X25 CM</v>
      </c>
      <c r="D172" s="2192"/>
      <c r="E172" s="2193"/>
      <c r="F172" s="2188"/>
      <c r="G172" s="2170" t="s">
        <v>30</v>
      </c>
    </row>
    <row r="173" spans="1:8" s="2125" customFormat="1" ht="31.5">
      <c r="A173" s="2124"/>
      <c r="B173" s="2194" t="s">
        <v>3135</v>
      </c>
      <c r="C173" s="2195" t="s">
        <v>3136</v>
      </c>
      <c r="D173" s="2196" t="s">
        <v>3137</v>
      </c>
      <c r="E173" s="2197" t="s">
        <v>3138</v>
      </c>
      <c r="F173" s="2190" t="s">
        <v>3139</v>
      </c>
      <c r="G173" s="2198" t="s">
        <v>3140</v>
      </c>
    </row>
    <row r="174" spans="1:8" s="2125" customFormat="1" ht="15.75">
      <c r="A174" s="2124"/>
      <c r="B174" s="2199">
        <v>42934</v>
      </c>
      <c r="C174" s="2200" t="s">
        <v>12539</v>
      </c>
      <c r="D174" s="2201">
        <v>4.8</v>
      </c>
      <c r="E174" s="2179" t="s">
        <v>12540</v>
      </c>
      <c r="F174" s="2210" t="s">
        <v>12541</v>
      </c>
      <c r="G174" s="2202" t="s">
        <v>12542</v>
      </c>
      <c r="H174" s="2293">
        <f t="shared" ref="H174" si="22">B174+180</f>
        <v>43114</v>
      </c>
    </row>
    <row r="175" spans="1:8" s="2125" customFormat="1" ht="15.75">
      <c r="A175" s="2124"/>
      <c r="B175" s="2199">
        <v>42905</v>
      </c>
      <c r="C175" s="2200" t="s">
        <v>12543</v>
      </c>
      <c r="D175" s="2201">
        <v>4.8</v>
      </c>
      <c r="E175" s="2179" t="s">
        <v>12544</v>
      </c>
      <c r="F175" s="2210" t="s">
        <v>12545</v>
      </c>
      <c r="G175" s="2202" t="s">
        <v>12546</v>
      </c>
      <c r="H175" s="2293">
        <f>B175+180</f>
        <v>43085</v>
      </c>
    </row>
    <row r="176" spans="1:8" s="2125" customFormat="1" ht="15.75">
      <c r="A176" s="2124"/>
      <c r="B176" s="2199">
        <v>42920</v>
      </c>
      <c r="C176" s="2200" t="s">
        <v>12547</v>
      </c>
      <c r="D176" s="2201">
        <v>7.9</v>
      </c>
      <c r="E176" s="2179" t="s">
        <v>12092</v>
      </c>
      <c r="F176" s="2210" t="s">
        <v>12548</v>
      </c>
      <c r="G176" s="2202" t="s">
        <v>12549</v>
      </c>
      <c r="H176" s="2293">
        <f t="shared" ref="H176" si="23">B176+180</f>
        <v>43100</v>
      </c>
    </row>
    <row r="177" spans="1:8" s="2125" customFormat="1" ht="16.5" thickBot="1">
      <c r="A177" s="2124"/>
      <c r="B177" s="2204"/>
      <c r="C177" s="2205" t="s">
        <v>3141</v>
      </c>
      <c r="D177" s="2206">
        <f>MEDIAN(D174:D176)</f>
        <v>4.8</v>
      </c>
      <c r="E177" s="2207"/>
      <c r="F177" s="2187"/>
      <c r="G177" s="2208"/>
    </row>
    <row r="178" spans="1:8" s="2125" customFormat="1" ht="16.5" thickBot="1">
      <c r="A178" s="2124"/>
      <c r="D178" s="1624"/>
      <c r="E178" s="1596"/>
      <c r="F178" s="1625"/>
      <c r="G178" s="1626"/>
    </row>
    <row r="179" spans="1:8" s="2125" customFormat="1" ht="15.75">
      <c r="A179" s="2124"/>
      <c r="B179" s="2191"/>
      <c r="C179" s="2164" t="s">
        <v>12550</v>
      </c>
      <c r="D179" s="2192"/>
      <c r="E179" s="2193"/>
      <c r="F179" s="2188"/>
      <c r="G179" s="2170" t="s">
        <v>0</v>
      </c>
    </row>
    <row r="180" spans="1:8" s="2125" customFormat="1" ht="31.5">
      <c r="A180" s="2124"/>
      <c r="B180" s="2194" t="s">
        <v>3135</v>
      </c>
      <c r="C180" s="2195" t="s">
        <v>3136</v>
      </c>
      <c r="D180" s="2196" t="s">
        <v>3137</v>
      </c>
      <c r="E180" s="2197" t="s">
        <v>3138</v>
      </c>
      <c r="F180" s="2190" t="s">
        <v>3139</v>
      </c>
      <c r="G180" s="2198" t="s">
        <v>3140</v>
      </c>
    </row>
    <row r="181" spans="1:8" s="2125" customFormat="1" ht="15.75">
      <c r="A181" s="2124"/>
      <c r="B181" s="2199">
        <f>B174</f>
        <v>42934</v>
      </c>
      <c r="C181" s="2200" t="str">
        <f>C174</f>
        <v>ALEIXO  PRÉ MOLDADOS</v>
      </c>
      <c r="D181" s="2201">
        <f>(D174*16)</f>
        <v>76.8</v>
      </c>
      <c r="E181" s="2179" t="str">
        <f>E174</f>
        <v>12.506.396/0001-22</v>
      </c>
      <c r="F181" s="2210" t="str">
        <f>F174</f>
        <v>(65) 3622-2120</v>
      </c>
      <c r="G181" s="2202" t="str">
        <f>G174</f>
        <v>EZIO PEDROSO</v>
      </c>
      <c r="H181" s="2293">
        <f t="shared" ref="H181" si="24">B181+180</f>
        <v>43114</v>
      </c>
    </row>
    <row r="182" spans="1:8" s="2125" customFormat="1" ht="15.75">
      <c r="A182" s="2124"/>
      <c r="B182" s="2199">
        <f>B175</f>
        <v>42905</v>
      </c>
      <c r="C182" s="2200" t="s">
        <v>12543</v>
      </c>
      <c r="D182" s="2201">
        <f t="shared" ref="D182:D183" si="25">(D175*16)</f>
        <v>76.8</v>
      </c>
      <c r="E182" s="2179" t="s">
        <v>12544</v>
      </c>
      <c r="F182" s="2210" t="s">
        <v>12545</v>
      </c>
      <c r="G182" s="2202" t="s">
        <v>12551</v>
      </c>
      <c r="H182" s="2293">
        <f>B182+180</f>
        <v>43085</v>
      </c>
    </row>
    <row r="183" spans="1:8" s="2125" customFormat="1" ht="15.75">
      <c r="A183" s="2124"/>
      <c r="B183" s="2199">
        <f>B176</f>
        <v>42920</v>
      </c>
      <c r="C183" s="2200" t="s">
        <v>12552</v>
      </c>
      <c r="D183" s="2201">
        <f t="shared" si="25"/>
        <v>126.4</v>
      </c>
      <c r="E183" s="2203" t="s">
        <v>11720</v>
      </c>
      <c r="F183" s="2210" t="s">
        <v>12553</v>
      </c>
      <c r="G183" s="2202" t="s">
        <v>11722</v>
      </c>
      <c r="H183" s="2293">
        <f t="shared" ref="H183" si="26">B183+180</f>
        <v>43100</v>
      </c>
    </row>
    <row r="184" spans="1:8" s="2125" customFormat="1" ht="16.5" thickBot="1">
      <c r="A184" s="2124"/>
      <c r="B184" s="2204"/>
      <c r="C184" s="2205" t="s">
        <v>3141</v>
      </c>
      <c r="D184" s="2206">
        <f>MEDIAN(D181:D183)</f>
        <v>76.8</v>
      </c>
      <c r="E184" s="2207"/>
      <c r="F184" s="2187"/>
      <c r="G184" s="2208"/>
    </row>
    <row r="185" spans="1:8" ht="13.5" thickBot="1"/>
    <row r="186" spans="1:8" s="2287" customFormat="1" ht="15.75">
      <c r="A186" s="2283"/>
      <c r="B186" s="2284" t="str">
        <f>CONCATENATE("AMM CIV 0",(RIGHT(B161,2))+1)</f>
        <v>AMM CIV 014</v>
      </c>
      <c r="C186" s="2393" t="s">
        <v>12563</v>
      </c>
      <c r="D186" s="2394"/>
      <c r="E186" s="2394"/>
      <c r="F186" s="2395"/>
      <c r="G186" s="2285" t="s">
        <v>30</v>
      </c>
      <c r="H186" s="2286">
        <f>G193</f>
        <v>199.79</v>
      </c>
    </row>
    <row r="187" spans="1:8" s="2125" customFormat="1" ht="31.5">
      <c r="A187" s="2124"/>
      <c r="B187" s="2107" t="s">
        <v>3230</v>
      </c>
      <c r="C187" s="2118" t="s">
        <v>3089</v>
      </c>
      <c r="D187" s="2118" t="s">
        <v>30</v>
      </c>
      <c r="E187" s="2118" t="s">
        <v>3090</v>
      </c>
      <c r="F187" s="2119" t="s">
        <v>3091</v>
      </c>
      <c r="G187" s="2120" t="s">
        <v>3092</v>
      </c>
    </row>
    <row r="188" spans="1:8" s="2125" customFormat="1" ht="15.75">
      <c r="A188" s="2124"/>
      <c r="B188" s="2396" t="s">
        <v>3093</v>
      </c>
      <c r="C188" s="2397"/>
      <c r="D188" s="2397"/>
      <c r="E188" s="2397"/>
      <c r="F188" s="2397"/>
      <c r="G188" s="2398"/>
    </row>
    <row r="189" spans="1:8" s="2125" customFormat="1" ht="15.75" customHeight="1">
      <c r="A189" s="2124" t="s">
        <v>8915</v>
      </c>
      <c r="B189" s="2288" t="s">
        <v>12564</v>
      </c>
      <c r="C189" s="2079" t="str">
        <f>C186</f>
        <v xml:space="preserve"> PORTA PARA DIVISÓRIA NAVAL MEDINDO 0,8 X 2,1 M</v>
      </c>
      <c r="D189" s="2078" t="str">
        <f>D187</f>
        <v>UN</v>
      </c>
      <c r="E189" s="674">
        <v>1</v>
      </c>
      <c r="F189" s="2097">
        <v>190.04</v>
      </c>
      <c r="G189" s="2101">
        <f t="shared" ref="G189" si="27">TRUNC(E189*F189,2)</f>
        <v>190.04</v>
      </c>
    </row>
    <row r="190" spans="1:8" s="2125" customFormat="1" ht="15.75">
      <c r="A190" s="2124"/>
      <c r="B190" s="2396" t="s">
        <v>3094</v>
      </c>
      <c r="C190" s="2397"/>
      <c r="D190" s="2397"/>
      <c r="E190" s="2397"/>
      <c r="F190" s="2397"/>
      <c r="G190" s="2398"/>
    </row>
    <row r="191" spans="1:8" s="2125" customFormat="1" ht="15.75">
      <c r="A191" s="2124" t="s">
        <v>9120</v>
      </c>
      <c r="B191" s="2290">
        <v>88316</v>
      </c>
      <c r="C191" s="2079" t="str">
        <f>IF($A191="INSUMO",VLOOKUP($B191,'BANCO DE DADOS DEZEMBRO INS'!$A:$D,2,FALSE),VLOOKUP($B191,'BANCO DE DADOS DEZEMBRO SERV'!$B:$E,2,FALSE))</f>
        <v>SERVENTE COM ENCARGOS COMPLEMENTARES</v>
      </c>
      <c r="D191" s="2078" t="str">
        <f>IF($A191="INSUMO",VLOOKUP($B191,'BANCO DE DADOS DEZEMBRO INS'!$A:$D,3,FALSE),VLOOKUP($B191,'BANCO DE DADOS DEZEMBRO SERV'!$B:$E,3,FALSE))</f>
        <v>H</v>
      </c>
      <c r="E191" s="435">
        <v>0.5</v>
      </c>
      <c r="F191" s="2097">
        <f>IF($A191="INSUMO",VLOOKUP($B191,'BANCO DE DADOS DEZEMBRO INS'!$A:$D,4,FALSE),VLOOKUP($B191,'BANCO DE DADOS DEZEMBRO SERV'!$B:$E,4,FALSE))</f>
        <v>13.89</v>
      </c>
      <c r="G191" s="2101">
        <f t="shared" ref="G191:G192" si="28">TRUNC(E191*F191,2)</f>
        <v>6.94</v>
      </c>
    </row>
    <row r="192" spans="1:8" s="2125" customFormat="1" ht="30.75" thickBot="1">
      <c r="A192" s="2124" t="s">
        <v>9120</v>
      </c>
      <c r="B192" s="665">
        <v>88278</v>
      </c>
      <c r="C192" s="2082" t="str">
        <f>IF($A192="INSUMO",VLOOKUP($B192,'BANCO DE DADOS DEZEMBRO INS'!$A:$D,2,FALSE),VLOOKUP($B192,'BANCO DE DADOS DEZEMBRO SERV'!$B:$E,2,FALSE))</f>
        <v>MONTADOR DE ESTRUTURA METÁLICA COM ENCARGOS COMPLEMENTARES</v>
      </c>
      <c r="D192" s="2083" t="str">
        <f>IF($A192="INSUMO",VLOOKUP($B192,'BANCO DE DADOS DEZEMBRO INS'!$A:$D,3,FALSE),VLOOKUP($B192,'BANCO DE DADOS DEZEMBRO SERV'!$B:$E,3,FALSE))</f>
        <v>H</v>
      </c>
      <c r="E192" s="516">
        <v>0.25</v>
      </c>
      <c r="F192" s="2098">
        <f>IF($A192="INSUMO",VLOOKUP($B192,'BANCO DE DADOS DEZEMBRO INS'!$A:$D,4,FALSE),VLOOKUP($B192,'BANCO DE DADOS DEZEMBRO SERV'!$B:$E,4,FALSE))</f>
        <v>11.25</v>
      </c>
      <c r="G192" s="975">
        <f t="shared" si="28"/>
        <v>2.81</v>
      </c>
    </row>
    <row r="193" spans="1:8" s="2125" customFormat="1" ht="16.5" thickBot="1">
      <c r="A193" s="2124"/>
      <c r="B193" s="2399" t="s">
        <v>12565</v>
      </c>
      <c r="C193" s="2399"/>
      <c r="D193" s="2399"/>
      <c r="E193" s="2400"/>
      <c r="F193" s="2291" t="s">
        <v>3095</v>
      </c>
      <c r="G193" s="2292">
        <f>TRUNC(SUM(G189:G192),2)</f>
        <v>199.79</v>
      </c>
    </row>
    <row r="194" spans="1:8" ht="13.5" thickBot="1">
      <c r="A194" s="748"/>
      <c r="B194" s="2320"/>
      <c r="C194" s="2320"/>
      <c r="D194" s="2321"/>
      <c r="E194" s="2322"/>
      <c r="F194" s="2323"/>
      <c r="G194" s="2324"/>
    </row>
    <row r="195" spans="1:8" ht="15.75">
      <c r="A195" s="2124"/>
      <c r="B195" s="2284" t="str">
        <f>CONCATENATE("AMM CIV 0",(RIGHT(B186,2))+1)</f>
        <v>AMM CIV 015</v>
      </c>
      <c r="C195" s="2434" t="s">
        <v>12567</v>
      </c>
      <c r="D195" s="2434"/>
      <c r="E195" s="2434"/>
      <c r="F195" s="2434"/>
      <c r="G195" s="2106" t="s">
        <v>0</v>
      </c>
    </row>
    <row r="196" spans="1:8" ht="31.5">
      <c r="A196" s="2124"/>
      <c r="B196" s="2107" t="s">
        <v>3230</v>
      </c>
      <c r="C196" s="2118" t="s">
        <v>3089</v>
      </c>
      <c r="D196" s="2118" t="s">
        <v>30</v>
      </c>
      <c r="E196" s="2118" t="s">
        <v>3090</v>
      </c>
      <c r="F196" s="2119" t="s">
        <v>3091</v>
      </c>
      <c r="G196" s="2120" t="s">
        <v>3092</v>
      </c>
    </row>
    <row r="197" spans="1:8" ht="15.75">
      <c r="A197" s="2124"/>
      <c r="B197" s="2402" t="s">
        <v>3096</v>
      </c>
      <c r="C197" s="2403"/>
      <c r="D197" s="2403"/>
      <c r="E197" s="2403"/>
      <c r="F197" s="2403"/>
      <c r="G197" s="2404"/>
    </row>
    <row r="198" spans="1:8" ht="30">
      <c r="A198" s="2124" t="s">
        <v>8915</v>
      </c>
      <c r="B198" s="2121">
        <v>3767</v>
      </c>
      <c r="C198" s="2079" t="str">
        <f>IF($A198="INSUMO",VLOOKUP($B198,'BANCO DE DADOS DEZEMBRO INS'!$A:$D,2,FALSE),VLOOKUP($B198,'BANCO DE DADOS DEZEMBRO SERV'!$B:$E,2,FALSE))</f>
        <v>LIXA EM FOLHA PARA PAREDE OU MADEIRA, NUMERO 120 (COR VERMELHA)</v>
      </c>
      <c r="D198" s="2078" t="str">
        <f>IF($A198="INSUMO",VLOOKUP($B198,'BANCO DE DADOS DEZEMBRO INS'!$A:$D,3,FALSE),VLOOKUP($B198,'BANCO DE DADOS DEZEMBRO SERV'!$B:$E,3,FALSE))</f>
        <v>UN</v>
      </c>
      <c r="E198" s="2325">
        <v>0.06</v>
      </c>
      <c r="F198" s="2097">
        <f>IF($A198="INSUMO",VLOOKUP($B198,'BANCO DE DADOS DEZEMBRO INS'!$A:$D,4,FALSE),VLOOKUP($B198,'BANCO DE DADOS DEZEMBRO SERV'!$B:$E,4,FALSE))</f>
        <v>0.69</v>
      </c>
      <c r="G198" s="813">
        <f t="shared" ref="G198:G199" si="29">TRUNC(E198*F198,2)</f>
        <v>0.04</v>
      </c>
    </row>
    <row r="199" spans="1:8" ht="15.75">
      <c r="A199" s="2124" t="s">
        <v>8915</v>
      </c>
      <c r="B199" s="2121">
        <v>4056</v>
      </c>
      <c r="C199" s="2079" t="str">
        <f>IF($A199="INSUMO",VLOOKUP($B199,'BANCO DE DADOS DEZEMBRO INS'!$A:$D,2,FALSE),VLOOKUP($B199,'BANCO DE DADOS DEZEMBRO SERV'!$B:$E,2,FALSE))</f>
        <v>MASSA ACRILICA PARA PAREDES INTERIOR/EXTERIOR</v>
      </c>
      <c r="D199" s="2078" t="str">
        <f>IF($A199="INSUMO",VLOOKUP($B199,'BANCO DE DADOS DEZEMBRO INS'!$A:$D,3,FALSE),VLOOKUP($B199,'BANCO DE DADOS DEZEMBRO SERV'!$B:$E,3,FALSE))</f>
        <v>GL</v>
      </c>
      <c r="E199" s="2325">
        <v>0.16389999999999999</v>
      </c>
      <c r="F199" s="2097">
        <f>IF($A199="INSUMO",VLOOKUP($B199,'BANCO DE DADOS DEZEMBRO INS'!$A:$D,4,FALSE),VLOOKUP($B199,'BANCO DE DADOS DEZEMBRO SERV'!$B:$E,4,FALSE))</f>
        <v>31.73</v>
      </c>
      <c r="G199" s="813">
        <f t="shared" si="29"/>
        <v>5.2</v>
      </c>
    </row>
    <row r="200" spans="1:8" ht="15.75">
      <c r="A200" s="2124"/>
      <c r="B200" s="2402" t="s">
        <v>3097</v>
      </c>
      <c r="C200" s="2403"/>
      <c r="D200" s="2403"/>
      <c r="E200" s="2403"/>
      <c r="F200" s="2403"/>
      <c r="G200" s="2404"/>
    </row>
    <row r="201" spans="1:8" ht="15.75">
      <c r="A201" s="2124" t="s">
        <v>9120</v>
      </c>
      <c r="B201" s="2121">
        <v>88310</v>
      </c>
      <c r="C201" s="2079" t="str">
        <f>IF($A201="INSUMO",VLOOKUP($B201,'BANCO DE DADOS DEZEMBRO INS'!$A:$D,2,FALSE),VLOOKUP($B201,'BANCO DE DADOS DEZEMBRO SERV'!$B:$E,2,FALSE))</f>
        <v>PINTOR COM ENCARGOS COMPLEMENTARES</v>
      </c>
      <c r="D201" s="2078" t="str">
        <f>IF($A201="INSUMO",VLOOKUP($B201,'BANCO DE DADOS DEZEMBRO INS'!$A:$D,3,FALSE),VLOOKUP($B201,'BANCO DE DADOS DEZEMBRO SERV'!$B:$E,3,FALSE))</f>
        <v>H</v>
      </c>
      <c r="E201" s="676">
        <v>0.23400000000000001</v>
      </c>
      <c r="F201" s="2097">
        <f>IF($A201="INSUMO",VLOOKUP($B201,'BANCO DE DADOS DEZEMBRO INS'!$A:$D,4,FALSE),VLOOKUP($B201,'BANCO DE DADOS DEZEMBRO SERV'!$B:$E,4,FALSE))</f>
        <v>17.03</v>
      </c>
      <c r="G201" s="813">
        <f t="shared" ref="G201:G202" si="30">TRUNC(E201*F201,2)</f>
        <v>3.98</v>
      </c>
    </row>
    <row r="202" spans="1:8" ht="16.5" thickBot="1">
      <c r="A202" s="2124" t="s">
        <v>9120</v>
      </c>
      <c r="B202" s="665">
        <v>88316</v>
      </c>
      <c r="C202" s="2082" t="str">
        <f>IF($A202="INSUMO",VLOOKUP($B202,'BANCO DE DADOS DEZEMBRO INS'!$A:$D,2,FALSE),VLOOKUP($B202,'BANCO DE DADOS DEZEMBRO SERV'!$B:$E,2,FALSE))</f>
        <v>SERVENTE COM ENCARGOS COMPLEMENTARES</v>
      </c>
      <c r="D202" s="2083" t="str">
        <f>IF($A202="INSUMO",VLOOKUP($B202,'BANCO DE DADOS DEZEMBRO INS'!$A:$D,3,FALSE),VLOOKUP($B202,'BANCO DE DADOS DEZEMBRO SERV'!$B:$E,3,FALSE))</f>
        <v>H</v>
      </c>
      <c r="E202" s="678">
        <v>8.5999999999999993E-2</v>
      </c>
      <c r="F202" s="2098">
        <f>IF($A202="INSUMO",VLOOKUP($B202,'BANCO DE DADOS DEZEMBRO INS'!$A:$D,4,FALSE),VLOOKUP($B202,'BANCO DE DADOS DEZEMBRO SERV'!$B:$E,4,FALSE))</f>
        <v>13.89</v>
      </c>
      <c r="G202" s="809">
        <f t="shared" si="30"/>
        <v>1.19</v>
      </c>
    </row>
    <row r="203" spans="1:8" ht="48.75" customHeight="1" thickBot="1">
      <c r="A203" s="2124"/>
      <c r="B203" s="2437" t="s">
        <v>12568</v>
      </c>
      <c r="C203" s="2437"/>
      <c r="D203" s="2437"/>
      <c r="E203" s="2438"/>
      <c r="F203" s="1276" t="s">
        <v>3098</v>
      </c>
      <c r="G203" s="1277">
        <f>TRUNC(SUM(G198:G202),2)</f>
        <v>10.41</v>
      </c>
    </row>
    <row r="204" spans="1:8" s="2125" customFormat="1" ht="16.5" thickBot="1">
      <c r="A204" s="2124"/>
      <c r="B204" s="2318"/>
      <c r="C204" s="2318"/>
      <c r="D204" s="1624"/>
      <c r="E204" s="1596"/>
      <c r="F204" s="1625"/>
      <c r="G204" s="1626"/>
    </row>
    <row r="205" spans="1:8" s="2125" customFormat="1" ht="15.75">
      <c r="A205" s="2124"/>
      <c r="B205" s="2284" t="str">
        <f>CONCATENATE("AMM CIV 0",(RIGHT(B195,2))+1)</f>
        <v>AMM CIV 016</v>
      </c>
      <c r="C205" s="2434" t="s">
        <v>12569</v>
      </c>
      <c r="D205" s="2434"/>
      <c r="E205" s="2434"/>
      <c r="F205" s="2434"/>
      <c r="G205" s="2106" t="s">
        <v>0</v>
      </c>
      <c r="H205" s="2327">
        <f>G213</f>
        <v>16.38</v>
      </c>
    </row>
    <row r="206" spans="1:8" s="2125" customFormat="1" ht="31.5">
      <c r="A206" s="2124"/>
      <c r="B206" s="2107" t="s">
        <v>3230</v>
      </c>
      <c r="C206" s="2118" t="s">
        <v>3089</v>
      </c>
      <c r="D206" s="2118" t="s">
        <v>30</v>
      </c>
      <c r="E206" s="2118" t="s">
        <v>3090</v>
      </c>
      <c r="F206" s="2119" t="s">
        <v>3091</v>
      </c>
      <c r="G206" s="2120" t="s">
        <v>3092</v>
      </c>
    </row>
    <row r="207" spans="1:8" s="2125" customFormat="1" ht="15.75">
      <c r="A207" s="2124"/>
      <c r="B207" s="2402" t="s">
        <v>3096</v>
      </c>
      <c r="C207" s="2403"/>
      <c r="D207" s="2403"/>
      <c r="E207" s="2403"/>
      <c r="F207" s="2403"/>
      <c r="G207" s="2404"/>
    </row>
    <row r="208" spans="1:8" s="2125" customFormat="1" ht="30">
      <c r="A208" s="2124" t="s">
        <v>8915</v>
      </c>
      <c r="B208" s="2121">
        <v>3767</v>
      </c>
      <c r="C208" s="2079" t="str">
        <f>IF($A208="INSUMO",VLOOKUP($B208,'BANCO DE DADOS DEZEMBRO INS'!$A:$D,2,FALSE),VLOOKUP($B208,'BANCO DE DADOS DEZEMBRO SERV'!$B:$E,2,FALSE))</f>
        <v>LIXA EM FOLHA PARA PAREDE OU MADEIRA, NUMERO 120 (COR VERMELHA)</v>
      </c>
      <c r="D208" s="2078" t="str">
        <f>IF($A208="INSUMO",VLOOKUP($B208,'BANCO DE DADOS DEZEMBRO INS'!$A:$D,3,FALSE),VLOOKUP($B208,'BANCO DE DADOS DEZEMBRO SERV'!$B:$E,3,FALSE))</f>
        <v>UN</v>
      </c>
      <c r="E208" s="2325">
        <v>0.06</v>
      </c>
      <c r="F208" s="2097">
        <f>IF($A208="INSUMO",VLOOKUP($B208,'BANCO DE DADOS DEZEMBRO INS'!$A:$D,4,FALSE),VLOOKUP($B208,'BANCO DE DADOS DEZEMBRO SERV'!$B:$E,4,FALSE))</f>
        <v>0.69</v>
      </c>
      <c r="G208" s="813">
        <f t="shared" ref="G208:G209" si="31">TRUNC(E208*F208,2)</f>
        <v>0.04</v>
      </c>
    </row>
    <row r="209" spans="1:7" s="2125" customFormat="1" ht="15.75">
      <c r="A209" s="2124" t="s">
        <v>8915</v>
      </c>
      <c r="B209" s="2121">
        <v>4056</v>
      </c>
      <c r="C209" s="2079" t="str">
        <f>IF($A209="INSUMO",VLOOKUP($B209,'BANCO DE DADOS DEZEMBRO INS'!$A:$D,2,FALSE),VLOOKUP($B209,'BANCO DE DADOS DEZEMBRO SERV'!$B:$E,2,FALSE))</f>
        <v>MASSA ACRILICA PARA PAREDES INTERIOR/EXTERIOR</v>
      </c>
      <c r="D209" s="2078" t="str">
        <f>IF($A209="INSUMO",VLOOKUP($B209,'BANCO DE DADOS DEZEMBRO INS'!$A:$D,3,FALSE),VLOOKUP($B209,'BANCO DE DADOS DEZEMBRO SERV'!$B:$E,3,FALSE))</f>
        <v>GL</v>
      </c>
      <c r="E209" s="2325">
        <v>0.16389999999999999</v>
      </c>
      <c r="F209" s="2097">
        <f>IF($A209="INSUMO",VLOOKUP($B209,'BANCO DE DADOS DEZEMBRO INS'!$A:$D,4,FALSE),VLOOKUP($B209,'BANCO DE DADOS DEZEMBRO SERV'!$B:$E,4,FALSE))</f>
        <v>31.73</v>
      </c>
      <c r="G209" s="813">
        <f t="shared" si="31"/>
        <v>5.2</v>
      </c>
    </row>
    <row r="210" spans="1:7" s="2125" customFormat="1" ht="15.75">
      <c r="A210" s="2124"/>
      <c r="B210" s="2402" t="s">
        <v>3097</v>
      </c>
      <c r="C210" s="2403"/>
      <c r="D210" s="2403"/>
      <c r="E210" s="2403"/>
      <c r="F210" s="2403"/>
      <c r="G210" s="2404"/>
    </row>
    <row r="211" spans="1:7" s="2125" customFormat="1" ht="15.75">
      <c r="A211" s="2124" t="s">
        <v>9120</v>
      </c>
      <c r="B211" s="2121">
        <v>88310</v>
      </c>
      <c r="C211" s="2079" t="str">
        <f>IF($A211="INSUMO",VLOOKUP($B211,'BANCO DE DADOS DEZEMBRO INS'!$A:$D,2,FALSE),VLOOKUP($B211,'BANCO DE DADOS DEZEMBRO SERV'!$B:$E,2,FALSE))</f>
        <v>PINTOR COM ENCARGOS COMPLEMENTARES</v>
      </c>
      <c r="D211" s="2078" t="str">
        <f>IF($A211="INSUMO",VLOOKUP($B211,'BANCO DE DADOS DEZEMBRO INS'!$A:$D,3,FALSE),VLOOKUP($B211,'BANCO DE DADOS DEZEMBRO SERV'!$B:$E,3,FALSE))</f>
        <v>H</v>
      </c>
      <c r="E211" s="676">
        <v>0.504</v>
      </c>
      <c r="F211" s="2097">
        <f>IF($A211="INSUMO",VLOOKUP($B211,'BANCO DE DADOS DEZEMBRO INS'!$A:$D,4,FALSE),VLOOKUP($B211,'BANCO DE DADOS DEZEMBRO SERV'!$B:$E,4,FALSE))</f>
        <v>17.03</v>
      </c>
      <c r="G211" s="813">
        <f t="shared" ref="G211:G212" si="32">TRUNC(E211*F211,2)</f>
        <v>8.58</v>
      </c>
    </row>
    <row r="212" spans="1:7" s="2125" customFormat="1" ht="16.5" thickBot="1">
      <c r="A212" s="2124" t="s">
        <v>9120</v>
      </c>
      <c r="B212" s="665">
        <v>88316</v>
      </c>
      <c r="C212" s="2082" t="str">
        <f>IF($A212="INSUMO",VLOOKUP($B212,'BANCO DE DADOS DEZEMBRO INS'!$A:$D,2,FALSE),VLOOKUP($B212,'BANCO DE DADOS DEZEMBRO SERV'!$B:$E,2,FALSE))</f>
        <v>SERVENTE COM ENCARGOS COMPLEMENTARES</v>
      </c>
      <c r="D212" s="2083" t="str">
        <f>IF($A212="INSUMO",VLOOKUP($B212,'BANCO DE DADOS DEZEMBRO INS'!$A:$D,3,FALSE),VLOOKUP($B212,'BANCO DE DADOS DEZEMBRO SERV'!$B:$E,3,FALSE))</f>
        <v>H</v>
      </c>
      <c r="E212" s="678">
        <v>0.185</v>
      </c>
      <c r="F212" s="2098">
        <f>IF($A212="INSUMO",VLOOKUP($B212,'BANCO DE DADOS DEZEMBRO INS'!$A:$D,4,FALSE),VLOOKUP($B212,'BANCO DE DADOS DEZEMBRO SERV'!$B:$E,4,FALSE))</f>
        <v>13.89</v>
      </c>
      <c r="G212" s="809">
        <f t="shared" si="32"/>
        <v>2.56</v>
      </c>
    </row>
    <row r="213" spans="1:7" s="2125" customFormat="1" ht="51" customHeight="1" thickBot="1">
      <c r="A213" s="2124"/>
      <c r="B213" s="2435" t="s">
        <v>12570</v>
      </c>
      <c r="C213" s="2435"/>
      <c r="D213" s="2435"/>
      <c r="E213" s="2436"/>
      <c r="F213" s="1276" t="s">
        <v>3098</v>
      </c>
      <c r="G213" s="1277">
        <f>TRUNC(SUM(G208:G212),2)</f>
        <v>16.38</v>
      </c>
    </row>
  </sheetData>
  <mergeCells count="65">
    <mergeCell ref="B210:G210"/>
    <mergeCell ref="B213:E213"/>
    <mergeCell ref="B197:G197"/>
    <mergeCell ref="B200:G200"/>
    <mergeCell ref="B203:E203"/>
    <mergeCell ref="C205:F205"/>
    <mergeCell ref="B207:G207"/>
    <mergeCell ref="C186:F186"/>
    <mergeCell ref="B188:G188"/>
    <mergeCell ref="B190:G190"/>
    <mergeCell ref="B193:E193"/>
    <mergeCell ref="C195:F195"/>
    <mergeCell ref="D3:E3"/>
    <mergeCell ref="F3:G4"/>
    <mergeCell ref="B10:G10"/>
    <mergeCell ref="B15:G15"/>
    <mergeCell ref="B59:E59"/>
    <mergeCell ref="B53:G53"/>
    <mergeCell ref="B56:G56"/>
    <mergeCell ref="B5:G5"/>
    <mergeCell ref="B32:C32"/>
    <mergeCell ref="B119:E119"/>
    <mergeCell ref="C111:F111"/>
    <mergeCell ref="B70:E70"/>
    <mergeCell ref="B26:G26"/>
    <mergeCell ref="B113:G113"/>
    <mergeCell ref="B116:G116"/>
    <mergeCell ref="C61:F61"/>
    <mergeCell ref="B63:G63"/>
    <mergeCell ref="B67:G67"/>
    <mergeCell ref="B46:G46"/>
    <mergeCell ref="B49:C49"/>
    <mergeCell ref="C100:F100"/>
    <mergeCell ref="B102:G102"/>
    <mergeCell ref="B106:G106"/>
    <mergeCell ref="B109:E109"/>
    <mergeCell ref="C34:F34"/>
    <mergeCell ref="C89:F89"/>
    <mergeCell ref="B91:G91"/>
    <mergeCell ref="B95:G95"/>
    <mergeCell ref="B98:E98"/>
    <mergeCell ref="C7:E7"/>
    <mergeCell ref="C13:F13"/>
    <mergeCell ref="B40:E40"/>
    <mergeCell ref="B36:G36"/>
    <mergeCell ref="C51:F51"/>
    <mergeCell ref="B44:G44"/>
    <mergeCell ref="B84:G84"/>
    <mergeCell ref="B87:E87"/>
    <mergeCell ref="B81:G81"/>
    <mergeCell ref="C79:F79"/>
    <mergeCell ref="B131:G131"/>
    <mergeCell ref="B133:C133"/>
    <mergeCell ref="B123:G123"/>
    <mergeCell ref="B125:G125"/>
    <mergeCell ref="B127:C127"/>
    <mergeCell ref="C161:F161"/>
    <mergeCell ref="B163:G163"/>
    <mergeCell ref="B167:G167"/>
    <mergeCell ref="B170:E170"/>
    <mergeCell ref="C136:F136"/>
    <mergeCell ref="B138:G138"/>
    <mergeCell ref="B142:G142"/>
    <mergeCell ref="B145:E145"/>
    <mergeCell ref="B160:C160"/>
  </mergeCells>
  <dataValidations count="1">
    <dataValidation type="list" allowBlank="1" showInputMessage="1" showErrorMessage="1" sqref="A37:A39 A82:A83 A16:A25 A45 A65:A66 A92:A94 A103:A105 A114:A115 A85:A86 A27:A31 A47:A48 A68:A69 A96:A97 A107:A108 A117:A118 A54 A124 A126 A132 A139:A140 A143:A144 A164:A165 A168:A169 A189 A191:A192 A198:A199 A201:A202 A208:A209 A211:A212 A57:A58">
      <formula1>$A$3:$A$4</formula1>
    </dataValidation>
  </dataValidations>
  <printOptions horizontalCentered="1"/>
  <pageMargins left="0.78740157480314965" right="0.19685039370078741" top="0.39370078740157483" bottom="0.78740157480314965" header="0.19685039370078741" footer="0.19685039370078741"/>
  <pageSetup paperSize="9" scale="51" fitToHeight="100" orientation="portrait" r:id="rId1"/>
  <headerFooter scaleWithDoc="0" alignWithMargins="0">
    <oddHeader>&amp;RPágina &amp;P de &amp;N</oddHeader>
    <oddFooter>&amp;R&amp;G</oddFooter>
  </headerFooter>
  <rowBreaks count="3" manualBreakCount="3">
    <brk id="59" min="1" max="6" man="1"/>
    <brk id="119" min="1" max="6" man="1"/>
    <brk id="184" min="1" max="6" man="1"/>
  </rowBreaks>
  <drawing r:id="rId2"/>
  <legacyDrawingHF r:id="rId3"/>
</worksheet>
</file>

<file path=xl/worksheets/sheet5.xml><?xml version="1.0" encoding="utf-8"?>
<worksheet xmlns="http://schemas.openxmlformats.org/spreadsheetml/2006/main" xmlns:r="http://schemas.openxmlformats.org/officeDocument/2006/relationships">
  <dimension ref="A1:F9792"/>
  <sheetViews>
    <sheetView topLeftCell="A1634" zoomScale="115" zoomScaleNormal="115" zoomScaleSheetLayoutView="115" workbookViewId="0">
      <selection activeCell="C1655" sqref="C1655"/>
    </sheetView>
  </sheetViews>
  <sheetFormatPr defaultRowHeight="15"/>
  <cols>
    <col min="1" max="1" width="9.140625" style="913"/>
    <col min="2" max="2" width="13.5703125" style="105" customWidth="1"/>
    <col min="3" max="3" width="120.7109375" style="106" customWidth="1"/>
    <col min="4" max="4" width="10.7109375" style="105" customWidth="1"/>
    <col min="5" max="5" width="10.7109375" customWidth="1"/>
  </cols>
  <sheetData>
    <row r="1" spans="2:5" ht="16.5" thickBot="1">
      <c r="B1" s="300" t="s">
        <v>52</v>
      </c>
      <c r="C1" s="110" t="s">
        <v>53</v>
      </c>
      <c r="D1" s="300" t="s">
        <v>54</v>
      </c>
      <c r="E1" s="300" t="s">
        <v>55</v>
      </c>
    </row>
    <row r="2" spans="2:5">
      <c r="B2" s="1079" t="s">
        <v>56</v>
      </c>
      <c r="C2" s="1080" t="s">
        <v>3246</v>
      </c>
      <c r="D2" s="1079" t="s">
        <v>29</v>
      </c>
      <c r="E2" s="718">
        <v>2.91</v>
      </c>
    </row>
    <row r="3" spans="2:5">
      <c r="B3" s="719" t="s">
        <v>57</v>
      </c>
      <c r="C3" s="720" t="s">
        <v>3247</v>
      </c>
      <c r="D3" s="719" t="s">
        <v>29</v>
      </c>
      <c r="E3" s="721">
        <v>3.48</v>
      </c>
    </row>
    <row r="4" spans="2:5">
      <c r="B4" s="1079" t="s">
        <v>58</v>
      </c>
      <c r="C4" s="1080" t="s">
        <v>3248</v>
      </c>
      <c r="D4" s="1079" t="s">
        <v>29</v>
      </c>
      <c r="E4" s="718">
        <v>5.84</v>
      </c>
    </row>
    <row r="5" spans="2:5">
      <c r="B5" s="719" t="s">
        <v>59</v>
      </c>
      <c r="C5" s="720" t="s">
        <v>3249</v>
      </c>
      <c r="D5" s="719" t="s">
        <v>29</v>
      </c>
      <c r="E5" s="721">
        <v>7.48</v>
      </c>
    </row>
    <row r="6" spans="2:5">
      <c r="B6" s="1079" t="s">
        <v>60</v>
      </c>
      <c r="C6" s="1080" t="s">
        <v>3250</v>
      </c>
      <c r="D6" s="1079" t="s">
        <v>29</v>
      </c>
      <c r="E6" s="718">
        <v>9.02</v>
      </c>
    </row>
    <row r="7" spans="2:5">
      <c r="B7" s="719" t="s">
        <v>61</v>
      </c>
      <c r="C7" s="720" t="s">
        <v>3251</v>
      </c>
      <c r="D7" s="719" t="s">
        <v>29</v>
      </c>
      <c r="E7" s="721">
        <v>10.18</v>
      </c>
    </row>
    <row r="8" spans="2:5">
      <c r="B8" s="1079" t="s">
        <v>62</v>
      </c>
      <c r="C8" s="1080" t="s">
        <v>3252</v>
      </c>
      <c r="D8" s="1079" t="s">
        <v>29</v>
      </c>
      <c r="E8" s="718">
        <v>11.85</v>
      </c>
    </row>
    <row r="9" spans="2:5">
      <c r="B9" s="719" t="s">
        <v>63</v>
      </c>
      <c r="C9" s="720" t="s">
        <v>3253</v>
      </c>
      <c r="D9" s="719" t="s">
        <v>29</v>
      </c>
      <c r="E9" s="721">
        <v>13.09</v>
      </c>
    </row>
    <row r="10" spans="2:5">
      <c r="B10" s="1079" t="s">
        <v>64</v>
      </c>
      <c r="C10" s="1080" t="s">
        <v>3254</v>
      </c>
      <c r="D10" s="1079" t="s">
        <v>29</v>
      </c>
      <c r="E10" s="718">
        <v>15.23</v>
      </c>
    </row>
    <row r="11" spans="2:5">
      <c r="B11" s="719" t="s">
        <v>65</v>
      </c>
      <c r="C11" s="720" t="s">
        <v>3255</v>
      </c>
      <c r="D11" s="719" t="s">
        <v>29</v>
      </c>
      <c r="E11" s="721">
        <v>16.8</v>
      </c>
    </row>
    <row r="12" spans="2:5">
      <c r="B12" s="1079" t="s">
        <v>66</v>
      </c>
      <c r="C12" s="1080" t="s">
        <v>3256</v>
      </c>
      <c r="D12" s="1079" t="s">
        <v>29</v>
      </c>
      <c r="E12" s="718">
        <v>20.23</v>
      </c>
    </row>
    <row r="13" spans="2:5">
      <c r="B13" s="719" t="s">
        <v>67</v>
      </c>
      <c r="C13" s="720" t="s">
        <v>3257</v>
      </c>
      <c r="D13" s="719" t="s">
        <v>29</v>
      </c>
      <c r="E13" s="721">
        <v>25.71</v>
      </c>
    </row>
    <row r="14" spans="2:5">
      <c r="B14" s="1079" t="s">
        <v>68</v>
      </c>
      <c r="C14" s="1080" t="s">
        <v>3258</v>
      </c>
      <c r="D14" s="1079" t="s">
        <v>29</v>
      </c>
      <c r="E14" s="718">
        <v>29.52</v>
      </c>
    </row>
    <row r="15" spans="2:5">
      <c r="B15" s="719" t="s">
        <v>69</v>
      </c>
      <c r="C15" s="720" t="s">
        <v>3259</v>
      </c>
      <c r="D15" s="719" t="s">
        <v>29</v>
      </c>
      <c r="E15" s="721">
        <v>34.299999999999997</v>
      </c>
    </row>
    <row r="16" spans="2:5">
      <c r="B16" s="1079" t="s">
        <v>70</v>
      </c>
      <c r="C16" s="1080" t="s">
        <v>3260</v>
      </c>
      <c r="D16" s="1079" t="s">
        <v>29</v>
      </c>
      <c r="E16" s="718">
        <v>36.799999999999997</v>
      </c>
    </row>
    <row r="17" spans="2:5">
      <c r="B17" s="719" t="s">
        <v>71</v>
      </c>
      <c r="C17" s="720" t="s">
        <v>3261</v>
      </c>
      <c r="D17" s="719" t="s">
        <v>29</v>
      </c>
      <c r="E17" s="721">
        <v>43.68</v>
      </c>
    </row>
    <row r="18" spans="2:5">
      <c r="B18" s="1079" t="s">
        <v>72</v>
      </c>
      <c r="C18" s="1080" t="s">
        <v>3262</v>
      </c>
      <c r="D18" s="1079" t="s">
        <v>29</v>
      </c>
      <c r="E18" s="718">
        <v>51.5</v>
      </c>
    </row>
    <row r="19" spans="2:5">
      <c r="B19" s="719">
        <v>83655</v>
      </c>
      <c r="C19" s="720" t="s">
        <v>3263</v>
      </c>
      <c r="D19" s="719" t="s">
        <v>29</v>
      </c>
      <c r="E19" s="721">
        <v>3.12</v>
      </c>
    </row>
    <row r="20" spans="2:5">
      <c r="B20" s="1079" t="s">
        <v>73</v>
      </c>
      <c r="C20" s="1080" t="s">
        <v>3264</v>
      </c>
      <c r="D20" s="1079" t="s">
        <v>29</v>
      </c>
      <c r="E20" s="718">
        <v>1.45</v>
      </c>
    </row>
    <row r="21" spans="2:5">
      <c r="B21" s="719" t="s">
        <v>74</v>
      </c>
      <c r="C21" s="720" t="s">
        <v>3265</v>
      </c>
      <c r="D21" s="719" t="s">
        <v>29</v>
      </c>
      <c r="E21" s="721">
        <v>1.94</v>
      </c>
    </row>
    <row r="22" spans="2:5">
      <c r="B22" s="1079" t="s">
        <v>75</v>
      </c>
      <c r="C22" s="1080" t="s">
        <v>3266</v>
      </c>
      <c r="D22" s="1079" t="s">
        <v>29</v>
      </c>
      <c r="E22" s="718">
        <v>2.42</v>
      </c>
    </row>
    <row r="23" spans="2:5">
      <c r="B23" s="719" t="s">
        <v>76</v>
      </c>
      <c r="C23" s="720" t="s">
        <v>3267</v>
      </c>
      <c r="D23" s="719" t="s">
        <v>29</v>
      </c>
      <c r="E23" s="721">
        <v>7.07</v>
      </c>
    </row>
    <row r="24" spans="2:5">
      <c r="B24" s="1079" t="s">
        <v>77</v>
      </c>
      <c r="C24" s="1080" t="s">
        <v>3268</v>
      </c>
      <c r="D24" s="1079" t="s">
        <v>29</v>
      </c>
      <c r="E24" s="718">
        <v>7.78</v>
      </c>
    </row>
    <row r="25" spans="2:5">
      <c r="B25" s="719" t="s">
        <v>78</v>
      </c>
      <c r="C25" s="720" t="s">
        <v>3269</v>
      </c>
      <c r="D25" s="719" t="s">
        <v>29</v>
      </c>
      <c r="E25" s="721">
        <v>8.68</v>
      </c>
    </row>
    <row r="26" spans="2:5">
      <c r="B26" s="1079" t="s">
        <v>79</v>
      </c>
      <c r="C26" s="1080" t="s">
        <v>3270</v>
      </c>
      <c r="D26" s="1079" t="s">
        <v>29</v>
      </c>
      <c r="E26" s="718">
        <v>9.44</v>
      </c>
    </row>
    <row r="27" spans="2:5">
      <c r="B27" s="719" t="s">
        <v>80</v>
      </c>
      <c r="C27" s="720" t="s">
        <v>3271</v>
      </c>
      <c r="D27" s="719" t="s">
        <v>29</v>
      </c>
      <c r="E27" s="721">
        <v>10.29</v>
      </c>
    </row>
    <row r="28" spans="2:5">
      <c r="B28" s="1079" t="s">
        <v>81</v>
      </c>
      <c r="C28" s="1080" t="s">
        <v>3272</v>
      </c>
      <c r="D28" s="1079" t="s">
        <v>29</v>
      </c>
      <c r="E28" s="718">
        <v>11.09</v>
      </c>
    </row>
    <row r="29" spans="2:5">
      <c r="B29" s="719" t="s">
        <v>82</v>
      </c>
      <c r="C29" s="720" t="s">
        <v>3273</v>
      </c>
      <c r="D29" s="719" t="s">
        <v>29</v>
      </c>
      <c r="E29" s="721">
        <v>11.8</v>
      </c>
    </row>
    <row r="30" spans="2:5" ht="30">
      <c r="B30" s="1079">
        <v>90694</v>
      </c>
      <c r="C30" s="1080" t="s">
        <v>3274</v>
      </c>
      <c r="D30" s="1079" t="s">
        <v>29</v>
      </c>
      <c r="E30" s="718">
        <v>15.87</v>
      </c>
    </row>
    <row r="31" spans="2:5" ht="30">
      <c r="B31" s="719">
        <v>90695</v>
      </c>
      <c r="C31" s="720" t="s">
        <v>3275</v>
      </c>
      <c r="D31" s="719" t="s">
        <v>29</v>
      </c>
      <c r="E31" s="721">
        <v>31.15</v>
      </c>
    </row>
    <row r="32" spans="2:5" ht="30">
      <c r="B32" s="1079">
        <v>90696</v>
      </c>
      <c r="C32" s="1080" t="s">
        <v>3276</v>
      </c>
      <c r="D32" s="1079" t="s">
        <v>29</v>
      </c>
      <c r="E32" s="718">
        <v>50.4</v>
      </c>
    </row>
    <row r="33" spans="2:5" ht="30">
      <c r="B33" s="719">
        <v>90697</v>
      </c>
      <c r="C33" s="720" t="s">
        <v>3277</v>
      </c>
      <c r="D33" s="719" t="s">
        <v>29</v>
      </c>
      <c r="E33" s="721">
        <v>80.319999999999993</v>
      </c>
    </row>
    <row r="34" spans="2:5" ht="30">
      <c r="B34" s="1079">
        <v>90698</v>
      </c>
      <c r="C34" s="1080" t="s">
        <v>3278</v>
      </c>
      <c r="D34" s="1079" t="s">
        <v>29</v>
      </c>
      <c r="E34" s="718">
        <v>128.85</v>
      </c>
    </row>
    <row r="35" spans="2:5" ht="30">
      <c r="B35" s="719">
        <v>90699</v>
      </c>
      <c r="C35" s="720" t="s">
        <v>3279</v>
      </c>
      <c r="D35" s="719" t="s">
        <v>29</v>
      </c>
      <c r="E35" s="721">
        <v>161.35</v>
      </c>
    </row>
    <row r="36" spans="2:5" ht="30">
      <c r="B36" s="1079">
        <v>90700</v>
      </c>
      <c r="C36" s="1080" t="s">
        <v>3280</v>
      </c>
      <c r="D36" s="1079" t="s">
        <v>29</v>
      </c>
      <c r="E36" s="718">
        <v>215.21</v>
      </c>
    </row>
    <row r="37" spans="2:5" ht="30">
      <c r="B37" s="719">
        <v>90701</v>
      </c>
      <c r="C37" s="720" t="s">
        <v>9257</v>
      </c>
      <c r="D37" s="719" t="s">
        <v>29</v>
      </c>
      <c r="E37" s="721">
        <v>36</v>
      </c>
    </row>
    <row r="38" spans="2:5" ht="30">
      <c r="B38" s="1079">
        <v>90702</v>
      </c>
      <c r="C38" s="1080" t="s">
        <v>9258</v>
      </c>
      <c r="D38" s="1079" t="s">
        <v>29</v>
      </c>
      <c r="E38" s="718">
        <v>53.95</v>
      </c>
    </row>
    <row r="39" spans="2:5" ht="30">
      <c r="B39" s="719">
        <v>90703</v>
      </c>
      <c r="C39" s="720" t="s">
        <v>9259</v>
      </c>
      <c r="D39" s="719" t="s">
        <v>29</v>
      </c>
      <c r="E39" s="721">
        <v>88.37</v>
      </c>
    </row>
    <row r="40" spans="2:5" ht="30">
      <c r="B40" s="1079">
        <v>90704</v>
      </c>
      <c r="C40" s="1080" t="s">
        <v>9260</v>
      </c>
      <c r="D40" s="1079" t="s">
        <v>29</v>
      </c>
      <c r="E40" s="718">
        <v>137.63</v>
      </c>
    </row>
    <row r="41" spans="2:5" ht="30">
      <c r="B41" s="719">
        <v>90705</v>
      </c>
      <c r="C41" s="720" t="s">
        <v>9261</v>
      </c>
      <c r="D41" s="719" t="s">
        <v>29</v>
      </c>
      <c r="E41" s="721">
        <v>201.26</v>
      </c>
    </row>
    <row r="42" spans="2:5" ht="30">
      <c r="B42" s="1079">
        <v>90706</v>
      </c>
      <c r="C42" s="1080" t="s">
        <v>9262</v>
      </c>
      <c r="D42" s="1079" t="s">
        <v>29</v>
      </c>
      <c r="E42" s="718">
        <v>245.23</v>
      </c>
    </row>
    <row r="43" spans="2:5" ht="30">
      <c r="B43" s="719">
        <v>90708</v>
      </c>
      <c r="C43" s="720" t="s">
        <v>9854</v>
      </c>
      <c r="D43" s="719" t="s">
        <v>29</v>
      </c>
      <c r="E43" s="721">
        <v>391.34</v>
      </c>
    </row>
    <row r="44" spans="2:5" ht="30">
      <c r="B44" s="1079">
        <v>90709</v>
      </c>
      <c r="C44" s="1080" t="s">
        <v>3281</v>
      </c>
      <c r="D44" s="1079" t="s">
        <v>29</v>
      </c>
      <c r="E44" s="718">
        <v>17.510000000000002</v>
      </c>
    </row>
    <row r="45" spans="2:5" ht="30">
      <c r="B45" s="719">
        <v>90710</v>
      </c>
      <c r="C45" s="720" t="s">
        <v>3282</v>
      </c>
      <c r="D45" s="719" t="s">
        <v>29</v>
      </c>
      <c r="E45" s="721">
        <v>32.81</v>
      </c>
    </row>
    <row r="46" spans="2:5" ht="30">
      <c r="B46" s="1079">
        <v>90711</v>
      </c>
      <c r="C46" s="1080" t="s">
        <v>3283</v>
      </c>
      <c r="D46" s="1079" t="s">
        <v>29</v>
      </c>
      <c r="E46" s="718">
        <v>52.04</v>
      </c>
    </row>
    <row r="47" spans="2:5" ht="30">
      <c r="B47" s="719">
        <v>90712</v>
      </c>
      <c r="C47" s="720" t="s">
        <v>3284</v>
      </c>
      <c r="D47" s="719" t="s">
        <v>29</v>
      </c>
      <c r="E47" s="721">
        <v>81.96</v>
      </c>
    </row>
    <row r="48" spans="2:5" ht="30">
      <c r="B48" s="1079">
        <v>90713</v>
      </c>
      <c r="C48" s="1080" t="s">
        <v>3285</v>
      </c>
      <c r="D48" s="1079" t="s">
        <v>29</v>
      </c>
      <c r="E48" s="718">
        <v>130.49</v>
      </c>
    </row>
    <row r="49" spans="2:5" ht="30">
      <c r="B49" s="719">
        <v>90714</v>
      </c>
      <c r="C49" s="720" t="s">
        <v>3286</v>
      </c>
      <c r="D49" s="719" t="s">
        <v>29</v>
      </c>
      <c r="E49" s="721">
        <v>162.99</v>
      </c>
    </row>
    <row r="50" spans="2:5" ht="30">
      <c r="B50" s="1079">
        <v>90715</v>
      </c>
      <c r="C50" s="1080" t="s">
        <v>3287</v>
      </c>
      <c r="D50" s="1079" t="s">
        <v>29</v>
      </c>
      <c r="E50" s="718">
        <v>218.64</v>
      </c>
    </row>
    <row r="51" spans="2:5" ht="30">
      <c r="B51" s="719">
        <v>90716</v>
      </c>
      <c r="C51" s="720" t="s">
        <v>9263</v>
      </c>
      <c r="D51" s="719" t="s">
        <v>29</v>
      </c>
      <c r="E51" s="721">
        <v>37.64</v>
      </c>
    </row>
    <row r="52" spans="2:5" ht="30">
      <c r="B52" s="1079">
        <v>90717</v>
      </c>
      <c r="C52" s="1080" t="s">
        <v>9264</v>
      </c>
      <c r="D52" s="1079" t="s">
        <v>29</v>
      </c>
      <c r="E52" s="718">
        <v>55.59</v>
      </c>
    </row>
    <row r="53" spans="2:5" ht="30">
      <c r="B53" s="719">
        <v>90718</v>
      </c>
      <c r="C53" s="720" t="s">
        <v>9265</v>
      </c>
      <c r="D53" s="719" t="s">
        <v>29</v>
      </c>
      <c r="E53" s="721">
        <v>90.01</v>
      </c>
    </row>
    <row r="54" spans="2:5" ht="30">
      <c r="B54" s="1079">
        <v>90719</v>
      </c>
      <c r="C54" s="1080" t="s">
        <v>9266</v>
      </c>
      <c r="D54" s="1079" t="s">
        <v>29</v>
      </c>
      <c r="E54" s="718">
        <v>139.27000000000001</v>
      </c>
    </row>
    <row r="55" spans="2:5" ht="30">
      <c r="B55" s="719">
        <v>90720</v>
      </c>
      <c r="C55" s="720" t="s">
        <v>9267</v>
      </c>
      <c r="D55" s="719" t="s">
        <v>29</v>
      </c>
      <c r="E55" s="721">
        <v>202.9</v>
      </c>
    </row>
    <row r="56" spans="2:5" ht="30">
      <c r="B56" s="1079">
        <v>90721</v>
      </c>
      <c r="C56" s="1080" t="s">
        <v>9268</v>
      </c>
      <c r="D56" s="1079" t="s">
        <v>29</v>
      </c>
      <c r="E56" s="718">
        <v>248.66</v>
      </c>
    </row>
    <row r="57" spans="2:5" ht="30">
      <c r="B57" s="719">
        <v>90723</v>
      </c>
      <c r="C57" s="720" t="s">
        <v>9855</v>
      </c>
      <c r="D57" s="719" t="s">
        <v>29</v>
      </c>
      <c r="E57" s="721">
        <v>393.58</v>
      </c>
    </row>
    <row r="58" spans="2:5" ht="30">
      <c r="B58" s="1079">
        <v>90724</v>
      </c>
      <c r="C58" s="1080" t="s">
        <v>3288</v>
      </c>
      <c r="D58" s="1079" t="s">
        <v>30</v>
      </c>
      <c r="E58" s="718">
        <v>19.079999999999998</v>
      </c>
    </row>
    <row r="59" spans="2:5" ht="30">
      <c r="B59" s="719">
        <v>90725</v>
      </c>
      <c r="C59" s="720" t="s">
        <v>3289</v>
      </c>
      <c r="D59" s="719" t="s">
        <v>30</v>
      </c>
      <c r="E59" s="721">
        <v>23.56</v>
      </c>
    </row>
    <row r="60" spans="2:5">
      <c r="B60" s="1079">
        <v>90726</v>
      </c>
      <c r="C60" s="1080" t="s">
        <v>3290</v>
      </c>
      <c r="D60" s="1079" t="s">
        <v>30</v>
      </c>
      <c r="E60" s="718">
        <v>28.03</v>
      </c>
    </row>
    <row r="61" spans="2:5" ht="30">
      <c r="B61" s="719">
        <v>90727</v>
      </c>
      <c r="C61" s="720" t="s">
        <v>3291</v>
      </c>
      <c r="D61" s="719" t="s">
        <v>30</v>
      </c>
      <c r="E61" s="721">
        <v>32.51</v>
      </c>
    </row>
    <row r="62" spans="2:5" ht="30">
      <c r="B62" s="1079">
        <v>90728</v>
      </c>
      <c r="C62" s="1080" t="s">
        <v>3292</v>
      </c>
      <c r="D62" s="1079" t="s">
        <v>30</v>
      </c>
      <c r="E62" s="718">
        <v>36.979999999999997</v>
      </c>
    </row>
    <row r="63" spans="2:5" ht="30">
      <c r="B63" s="719">
        <v>90729</v>
      </c>
      <c r="C63" s="720" t="s">
        <v>3293</v>
      </c>
      <c r="D63" s="719" t="s">
        <v>30</v>
      </c>
      <c r="E63" s="721">
        <v>41.46</v>
      </c>
    </row>
    <row r="64" spans="2:5" ht="30">
      <c r="B64" s="1079">
        <v>90730</v>
      </c>
      <c r="C64" s="1080" t="s">
        <v>3294</v>
      </c>
      <c r="D64" s="1079" t="s">
        <v>30</v>
      </c>
      <c r="E64" s="718">
        <v>45.97</v>
      </c>
    </row>
    <row r="65" spans="2:5" ht="30">
      <c r="B65" s="719">
        <v>90731</v>
      </c>
      <c r="C65" s="720" t="s">
        <v>3295</v>
      </c>
      <c r="D65" s="719" t="s">
        <v>30</v>
      </c>
      <c r="E65" s="721">
        <v>50.45</v>
      </c>
    </row>
    <row r="66" spans="2:5" ht="30">
      <c r="B66" s="1079">
        <v>90732</v>
      </c>
      <c r="C66" s="1080" t="s">
        <v>3296</v>
      </c>
      <c r="D66" s="1079" t="s">
        <v>30</v>
      </c>
      <c r="E66" s="718">
        <v>63.87</v>
      </c>
    </row>
    <row r="67" spans="2:5" ht="30">
      <c r="B67" s="719">
        <v>90733</v>
      </c>
      <c r="C67" s="720" t="s">
        <v>3297</v>
      </c>
      <c r="D67" s="719" t="s">
        <v>29</v>
      </c>
      <c r="E67" s="721">
        <v>2.0699999999999998</v>
      </c>
    </row>
    <row r="68" spans="2:5" ht="30">
      <c r="B68" s="1079">
        <v>90734</v>
      </c>
      <c r="C68" s="1080" t="s">
        <v>3298</v>
      </c>
      <c r="D68" s="1079" t="s">
        <v>29</v>
      </c>
      <c r="E68" s="718">
        <v>2.52</v>
      </c>
    </row>
    <row r="69" spans="2:5" ht="30">
      <c r="B69" s="719">
        <v>90735</v>
      </c>
      <c r="C69" s="720" t="s">
        <v>3299</v>
      </c>
      <c r="D69" s="719" t="s">
        <v>29</v>
      </c>
      <c r="E69" s="721">
        <v>3</v>
      </c>
    </row>
    <row r="70" spans="2:5" ht="30">
      <c r="B70" s="1079">
        <v>90736</v>
      </c>
      <c r="C70" s="1080" t="s">
        <v>3300</v>
      </c>
      <c r="D70" s="1079" t="s">
        <v>29</v>
      </c>
      <c r="E70" s="718">
        <v>3.46</v>
      </c>
    </row>
    <row r="71" spans="2:5" ht="30">
      <c r="B71" s="719">
        <v>90737</v>
      </c>
      <c r="C71" s="720" t="s">
        <v>3301</v>
      </c>
      <c r="D71" s="719" t="s">
        <v>29</v>
      </c>
      <c r="E71" s="721">
        <v>3.92</v>
      </c>
    </row>
    <row r="72" spans="2:5" ht="30">
      <c r="B72" s="1079">
        <v>90738</v>
      </c>
      <c r="C72" s="1080" t="s">
        <v>3302</v>
      </c>
      <c r="D72" s="1079" t="s">
        <v>29</v>
      </c>
      <c r="E72" s="718">
        <v>4.38</v>
      </c>
    </row>
    <row r="73" spans="2:5" ht="30">
      <c r="B73" s="719">
        <v>90739</v>
      </c>
      <c r="C73" s="720" t="s">
        <v>3303</v>
      </c>
      <c r="D73" s="719" t="s">
        <v>29</v>
      </c>
      <c r="E73" s="721">
        <v>10.130000000000001</v>
      </c>
    </row>
    <row r="74" spans="2:5" ht="30">
      <c r="B74" s="1079">
        <v>90740</v>
      </c>
      <c r="C74" s="1080" t="s">
        <v>3304</v>
      </c>
      <c r="D74" s="1079" t="s">
        <v>29</v>
      </c>
      <c r="E74" s="718">
        <v>4.62</v>
      </c>
    </row>
    <row r="75" spans="2:5" ht="30">
      <c r="B75" s="719">
        <v>90741</v>
      </c>
      <c r="C75" s="720" t="s">
        <v>3305</v>
      </c>
      <c r="D75" s="719" t="s">
        <v>29</v>
      </c>
      <c r="E75" s="721">
        <v>5.08</v>
      </c>
    </row>
    <row r="76" spans="2:5" ht="30">
      <c r="B76" s="1079">
        <v>90742</v>
      </c>
      <c r="C76" s="1080" t="s">
        <v>3306</v>
      </c>
      <c r="D76" s="1079" t="s">
        <v>29</v>
      </c>
      <c r="E76" s="718">
        <v>5.54</v>
      </c>
    </row>
    <row r="77" spans="2:5" ht="30">
      <c r="B77" s="719">
        <v>90743</v>
      </c>
      <c r="C77" s="720" t="s">
        <v>3307</v>
      </c>
      <c r="D77" s="719" t="s">
        <v>29</v>
      </c>
      <c r="E77" s="721">
        <v>6</v>
      </c>
    </row>
    <row r="78" spans="2:5" ht="30">
      <c r="B78" s="1079">
        <v>90744</v>
      </c>
      <c r="C78" s="1080" t="s">
        <v>3308</v>
      </c>
      <c r="D78" s="1079" t="s">
        <v>29</v>
      </c>
      <c r="E78" s="718">
        <v>6.47</v>
      </c>
    </row>
    <row r="79" spans="2:5" ht="30">
      <c r="B79" s="719">
        <v>90745</v>
      </c>
      <c r="C79" s="720" t="s">
        <v>3309</v>
      </c>
      <c r="D79" s="719" t="s">
        <v>29</v>
      </c>
      <c r="E79" s="721">
        <v>14.48</v>
      </c>
    </row>
    <row r="80" spans="2:5" ht="30">
      <c r="B80" s="1079">
        <v>90746</v>
      </c>
      <c r="C80" s="1080" t="s">
        <v>3310</v>
      </c>
      <c r="D80" s="1079" t="s">
        <v>29</v>
      </c>
      <c r="E80" s="718">
        <v>2.81</v>
      </c>
    </row>
    <row r="81" spans="2:5" ht="30">
      <c r="B81" s="719">
        <v>90747</v>
      </c>
      <c r="C81" s="720" t="s">
        <v>3311</v>
      </c>
      <c r="D81" s="719" t="s">
        <v>29</v>
      </c>
      <c r="E81" s="721">
        <v>11.77</v>
      </c>
    </row>
    <row r="82" spans="2:5" ht="30">
      <c r="B82" s="1079">
        <v>90748</v>
      </c>
      <c r="C82" s="1080" t="s">
        <v>3312</v>
      </c>
      <c r="D82" s="1079" t="s">
        <v>29</v>
      </c>
      <c r="E82" s="718">
        <v>3.71</v>
      </c>
    </row>
    <row r="83" spans="2:5" ht="30">
      <c r="B83" s="719">
        <v>90749</v>
      </c>
      <c r="C83" s="720" t="s">
        <v>3313</v>
      </c>
      <c r="D83" s="719" t="s">
        <v>29</v>
      </c>
      <c r="E83" s="721">
        <v>4.17</v>
      </c>
    </row>
    <row r="84" spans="2:5" ht="30">
      <c r="B84" s="1079">
        <v>90750</v>
      </c>
      <c r="C84" s="1080" t="s">
        <v>3314</v>
      </c>
      <c r="D84" s="1079" t="s">
        <v>29</v>
      </c>
      <c r="E84" s="718">
        <v>4.6399999999999997</v>
      </c>
    </row>
    <row r="85" spans="2:5" ht="30">
      <c r="B85" s="719">
        <v>90751</v>
      </c>
      <c r="C85" s="720" t="s">
        <v>3315</v>
      </c>
      <c r="D85" s="719" t="s">
        <v>29</v>
      </c>
      <c r="E85" s="721">
        <v>5.0999999999999996</v>
      </c>
    </row>
    <row r="86" spans="2:5" ht="30">
      <c r="B86" s="1079">
        <v>90752</v>
      </c>
      <c r="C86" s="1080" t="s">
        <v>3316</v>
      </c>
      <c r="D86" s="1079" t="s">
        <v>29</v>
      </c>
      <c r="E86" s="718">
        <v>5.56</v>
      </c>
    </row>
    <row r="87" spans="2:5" ht="30">
      <c r="B87" s="719">
        <v>90753</v>
      </c>
      <c r="C87" s="720" t="s">
        <v>3317</v>
      </c>
      <c r="D87" s="719" t="s">
        <v>29</v>
      </c>
      <c r="E87" s="721">
        <v>6.02</v>
      </c>
    </row>
    <row r="88" spans="2:5" ht="30">
      <c r="B88" s="1079">
        <v>90754</v>
      </c>
      <c r="C88" s="1080" t="s">
        <v>3318</v>
      </c>
      <c r="D88" s="1079" t="s">
        <v>29</v>
      </c>
      <c r="E88" s="718">
        <v>13.56</v>
      </c>
    </row>
    <row r="89" spans="2:5" ht="30">
      <c r="B89" s="719">
        <v>90755</v>
      </c>
      <c r="C89" s="720" t="s">
        <v>3319</v>
      </c>
      <c r="D89" s="719" t="s">
        <v>29</v>
      </c>
      <c r="E89" s="721">
        <v>6.26</v>
      </c>
    </row>
    <row r="90" spans="2:5" ht="30">
      <c r="B90" s="1079">
        <v>90756</v>
      </c>
      <c r="C90" s="1080" t="s">
        <v>3320</v>
      </c>
      <c r="D90" s="1079" t="s">
        <v>29</v>
      </c>
      <c r="E90" s="718">
        <v>6.72</v>
      </c>
    </row>
    <row r="91" spans="2:5" ht="30">
      <c r="B91" s="719">
        <v>90757</v>
      </c>
      <c r="C91" s="720" t="s">
        <v>3321</v>
      </c>
      <c r="D91" s="719" t="s">
        <v>29</v>
      </c>
      <c r="E91" s="721">
        <v>7.18</v>
      </c>
    </row>
    <row r="92" spans="2:5" ht="30">
      <c r="B92" s="1079">
        <v>90758</v>
      </c>
      <c r="C92" s="1080" t="s">
        <v>3322</v>
      </c>
      <c r="D92" s="1079" t="s">
        <v>29</v>
      </c>
      <c r="E92" s="718">
        <v>7.64</v>
      </c>
    </row>
    <row r="93" spans="2:5" ht="30">
      <c r="B93" s="719">
        <v>90759</v>
      </c>
      <c r="C93" s="720" t="s">
        <v>3323</v>
      </c>
      <c r="D93" s="719" t="s">
        <v>29</v>
      </c>
      <c r="E93" s="721">
        <v>8.1</v>
      </c>
    </row>
    <row r="94" spans="2:5" ht="30">
      <c r="B94" s="1079">
        <v>90760</v>
      </c>
      <c r="C94" s="1080" t="s">
        <v>3324</v>
      </c>
      <c r="D94" s="1079" t="s">
        <v>29</v>
      </c>
      <c r="E94" s="718">
        <v>17.91</v>
      </c>
    </row>
    <row r="95" spans="2:5" ht="30">
      <c r="B95" s="719">
        <v>90761</v>
      </c>
      <c r="C95" s="720" t="s">
        <v>3325</v>
      </c>
      <c r="D95" s="719" t="s">
        <v>29</v>
      </c>
      <c r="E95" s="721">
        <v>3.44</v>
      </c>
    </row>
    <row r="96" spans="2:5" ht="30">
      <c r="B96" s="1079">
        <v>90762</v>
      </c>
      <c r="C96" s="1080" t="s">
        <v>3326</v>
      </c>
      <c r="D96" s="1079" t="s">
        <v>29</v>
      </c>
      <c r="E96" s="718">
        <v>14.01</v>
      </c>
    </row>
    <row r="97" spans="2:5" ht="30">
      <c r="B97" s="719">
        <v>94869</v>
      </c>
      <c r="C97" s="720" t="s">
        <v>9856</v>
      </c>
      <c r="D97" s="719" t="s">
        <v>29</v>
      </c>
      <c r="E97" s="721">
        <v>67.010000000000005</v>
      </c>
    </row>
    <row r="98" spans="2:5" ht="30">
      <c r="B98" s="1079">
        <v>94870</v>
      </c>
      <c r="C98" s="1080" t="s">
        <v>9269</v>
      </c>
      <c r="D98" s="1079" t="s">
        <v>29</v>
      </c>
      <c r="E98" s="718">
        <v>0.69</v>
      </c>
    </row>
    <row r="99" spans="2:5" ht="30">
      <c r="B99" s="719">
        <v>94871</v>
      </c>
      <c r="C99" s="720" t="s">
        <v>9857</v>
      </c>
      <c r="D99" s="719" t="s">
        <v>29</v>
      </c>
      <c r="E99" s="721">
        <v>99.12</v>
      </c>
    </row>
    <row r="100" spans="2:5" ht="30">
      <c r="B100" s="1079">
        <v>94872</v>
      </c>
      <c r="C100" s="1080" t="s">
        <v>9270</v>
      </c>
      <c r="D100" s="1079" t="s">
        <v>29</v>
      </c>
      <c r="E100" s="718">
        <v>1.2</v>
      </c>
    </row>
    <row r="101" spans="2:5" ht="30">
      <c r="B101" s="719">
        <v>94875</v>
      </c>
      <c r="C101" s="720" t="s">
        <v>9858</v>
      </c>
      <c r="D101" s="719" t="s">
        <v>29</v>
      </c>
      <c r="E101" s="721">
        <v>580.78</v>
      </c>
    </row>
    <row r="102" spans="2:5" ht="30">
      <c r="B102" s="1079">
        <v>94876</v>
      </c>
      <c r="C102" s="1080" t="s">
        <v>9271</v>
      </c>
      <c r="D102" s="1079" t="s">
        <v>29</v>
      </c>
      <c r="E102" s="718">
        <v>17.82</v>
      </c>
    </row>
    <row r="103" spans="2:5" ht="30">
      <c r="B103" s="719">
        <v>94877</v>
      </c>
      <c r="C103" s="720" t="s">
        <v>9859</v>
      </c>
      <c r="D103" s="719" t="s">
        <v>29</v>
      </c>
      <c r="E103" s="721">
        <v>634.29999999999995</v>
      </c>
    </row>
    <row r="104" spans="2:5" ht="30">
      <c r="B104" s="1079">
        <v>94878</v>
      </c>
      <c r="C104" s="1080" t="s">
        <v>9272</v>
      </c>
      <c r="D104" s="1079" t="s">
        <v>29</v>
      </c>
      <c r="E104" s="718">
        <v>20.91</v>
      </c>
    </row>
    <row r="105" spans="2:5" ht="30">
      <c r="B105" s="719">
        <v>94879</v>
      </c>
      <c r="C105" s="720" t="s">
        <v>9860</v>
      </c>
      <c r="D105" s="719" t="s">
        <v>29</v>
      </c>
      <c r="E105" s="721">
        <v>879.51</v>
      </c>
    </row>
    <row r="106" spans="2:5" ht="30">
      <c r="B106" s="1079">
        <v>94880</v>
      </c>
      <c r="C106" s="1080" t="s">
        <v>9861</v>
      </c>
      <c r="D106" s="1079" t="s">
        <v>29</v>
      </c>
      <c r="E106" s="718">
        <v>25.6</v>
      </c>
    </row>
    <row r="107" spans="2:5" ht="30">
      <c r="B107" s="719">
        <v>94881</v>
      </c>
      <c r="C107" s="720" t="s">
        <v>9862</v>
      </c>
      <c r="D107" s="719" t="s">
        <v>29</v>
      </c>
      <c r="E107" s="721">
        <v>1251.74</v>
      </c>
    </row>
    <row r="108" spans="2:5" ht="30">
      <c r="B108" s="1079">
        <v>94882</v>
      </c>
      <c r="C108" s="1080" t="s">
        <v>9273</v>
      </c>
      <c r="D108" s="1079" t="s">
        <v>29</v>
      </c>
      <c r="E108" s="718">
        <v>30.37</v>
      </c>
    </row>
    <row r="109" spans="2:5" ht="30">
      <c r="B109" s="719">
        <v>94883</v>
      </c>
      <c r="C109" s="720" t="s">
        <v>9863</v>
      </c>
      <c r="D109" s="719" t="s">
        <v>29</v>
      </c>
      <c r="E109" s="721">
        <v>1522.57</v>
      </c>
    </row>
    <row r="110" spans="2:5" ht="30">
      <c r="B110" s="1079">
        <v>94884</v>
      </c>
      <c r="C110" s="1080" t="s">
        <v>9274</v>
      </c>
      <c r="D110" s="1079" t="s">
        <v>29</v>
      </c>
      <c r="E110" s="718">
        <v>40.03</v>
      </c>
    </row>
    <row r="111" spans="2:5" ht="30">
      <c r="B111" s="719">
        <v>94885</v>
      </c>
      <c r="C111" s="720" t="s">
        <v>9864</v>
      </c>
      <c r="D111" s="719" t="s">
        <v>29</v>
      </c>
      <c r="E111" s="721">
        <v>67.209999999999994</v>
      </c>
    </row>
    <row r="112" spans="2:5" ht="30">
      <c r="B112" s="1079">
        <v>94886</v>
      </c>
      <c r="C112" s="1080" t="s">
        <v>9275</v>
      </c>
      <c r="D112" s="1079" t="s">
        <v>29</v>
      </c>
      <c r="E112" s="718">
        <v>0.89</v>
      </c>
    </row>
    <row r="113" spans="2:5" ht="30">
      <c r="B113" s="719">
        <v>94887</v>
      </c>
      <c r="C113" s="720" t="s">
        <v>9865</v>
      </c>
      <c r="D113" s="719" t="s">
        <v>29</v>
      </c>
      <c r="E113" s="721">
        <v>99.45</v>
      </c>
    </row>
    <row r="114" spans="2:5" ht="30">
      <c r="B114" s="1079">
        <v>94888</v>
      </c>
      <c r="C114" s="1080" t="s">
        <v>9276</v>
      </c>
      <c r="D114" s="1079" t="s">
        <v>29</v>
      </c>
      <c r="E114" s="718">
        <v>1.53</v>
      </c>
    </row>
    <row r="115" spans="2:5" ht="30">
      <c r="B115" s="719">
        <v>94891</v>
      </c>
      <c r="C115" s="720" t="s">
        <v>9866</v>
      </c>
      <c r="D115" s="719" t="s">
        <v>29</v>
      </c>
      <c r="E115" s="721">
        <v>583.65</v>
      </c>
    </row>
    <row r="116" spans="2:5" ht="30">
      <c r="B116" s="1079">
        <v>94892</v>
      </c>
      <c r="C116" s="1080" t="s">
        <v>9277</v>
      </c>
      <c r="D116" s="1079" t="s">
        <v>29</v>
      </c>
      <c r="E116" s="718">
        <v>20.69</v>
      </c>
    </row>
    <row r="117" spans="2:5" ht="30">
      <c r="B117" s="719">
        <v>94893</v>
      </c>
      <c r="C117" s="720" t="s">
        <v>9867</v>
      </c>
      <c r="D117" s="719" t="s">
        <v>29</v>
      </c>
      <c r="E117" s="721">
        <v>637.41999999999996</v>
      </c>
    </row>
    <row r="118" spans="2:5" ht="30">
      <c r="B118" s="1079">
        <v>94894</v>
      </c>
      <c r="C118" s="1080" t="s">
        <v>9278</v>
      </c>
      <c r="D118" s="1079" t="s">
        <v>29</v>
      </c>
      <c r="E118" s="718">
        <v>24.03</v>
      </c>
    </row>
    <row r="119" spans="2:5" ht="30">
      <c r="B119" s="719">
        <v>94895</v>
      </c>
      <c r="C119" s="720" t="s">
        <v>9868</v>
      </c>
      <c r="D119" s="719" t="s">
        <v>29</v>
      </c>
      <c r="E119" s="721">
        <v>882.94</v>
      </c>
    </row>
    <row r="120" spans="2:5" ht="30">
      <c r="B120" s="1079">
        <v>94896</v>
      </c>
      <c r="C120" s="1080" t="s">
        <v>9869</v>
      </c>
      <c r="D120" s="1079" t="s">
        <v>29</v>
      </c>
      <c r="E120" s="718">
        <v>29.03</v>
      </c>
    </row>
    <row r="121" spans="2:5" ht="30">
      <c r="B121" s="719">
        <v>94897</v>
      </c>
      <c r="C121" s="720" t="s">
        <v>9870</v>
      </c>
      <c r="D121" s="719" t="s">
        <v>29</v>
      </c>
      <c r="E121" s="721">
        <v>1255.4100000000001</v>
      </c>
    </row>
    <row r="122" spans="2:5" ht="30">
      <c r="B122" s="1079">
        <v>94898</v>
      </c>
      <c r="C122" s="1080" t="s">
        <v>9279</v>
      </c>
      <c r="D122" s="1079" t="s">
        <v>29</v>
      </c>
      <c r="E122" s="718">
        <v>34.03</v>
      </c>
    </row>
    <row r="123" spans="2:5" ht="30">
      <c r="B123" s="719">
        <v>94899</v>
      </c>
      <c r="C123" s="720" t="s">
        <v>9871</v>
      </c>
      <c r="D123" s="719" t="s">
        <v>29</v>
      </c>
      <c r="E123" s="721">
        <v>1526.59</v>
      </c>
    </row>
    <row r="124" spans="2:5" ht="30">
      <c r="B124" s="1079">
        <v>94900</v>
      </c>
      <c r="C124" s="1080" t="s">
        <v>9280</v>
      </c>
      <c r="D124" s="1079" t="s">
        <v>29</v>
      </c>
      <c r="E124" s="718">
        <v>44.05</v>
      </c>
    </row>
    <row r="125" spans="2:5" ht="30">
      <c r="B125" s="719">
        <v>92833</v>
      </c>
      <c r="C125" s="720" t="s">
        <v>11087</v>
      </c>
      <c r="D125" s="719" t="s">
        <v>29</v>
      </c>
      <c r="E125" s="721">
        <v>126.53</v>
      </c>
    </row>
    <row r="126" spans="2:5" ht="30">
      <c r="B126" s="1079">
        <v>92834</v>
      </c>
      <c r="C126" s="1080" t="s">
        <v>3327</v>
      </c>
      <c r="D126" s="1079" t="s">
        <v>29</v>
      </c>
      <c r="E126" s="718">
        <v>6.18</v>
      </c>
    </row>
    <row r="127" spans="2:5" ht="30">
      <c r="B127" s="719">
        <v>92835</v>
      </c>
      <c r="C127" s="720" t="s">
        <v>3328</v>
      </c>
      <c r="D127" s="719" t="s">
        <v>29</v>
      </c>
      <c r="E127" s="721">
        <v>157.96</v>
      </c>
    </row>
    <row r="128" spans="2:5" ht="30">
      <c r="B128" s="1079">
        <v>92836</v>
      </c>
      <c r="C128" s="1080" t="s">
        <v>3329</v>
      </c>
      <c r="D128" s="1079" t="s">
        <v>29</v>
      </c>
      <c r="E128" s="718">
        <v>7.9</v>
      </c>
    </row>
    <row r="129" spans="2:5" ht="30">
      <c r="B129" s="719">
        <v>92837</v>
      </c>
      <c r="C129" s="720" t="s">
        <v>11088</v>
      </c>
      <c r="D129" s="719" t="s">
        <v>29</v>
      </c>
      <c r="E129" s="721">
        <v>210.89</v>
      </c>
    </row>
    <row r="130" spans="2:5" ht="30">
      <c r="B130" s="1079">
        <v>92838</v>
      </c>
      <c r="C130" s="1080" t="s">
        <v>3330</v>
      </c>
      <c r="D130" s="1079" t="s">
        <v>29</v>
      </c>
      <c r="E130" s="718">
        <v>9.48</v>
      </c>
    </row>
    <row r="131" spans="2:5" ht="30">
      <c r="B131" s="719">
        <v>92839</v>
      </c>
      <c r="C131" s="720" t="s">
        <v>11089</v>
      </c>
      <c r="D131" s="719" t="s">
        <v>29</v>
      </c>
      <c r="E131" s="721">
        <v>277.64</v>
      </c>
    </row>
    <row r="132" spans="2:5" ht="30">
      <c r="B132" s="1079">
        <v>92840</v>
      </c>
      <c r="C132" s="1080" t="s">
        <v>3331</v>
      </c>
      <c r="D132" s="1079" t="s">
        <v>29</v>
      </c>
      <c r="E132" s="718">
        <v>11.22</v>
      </c>
    </row>
    <row r="133" spans="2:5" ht="30">
      <c r="B133" s="719">
        <v>92841</v>
      </c>
      <c r="C133" s="720" t="s">
        <v>11090</v>
      </c>
      <c r="D133" s="719" t="s">
        <v>29</v>
      </c>
      <c r="E133" s="721">
        <v>315.29000000000002</v>
      </c>
    </row>
    <row r="134" spans="2:5" ht="30">
      <c r="B134" s="1079">
        <v>92842</v>
      </c>
      <c r="C134" s="1080" t="s">
        <v>3332</v>
      </c>
      <c r="D134" s="1079" t="s">
        <v>29</v>
      </c>
      <c r="E134" s="718">
        <v>12.82</v>
      </c>
    </row>
    <row r="135" spans="2:5" ht="30">
      <c r="B135" s="719">
        <v>92844</v>
      </c>
      <c r="C135" s="720" t="s">
        <v>3333</v>
      </c>
      <c r="D135" s="719" t="s">
        <v>29</v>
      </c>
      <c r="E135" s="721">
        <v>14.56</v>
      </c>
    </row>
    <row r="136" spans="2:5" ht="30">
      <c r="B136" s="1079">
        <v>92846</v>
      </c>
      <c r="C136" s="1080" t="s">
        <v>3334</v>
      </c>
      <c r="D136" s="1079" t="s">
        <v>29</v>
      </c>
      <c r="E136" s="718">
        <v>16.14</v>
      </c>
    </row>
    <row r="137" spans="2:5">
      <c r="B137" s="719">
        <v>92847</v>
      </c>
      <c r="C137" s="720" t="s">
        <v>11091</v>
      </c>
      <c r="D137" s="719" t="s">
        <v>29</v>
      </c>
      <c r="E137" s="721">
        <v>553.94000000000005</v>
      </c>
    </row>
    <row r="138" spans="2:5" ht="30">
      <c r="B138" s="1079">
        <v>92848</v>
      </c>
      <c r="C138" s="1080" t="s">
        <v>3335</v>
      </c>
      <c r="D138" s="1079" t="s">
        <v>29</v>
      </c>
      <c r="E138" s="718">
        <v>17.91</v>
      </c>
    </row>
    <row r="139" spans="2:5" ht="30">
      <c r="B139" s="719">
        <v>92849</v>
      </c>
      <c r="C139" s="720" t="s">
        <v>11092</v>
      </c>
      <c r="D139" s="719" t="s">
        <v>29</v>
      </c>
      <c r="E139" s="721">
        <v>132.05000000000001</v>
      </c>
    </row>
    <row r="140" spans="2:5" ht="30">
      <c r="B140" s="1079">
        <v>92850</v>
      </c>
      <c r="C140" s="1080" t="s">
        <v>3336</v>
      </c>
      <c r="D140" s="1079" t="s">
        <v>29</v>
      </c>
      <c r="E140" s="718">
        <v>11.69</v>
      </c>
    </row>
    <row r="141" spans="2:5" ht="30">
      <c r="B141" s="719">
        <v>92851</v>
      </c>
      <c r="C141" s="720" t="s">
        <v>3337</v>
      </c>
      <c r="D141" s="719" t="s">
        <v>29</v>
      </c>
      <c r="E141" s="721">
        <v>174.21</v>
      </c>
    </row>
    <row r="142" spans="2:5" ht="30">
      <c r="B142" s="1079">
        <v>92852</v>
      </c>
      <c r="C142" s="1080" t="s">
        <v>3338</v>
      </c>
      <c r="D142" s="1079" t="s">
        <v>29</v>
      </c>
      <c r="E142" s="718">
        <v>14.76</v>
      </c>
    </row>
    <row r="143" spans="2:5" ht="30">
      <c r="B143" s="719">
        <v>92853</v>
      </c>
      <c r="C143" s="720" t="s">
        <v>11093</v>
      </c>
      <c r="D143" s="719" t="s">
        <v>29</v>
      </c>
      <c r="E143" s="721">
        <v>219.39</v>
      </c>
    </row>
    <row r="144" spans="2:5" ht="30">
      <c r="B144" s="1079">
        <v>92854</v>
      </c>
      <c r="C144" s="1080" t="s">
        <v>3339</v>
      </c>
      <c r="D144" s="1079" t="s">
        <v>29</v>
      </c>
      <c r="E144" s="718">
        <v>17.97</v>
      </c>
    </row>
    <row r="145" spans="2:5" ht="30">
      <c r="B145" s="719">
        <v>92855</v>
      </c>
      <c r="C145" s="720" t="s">
        <v>11094</v>
      </c>
      <c r="D145" s="719" t="s">
        <v>29</v>
      </c>
      <c r="E145" s="721">
        <v>287.60000000000002</v>
      </c>
    </row>
    <row r="146" spans="2:5" ht="30">
      <c r="B146" s="1079">
        <v>92856</v>
      </c>
      <c r="C146" s="1080" t="s">
        <v>3340</v>
      </c>
      <c r="D146" s="1079" t="s">
        <v>29</v>
      </c>
      <c r="E146" s="718">
        <v>21.19</v>
      </c>
    </row>
    <row r="147" spans="2:5" ht="30">
      <c r="B147" s="719">
        <v>92857</v>
      </c>
      <c r="C147" s="720" t="s">
        <v>11095</v>
      </c>
      <c r="D147" s="719" t="s">
        <v>29</v>
      </c>
      <c r="E147" s="721">
        <v>326.72000000000003</v>
      </c>
    </row>
    <row r="148" spans="2:5" ht="30">
      <c r="B148" s="1079">
        <v>92858</v>
      </c>
      <c r="C148" s="1080" t="s">
        <v>3341</v>
      </c>
      <c r="D148" s="1079" t="s">
        <v>29</v>
      </c>
      <c r="E148" s="718">
        <v>24.24</v>
      </c>
    </row>
    <row r="149" spans="2:5" ht="30">
      <c r="B149" s="719">
        <v>92860</v>
      </c>
      <c r="C149" s="720" t="s">
        <v>3342</v>
      </c>
      <c r="D149" s="719" t="s">
        <v>29</v>
      </c>
      <c r="E149" s="721">
        <v>27.52</v>
      </c>
    </row>
    <row r="150" spans="2:5" ht="30">
      <c r="B150" s="1079">
        <v>92862</v>
      </c>
      <c r="C150" s="1080" t="s">
        <v>3343</v>
      </c>
      <c r="D150" s="1079" t="s">
        <v>29</v>
      </c>
      <c r="E150" s="718">
        <v>30.71</v>
      </c>
    </row>
    <row r="151" spans="2:5">
      <c r="B151" s="719">
        <v>92863</v>
      </c>
      <c r="C151" s="720" t="s">
        <v>11091</v>
      </c>
      <c r="D151" s="719" t="s">
        <v>29</v>
      </c>
      <c r="E151" s="721">
        <v>569.95000000000005</v>
      </c>
    </row>
    <row r="152" spans="2:5" ht="30">
      <c r="B152" s="1079">
        <v>92864</v>
      </c>
      <c r="C152" s="1080" t="s">
        <v>3344</v>
      </c>
      <c r="D152" s="1079" t="s">
        <v>29</v>
      </c>
      <c r="E152" s="718">
        <v>33.92</v>
      </c>
    </row>
    <row r="153" spans="2:5" ht="30">
      <c r="B153" s="719">
        <v>92210</v>
      </c>
      <c r="C153" s="720" t="s">
        <v>3345</v>
      </c>
      <c r="D153" s="719" t="s">
        <v>29</v>
      </c>
      <c r="E153" s="721">
        <v>106.4</v>
      </c>
    </row>
    <row r="154" spans="2:5" ht="30">
      <c r="B154" s="1079">
        <v>92211</v>
      </c>
      <c r="C154" s="1080" t="s">
        <v>3346</v>
      </c>
      <c r="D154" s="1079" t="s">
        <v>29</v>
      </c>
      <c r="E154" s="718">
        <v>136.79</v>
      </c>
    </row>
    <row r="155" spans="2:5" ht="30">
      <c r="B155" s="719">
        <v>92212</v>
      </c>
      <c r="C155" s="720" t="s">
        <v>3347</v>
      </c>
      <c r="D155" s="719" t="s">
        <v>29</v>
      </c>
      <c r="E155" s="721">
        <v>175.18</v>
      </c>
    </row>
    <row r="156" spans="2:5" ht="30">
      <c r="B156" s="1079">
        <v>92213</v>
      </c>
      <c r="C156" s="1080" t="s">
        <v>3348</v>
      </c>
      <c r="D156" s="1079" t="s">
        <v>29</v>
      </c>
      <c r="E156" s="718">
        <v>244.19</v>
      </c>
    </row>
    <row r="157" spans="2:5" ht="30">
      <c r="B157" s="719">
        <v>92214</v>
      </c>
      <c r="C157" s="720" t="s">
        <v>3349</v>
      </c>
      <c r="D157" s="719" t="s">
        <v>29</v>
      </c>
      <c r="E157" s="721">
        <v>265.86</v>
      </c>
    </row>
    <row r="158" spans="2:5" ht="30">
      <c r="B158" s="1079">
        <v>92215</v>
      </c>
      <c r="C158" s="1080" t="s">
        <v>3350</v>
      </c>
      <c r="D158" s="1079" t="s">
        <v>29</v>
      </c>
      <c r="E158" s="718">
        <v>321.86</v>
      </c>
    </row>
    <row r="159" spans="2:5" ht="30">
      <c r="B159" s="719">
        <v>92216</v>
      </c>
      <c r="C159" s="720" t="s">
        <v>3351</v>
      </c>
      <c r="D159" s="719" t="s">
        <v>29</v>
      </c>
      <c r="E159" s="721">
        <v>360.26</v>
      </c>
    </row>
    <row r="160" spans="2:5" ht="30">
      <c r="B160" s="1079">
        <v>92219</v>
      </c>
      <c r="C160" s="1080" t="s">
        <v>3352</v>
      </c>
      <c r="D160" s="1079" t="s">
        <v>29</v>
      </c>
      <c r="E160" s="718">
        <v>113.26</v>
      </c>
    </row>
    <row r="161" spans="2:5" ht="30">
      <c r="B161" s="719">
        <v>92220</v>
      </c>
      <c r="C161" s="720" t="s">
        <v>3353</v>
      </c>
      <c r="D161" s="719" t="s">
        <v>29</v>
      </c>
      <c r="E161" s="721">
        <v>145.28</v>
      </c>
    </row>
    <row r="162" spans="2:5" ht="30">
      <c r="B162" s="1079">
        <v>92221</v>
      </c>
      <c r="C162" s="1080" t="s">
        <v>3354</v>
      </c>
      <c r="D162" s="1079" t="s">
        <v>29</v>
      </c>
      <c r="E162" s="718">
        <v>185.15</v>
      </c>
    </row>
    <row r="163" spans="2:5" ht="30">
      <c r="B163" s="719">
        <v>92222</v>
      </c>
      <c r="C163" s="720" t="s">
        <v>3355</v>
      </c>
      <c r="D163" s="719" t="s">
        <v>29</v>
      </c>
      <c r="E163" s="721">
        <v>255.77</v>
      </c>
    </row>
    <row r="164" spans="2:5" ht="30">
      <c r="B164" s="1079">
        <v>92223</v>
      </c>
      <c r="C164" s="1080" t="s">
        <v>3356</v>
      </c>
      <c r="D164" s="1079" t="s">
        <v>29</v>
      </c>
      <c r="E164" s="718">
        <v>278.82</v>
      </c>
    </row>
    <row r="165" spans="2:5" ht="30">
      <c r="B165" s="719">
        <v>92224</v>
      </c>
      <c r="C165" s="720" t="s">
        <v>3357</v>
      </c>
      <c r="D165" s="719" t="s">
        <v>29</v>
      </c>
      <c r="E165" s="721">
        <v>336.24</v>
      </c>
    </row>
    <row r="166" spans="2:5" ht="30">
      <c r="B166" s="1079">
        <v>92226</v>
      </c>
      <c r="C166" s="1080" t="s">
        <v>3358</v>
      </c>
      <c r="D166" s="1079" t="s">
        <v>29</v>
      </c>
      <c r="E166" s="718">
        <v>376.34</v>
      </c>
    </row>
    <row r="167" spans="2:5" ht="30">
      <c r="B167" s="719">
        <v>92808</v>
      </c>
      <c r="C167" s="720" t="s">
        <v>3359</v>
      </c>
      <c r="D167" s="719" t="s">
        <v>29</v>
      </c>
      <c r="E167" s="721">
        <v>27.8</v>
      </c>
    </row>
    <row r="168" spans="2:5" ht="30">
      <c r="B168" s="1079">
        <v>92809</v>
      </c>
      <c r="C168" s="1080" t="s">
        <v>3360</v>
      </c>
      <c r="D168" s="1079" t="s">
        <v>29</v>
      </c>
      <c r="E168" s="718">
        <v>35.64</v>
      </c>
    </row>
    <row r="169" spans="2:5" ht="30">
      <c r="B169" s="719">
        <v>92810</v>
      </c>
      <c r="C169" s="720" t="s">
        <v>3361</v>
      </c>
      <c r="D169" s="719" t="s">
        <v>29</v>
      </c>
      <c r="E169" s="721">
        <v>43.35</v>
      </c>
    </row>
    <row r="170" spans="2:5" ht="30">
      <c r="B170" s="1079">
        <v>92811</v>
      </c>
      <c r="C170" s="1080" t="s">
        <v>3362</v>
      </c>
      <c r="D170" s="1079" t="s">
        <v>29</v>
      </c>
      <c r="E170" s="718">
        <v>51.58</v>
      </c>
    </row>
    <row r="171" spans="2:5" ht="30">
      <c r="B171" s="719">
        <v>92812</v>
      </c>
      <c r="C171" s="720" t="s">
        <v>3363</v>
      </c>
      <c r="D171" s="719" t="s">
        <v>29</v>
      </c>
      <c r="E171" s="721">
        <v>59.7</v>
      </c>
    </row>
    <row r="172" spans="2:5" ht="30">
      <c r="B172" s="1079">
        <v>92813</v>
      </c>
      <c r="C172" s="1080" t="s">
        <v>3364</v>
      </c>
      <c r="D172" s="1079" t="s">
        <v>29</v>
      </c>
      <c r="E172" s="718">
        <v>69.12</v>
      </c>
    </row>
    <row r="173" spans="2:5" ht="30">
      <c r="B173" s="719">
        <v>92814</v>
      </c>
      <c r="C173" s="720" t="s">
        <v>3365</v>
      </c>
      <c r="D173" s="719" t="s">
        <v>29</v>
      </c>
      <c r="E173" s="721">
        <v>78.97</v>
      </c>
    </row>
    <row r="174" spans="2:5" ht="30">
      <c r="B174" s="1079">
        <v>92815</v>
      </c>
      <c r="C174" s="1080" t="s">
        <v>3366</v>
      </c>
      <c r="D174" s="1079" t="s">
        <v>29</v>
      </c>
      <c r="E174" s="718">
        <v>90.21</v>
      </c>
    </row>
    <row r="175" spans="2:5" ht="30">
      <c r="B175" s="719">
        <v>92816</v>
      </c>
      <c r="C175" s="720" t="s">
        <v>3367</v>
      </c>
      <c r="D175" s="719" t="s">
        <v>29</v>
      </c>
      <c r="E175" s="721">
        <v>495.58</v>
      </c>
    </row>
    <row r="176" spans="2:5" ht="30">
      <c r="B176" s="1079">
        <v>92817</v>
      </c>
      <c r="C176" s="1080" t="s">
        <v>3368</v>
      </c>
      <c r="D176" s="1079" t="s">
        <v>29</v>
      </c>
      <c r="E176" s="718">
        <v>112.88</v>
      </c>
    </row>
    <row r="177" spans="2:5" ht="30">
      <c r="B177" s="719">
        <v>92818</v>
      </c>
      <c r="C177" s="720" t="s">
        <v>3369</v>
      </c>
      <c r="D177" s="719" t="s">
        <v>29</v>
      </c>
      <c r="E177" s="721">
        <v>721.17</v>
      </c>
    </row>
    <row r="178" spans="2:5" ht="30">
      <c r="B178" s="1079">
        <v>92819</v>
      </c>
      <c r="C178" s="1080" t="s">
        <v>3370</v>
      </c>
      <c r="D178" s="1079" t="s">
        <v>29</v>
      </c>
      <c r="E178" s="718">
        <v>151.93</v>
      </c>
    </row>
    <row r="179" spans="2:5" ht="30">
      <c r="B179" s="719">
        <v>92820</v>
      </c>
      <c r="C179" s="720" t="s">
        <v>3371</v>
      </c>
      <c r="D179" s="719" t="s">
        <v>29</v>
      </c>
      <c r="E179" s="721">
        <v>33.17</v>
      </c>
    </row>
    <row r="180" spans="2:5" ht="30">
      <c r="B180" s="1079">
        <v>92821</v>
      </c>
      <c r="C180" s="1080" t="s">
        <v>3372</v>
      </c>
      <c r="D180" s="1079" t="s">
        <v>29</v>
      </c>
      <c r="E180" s="718">
        <v>42.5</v>
      </c>
    </row>
    <row r="181" spans="2:5" ht="30">
      <c r="B181" s="719">
        <v>92822</v>
      </c>
      <c r="C181" s="720" t="s">
        <v>3373</v>
      </c>
      <c r="D181" s="719" t="s">
        <v>29</v>
      </c>
      <c r="E181" s="721">
        <v>51.85</v>
      </c>
    </row>
    <row r="182" spans="2:5" ht="30">
      <c r="B182" s="1079">
        <v>92824</v>
      </c>
      <c r="C182" s="1080" t="s">
        <v>3374</v>
      </c>
      <c r="D182" s="1079" t="s">
        <v>29</v>
      </c>
      <c r="E182" s="718">
        <v>61.55</v>
      </c>
    </row>
    <row r="183" spans="2:5" ht="30">
      <c r="B183" s="719">
        <v>92825</v>
      </c>
      <c r="C183" s="720" t="s">
        <v>3375</v>
      </c>
      <c r="D183" s="719" t="s">
        <v>29</v>
      </c>
      <c r="E183" s="721">
        <v>71.27</v>
      </c>
    </row>
    <row r="184" spans="2:5" ht="30">
      <c r="B184" s="1079">
        <v>92826</v>
      </c>
      <c r="C184" s="1080" t="s">
        <v>3376</v>
      </c>
      <c r="D184" s="1079" t="s">
        <v>29</v>
      </c>
      <c r="E184" s="718">
        <v>82.08</v>
      </c>
    </row>
    <row r="185" spans="2:5" ht="30">
      <c r="B185" s="719">
        <v>92827</v>
      </c>
      <c r="C185" s="720" t="s">
        <v>3377</v>
      </c>
      <c r="D185" s="719" t="s">
        <v>29</v>
      </c>
      <c r="E185" s="721">
        <v>93.35</v>
      </c>
    </row>
    <row r="186" spans="2:5" ht="30">
      <c r="B186" s="1079">
        <v>92828</v>
      </c>
      <c r="C186" s="1080" t="s">
        <v>3378</v>
      </c>
      <c r="D186" s="1079" t="s">
        <v>29</v>
      </c>
      <c r="E186" s="718">
        <v>106.29</v>
      </c>
    </row>
    <row r="187" spans="2:5" ht="30">
      <c r="B187" s="719">
        <v>92829</v>
      </c>
      <c r="C187" s="720" t="s">
        <v>3379</v>
      </c>
      <c r="D187" s="719" t="s">
        <v>29</v>
      </c>
      <c r="E187" s="721">
        <v>514.55999999999995</v>
      </c>
    </row>
    <row r="188" spans="2:5" ht="30">
      <c r="B188" s="1079">
        <v>92830</v>
      </c>
      <c r="C188" s="1080" t="s">
        <v>3380</v>
      </c>
      <c r="D188" s="1079" t="s">
        <v>29</v>
      </c>
      <c r="E188" s="718">
        <v>131.85</v>
      </c>
    </row>
    <row r="189" spans="2:5" ht="30">
      <c r="B189" s="719">
        <v>92831</v>
      </c>
      <c r="C189" s="720" t="s">
        <v>3381</v>
      </c>
      <c r="D189" s="719" t="s">
        <v>29</v>
      </c>
      <c r="E189" s="721">
        <v>744.51</v>
      </c>
    </row>
    <row r="190" spans="2:5" ht="30">
      <c r="B190" s="1079">
        <v>92832</v>
      </c>
      <c r="C190" s="1080" t="s">
        <v>3382</v>
      </c>
      <c r="D190" s="1079" t="s">
        <v>29</v>
      </c>
      <c r="E190" s="718">
        <v>175.27</v>
      </c>
    </row>
    <row r="191" spans="2:5" ht="30">
      <c r="B191" s="719">
        <v>95565</v>
      </c>
      <c r="C191" s="720" t="s">
        <v>11096</v>
      </c>
      <c r="D191" s="719" t="s">
        <v>29</v>
      </c>
      <c r="E191" s="721">
        <v>94.76</v>
      </c>
    </row>
    <row r="192" spans="2:5" ht="30">
      <c r="B192" s="1079">
        <v>95566</v>
      </c>
      <c r="C192" s="1080" t="s">
        <v>11097</v>
      </c>
      <c r="D192" s="1079" t="s">
        <v>29</v>
      </c>
      <c r="E192" s="718">
        <v>100.12</v>
      </c>
    </row>
    <row r="193" spans="2:5" ht="30">
      <c r="B193" s="719">
        <v>95567</v>
      </c>
      <c r="C193" s="720" t="s">
        <v>11098</v>
      </c>
      <c r="D193" s="719" t="s">
        <v>29</v>
      </c>
      <c r="E193" s="721">
        <v>60.25</v>
      </c>
    </row>
    <row r="194" spans="2:5" ht="30">
      <c r="B194" s="1079">
        <v>95568</v>
      </c>
      <c r="C194" s="1080" t="s">
        <v>11099</v>
      </c>
      <c r="D194" s="1079" t="s">
        <v>29</v>
      </c>
      <c r="E194" s="718">
        <v>78.53</v>
      </c>
    </row>
    <row r="195" spans="2:5" ht="30">
      <c r="B195" s="719">
        <v>95569</v>
      </c>
      <c r="C195" s="720" t="s">
        <v>11100</v>
      </c>
      <c r="D195" s="719" t="s">
        <v>29</v>
      </c>
      <c r="E195" s="721">
        <v>105.49</v>
      </c>
    </row>
    <row r="196" spans="2:5" ht="30">
      <c r="B196" s="1079">
        <v>95570</v>
      </c>
      <c r="C196" s="1080" t="s">
        <v>11101</v>
      </c>
      <c r="D196" s="1079" t="s">
        <v>29</v>
      </c>
      <c r="E196" s="718">
        <v>65.61</v>
      </c>
    </row>
    <row r="197" spans="2:5" ht="30">
      <c r="B197" s="719">
        <v>95571</v>
      </c>
      <c r="C197" s="720" t="s">
        <v>11102</v>
      </c>
      <c r="D197" s="719" t="s">
        <v>29</v>
      </c>
      <c r="E197" s="721">
        <v>85.39</v>
      </c>
    </row>
    <row r="198" spans="2:5" ht="30">
      <c r="B198" s="1079">
        <v>95572</v>
      </c>
      <c r="C198" s="1080" t="s">
        <v>11103</v>
      </c>
      <c r="D198" s="1079" t="s">
        <v>29</v>
      </c>
      <c r="E198" s="718">
        <v>113.99</v>
      </c>
    </row>
    <row r="199" spans="2:5">
      <c r="B199" s="719">
        <v>73606</v>
      </c>
      <c r="C199" s="720" t="s">
        <v>3383</v>
      </c>
      <c r="D199" s="719" t="s">
        <v>30</v>
      </c>
      <c r="E199" s="721">
        <v>106.7</v>
      </c>
    </row>
    <row r="200" spans="2:5">
      <c r="B200" s="1079">
        <v>73607</v>
      </c>
      <c r="C200" s="1080" t="s">
        <v>3384</v>
      </c>
      <c r="D200" s="1079" t="s">
        <v>30</v>
      </c>
      <c r="E200" s="718">
        <v>71.13</v>
      </c>
    </row>
    <row r="201" spans="2:5">
      <c r="B201" s="719">
        <v>83623</v>
      </c>
      <c r="C201" s="720" t="s">
        <v>83</v>
      </c>
      <c r="D201" s="719" t="s">
        <v>29</v>
      </c>
      <c r="E201" s="721">
        <v>207.92</v>
      </c>
    </row>
    <row r="202" spans="2:5">
      <c r="B202" s="1079">
        <v>83624</v>
      </c>
      <c r="C202" s="1080" t="s">
        <v>84</v>
      </c>
      <c r="D202" s="1079" t="s">
        <v>29</v>
      </c>
      <c r="E202" s="718">
        <v>146.44</v>
      </c>
    </row>
    <row r="203" spans="2:5">
      <c r="B203" s="719">
        <v>83626</v>
      </c>
      <c r="C203" s="720" t="s">
        <v>85</v>
      </c>
      <c r="D203" s="719" t="s">
        <v>29</v>
      </c>
      <c r="E203" s="721">
        <v>115.71</v>
      </c>
    </row>
    <row r="204" spans="2:5" ht="30">
      <c r="B204" s="1079">
        <v>83627</v>
      </c>
      <c r="C204" s="1080" t="s">
        <v>8301</v>
      </c>
      <c r="D204" s="1079" t="s">
        <v>30</v>
      </c>
      <c r="E204" s="718">
        <v>399.08</v>
      </c>
    </row>
    <row r="205" spans="2:5" ht="30">
      <c r="B205" s="719">
        <v>83724</v>
      </c>
      <c r="C205" s="720" t="s">
        <v>3385</v>
      </c>
      <c r="D205" s="719" t="s">
        <v>26</v>
      </c>
      <c r="E205" s="721">
        <v>1.45</v>
      </c>
    </row>
    <row r="206" spans="2:5" ht="30">
      <c r="B206" s="1079">
        <v>83725</v>
      </c>
      <c r="C206" s="1080" t="s">
        <v>3386</v>
      </c>
      <c r="D206" s="1079" t="s">
        <v>26</v>
      </c>
      <c r="E206" s="718">
        <v>0.89</v>
      </c>
    </row>
    <row r="207" spans="2:5" ht="30">
      <c r="B207" s="719">
        <v>83726</v>
      </c>
      <c r="C207" s="720" t="s">
        <v>3387</v>
      </c>
      <c r="D207" s="719" t="s">
        <v>26</v>
      </c>
      <c r="E207" s="721">
        <v>0.68</v>
      </c>
    </row>
    <row r="208" spans="2:5">
      <c r="B208" s="1079">
        <v>83520</v>
      </c>
      <c r="C208" s="1080" t="s">
        <v>86</v>
      </c>
      <c r="D208" s="1079" t="s">
        <v>30</v>
      </c>
      <c r="E208" s="718">
        <v>102.1</v>
      </c>
    </row>
    <row r="209" spans="2:5">
      <c r="B209" s="719">
        <v>83531</v>
      </c>
      <c r="C209" s="720" t="s">
        <v>87</v>
      </c>
      <c r="D209" s="719" t="s">
        <v>30</v>
      </c>
      <c r="E209" s="721">
        <v>236.44</v>
      </c>
    </row>
    <row r="210" spans="2:5">
      <c r="B210" s="1079">
        <v>83535</v>
      </c>
      <c r="C210" s="1080" t="s">
        <v>88</v>
      </c>
      <c r="D210" s="1079" t="s">
        <v>30</v>
      </c>
      <c r="E210" s="718">
        <v>197.12</v>
      </c>
    </row>
    <row r="211" spans="2:5">
      <c r="B211" s="719" t="s">
        <v>89</v>
      </c>
      <c r="C211" s="720" t="s">
        <v>90</v>
      </c>
      <c r="D211" s="719" t="s">
        <v>30</v>
      </c>
      <c r="E211" s="721">
        <v>49.84</v>
      </c>
    </row>
    <row r="212" spans="2:5">
      <c r="B212" s="1079" t="s">
        <v>91</v>
      </c>
      <c r="C212" s="1080" t="s">
        <v>92</v>
      </c>
      <c r="D212" s="1079" t="s">
        <v>30</v>
      </c>
      <c r="E212" s="718">
        <v>77.8</v>
      </c>
    </row>
    <row r="213" spans="2:5">
      <c r="B213" s="719" t="s">
        <v>93</v>
      </c>
      <c r="C213" s="720" t="s">
        <v>94</v>
      </c>
      <c r="D213" s="719" t="s">
        <v>30</v>
      </c>
      <c r="E213" s="721">
        <v>97.26</v>
      </c>
    </row>
    <row r="214" spans="2:5">
      <c r="B214" s="1079" t="s">
        <v>95</v>
      </c>
      <c r="C214" s="1080" t="s">
        <v>96</v>
      </c>
      <c r="D214" s="1079" t="s">
        <v>30</v>
      </c>
      <c r="E214" s="718">
        <v>389.75</v>
      </c>
    </row>
    <row r="215" spans="2:5">
      <c r="B215" s="719" t="s">
        <v>97</v>
      </c>
      <c r="C215" s="720" t="s">
        <v>98</v>
      </c>
      <c r="D215" s="719" t="s">
        <v>30</v>
      </c>
      <c r="E215" s="721">
        <v>454.71</v>
      </c>
    </row>
    <row r="216" spans="2:5">
      <c r="B216" s="1079" t="s">
        <v>99</v>
      </c>
      <c r="C216" s="1080" t="s">
        <v>100</v>
      </c>
      <c r="D216" s="1079" t="s">
        <v>30</v>
      </c>
      <c r="E216" s="718">
        <v>552.15</v>
      </c>
    </row>
    <row r="217" spans="2:5">
      <c r="B217" s="719" t="s">
        <v>101</v>
      </c>
      <c r="C217" s="720" t="s">
        <v>102</v>
      </c>
      <c r="D217" s="719" t="s">
        <v>30</v>
      </c>
      <c r="E217" s="721">
        <v>617.11</v>
      </c>
    </row>
    <row r="218" spans="2:5">
      <c r="B218" s="1079" t="s">
        <v>103</v>
      </c>
      <c r="C218" s="1080" t="s">
        <v>104</v>
      </c>
      <c r="D218" s="1079" t="s">
        <v>30</v>
      </c>
      <c r="E218" s="718">
        <v>649.59</v>
      </c>
    </row>
    <row r="219" spans="2:5">
      <c r="B219" s="719" t="s">
        <v>105</v>
      </c>
      <c r="C219" s="720" t="s">
        <v>106</v>
      </c>
      <c r="D219" s="719" t="s">
        <v>30</v>
      </c>
      <c r="E219" s="721">
        <v>714.55</v>
      </c>
    </row>
    <row r="220" spans="2:5">
      <c r="B220" s="1079" t="s">
        <v>107</v>
      </c>
      <c r="C220" s="1080" t="s">
        <v>108</v>
      </c>
      <c r="D220" s="1079" t="s">
        <v>30</v>
      </c>
      <c r="E220" s="718">
        <v>747.03</v>
      </c>
    </row>
    <row r="221" spans="2:5">
      <c r="B221" s="719" t="s">
        <v>109</v>
      </c>
      <c r="C221" s="720" t="s">
        <v>110</v>
      </c>
      <c r="D221" s="719" t="s">
        <v>30</v>
      </c>
      <c r="E221" s="721">
        <v>811.99</v>
      </c>
    </row>
    <row r="222" spans="2:5">
      <c r="B222" s="1079" t="s">
        <v>111</v>
      </c>
      <c r="C222" s="1080" t="s">
        <v>112</v>
      </c>
      <c r="D222" s="1079" t="s">
        <v>30</v>
      </c>
      <c r="E222" s="718">
        <v>876.95</v>
      </c>
    </row>
    <row r="223" spans="2:5">
      <c r="B223" s="719" t="s">
        <v>113</v>
      </c>
      <c r="C223" s="720" t="s">
        <v>114</v>
      </c>
      <c r="D223" s="719" t="s">
        <v>30</v>
      </c>
      <c r="E223" s="721">
        <v>987.23</v>
      </c>
    </row>
    <row r="224" spans="2:5">
      <c r="B224" s="1079" t="s">
        <v>115</v>
      </c>
      <c r="C224" s="1080" t="s">
        <v>116</v>
      </c>
      <c r="D224" s="1079" t="s">
        <v>30</v>
      </c>
      <c r="E224" s="718">
        <v>987.23</v>
      </c>
    </row>
    <row r="225" spans="2:5">
      <c r="B225" s="719" t="s">
        <v>117</v>
      </c>
      <c r="C225" s="720" t="s">
        <v>118</v>
      </c>
      <c r="D225" s="719" t="s">
        <v>30</v>
      </c>
      <c r="E225" s="721">
        <v>999.72</v>
      </c>
    </row>
    <row r="226" spans="2:5">
      <c r="B226" s="1079" t="s">
        <v>119</v>
      </c>
      <c r="C226" s="1080" t="s">
        <v>120</v>
      </c>
      <c r="D226" s="1079" t="s">
        <v>30</v>
      </c>
      <c r="E226" s="718">
        <v>1128.27</v>
      </c>
    </row>
    <row r="227" spans="2:5">
      <c r="B227" s="719" t="s">
        <v>121</v>
      </c>
      <c r="C227" s="720" t="s">
        <v>122</v>
      </c>
      <c r="D227" s="719" t="s">
        <v>30</v>
      </c>
      <c r="E227" s="721">
        <v>24.26</v>
      </c>
    </row>
    <row r="228" spans="2:5">
      <c r="B228" s="1079" t="s">
        <v>123</v>
      </c>
      <c r="C228" s="1080" t="s">
        <v>124</v>
      </c>
      <c r="D228" s="1079" t="s">
        <v>30</v>
      </c>
      <c r="E228" s="718">
        <v>29.17</v>
      </c>
    </row>
    <row r="229" spans="2:5">
      <c r="B229" s="719" t="s">
        <v>125</v>
      </c>
      <c r="C229" s="720" t="s">
        <v>126</v>
      </c>
      <c r="D229" s="719" t="s">
        <v>30</v>
      </c>
      <c r="E229" s="721">
        <v>33.06</v>
      </c>
    </row>
    <row r="230" spans="2:5">
      <c r="B230" s="1079" t="s">
        <v>127</v>
      </c>
      <c r="C230" s="1080" t="s">
        <v>128</v>
      </c>
      <c r="D230" s="1079" t="s">
        <v>30</v>
      </c>
      <c r="E230" s="718">
        <v>142.91</v>
      </c>
    </row>
    <row r="231" spans="2:5">
      <c r="B231" s="719" t="s">
        <v>129</v>
      </c>
      <c r="C231" s="720" t="s">
        <v>130</v>
      </c>
      <c r="D231" s="719" t="s">
        <v>30</v>
      </c>
      <c r="E231" s="721">
        <v>185.13</v>
      </c>
    </row>
    <row r="232" spans="2:5">
      <c r="B232" s="1079" t="s">
        <v>131</v>
      </c>
      <c r="C232" s="1080" t="s">
        <v>132</v>
      </c>
      <c r="D232" s="1079" t="s">
        <v>30</v>
      </c>
      <c r="E232" s="718">
        <v>217.61</v>
      </c>
    </row>
    <row r="233" spans="2:5">
      <c r="B233" s="719" t="s">
        <v>133</v>
      </c>
      <c r="C233" s="720" t="s">
        <v>134</v>
      </c>
      <c r="D233" s="719" t="s">
        <v>30</v>
      </c>
      <c r="E233" s="721">
        <v>237.1</v>
      </c>
    </row>
    <row r="234" spans="2:5">
      <c r="B234" s="1079" t="s">
        <v>135</v>
      </c>
      <c r="C234" s="1080" t="s">
        <v>136</v>
      </c>
      <c r="D234" s="1079" t="s">
        <v>30</v>
      </c>
      <c r="E234" s="718">
        <v>259.83</v>
      </c>
    </row>
    <row r="235" spans="2:5">
      <c r="B235" s="719" t="s">
        <v>137</v>
      </c>
      <c r="C235" s="720" t="s">
        <v>138</v>
      </c>
      <c r="D235" s="719" t="s">
        <v>30</v>
      </c>
      <c r="E235" s="721">
        <v>285.82</v>
      </c>
    </row>
    <row r="236" spans="2:5">
      <c r="B236" s="1079" t="s">
        <v>139</v>
      </c>
      <c r="C236" s="1080" t="s">
        <v>140</v>
      </c>
      <c r="D236" s="1079" t="s">
        <v>30</v>
      </c>
      <c r="E236" s="718">
        <v>308.55</v>
      </c>
    </row>
    <row r="237" spans="2:5">
      <c r="B237" s="719" t="s">
        <v>141</v>
      </c>
      <c r="C237" s="720" t="s">
        <v>142</v>
      </c>
      <c r="D237" s="719" t="s">
        <v>30</v>
      </c>
      <c r="E237" s="721">
        <v>324.79000000000002</v>
      </c>
    </row>
    <row r="238" spans="2:5">
      <c r="B238" s="1079" t="s">
        <v>143</v>
      </c>
      <c r="C238" s="1080" t="s">
        <v>144</v>
      </c>
      <c r="D238" s="1079" t="s">
        <v>30</v>
      </c>
      <c r="E238" s="718">
        <v>370.26</v>
      </c>
    </row>
    <row r="239" spans="2:5">
      <c r="B239" s="719" t="s">
        <v>145</v>
      </c>
      <c r="C239" s="720" t="s">
        <v>3388</v>
      </c>
      <c r="D239" s="719" t="s">
        <v>29</v>
      </c>
      <c r="E239" s="721">
        <v>6.33</v>
      </c>
    </row>
    <row r="240" spans="2:5">
      <c r="B240" s="1079" t="s">
        <v>146</v>
      </c>
      <c r="C240" s="1080" t="s">
        <v>3389</v>
      </c>
      <c r="D240" s="1079" t="s">
        <v>29</v>
      </c>
      <c r="E240" s="718">
        <v>8.1</v>
      </c>
    </row>
    <row r="241" spans="2:5">
      <c r="B241" s="719" t="s">
        <v>147</v>
      </c>
      <c r="C241" s="720" t="s">
        <v>3390</v>
      </c>
      <c r="D241" s="719" t="s">
        <v>29</v>
      </c>
      <c r="E241" s="721">
        <v>9.75</v>
      </c>
    </row>
    <row r="242" spans="2:5">
      <c r="B242" s="1079" t="s">
        <v>148</v>
      </c>
      <c r="C242" s="1080" t="s">
        <v>3391</v>
      </c>
      <c r="D242" s="1079" t="s">
        <v>29</v>
      </c>
      <c r="E242" s="718">
        <v>10.99</v>
      </c>
    </row>
    <row r="243" spans="2:5">
      <c r="B243" s="719" t="s">
        <v>149</v>
      </c>
      <c r="C243" s="720" t="s">
        <v>3392</v>
      </c>
      <c r="D243" s="719" t="s">
        <v>29</v>
      </c>
      <c r="E243" s="721">
        <v>12.77</v>
      </c>
    </row>
    <row r="244" spans="2:5">
      <c r="B244" s="1079" t="s">
        <v>150</v>
      </c>
      <c r="C244" s="1080" t="s">
        <v>3393</v>
      </c>
      <c r="D244" s="1079" t="s">
        <v>29</v>
      </c>
      <c r="E244" s="718">
        <v>14.58</v>
      </c>
    </row>
    <row r="245" spans="2:5">
      <c r="B245" s="719" t="s">
        <v>151</v>
      </c>
      <c r="C245" s="720" t="s">
        <v>3394</v>
      </c>
      <c r="D245" s="719" t="s">
        <v>29</v>
      </c>
      <c r="E245" s="721">
        <v>16.37</v>
      </c>
    </row>
    <row r="246" spans="2:5">
      <c r="B246" s="1079" t="s">
        <v>152</v>
      </c>
      <c r="C246" s="1080" t="s">
        <v>3395</v>
      </c>
      <c r="D246" s="1079" t="s">
        <v>29</v>
      </c>
      <c r="E246" s="718">
        <v>18.04</v>
      </c>
    </row>
    <row r="247" spans="2:5">
      <c r="B247" s="719" t="s">
        <v>153</v>
      </c>
      <c r="C247" s="720" t="s">
        <v>3396</v>
      </c>
      <c r="D247" s="719" t="s">
        <v>29</v>
      </c>
      <c r="E247" s="721">
        <v>21.67</v>
      </c>
    </row>
    <row r="248" spans="2:5">
      <c r="B248" s="1079" t="s">
        <v>154</v>
      </c>
      <c r="C248" s="1080" t="s">
        <v>3397</v>
      </c>
      <c r="D248" s="1079" t="s">
        <v>29</v>
      </c>
      <c r="E248" s="718">
        <v>27.55</v>
      </c>
    </row>
    <row r="249" spans="2:5">
      <c r="B249" s="719" t="s">
        <v>155</v>
      </c>
      <c r="C249" s="720" t="s">
        <v>3398</v>
      </c>
      <c r="D249" s="719" t="s">
        <v>29</v>
      </c>
      <c r="E249" s="721">
        <v>31.56</v>
      </c>
    </row>
    <row r="250" spans="2:5">
      <c r="B250" s="1079" t="s">
        <v>156</v>
      </c>
      <c r="C250" s="1080" t="s">
        <v>3399</v>
      </c>
      <c r="D250" s="1079" t="s">
        <v>29</v>
      </c>
      <c r="E250" s="718">
        <v>39.19</v>
      </c>
    </row>
    <row r="251" spans="2:5">
      <c r="B251" s="719" t="s">
        <v>157</v>
      </c>
      <c r="C251" s="720" t="s">
        <v>3400</v>
      </c>
      <c r="D251" s="719" t="s">
        <v>29</v>
      </c>
      <c r="E251" s="721">
        <v>46.56</v>
      </c>
    </row>
    <row r="252" spans="2:5">
      <c r="B252" s="1079" t="s">
        <v>158</v>
      </c>
      <c r="C252" s="1080" t="s">
        <v>3401</v>
      </c>
      <c r="D252" s="1079" t="s">
        <v>29</v>
      </c>
      <c r="E252" s="718">
        <v>54.92</v>
      </c>
    </row>
    <row r="253" spans="2:5">
      <c r="B253" s="719" t="s">
        <v>9121</v>
      </c>
      <c r="C253" s="720" t="s">
        <v>9122</v>
      </c>
      <c r="D253" s="719" t="s">
        <v>29</v>
      </c>
      <c r="E253" s="721">
        <v>36.64</v>
      </c>
    </row>
    <row r="254" spans="2:5">
      <c r="B254" s="1079">
        <v>92235</v>
      </c>
      <c r="C254" s="1080" t="s">
        <v>3402</v>
      </c>
      <c r="D254" s="1079" t="s">
        <v>0</v>
      </c>
      <c r="E254" s="718">
        <v>49.17</v>
      </c>
    </row>
    <row r="255" spans="2:5">
      <c r="B255" s="719">
        <v>93181</v>
      </c>
      <c r="C255" s="720" t="s">
        <v>3403</v>
      </c>
      <c r="D255" s="719" t="s">
        <v>0</v>
      </c>
      <c r="E255" s="721">
        <v>49.43</v>
      </c>
    </row>
    <row r="256" spans="2:5">
      <c r="B256" s="1079">
        <v>93206</v>
      </c>
      <c r="C256" s="1080" t="s">
        <v>8302</v>
      </c>
      <c r="D256" s="1079" t="s">
        <v>0</v>
      </c>
      <c r="E256" s="718">
        <v>721.13</v>
      </c>
    </row>
    <row r="257" spans="2:5" ht="30">
      <c r="B257" s="719">
        <v>93207</v>
      </c>
      <c r="C257" s="720" t="s">
        <v>8303</v>
      </c>
      <c r="D257" s="719" t="s">
        <v>0</v>
      </c>
      <c r="E257" s="721">
        <v>556.16999999999996</v>
      </c>
    </row>
    <row r="258" spans="2:5">
      <c r="B258" s="1079">
        <v>93208</v>
      </c>
      <c r="C258" s="1080" t="s">
        <v>8304</v>
      </c>
      <c r="D258" s="1079" t="s">
        <v>0</v>
      </c>
      <c r="E258" s="718">
        <v>426.27</v>
      </c>
    </row>
    <row r="259" spans="2:5">
      <c r="B259" s="719">
        <v>93209</v>
      </c>
      <c r="C259" s="720" t="s">
        <v>8305</v>
      </c>
      <c r="D259" s="719" t="s">
        <v>0</v>
      </c>
      <c r="E259" s="721">
        <v>572.61</v>
      </c>
    </row>
    <row r="260" spans="2:5" ht="30">
      <c r="B260" s="1079">
        <v>93210</v>
      </c>
      <c r="C260" s="1080" t="s">
        <v>8306</v>
      </c>
      <c r="D260" s="1079" t="s">
        <v>0</v>
      </c>
      <c r="E260" s="718">
        <v>309.88</v>
      </c>
    </row>
    <row r="261" spans="2:5">
      <c r="B261" s="719">
        <v>93211</v>
      </c>
      <c r="C261" s="720" t="s">
        <v>8307</v>
      </c>
      <c r="D261" s="719" t="s">
        <v>0</v>
      </c>
      <c r="E261" s="721">
        <v>340.34</v>
      </c>
    </row>
    <row r="262" spans="2:5" ht="30">
      <c r="B262" s="1079">
        <v>93212</v>
      </c>
      <c r="C262" s="1080" t="s">
        <v>8308</v>
      </c>
      <c r="D262" s="1079" t="s">
        <v>0</v>
      </c>
      <c r="E262" s="718">
        <v>533.53</v>
      </c>
    </row>
    <row r="263" spans="2:5">
      <c r="B263" s="719">
        <v>93213</v>
      </c>
      <c r="C263" s="720" t="s">
        <v>8309</v>
      </c>
      <c r="D263" s="719" t="s">
        <v>0</v>
      </c>
      <c r="E263" s="721">
        <v>658.8</v>
      </c>
    </row>
    <row r="264" spans="2:5" ht="30">
      <c r="B264" s="1079">
        <v>93214</v>
      </c>
      <c r="C264" s="1080" t="s">
        <v>3404</v>
      </c>
      <c r="D264" s="1079" t="s">
        <v>30</v>
      </c>
      <c r="E264" s="718">
        <v>986.55</v>
      </c>
    </row>
    <row r="265" spans="2:5" ht="30">
      <c r="B265" s="719">
        <v>93243</v>
      </c>
      <c r="C265" s="720" t="s">
        <v>3405</v>
      </c>
      <c r="D265" s="719" t="s">
        <v>30</v>
      </c>
      <c r="E265" s="721">
        <v>1876.43</v>
      </c>
    </row>
    <row r="266" spans="2:5">
      <c r="B266" s="1079">
        <v>93582</v>
      </c>
      <c r="C266" s="1080" t="s">
        <v>9123</v>
      </c>
      <c r="D266" s="1079" t="s">
        <v>0</v>
      </c>
      <c r="E266" s="718">
        <v>124.12</v>
      </c>
    </row>
    <row r="267" spans="2:5" ht="30">
      <c r="B267" s="719">
        <v>93583</v>
      </c>
      <c r="C267" s="720" t="s">
        <v>9124</v>
      </c>
      <c r="D267" s="719" t="s">
        <v>0</v>
      </c>
      <c r="E267" s="721">
        <v>241.83</v>
      </c>
    </row>
    <row r="268" spans="2:5">
      <c r="B268" s="1079">
        <v>93584</v>
      </c>
      <c r="C268" s="1080" t="s">
        <v>9125</v>
      </c>
      <c r="D268" s="1079" t="s">
        <v>0</v>
      </c>
      <c r="E268" s="718">
        <v>441.97</v>
      </c>
    </row>
    <row r="269" spans="2:5">
      <c r="B269" s="719">
        <v>93585</v>
      </c>
      <c r="C269" s="720" t="s">
        <v>9126</v>
      </c>
      <c r="D269" s="719" t="s">
        <v>0</v>
      </c>
      <c r="E269" s="721">
        <v>489.23</v>
      </c>
    </row>
    <row r="270" spans="2:5">
      <c r="B270" s="1079" t="s">
        <v>24</v>
      </c>
      <c r="C270" s="1080" t="s">
        <v>3406</v>
      </c>
      <c r="D270" s="1079" t="s">
        <v>0</v>
      </c>
      <c r="E270" s="718">
        <v>367.91</v>
      </c>
    </row>
    <row r="271" spans="2:5" ht="30">
      <c r="B271" s="719" t="s">
        <v>159</v>
      </c>
      <c r="C271" s="720" t="s">
        <v>160</v>
      </c>
      <c r="D271" s="719" t="s">
        <v>161</v>
      </c>
      <c r="E271" s="721">
        <v>402.34</v>
      </c>
    </row>
    <row r="272" spans="2:5" ht="30">
      <c r="B272" s="1079">
        <v>5631</v>
      </c>
      <c r="C272" s="1080" t="s">
        <v>162</v>
      </c>
      <c r="D272" s="1079" t="s">
        <v>163</v>
      </c>
      <c r="E272" s="718">
        <v>142.15</v>
      </c>
    </row>
    <row r="273" spans="2:5" ht="45">
      <c r="B273" s="719">
        <v>5678</v>
      </c>
      <c r="C273" s="720" t="s">
        <v>3407</v>
      </c>
      <c r="D273" s="719" t="s">
        <v>163</v>
      </c>
      <c r="E273" s="721">
        <v>95.54</v>
      </c>
    </row>
    <row r="274" spans="2:5" ht="45">
      <c r="B274" s="1079">
        <v>5680</v>
      </c>
      <c r="C274" s="1080" t="s">
        <v>3408</v>
      </c>
      <c r="D274" s="1079" t="s">
        <v>163</v>
      </c>
      <c r="E274" s="718">
        <v>88.4</v>
      </c>
    </row>
    <row r="275" spans="2:5" ht="30">
      <c r="B275" s="719">
        <v>5684</v>
      </c>
      <c r="C275" s="720" t="s">
        <v>3409</v>
      </c>
      <c r="D275" s="719" t="s">
        <v>163</v>
      </c>
      <c r="E275" s="721">
        <v>88.88</v>
      </c>
    </row>
    <row r="276" spans="2:5" ht="30">
      <c r="B276" s="1079">
        <v>5686</v>
      </c>
      <c r="C276" s="1080" t="s">
        <v>3410</v>
      </c>
      <c r="D276" s="1079" t="s">
        <v>163</v>
      </c>
      <c r="E276" s="718">
        <v>62.63</v>
      </c>
    </row>
    <row r="277" spans="2:5" ht="30">
      <c r="B277" s="719">
        <v>5689</v>
      </c>
      <c r="C277" s="720" t="s">
        <v>3411</v>
      </c>
      <c r="D277" s="719" t="s">
        <v>163</v>
      </c>
      <c r="E277" s="721">
        <v>5.88</v>
      </c>
    </row>
    <row r="278" spans="2:5">
      <c r="B278" s="1079">
        <v>5795</v>
      </c>
      <c r="C278" s="1080" t="s">
        <v>9872</v>
      </c>
      <c r="D278" s="1079" t="s">
        <v>163</v>
      </c>
      <c r="E278" s="718">
        <v>12.95</v>
      </c>
    </row>
    <row r="279" spans="2:5" ht="30">
      <c r="B279" s="719">
        <v>5811</v>
      </c>
      <c r="C279" s="720" t="s">
        <v>3412</v>
      </c>
      <c r="D279" s="719" t="s">
        <v>163</v>
      </c>
      <c r="E279" s="721">
        <v>136.09</v>
      </c>
    </row>
    <row r="280" spans="2:5">
      <c r="B280" s="1079">
        <v>5823</v>
      </c>
      <c r="C280" s="1080" t="s">
        <v>9873</v>
      </c>
      <c r="D280" s="1079" t="s">
        <v>163</v>
      </c>
      <c r="E280" s="718">
        <v>158.74</v>
      </c>
    </row>
    <row r="281" spans="2:5" ht="30">
      <c r="B281" s="719">
        <v>5824</v>
      </c>
      <c r="C281" s="720" t="s">
        <v>3413</v>
      </c>
      <c r="D281" s="719" t="s">
        <v>163</v>
      </c>
      <c r="E281" s="721">
        <v>107.38</v>
      </c>
    </row>
    <row r="282" spans="2:5" ht="30">
      <c r="B282" s="1079">
        <v>5835</v>
      </c>
      <c r="C282" s="1080" t="s">
        <v>3414</v>
      </c>
      <c r="D282" s="1079" t="s">
        <v>163</v>
      </c>
      <c r="E282" s="718">
        <v>184.63</v>
      </c>
    </row>
    <row r="283" spans="2:5">
      <c r="B283" s="719">
        <v>5839</v>
      </c>
      <c r="C283" s="720" t="s">
        <v>3415</v>
      </c>
      <c r="D283" s="719" t="s">
        <v>163</v>
      </c>
      <c r="E283" s="721">
        <v>6.08</v>
      </c>
    </row>
    <row r="284" spans="2:5">
      <c r="B284" s="1079">
        <v>5843</v>
      </c>
      <c r="C284" s="1080" t="s">
        <v>3416</v>
      </c>
      <c r="D284" s="1079" t="s">
        <v>163</v>
      </c>
      <c r="E284" s="718">
        <v>93.33</v>
      </c>
    </row>
    <row r="285" spans="2:5">
      <c r="B285" s="719">
        <v>5847</v>
      </c>
      <c r="C285" s="720" t="s">
        <v>164</v>
      </c>
      <c r="D285" s="719" t="s">
        <v>163</v>
      </c>
      <c r="E285" s="721">
        <v>212.37</v>
      </c>
    </row>
    <row r="286" spans="2:5" ht="30">
      <c r="B286" s="1079">
        <v>5851</v>
      </c>
      <c r="C286" s="1080" t="s">
        <v>165</v>
      </c>
      <c r="D286" s="1079" t="s">
        <v>163</v>
      </c>
      <c r="E286" s="718">
        <v>200.69</v>
      </c>
    </row>
    <row r="287" spans="2:5">
      <c r="B287" s="719">
        <v>5855</v>
      </c>
      <c r="C287" s="720" t="s">
        <v>166</v>
      </c>
      <c r="D287" s="719" t="s">
        <v>163</v>
      </c>
      <c r="E287" s="721">
        <v>533.53</v>
      </c>
    </row>
    <row r="288" spans="2:5" ht="30">
      <c r="B288" s="1079">
        <v>5863</v>
      </c>
      <c r="C288" s="1080" t="s">
        <v>3417</v>
      </c>
      <c r="D288" s="1079" t="s">
        <v>163</v>
      </c>
      <c r="E288" s="718">
        <v>10.24</v>
      </c>
    </row>
    <row r="289" spans="2:5" ht="30">
      <c r="B289" s="719">
        <v>5867</v>
      </c>
      <c r="C289" s="720" t="s">
        <v>167</v>
      </c>
      <c r="D289" s="719" t="s">
        <v>163</v>
      </c>
      <c r="E289" s="721">
        <v>85.37</v>
      </c>
    </row>
    <row r="290" spans="2:5" ht="30">
      <c r="B290" s="1079">
        <v>5871</v>
      </c>
      <c r="C290" s="1080" t="s">
        <v>3418</v>
      </c>
      <c r="D290" s="1079" t="s">
        <v>163</v>
      </c>
      <c r="E290" s="718">
        <v>106.6</v>
      </c>
    </row>
    <row r="291" spans="2:5" ht="45">
      <c r="B291" s="719">
        <v>5875</v>
      </c>
      <c r="C291" s="720" t="s">
        <v>3419</v>
      </c>
      <c r="D291" s="719" t="s">
        <v>163</v>
      </c>
      <c r="E291" s="721">
        <v>87.26</v>
      </c>
    </row>
    <row r="292" spans="2:5" ht="30">
      <c r="B292" s="1079">
        <v>5879</v>
      </c>
      <c r="C292" s="1080" t="s">
        <v>3420</v>
      </c>
      <c r="D292" s="1079" t="s">
        <v>163</v>
      </c>
      <c r="E292" s="718">
        <v>69.03</v>
      </c>
    </row>
    <row r="293" spans="2:5" ht="30">
      <c r="B293" s="719">
        <v>5882</v>
      </c>
      <c r="C293" s="720" t="s">
        <v>3421</v>
      </c>
      <c r="D293" s="719" t="s">
        <v>163</v>
      </c>
      <c r="E293" s="721">
        <v>74.06</v>
      </c>
    </row>
    <row r="294" spans="2:5" ht="30">
      <c r="B294" s="1079">
        <v>5890</v>
      </c>
      <c r="C294" s="1080" t="s">
        <v>3422</v>
      </c>
      <c r="D294" s="1079" t="s">
        <v>163</v>
      </c>
      <c r="E294" s="718">
        <v>98.28</v>
      </c>
    </row>
    <row r="295" spans="2:5" ht="30">
      <c r="B295" s="719">
        <v>5894</v>
      </c>
      <c r="C295" s="720" t="s">
        <v>3423</v>
      </c>
      <c r="D295" s="719" t="s">
        <v>163</v>
      </c>
      <c r="E295" s="721">
        <v>105.46</v>
      </c>
    </row>
    <row r="296" spans="2:5" ht="30">
      <c r="B296" s="1079">
        <v>5901</v>
      </c>
      <c r="C296" s="1080" t="s">
        <v>3424</v>
      </c>
      <c r="D296" s="1079" t="s">
        <v>163</v>
      </c>
      <c r="E296" s="718">
        <v>135.74</v>
      </c>
    </row>
    <row r="297" spans="2:5" ht="30">
      <c r="B297" s="719">
        <v>5909</v>
      </c>
      <c r="C297" s="720" t="s">
        <v>3425</v>
      </c>
      <c r="D297" s="719" t="s">
        <v>163</v>
      </c>
      <c r="E297" s="721">
        <v>25.62</v>
      </c>
    </row>
    <row r="298" spans="2:5">
      <c r="B298" s="1079">
        <v>5921</v>
      </c>
      <c r="C298" s="1080" t="s">
        <v>3426</v>
      </c>
      <c r="D298" s="1079" t="s">
        <v>163</v>
      </c>
      <c r="E298" s="718">
        <v>4.6100000000000003</v>
      </c>
    </row>
    <row r="299" spans="2:5" ht="30">
      <c r="B299" s="719">
        <v>5928</v>
      </c>
      <c r="C299" s="720" t="s">
        <v>3427</v>
      </c>
      <c r="D299" s="719" t="s">
        <v>163</v>
      </c>
      <c r="E299" s="721">
        <v>113.87</v>
      </c>
    </row>
    <row r="300" spans="2:5" ht="30">
      <c r="B300" s="1079">
        <v>5932</v>
      </c>
      <c r="C300" s="1080" t="s">
        <v>168</v>
      </c>
      <c r="D300" s="1079" t="s">
        <v>163</v>
      </c>
      <c r="E300" s="718">
        <v>168.83</v>
      </c>
    </row>
    <row r="301" spans="2:5" ht="30">
      <c r="B301" s="719">
        <v>5940</v>
      </c>
      <c r="C301" s="720" t="s">
        <v>169</v>
      </c>
      <c r="D301" s="719" t="s">
        <v>163</v>
      </c>
      <c r="E301" s="721">
        <v>117.01</v>
      </c>
    </row>
    <row r="302" spans="2:5" ht="30">
      <c r="B302" s="1079">
        <v>5944</v>
      </c>
      <c r="C302" s="1080" t="s">
        <v>170</v>
      </c>
      <c r="D302" s="1079" t="s">
        <v>163</v>
      </c>
      <c r="E302" s="718">
        <v>176.34</v>
      </c>
    </row>
    <row r="303" spans="2:5" ht="30">
      <c r="B303" s="719">
        <v>5948</v>
      </c>
      <c r="C303" s="720" t="s">
        <v>3428</v>
      </c>
      <c r="D303" s="719" t="s">
        <v>163</v>
      </c>
      <c r="E303" s="721">
        <v>90.3</v>
      </c>
    </row>
    <row r="304" spans="2:5" ht="30">
      <c r="B304" s="1079">
        <v>5953</v>
      </c>
      <c r="C304" s="1080" t="s">
        <v>3429</v>
      </c>
      <c r="D304" s="1079" t="s">
        <v>163</v>
      </c>
      <c r="E304" s="718">
        <v>39.75</v>
      </c>
    </row>
    <row r="305" spans="2:5" ht="30">
      <c r="B305" s="719">
        <v>6259</v>
      </c>
      <c r="C305" s="720" t="s">
        <v>3430</v>
      </c>
      <c r="D305" s="719" t="s">
        <v>163</v>
      </c>
      <c r="E305" s="721">
        <v>112.49</v>
      </c>
    </row>
    <row r="306" spans="2:5" ht="30">
      <c r="B306" s="1079">
        <v>6879</v>
      </c>
      <c r="C306" s="1080" t="s">
        <v>3431</v>
      </c>
      <c r="D306" s="1079" t="s">
        <v>163</v>
      </c>
      <c r="E306" s="718">
        <v>114.15</v>
      </c>
    </row>
    <row r="307" spans="2:5">
      <c r="B307" s="719">
        <v>7030</v>
      </c>
      <c r="C307" s="720" t="s">
        <v>172</v>
      </c>
      <c r="D307" s="719" t="s">
        <v>163</v>
      </c>
      <c r="E307" s="721">
        <v>150.97999999999999</v>
      </c>
    </row>
    <row r="308" spans="2:5" ht="30">
      <c r="B308" s="1079">
        <v>7042</v>
      </c>
      <c r="C308" s="1080" t="s">
        <v>3432</v>
      </c>
      <c r="D308" s="1079" t="s">
        <v>163</v>
      </c>
      <c r="E308" s="718">
        <v>5.74</v>
      </c>
    </row>
    <row r="309" spans="2:5" ht="30">
      <c r="B309" s="719">
        <v>7049</v>
      </c>
      <c r="C309" s="720" t="s">
        <v>3433</v>
      </c>
      <c r="D309" s="719" t="s">
        <v>163</v>
      </c>
      <c r="E309" s="721">
        <v>124.94</v>
      </c>
    </row>
    <row r="310" spans="2:5" ht="30">
      <c r="B310" s="1079">
        <v>67826</v>
      </c>
      <c r="C310" s="1080" t="s">
        <v>3434</v>
      </c>
      <c r="D310" s="1079" t="s">
        <v>163</v>
      </c>
      <c r="E310" s="718">
        <v>117.5</v>
      </c>
    </row>
    <row r="311" spans="2:5">
      <c r="B311" s="719">
        <v>73417</v>
      </c>
      <c r="C311" s="720" t="s">
        <v>9874</v>
      </c>
      <c r="D311" s="719" t="s">
        <v>163</v>
      </c>
      <c r="E311" s="721">
        <v>124.71</v>
      </c>
    </row>
    <row r="312" spans="2:5" ht="30">
      <c r="B312" s="1079">
        <v>73436</v>
      </c>
      <c r="C312" s="1080" t="s">
        <v>3435</v>
      </c>
      <c r="D312" s="1079" t="s">
        <v>163</v>
      </c>
      <c r="E312" s="718">
        <v>118.42</v>
      </c>
    </row>
    <row r="313" spans="2:5" ht="30">
      <c r="B313" s="719">
        <v>73467</v>
      </c>
      <c r="C313" s="720" t="s">
        <v>3436</v>
      </c>
      <c r="D313" s="719" t="s">
        <v>163</v>
      </c>
      <c r="E313" s="721">
        <v>112.58</v>
      </c>
    </row>
    <row r="314" spans="2:5" ht="30">
      <c r="B314" s="1079">
        <v>73536</v>
      </c>
      <c r="C314" s="1080" t="s">
        <v>3437</v>
      </c>
      <c r="D314" s="1079" t="s">
        <v>163</v>
      </c>
      <c r="E314" s="718">
        <v>4.84</v>
      </c>
    </row>
    <row r="315" spans="2:5" ht="30">
      <c r="B315" s="719">
        <v>83362</v>
      </c>
      <c r="C315" s="720" t="s">
        <v>3438</v>
      </c>
      <c r="D315" s="719" t="s">
        <v>163</v>
      </c>
      <c r="E315" s="721">
        <v>161.41</v>
      </c>
    </row>
    <row r="316" spans="2:5" ht="30">
      <c r="B316" s="1079">
        <v>83765</v>
      </c>
      <c r="C316" s="1080" t="s">
        <v>3439</v>
      </c>
      <c r="D316" s="1079" t="s">
        <v>163</v>
      </c>
      <c r="E316" s="718">
        <v>61.43</v>
      </c>
    </row>
    <row r="317" spans="2:5" ht="30">
      <c r="B317" s="719">
        <v>87445</v>
      </c>
      <c r="C317" s="720" t="s">
        <v>3440</v>
      </c>
      <c r="D317" s="719" t="s">
        <v>163</v>
      </c>
      <c r="E317" s="721">
        <v>3.22</v>
      </c>
    </row>
    <row r="318" spans="2:5" ht="30">
      <c r="B318" s="1079">
        <v>88386</v>
      </c>
      <c r="C318" s="1080" t="s">
        <v>3441</v>
      </c>
      <c r="D318" s="1079" t="s">
        <v>163</v>
      </c>
      <c r="E318" s="718">
        <v>2.44</v>
      </c>
    </row>
    <row r="319" spans="2:5" ht="30">
      <c r="B319" s="719">
        <v>88393</v>
      </c>
      <c r="C319" s="720" t="s">
        <v>3442</v>
      </c>
      <c r="D319" s="719" t="s">
        <v>163</v>
      </c>
      <c r="E319" s="721">
        <v>3.27</v>
      </c>
    </row>
    <row r="320" spans="2:5" ht="30">
      <c r="B320" s="1079">
        <v>88399</v>
      </c>
      <c r="C320" s="1080" t="s">
        <v>3443</v>
      </c>
      <c r="D320" s="1079" t="s">
        <v>163</v>
      </c>
      <c r="E320" s="718">
        <v>1.9</v>
      </c>
    </row>
    <row r="321" spans="2:5" ht="30">
      <c r="B321" s="719">
        <v>88418</v>
      </c>
      <c r="C321" s="720" t="s">
        <v>3444</v>
      </c>
      <c r="D321" s="719" t="s">
        <v>163</v>
      </c>
      <c r="E321" s="721">
        <v>9.6300000000000008</v>
      </c>
    </row>
    <row r="322" spans="2:5" ht="30">
      <c r="B322" s="1079">
        <v>88433</v>
      </c>
      <c r="C322" s="1080" t="s">
        <v>3445</v>
      </c>
      <c r="D322" s="1079" t="s">
        <v>163</v>
      </c>
      <c r="E322" s="718">
        <v>12.19</v>
      </c>
    </row>
    <row r="323" spans="2:5" ht="30">
      <c r="B323" s="719">
        <v>88830</v>
      </c>
      <c r="C323" s="720" t="s">
        <v>3446</v>
      </c>
      <c r="D323" s="719" t="s">
        <v>163</v>
      </c>
      <c r="E323" s="721">
        <v>0.95</v>
      </c>
    </row>
    <row r="324" spans="2:5">
      <c r="B324" s="1079">
        <v>88843</v>
      </c>
      <c r="C324" s="1080" t="s">
        <v>173</v>
      </c>
      <c r="D324" s="1079" t="s">
        <v>163</v>
      </c>
      <c r="E324" s="718">
        <v>167.4</v>
      </c>
    </row>
    <row r="325" spans="2:5" ht="30">
      <c r="B325" s="719">
        <v>88907</v>
      </c>
      <c r="C325" s="720" t="s">
        <v>174</v>
      </c>
      <c r="D325" s="719" t="s">
        <v>163</v>
      </c>
      <c r="E325" s="721">
        <v>172.39</v>
      </c>
    </row>
    <row r="326" spans="2:5" ht="30">
      <c r="B326" s="1079">
        <v>89021</v>
      </c>
      <c r="C326" s="1080" t="s">
        <v>3447</v>
      </c>
      <c r="D326" s="1079" t="s">
        <v>163</v>
      </c>
      <c r="E326" s="718">
        <v>1.4</v>
      </c>
    </row>
    <row r="327" spans="2:5">
      <c r="B327" s="719">
        <v>89028</v>
      </c>
      <c r="C327" s="720" t="s">
        <v>175</v>
      </c>
      <c r="D327" s="719" t="s">
        <v>163</v>
      </c>
      <c r="E327" s="721">
        <v>140.16999999999999</v>
      </c>
    </row>
    <row r="328" spans="2:5">
      <c r="B328" s="1079">
        <v>89032</v>
      </c>
      <c r="C328" s="1080" t="s">
        <v>176</v>
      </c>
      <c r="D328" s="1079" t="s">
        <v>163</v>
      </c>
      <c r="E328" s="718">
        <v>148.72999999999999</v>
      </c>
    </row>
    <row r="329" spans="2:5">
      <c r="B329" s="719">
        <v>89035</v>
      </c>
      <c r="C329" s="720" t="s">
        <v>3448</v>
      </c>
      <c r="D329" s="719" t="s">
        <v>163</v>
      </c>
      <c r="E329" s="721">
        <v>70.33</v>
      </c>
    </row>
    <row r="330" spans="2:5" ht="30">
      <c r="B330" s="1079">
        <v>89225</v>
      </c>
      <c r="C330" s="1080" t="s">
        <v>3449</v>
      </c>
      <c r="D330" s="1079" t="s">
        <v>163</v>
      </c>
      <c r="E330" s="718">
        <v>2.89</v>
      </c>
    </row>
    <row r="331" spans="2:5">
      <c r="B331" s="719">
        <v>89234</v>
      </c>
      <c r="C331" s="720" t="s">
        <v>3450</v>
      </c>
      <c r="D331" s="719" t="s">
        <v>163</v>
      </c>
      <c r="E331" s="721">
        <v>309.43</v>
      </c>
    </row>
    <row r="332" spans="2:5">
      <c r="B332" s="1079">
        <v>89242</v>
      </c>
      <c r="C332" s="1080" t="s">
        <v>3451</v>
      </c>
      <c r="D332" s="1079" t="s">
        <v>163</v>
      </c>
      <c r="E332" s="718">
        <v>734.77</v>
      </c>
    </row>
    <row r="333" spans="2:5">
      <c r="B333" s="719">
        <v>89250</v>
      </c>
      <c r="C333" s="720" t="s">
        <v>3452</v>
      </c>
      <c r="D333" s="719" t="s">
        <v>163</v>
      </c>
      <c r="E333" s="721">
        <v>611.9</v>
      </c>
    </row>
    <row r="334" spans="2:5" ht="30">
      <c r="B334" s="1079">
        <v>89257</v>
      </c>
      <c r="C334" s="1080" t="s">
        <v>3453</v>
      </c>
      <c r="D334" s="1079" t="s">
        <v>163</v>
      </c>
      <c r="E334" s="718">
        <v>161</v>
      </c>
    </row>
    <row r="335" spans="2:5" ht="30">
      <c r="B335" s="719">
        <v>89272</v>
      </c>
      <c r="C335" s="720" t="s">
        <v>8768</v>
      </c>
      <c r="D335" s="719" t="s">
        <v>163</v>
      </c>
      <c r="E335" s="721">
        <v>134.33000000000001</v>
      </c>
    </row>
    <row r="336" spans="2:5" ht="30">
      <c r="B336" s="1079">
        <v>89278</v>
      </c>
      <c r="C336" s="1080" t="s">
        <v>3454</v>
      </c>
      <c r="D336" s="1079" t="s">
        <v>163</v>
      </c>
      <c r="E336" s="718">
        <v>7.47</v>
      </c>
    </row>
    <row r="337" spans="2:5">
      <c r="B337" s="719">
        <v>89843</v>
      </c>
      <c r="C337" s="720" t="s">
        <v>177</v>
      </c>
      <c r="D337" s="719" t="s">
        <v>163</v>
      </c>
      <c r="E337" s="721">
        <v>141.13</v>
      </c>
    </row>
    <row r="338" spans="2:5" ht="30">
      <c r="B338" s="1079">
        <v>89876</v>
      </c>
      <c r="C338" s="1080" t="s">
        <v>3455</v>
      </c>
      <c r="D338" s="1079" t="s">
        <v>163</v>
      </c>
      <c r="E338" s="718">
        <v>180.17</v>
      </c>
    </row>
    <row r="339" spans="2:5" ht="30">
      <c r="B339" s="719">
        <v>89883</v>
      </c>
      <c r="C339" s="720" t="s">
        <v>3456</v>
      </c>
      <c r="D339" s="719" t="s">
        <v>163</v>
      </c>
      <c r="E339" s="721">
        <v>200.16</v>
      </c>
    </row>
    <row r="340" spans="2:5">
      <c r="B340" s="1079">
        <v>90586</v>
      </c>
      <c r="C340" s="1080" t="s">
        <v>3457</v>
      </c>
      <c r="D340" s="1079" t="s">
        <v>163</v>
      </c>
      <c r="E340" s="718">
        <v>2.4</v>
      </c>
    </row>
    <row r="341" spans="2:5">
      <c r="B341" s="719">
        <v>90625</v>
      </c>
      <c r="C341" s="720" t="s">
        <v>3458</v>
      </c>
      <c r="D341" s="719" t="s">
        <v>163</v>
      </c>
      <c r="E341" s="721">
        <v>5.05</v>
      </c>
    </row>
    <row r="342" spans="2:5" ht="30">
      <c r="B342" s="1079">
        <v>90631</v>
      </c>
      <c r="C342" s="1080" t="s">
        <v>3459</v>
      </c>
      <c r="D342" s="1079" t="s">
        <v>163</v>
      </c>
      <c r="E342" s="718">
        <v>91.39</v>
      </c>
    </row>
    <row r="343" spans="2:5" ht="30">
      <c r="B343" s="719">
        <v>90637</v>
      </c>
      <c r="C343" s="720" t="s">
        <v>178</v>
      </c>
      <c r="D343" s="719" t="s">
        <v>163</v>
      </c>
      <c r="E343" s="721">
        <v>8.3800000000000008</v>
      </c>
    </row>
    <row r="344" spans="2:5" ht="30">
      <c r="B344" s="1079">
        <v>90643</v>
      </c>
      <c r="C344" s="1080" t="s">
        <v>3460</v>
      </c>
      <c r="D344" s="1079" t="s">
        <v>163</v>
      </c>
      <c r="E344" s="718">
        <v>14.93</v>
      </c>
    </row>
    <row r="345" spans="2:5" ht="30">
      <c r="B345" s="719">
        <v>90650</v>
      </c>
      <c r="C345" s="720" t="s">
        <v>3461</v>
      </c>
      <c r="D345" s="719" t="s">
        <v>163</v>
      </c>
      <c r="E345" s="721">
        <v>5.33</v>
      </c>
    </row>
    <row r="346" spans="2:5">
      <c r="B346" s="1079">
        <v>90656</v>
      </c>
      <c r="C346" s="1080" t="s">
        <v>3462</v>
      </c>
      <c r="D346" s="1079" t="s">
        <v>163</v>
      </c>
      <c r="E346" s="718">
        <v>8.99</v>
      </c>
    </row>
    <row r="347" spans="2:5">
      <c r="B347" s="719">
        <v>90662</v>
      </c>
      <c r="C347" s="720" t="s">
        <v>3463</v>
      </c>
      <c r="D347" s="719" t="s">
        <v>163</v>
      </c>
      <c r="E347" s="721">
        <v>9.43</v>
      </c>
    </row>
    <row r="348" spans="2:5" ht="30">
      <c r="B348" s="1079">
        <v>90668</v>
      </c>
      <c r="C348" s="1080" t="s">
        <v>3464</v>
      </c>
      <c r="D348" s="1079" t="s">
        <v>163</v>
      </c>
      <c r="E348" s="718">
        <v>49.52</v>
      </c>
    </row>
    <row r="349" spans="2:5" ht="45">
      <c r="B349" s="719">
        <v>90674</v>
      </c>
      <c r="C349" s="720" t="s">
        <v>3465</v>
      </c>
      <c r="D349" s="719" t="s">
        <v>163</v>
      </c>
      <c r="E349" s="721">
        <v>482.46</v>
      </c>
    </row>
    <row r="350" spans="2:5" ht="45">
      <c r="B350" s="1079">
        <v>90680</v>
      </c>
      <c r="C350" s="1080" t="s">
        <v>3466</v>
      </c>
      <c r="D350" s="1079" t="s">
        <v>163</v>
      </c>
      <c r="E350" s="718">
        <v>248.42</v>
      </c>
    </row>
    <row r="351" spans="2:5" ht="30">
      <c r="B351" s="719">
        <v>90686</v>
      </c>
      <c r="C351" s="720" t="s">
        <v>3467</v>
      </c>
      <c r="D351" s="719" t="s">
        <v>163</v>
      </c>
      <c r="E351" s="721">
        <v>115.23</v>
      </c>
    </row>
    <row r="352" spans="2:5" ht="30">
      <c r="B352" s="1079">
        <v>90692</v>
      </c>
      <c r="C352" s="1080" t="s">
        <v>3468</v>
      </c>
      <c r="D352" s="1079" t="s">
        <v>163</v>
      </c>
      <c r="E352" s="718">
        <v>58.96</v>
      </c>
    </row>
    <row r="353" spans="2:5" ht="30">
      <c r="B353" s="719">
        <v>90964</v>
      </c>
      <c r="C353" s="720" t="s">
        <v>3469</v>
      </c>
      <c r="D353" s="719" t="s">
        <v>163</v>
      </c>
      <c r="E353" s="721">
        <v>17.5</v>
      </c>
    </row>
    <row r="354" spans="2:5" ht="30">
      <c r="B354" s="1079">
        <v>90972</v>
      </c>
      <c r="C354" s="1080" t="s">
        <v>3470</v>
      </c>
      <c r="D354" s="1079" t="s">
        <v>163</v>
      </c>
      <c r="E354" s="718">
        <v>51.31</v>
      </c>
    </row>
    <row r="355" spans="2:5" ht="30">
      <c r="B355" s="719">
        <v>90979</v>
      </c>
      <c r="C355" s="720" t="s">
        <v>3471</v>
      </c>
      <c r="D355" s="719" t="s">
        <v>163</v>
      </c>
      <c r="E355" s="721">
        <v>132.63999999999999</v>
      </c>
    </row>
    <row r="356" spans="2:5" ht="30">
      <c r="B356" s="1079">
        <v>90991</v>
      </c>
      <c r="C356" s="1080" t="s">
        <v>179</v>
      </c>
      <c r="D356" s="1079" t="s">
        <v>163</v>
      </c>
      <c r="E356" s="718">
        <v>138.47</v>
      </c>
    </row>
    <row r="357" spans="2:5" ht="30">
      <c r="B357" s="719">
        <v>90999</v>
      </c>
      <c r="C357" s="720" t="s">
        <v>3472</v>
      </c>
      <c r="D357" s="719" t="s">
        <v>163</v>
      </c>
      <c r="E357" s="721">
        <v>68.55</v>
      </c>
    </row>
    <row r="358" spans="2:5" ht="30">
      <c r="B358" s="1079">
        <v>91031</v>
      </c>
      <c r="C358" s="1080" t="s">
        <v>3473</v>
      </c>
      <c r="D358" s="1079" t="s">
        <v>163</v>
      </c>
      <c r="E358" s="718">
        <v>132.37</v>
      </c>
    </row>
    <row r="359" spans="2:5" ht="30">
      <c r="B359" s="719">
        <v>91277</v>
      </c>
      <c r="C359" s="720" t="s">
        <v>180</v>
      </c>
      <c r="D359" s="719" t="s">
        <v>163</v>
      </c>
      <c r="E359" s="721">
        <v>6.17</v>
      </c>
    </row>
    <row r="360" spans="2:5" ht="30">
      <c r="B360" s="1079">
        <v>91283</v>
      </c>
      <c r="C360" s="1080" t="s">
        <v>3474</v>
      </c>
      <c r="D360" s="1079" t="s">
        <v>163</v>
      </c>
      <c r="E360" s="718">
        <v>13.23</v>
      </c>
    </row>
    <row r="361" spans="2:5" ht="30">
      <c r="B361" s="719">
        <v>91386</v>
      </c>
      <c r="C361" s="720" t="s">
        <v>3475</v>
      </c>
      <c r="D361" s="719" t="s">
        <v>163</v>
      </c>
      <c r="E361" s="721">
        <v>140.82</v>
      </c>
    </row>
    <row r="362" spans="2:5" ht="30">
      <c r="B362" s="1079">
        <v>91533</v>
      </c>
      <c r="C362" s="1080" t="s">
        <v>3476</v>
      </c>
      <c r="D362" s="1079" t="s">
        <v>163</v>
      </c>
      <c r="E362" s="718">
        <v>6.42</v>
      </c>
    </row>
    <row r="363" spans="2:5" ht="30">
      <c r="B363" s="719">
        <v>91634</v>
      </c>
      <c r="C363" s="720" t="s">
        <v>3477</v>
      </c>
      <c r="D363" s="719" t="s">
        <v>163</v>
      </c>
      <c r="E363" s="721">
        <v>100.8</v>
      </c>
    </row>
    <row r="364" spans="2:5" ht="30">
      <c r="B364" s="1079">
        <v>91645</v>
      </c>
      <c r="C364" s="1080" t="s">
        <v>3478</v>
      </c>
      <c r="D364" s="1079" t="s">
        <v>163</v>
      </c>
      <c r="E364" s="718">
        <v>218.05</v>
      </c>
    </row>
    <row r="365" spans="2:5">
      <c r="B365" s="719">
        <v>91692</v>
      </c>
      <c r="C365" s="720" t="s">
        <v>3479</v>
      </c>
      <c r="D365" s="719" t="s">
        <v>163</v>
      </c>
      <c r="E365" s="721">
        <v>1.31</v>
      </c>
    </row>
    <row r="366" spans="2:5">
      <c r="B366" s="1079">
        <v>92043</v>
      </c>
      <c r="C366" s="1080" t="s">
        <v>3480</v>
      </c>
      <c r="D366" s="1079" t="s">
        <v>163</v>
      </c>
      <c r="E366" s="718">
        <v>5.98</v>
      </c>
    </row>
    <row r="367" spans="2:5" ht="30">
      <c r="B367" s="719">
        <v>92106</v>
      </c>
      <c r="C367" s="720" t="s">
        <v>3481</v>
      </c>
      <c r="D367" s="719" t="s">
        <v>163</v>
      </c>
      <c r="E367" s="721">
        <v>145.82</v>
      </c>
    </row>
    <row r="368" spans="2:5" ht="30">
      <c r="B368" s="1079">
        <v>92112</v>
      </c>
      <c r="C368" s="1080" t="s">
        <v>3482</v>
      </c>
      <c r="D368" s="1079" t="s">
        <v>163</v>
      </c>
      <c r="E368" s="718">
        <v>2.46</v>
      </c>
    </row>
    <row r="369" spans="2:5">
      <c r="B369" s="719">
        <v>92118</v>
      </c>
      <c r="C369" s="720" t="s">
        <v>3483</v>
      </c>
      <c r="D369" s="719" t="s">
        <v>163</v>
      </c>
      <c r="E369" s="721">
        <v>1.47</v>
      </c>
    </row>
    <row r="370" spans="2:5">
      <c r="B370" s="1079">
        <v>92138</v>
      </c>
      <c r="C370" s="1080" t="s">
        <v>268</v>
      </c>
      <c r="D370" s="1079" t="s">
        <v>163</v>
      </c>
      <c r="E370" s="718">
        <v>98.07</v>
      </c>
    </row>
    <row r="371" spans="2:5" ht="30">
      <c r="B371" s="719">
        <v>92145</v>
      </c>
      <c r="C371" s="720" t="s">
        <v>3484</v>
      </c>
      <c r="D371" s="719" t="s">
        <v>163</v>
      </c>
      <c r="E371" s="721">
        <v>75.64</v>
      </c>
    </row>
    <row r="372" spans="2:5" ht="30">
      <c r="B372" s="1079">
        <v>92242</v>
      </c>
      <c r="C372" s="1080" t="s">
        <v>3485</v>
      </c>
      <c r="D372" s="1079" t="s">
        <v>163</v>
      </c>
      <c r="E372" s="718">
        <v>188.29</v>
      </c>
    </row>
    <row r="373" spans="2:5">
      <c r="B373" s="719">
        <v>92716</v>
      </c>
      <c r="C373" s="720" t="s">
        <v>3486</v>
      </c>
      <c r="D373" s="719" t="s">
        <v>163</v>
      </c>
      <c r="E373" s="721">
        <v>19.93</v>
      </c>
    </row>
    <row r="374" spans="2:5">
      <c r="B374" s="1079">
        <v>92960</v>
      </c>
      <c r="C374" s="1080" t="s">
        <v>3487</v>
      </c>
      <c r="D374" s="1079" t="s">
        <v>163</v>
      </c>
      <c r="E374" s="718">
        <v>11.94</v>
      </c>
    </row>
    <row r="375" spans="2:5">
      <c r="B375" s="719">
        <v>92966</v>
      </c>
      <c r="C375" s="720" t="s">
        <v>3488</v>
      </c>
      <c r="D375" s="719" t="s">
        <v>163</v>
      </c>
      <c r="E375" s="721">
        <v>13.03</v>
      </c>
    </row>
    <row r="376" spans="2:5" ht="45">
      <c r="B376" s="1079">
        <v>93224</v>
      </c>
      <c r="C376" s="1080" t="s">
        <v>3489</v>
      </c>
      <c r="D376" s="1079" t="s">
        <v>163</v>
      </c>
      <c r="E376" s="718">
        <v>708.09</v>
      </c>
    </row>
    <row r="377" spans="2:5" ht="30">
      <c r="B377" s="719">
        <v>93233</v>
      </c>
      <c r="C377" s="720" t="s">
        <v>3490</v>
      </c>
      <c r="D377" s="719" t="s">
        <v>163</v>
      </c>
      <c r="E377" s="721">
        <v>5.25</v>
      </c>
    </row>
    <row r="378" spans="2:5">
      <c r="B378" s="1079">
        <v>93272</v>
      </c>
      <c r="C378" s="1080" t="s">
        <v>8310</v>
      </c>
      <c r="D378" s="1079" t="s">
        <v>163</v>
      </c>
      <c r="E378" s="718">
        <v>59.05</v>
      </c>
    </row>
    <row r="379" spans="2:5">
      <c r="B379" s="719">
        <v>93281</v>
      </c>
      <c r="C379" s="720" t="s">
        <v>8311</v>
      </c>
      <c r="D379" s="719" t="s">
        <v>163</v>
      </c>
      <c r="E379" s="721">
        <v>11.09</v>
      </c>
    </row>
    <row r="380" spans="2:5" ht="30">
      <c r="B380" s="1079">
        <v>93287</v>
      </c>
      <c r="C380" s="1080" t="s">
        <v>8312</v>
      </c>
      <c r="D380" s="1079" t="s">
        <v>163</v>
      </c>
      <c r="E380" s="718">
        <v>228.33</v>
      </c>
    </row>
    <row r="381" spans="2:5" ht="30">
      <c r="B381" s="719">
        <v>93402</v>
      </c>
      <c r="C381" s="720" t="s">
        <v>8339</v>
      </c>
      <c r="D381" s="719" t="s">
        <v>163</v>
      </c>
      <c r="E381" s="721">
        <v>111.78</v>
      </c>
    </row>
    <row r="382" spans="2:5" ht="45">
      <c r="B382" s="1079">
        <v>93408</v>
      </c>
      <c r="C382" s="1080" t="s">
        <v>8345</v>
      </c>
      <c r="D382" s="1079" t="s">
        <v>163</v>
      </c>
      <c r="E382" s="718">
        <v>57.27</v>
      </c>
    </row>
    <row r="383" spans="2:5" ht="30">
      <c r="B383" s="719">
        <v>93415</v>
      </c>
      <c r="C383" s="720" t="s">
        <v>8313</v>
      </c>
      <c r="D383" s="719" t="s">
        <v>163</v>
      </c>
      <c r="E383" s="721">
        <v>11.23</v>
      </c>
    </row>
    <row r="384" spans="2:5">
      <c r="B384" s="1079">
        <v>93421</v>
      </c>
      <c r="C384" s="1080" t="s">
        <v>8314</v>
      </c>
      <c r="D384" s="1079" t="s">
        <v>163</v>
      </c>
      <c r="E384" s="718">
        <v>49.38</v>
      </c>
    </row>
    <row r="385" spans="2:5">
      <c r="B385" s="719">
        <v>93427</v>
      </c>
      <c r="C385" s="720" t="s">
        <v>8315</v>
      </c>
      <c r="D385" s="719" t="s">
        <v>163</v>
      </c>
      <c r="E385" s="721">
        <v>113.15</v>
      </c>
    </row>
    <row r="386" spans="2:5">
      <c r="B386" s="1079">
        <v>93433</v>
      </c>
      <c r="C386" s="1080" t="s">
        <v>8316</v>
      </c>
      <c r="D386" s="1079" t="s">
        <v>163</v>
      </c>
      <c r="E386" s="718">
        <v>1953.61</v>
      </c>
    </row>
    <row r="387" spans="2:5">
      <c r="B387" s="719">
        <v>93439</v>
      </c>
      <c r="C387" s="720" t="s">
        <v>8317</v>
      </c>
      <c r="D387" s="719" t="s">
        <v>163</v>
      </c>
      <c r="E387" s="721">
        <v>99.84</v>
      </c>
    </row>
    <row r="388" spans="2:5">
      <c r="B388" s="1079">
        <v>95121</v>
      </c>
      <c r="C388" s="1080" t="s">
        <v>9875</v>
      </c>
      <c r="D388" s="1079" t="s">
        <v>163</v>
      </c>
      <c r="E388" s="718">
        <v>205.12</v>
      </c>
    </row>
    <row r="389" spans="2:5">
      <c r="B389" s="719">
        <v>95127</v>
      </c>
      <c r="C389" s="720" t="s">
        <v>9876</v>
      </c>
      <c r="D389" s="719" t="s">
        <v>163</v>
      </c>
      <c r="E389" s="721">
        <v>106.53</v>
      </c>
    </row>
    <row r="390" spans="2:5">
      <c r="B390" s="1079">
        <v>95133</v>
      </c>
      <c r="C390" s="1080" t="s">
        <v>9877</v>
      </c>
      <c r="D390" s="1079" t="s">
        <v>163</v>
      </c>
      <c r="E390" s="718">
        <v>131.21</v>
      </c>
    </row>
    <row r="391" spans="2:5">
      <c r="B391" s="719">
        <v>95139</v>
      </c>
      <c r="C391" s="720" t="s">
        <v>9878</v>
      </c>
      <c r="D391" s="719" t="s">
        <v>163</v>
      </c>
      <c r="E391" s="721">
        <v>0.1</v>
      </c>
    </row>
    <row r="392" spans="2:5">
      <c r="B392" s="1079">
        <v>95212</v>
      </c>
      <c r="C392" s="1080" t="s">
        <v>10184</v>
      </c>
      <c r="D392" s="1079" t="s">
        <v>163</v>
      </c>
      <c r="E392" s="718">
        <v>63.98</v>
      </c>
    </row>
    <row r="393" spans="2:5">
      <c r="B393" s="719">
        <v>95218</v>
      </c>
      <c r="C393" s="720" t="s">
        <v>10185</v>
      </c>
      <c r="D393" s="719" t="s">
        <v>163</v>
      </c>
      <c r="E393" s="721">
        <v>2.87</v>
      </c>
    </row>
    <row r="394" spans="2:5">
      <c r="B394" s="1079">
        <v>95258</v>
      </c>
      <c r="C394" s="1080" t="s">
        <v>10517</v>
      </c>
      <c r="D394" s="1079" t="s">
        <v>163</v>
      </c>
      <c r="E394" s="718">
        <v>12.93</v>
      </c>
    </row>
    <row r="395" spans="2:5">
      <c r="B395" s="719">
        <v>95264</v>
      </c>
      <c r="C395" s="720" t="s">
        <v>10518</v>
      </c>
      <c r="D395" s="719" t="s">
        <v>163</v>
      </c>
      <c r="E395" s="721">
        <v>5.36</v>
      </c>
    </row>
    <row r="396" spans="2:5" ht="30">
      <c r="B396" s="1079">
        <v>95270</v>
      </c>
      <c r="C396" s="1080" t="s">
        <v>10519</v>
      </c>
      <c r="D396" s="1079" t="s">
        <v>163</v>
      </c>
      <c r="E396" s="718">
        <v>5.94</v>
      </c>
    </row>
    <row r="397" spans="2:5">
      <c r="B397" s="719">
        <v>95276</v>
      </c>
      <c r="C397" s="720" t="s">
        <v>10520</v>
      </c>
      <c r="D397" s="719" t="s">
        <v>163</v>
      </c>
      <c r="E397" s="721">
        <v>2.36</v>
      </c>
    </row>
    <row r="398" spans="2:5">
      <c r="B398" s="1079">
        <v>95282</v>
      </c>
      <c r="C398" s="1080" t="s">
        <v>10521</v>
      </c>
      <c r="D398" s="1079" t="s">
        <v>163</v>
      </c>
      <c r="E398" s="718">
        <v>6</v>
      </c>
    </row>
    <row r="399" spans="2:5" ht="30">
      <c r="B399" s="719">
        <v>95620</v>
      </c>
      <c r="C399" s="720" t="s">
        <v>11104</v>
      </c>
      <c r="D399" s="719" t="s">
        <v>163</v>
      </c>
      <c r="E399" s="721">
        <v>12.24</v>
      </c>
    </row>
    <row r="400" spans="2:5" ht="30">
      <c r="B400" s="1079">
        <v>95631</v>
      </c>
      <c r="C400" s="1080" t="s">
        <v>11105</v>
      </c>
      <c r="D400" s="1079" t="s">
        <v>163</v>
      </c>
      <c r="E400" s="718">
        <v>128.66</v>
      </c>
    </row>
    <row r="401" spans="2:5">
      <c r="B401" s="719">
        <v>95702</v>
      </c>
      <c r="C401" s="720" t="s">
        <v>11106</v>
      </c>
      <c r="D401" s="719" t="s">
        <v>163</v>
      </c>
      <c r="E401" s="721">
        <v>24.26</v>
      </c>
    </row>
    <row r="402" spans="2:5" ht="30">
      <c r="B402" s="1079">
        <v>95708</v>
      </c>
      <c r="C402" s="1080" t="s">
        <v>11107</v>
      </c>
      <c r="D402" s="1079" t="s">
        <v>163</v>
      </c>
      <c r="E402" s="718">
        <v>96.68</v>
      </c>
    </row>
    <row r="403" spans="2:5" ht="30">
      <c r="B403" s="719">
        <v>95714</v>
      </c>
      <c r="C403" s="720" t="s">
        <v>11108</v>
      </c>
      <c r="D403" s="719" t="s">
        <v>163</v>
      </c>
      <c r="E403" s="721">
        <v>176.54</v>
      </c>
    </row>
    <row r="404" spans="2:5" ht="30">
      <c r="B404" s="1079">
        <v>95720</v>
      </c>
      <c r="C404" s="1080" t="s">
        <v>11109</v>
      </c>
      <c r="D404" s="1079" t="s">
        <v>163</v>
      </c>
      <c r="E404" s="718">
        <v>173.52</v>
      </c>
    </row>
    <row r="405" spans="2:5" ht="30">
      <c r="B405" s="719">
        <v>5632</v>
      </c>
      <c r="C405" s="720" t="s">
        <v>181</v>
      </c>
      <c r="D405" s="719" t="s">
        <v>182</v>
      </c>
      <c r="E405" s="721">
        <v>48.62</v>
      </c>
    </row>
    <row r="406" spans="2:5" ht="45">
      <c r="B406" s="1079">
        <v>5679</v>
      </c>
      <c r="C406" s="1080" t="s">
        <v>3491</v>
      </c>
      <c r="D406" s="1079" t="s">
        <v>182</v>
      </c>
      <c r="E406" s="718">
        <v>33.44</v>
      </c>
    </row>
    <row r="407" spans="2:5" ht="45">
      <c r="B407" s="719">
        <v>5681</v>
      </c>
      <c r="C407" s="720" t="s">
        <v>3492</v>
      </c>
      <c r="D407" s="719" t="s">
        <v>182</v>
      </c>
      <c r="E407" s="721">
        <v>31.56</v>
      </c>
    </row>
    <row r="408" spans="2:5" ht="30">
      <c r="B408" s="1079">
        <v>5685</v>
      </c>
      <c r="C408" s="1080" t="s">
        <v>3493</v>
      </c>
      <c r="D408" s="1079" t="s">
        <v>182</v>
      </c>
      <c r="E408" s="718">
        <v>31.95</v>
      </c>
    </row>
    <row r="409" spans="2:5" ht="30">
      <c r="B409" s="719">
        <v>5690</v>
      </c>
      <c r="C409" s="720" t="s">
        <v>3494</v>
      </c>
      <c r="D409" s="719" t="s">
        <v>182</v>
      </c>
      <c r="E409" s="721">
        <v>3.7</v>
      </c>
    </row>
    <row r="410" spans="2:5" ht="30">
      <c r="B410" s="1079">
        <v>5806</v>
      </c>
      <c r="C410" s="1080" t="s">
        <v>3495</v>
      </c>
      <c r="D410" s="1079" t="s">
        <v>182</v>
      </c>
      <c r="E410" s="718">
        <v>0.18</v>
      </c>
    </row>
    <row r="411" spans="2:5" ht="30">
      <c r="B411" s="719">
        <v>5826</v>
      </c>
      <c r="C411" s="720" t="s">
        <v>3496</v>
      </c>
      <c r="D411" s="719" t="s">
        <v>182</v>
      </c>
      <c r="E411" s="721">
        <v>25.05</v>
      </c>
    </row>
    <row r="412" spans="2:5">
      <c r="B412" s="1079">
        <v>5829</v>
      </c>
      <c r="C412" s="1080" t="s">
        <v>9879</v>
      </c>
      <c r="D412" s="1079" t="s">
        <v>182</v>
      </c>
      <c r="E412" s="718">
        <v>115.72</v>
      </c>
    </row>
    <row r="413" spans="2:5" ht="30">
      <c r="B413" s="719">
        <v>5837</v>
      </c>
      <c r="C413" s="720" t="s">
        <v>3497</v>
      </c>
      <c r="D413" s="719" t="s">
        <v>182</v>
      </c>
      <c r="E413" s="721">
        <v>74.400000000000006</v>
      </c>
    </row>
    <row r="414" spans="2:5">
      <c r="B414" s="1079">
        <v>5841</v>
      </c>
      <c r="C414" s="1080" t="s">
        <v>3498</v>
      </c>
      <c r="D414" s="1079" t="s">
        <v>182</v>
      </c>
      <c r="E414" s="718">
        <v>3.77</v>
      </c>
    </row>
    <row r="415" spans="2:5">
      <c r="B415" s="719">
        <v>5845</v>
      </c>
      <c r="C415" s="720" t="s">
        <v>3499</v>
      </c>
      <c r="D415" s="719" t="s">
        <v>182</v>
      </c>
      <c r="E415" s="721">
        <v>24.55</v>
      </c>
    </row>
    <row r="416" spans="2:5">
      <c r="B416" s="1079">
        <v>5849</v>
      </c>
      <c r="C416" s="1080" t="s">
        <v>183</v>
      </c>
      <c r="D416" s="1079" t="s">
        <v>182</v>
      </c>
      <c r="E416" s="718">
        <v>61.45</v>
      </c>
    </row>
    <row r="417" spans="2:5" ht="30">
      <c r="B417" s="719">
        <v>5853</v>
      </c>
      <c r="C417" s="720" t="s">
        <v>184</v>
      </c>
      <c r="D417" s="719" t="s">
        <v>182</v>
      </c>
      <c r="E417" s="721">
        <v>61.73</v>
      </c>
    </row>
    <row r="418" spans="2:5">
      <c r="B418" s="1079">
        <v>5857</v>
      </c>
      <c r="C418" s="1080" t="s">
        <v>185</v>
      </c>
      <c r="D418" s="1079" t="s">
        <v>182</v>
      </c>
      <c r="E418" s="718">
        <v>166.77</v>
      </c>
    </row>
    <row r="419" spans="2:5" ht="30">
      <c r="B419" s="719">
        <v>5865</v>
      </c>
      <c r="C419" s="720" t="s">
        <v>3500</v>
      </c>
      <c r="D419" s="719" t="s">
        <v>182</v>
      </c>
      <c r="E419" s="721">
        <v>5.39</v>
      </c>
    </row>
    <row r="420" spans="2:5" ht="30">
      <c r="B420" s="1079">
        <v>5869</v>
      </c>
      <c r="C420" s="1080" t="s">
        <v>186</v>
      </c>
      <c r="D420" s="1079" t="s">
        <v>182</v>
      </c>
      <c r="E420" s="718">
        <v>36.03</v>
      </c>
    </row>
    <row r="421" spans="2:5" ht="30">
      <c r="B421" s="719">
        <v>5873</v>
      </c>
      <c r="C421" s="720" t="s">
        <v>3501</v>
      </c>
      <c r="D421" s="719" t="s">
        <v>182</v>
      </c>
      <c r="E421" s="721">
        <v>37.32</v>
      </c>
    </row>
    <row r="422" spans="2:5" ht="45">
      <c r="B422" s="1079">
        <v>5877</v>
      </c>
      <c r="C422" s="1080" t="s">
        <v>3502</v>
      </c>
      <c r="D422" s="1079" t="s">
        <v>182</v>
      </c>
      <c r="E422" s="718">
        <v>32.840000000000003</v>
      </c>
    </row>
    <row r="423" spans="2:5" ht="30">
      <c r="B423" s="719">
        <v>5881</v>
      </c>
      <c r="C423" s="720" t="s">
        <v>3503</v>
      </c>
      <c r="D423" s="719" t="s">
        <v>182</v>
      </c>
      <c r="E423" s="721">
        <v>38.5</v>
      </c>
    </row>
    <row r="424" spans="2:5" ht="30">
      <c r="B424" s="1079">
        <v>5884</v>
      </c>
      <c r="C424" s="1080" t="s">
        <v>3504</v>
      </c>
      <c r="D424" s="1079" t="s">
        <v>182</v>
      </c>
      <c r="E424" s="718">
        <v>38.79</v>
      </c>
    </row>
    <row r="425" spans="2:5" ht="30">
      <c r="B425" s="719">
        <v>5892</v>
      </c>
      <c r="C425" s="720" t="s">
        <v>3505</v>
      </c>
      <c r="D425" s="719" t="s">
        <v>182</v>
      </c>
      <c r="E425" s="721">
        <v>26.02</v>
      </c>
    </row>
    <row r="426" spans="2:5" ht="30">
      <c r="B426" s="1079">
        <v>5896</v>
      </c>
      <c r="C426" s="1080" t="s">
        <v>3506</v>
      </c>
      <c r="D426" s="1079" t="s">
        <v>182</v>
      </c>
      <c r="E426" s="718">
        <v>24.07</v>
      </c>
    </row>
    <row r="427" spans="2:5" ht="30">
      <c r="B427" s="719">
        <v>5903</v>
      </c>
      <c r="C427" s="720" t="s">
        <v>3507</v>
      </c>
      <c r="D427" s="719" t="s">
        <v>182</v>
      </c>
      <c r="E427" s="721">
        <v>31.65</v>
      </c>
    </row>
    <row r="428" spans="2:5" ht="30">
      <c r="B428" s="1079">
        <v>5911</v>
      </c>
      <c r="C428" s="1080" t="s">
        <v>3508</v>
      </c>
      <c r="D428" s="1079" t="s">
        <v>182</v>
      </c>
      <c r="E428" s="718">
        <v>18.59</v>
      </c>
    </row>
    <row r="429" spans="2:5">
      <c r="B429" s="719">
        <v>5923</v>
      </c>
      <c r="C429" s="720" t="s">
        <v>3509</v>
      </c>
      <c r="D429" s="719" t="s">
        <v>182</v>
      </c>
      <c r="E429" s="721">
        <v>2.9</v>
      </c>
    </row>
    <row r="430" spans="2:5" ht="30">
      <c r="B430" s="1079">
        <v>5930</v>
      </c>
      <c r="C430" s="1080" t="s">
        <v>3510</v>
      </c>
      <c r="D430" s="1079" t="s">
        <v>182</v>
      </c>
      <c r="E430" s="718">
        <v>28.93</v>
      </c>
    </row>
    <row r="431" spans="2:5" ht="30">
      <c r="B431" s="719">
        <v>5934</v>
      </c>
      <c r="C431" s="720" t="s">
        <v>187</v>
      </c>
      <c r="D431" s="719" t="s">
        <v>182</v>
      </c>
      <c r="E431" s="721">
        <v>55.15</v>
      </c>
    </row>
    <row r="432" spans="2:5" ht="30">
      <c r="B432" s="1079">
        <v>5942</v>
      </c>
      <c r="C432" s="1080" t="s">
        <v>188</v>
      </c>
      <c r="D432" s="1079" t="s">
        <v>182</v>
      </c>
      <c r="E432" s="718">
        <v>34.71</v>
      </c>
    </row>
    <row r="433" spans="2:5" ht="30">
      <c r="B433" s="719">
        <v>5946</v>
      </c>
      <c r="C433" s="720" t="s">
        <v>189</v>
      </c>
      <c r="D433" s="719" t="s">
        <v>182</v>
      </c>
      <c r="E433" s="721">
        <v>42.06</v>
      </c>
    </row>
    <row r="434" spans="2:5">
      <c r="B434" s="1079">
        <v>5952</v>
      </c>
      <c r="C434" s="1080" t="s">
        <v>9880</v>
      </c>
      <c r="D434" s="1079" t="s">
        <v>182</v>
      </c>
      <c r="E434" s="718">
        <v>12.06</v>
      </c>
    </row>
    <row r="435" spans="2:5" ht="30">
      <c r="B435" s="719">
        <v>5954</v>
      </c>
      <c r="C435" s="720" t="s">
        <v>3511</v>
      </c>
      <c r="D435" s="719" t="s">
        <v>182</v>
      </c>
      <c r="E435" s="721">
        <v>2.56</v>
      </c>
    </row>
    <row r="436" spans="2:5" ht="30">
      <c r="B436" s="1079">
        <v>5961</v>
      </c>
      <c r="C436" s="1080" t="s">
        <v>3512</v>
      </c>
      <c r="D436" s="1079" t="s">
        <v>182</v>
      </c>
      <c r="E436" s="718">
        <v>30.62</v>
      </c>
    </row>
    <row r="437" spans="2:5" ht="30">
      <c r="B437" s="719">
        <v>6260</v>
      </c>
      <c r="C437" s="720" t="s">
        <v>3513</v>
      </c>
      <c r="D437" s="719" t="s">
        <v>182</v>
      </c>
      <c r="E437" s="721">
        <v>27.67</v>
      </c>
    </row>
    <row r="438" spans="2:5" ht="30">
      <c r="B438" s="1079">
        <v>6880</v>
      </c>
      <c r="C438" s="1080" t="s">
        <v>3514</v>
      </c>
      <c r="D438" s="1079" t="s">
        <v>182</v>
      </c>
      <c r="E438" s="718">
        <v>38.11</v>
      </c>
    </row>
    <row r="439" spans="2:5">
      <c r="B439" s="719">
        <v>7031</v>
      </c>
      <c r="C439" s="720" t="s">
        <v>190</v>
      </c>
      <c r="D439" s="719" t="s">
        <v>182</v>
      </c>
      <c r="E439" s="721">
        <v>2.86</v>
      </c>
    </row>
    <row r="440" spans="2:5" ht="30">
      <c r="B440" s="1079">
        <v>7043</v>
      </c>
      <c r="C440" s="1080" t="s">
        <v>3515</v>
      </c>
      <c r="D440" s="1079" t="s">
        <v>182</v>
      </c>
      <c r="E440" s="718">
        <v>0.22</v>
      </c>
    </row>
    <row r="441" spans="2:5" ht="30">
      <c r="B441" s="719">
        <v>7050</v>
      </c>
      <c r="C441" s="720" t="s">
        <v>3516</v>
      </c>
      <c r="D441" s="719" t="s">
        <v>182</v>
      </c>
      <c r="E441" s="721">
        <v>38.85</v>
      </c>
    </row>
    <row r="442" spans="2:5" ht="30">
      <c r="B442" s="1079">
        <v>67827</v>
      </c>
      <c r="C442" s="1080" t="s">
        <v>3517</v>
      </c>
      <c r="D442" s="1079" t="s">
        <v>182</v>
      </c>
      <c r="E442" s="718">
        <v>29.86</v>
      </c>
    </row>
    <row r="443" spans="2:5">
      <c r="B443" s="719">
        <v>73395</v>
      </c>
      <c r="C443" s="720" t="s">
        <v>3518</v>
      </c>
      <c r="D443" s="719" t="s">
        <v>182</v>
      </c>
      <c r="E443" s="721">
        <v>5.04</v>
      </c>
    </row>
    <row r="444" spans="2:5" ht="30">
      <c r="B444" s="1079">
        <v>83766</v>
      </c>
      <c r="C444" s="1080" t="s">
        <v>3519</v>
      </c>
      <c r="D444" s="1079" t="s">
        <v>182</v>
      </c>
      <c r="E444" s="718">
        <v>24.34</v>
      </c>
    </row>
    <row r="445" spans="2:5" ht="30">
      <c r="B445" s="719">
        <v>84013</v>
      </c>
      <c r="C445" s="720" t="s">
        <v>191</v>
      </c>
      <c r="D445" s="719" t="s">
        <v>182</v>
      </c>
      <c r="E445" s="721">
        <v>47.14</v>
      </c>
    </row>
    <row r="446" spans="2:5" ht="30">
      <c r="B446" s="1079">
        <v>87446</v>
      </c>
      <c r="C446" s="1080" t="s">
        <v>3520</v>
      </c>
      <c r="D446" s="1079" t="s">
        <v>182</v>
      </c>
      <c r="E446" s="718">
        <v>0.39</v>
      </c>
    </row>
    <row r="447" spans="2:5" ht="30">
      <c r="B447" s="719">
        <v>88392</v>
      </c>
      <c r="C447" s="720" t="s">
        <v>3521</v>
      </c>
      <c r="D447" s="719" t="s">
        <v>182</v>
      </c>
      <c r="E447" s="721">
        <v>0.76</v>
      </c>
    </row>
    <row r="448" spans="2:5" ht="30">
      <c r="B448" s="1079">
        <v>88398</v>
      </c>
      <c r="C448" s="1080" t="s">
        <v>3522</v>
      </c>
      <c r="D448" s="1079" t="s">
        <v>182</v>
      </c>
      <c r="E448" s="718">
        <v>0.9</v>
      </c>
    </row>
    <row r="449" spans="2:5" ht="30">
      <c r="B449" s="719">
        <v>88404</v>
      </c>
      <c r="C449" s="720" t="s">
        <v>3523</v>
      </c>
      <c r="D449" s="719" t="s">
        <v>182</v>
      </c>
      <c r="E449" s="721">
        <v>0.72</v>
      </c>
    </row>
    <row r="450" spans="2:5" ht="30">
      <c r="B450" s="1079">
        <v>88430</v>
      </c>
      <c r="C450" s="1080" t="s">
        <v>3524</v>
      </c>
      <c r="D450" s="1079" t="s">
        <v>182</v>
      </c>
      <c r="E450" s="718">
        <v>4.6900000000000004</v>
      </c>
    </row>
    <row r="451" spans="2:5" ht="30">
      <c r="B451" s="719">
        <v>88438</v>
      </c>
      <c r="C451" s="720" t="s">
        <v>3525</v>
      </c>
      <c r="D451" s="719" t="s">
        <v>182</v>
      </c>
      <c r="E451" s="721">
        <v>6.21</v>
      </c>
    </row>
    <row r="452" spans="2:5" ht="30">
      <c r="B452" s="1079">
        <v>88831</v>
      </c>
      <c r="C452" s="1080" t="s">
        <v>3526</v>
      </c>
      <c r="D452" s="1079" t="s">
        <v>182</v>
      </c>
      <c r="E452" s="718">
        <v>0.28000000000000003</v>
      </c>
    </row>
    <row r="453" spans="2:5">
      <c r="B453" s="719">
        <v>88844</v>
      </c>
      <c r="C453" s="720" t="s">
        <v>192</v>
      </c>
      <c r="D453" s="719" t="s">
        <v>182</v>
      </c>
      <c r="E453" s="721">
        <v>52.84</v>
      </c>
    </row>
    <row r="454" spans="2:5" ht="30">
      <c r="B454" s="1079">
        <v>88908</v>
      </c>
      <c r="C454" s="1080" t="s">
        <v>193</v>
      </c>
      <c r="D454" s="1079" t="s">
        <v>182</v>
      </c>
      <c r="E454" s="718">
        <v>52.24</v>
      </c>
    </row>
    <row r="455" spans="2:5" ht="30">
      <c r="B455" s="719">
        <v>89022</v>
      </c>
      <c r="C455" s="720" t="s">
        <v>3527</v>
      </c>
      <c r="D455" s="719" t="s">
        <v>182</v>
      </c>
      <c r="E455" s="721">
        <v>0.35</v>
      </c>
    </row>
    <row r="456" spans="2:5">
      <c r="B456" s="1079">
        <v>89027</v>
      </c>
      <c r="C456" s="1080" t="s">
        <v>194</v>
      </c>
      <c r="D456" s="1079" t="s">
        <v>182</v>
      </c>
      <c r="E456" s="718">
        <v>2.33</v>
      </c>
    </row>
    <row r="457" spans="2:5">
      <c r="B457" s="719">
        <v>89031</v>
      </c>
      <c r="C457" s="720" t="s">
        <v>195</v>
      </c>
      <c r="D457" s="719" t="s">
        <v>182</v>
      </c>
      <c r="E457" s="721">
        <v>51.18</v>
      </c>
    </row>
    <row r="458" spans="2:5">
      <c r="B458" s="1079">
        <v>89036</v>
      </c>
      <c r="C458" s="1080" t="s">
        <v>3528</v>
      </c>
      <c r="D458" s="1079" t="s">
        <v>182</v>
      </c>
      <c r="E458" s="718">
        <v>22.15</v>
      </c>
    </row>
    <row r="459" spans="2:5">
      <c r="B459" s="719">
        <v>89218</v>
      </c>
      <c r="C459" s="720" t="s">
        <v>196</v>
      </c>
      <c r="D459" s="719" t="s">
        <v>182</v>
      </c>
      <c r="E459" s="721">
        <v>38.76</v>
      </c>
    </row>
    <row r="460" spans="2:5" ht="30">
      <c r="B460" s="1079">
        <v>89226</v>
      </c>
      <c r="C460" s="1080" t="s">
        <v>3529</v>
      </c>
      <c r="D460" s="1079" t="s">
        <v>182</v>
      </c>
      <c r="E460" s="718">
        <v>1.17</v>
      </c>
    </row>
    <row r="461" spans="2:5" ht="30">
      <c r="B461" s="719">
        <v>89227</v>
      </c>
      <c r="C461" s="720" t="s">
        <v>3530</v>
      </c>
      <c r="D461" s="719" t="s">
        <v>182</v>
      </c>
      <c r="E461" s="721">
        <v>32.74</v>
      </c>
    </row>
    <row r="462" spans="2:5">
      <c r="B462" s="1079">
        <v>89235</v>
      </c>
      <c r="C462" s="1080" t="s">
        <v>3531</v>
      </c>
      <c r="D462" s="1079" t="s">
        <v>182</v>
      </c>
      <c r="E462" s="718">
        <v>98.07</v>
      </c>
    </row>
    <row r="463" spans="2:5">
      <c r="B463" s="719">
        <v>89243</v>
      </c>
      <c r="C463" s="720" t="s">
        <v>3532</v>
      </c>
      <c r="D463" s="719" t="s">
        <v>182</v>
      </c>
      <c r="E463" s="721">
        <v>208.29</v>
      </c>
    </row>
    <row r="464" spans="2:5">
      <c r="B464" s="1079">
        <v>89251</v>
      </c>
      <c r="C464" s="1080" t="s">
        <v>3533</v>
      </c>
      <c r="D464" s="1079" t="s">
        <v>182</v>
      </c>
      <c r="E464" s="718">
        <v>183.03</v>
      </c>
    </row>
    <row r="465" spans="2:5" ht="30">
      <c r="B465" s="719">
        <v>89258</v>
      </c>
      <c r="C465" s="720" t="s">
        <v>3534</v>
      </c>
      <c r="D465" s="719" t="s">
        <v>182</v>
      </c>
      <c r="E465" s="721">
        <v>63.78</v>
      </c>
    </row>
    <row r="466" spans="2:5" ht="30">
      <c r="B466" s="1079">
        <v>89273</v>
      </c>
      <c r="C466" s="1080" t="s">
        <v>8769</v>
      </c>
      <c r="D466" s="1079" t="s">
        <v>182</v>
      </c>
      <c r="E466" s="718">
        <v>52.24</v>
      </c>
    </row>
    <row r="467" spans="2:5" ht="30">
      <c r="B467" s="719">
        <v>89279</v>
      </c>
      <c r="C467" s="720" t="s">
        <v>3535</v>
      </c>
      <c r="D467" s="719" t="s">
        <v>182</v>
      </c>
      <c r="E467" s="721">
        <v>1.42</v>
      </c>
    </row>
    <row r="468" spans="2:5" ht="30">
      <c r="B468" s="1079">
        <v>89877</v>
      </c>
      <c r="C468" s="1080" t="s">
        <v>3536</v>
      </c>
      <c r="D468" s="1079" t="s">
        <v>182</v>
      </c>
      <c r="E468" s="718">
        <v>41.58</v>
      </c>
    </row>
    <row r="469" spans="2:5" ht="30">
      <c r="B469" s="719">
        <v>89884</v>
      </c>
      <c r="C469" s="720" t="s">
        <v>3537</v>
      </c>
      <c r="D469" s="719" t="s">
        <v>182</v>
      </c>
      <c r="E469" s="721">
        <v>43.19</v>
      </c>
    </row>
    <row r="470" spans="2:5">
      <c r="B470" s="1079">
        <v>90587</v>
      </c>
      <c r="C470" s="1080" t="s">
        <v>3538</v>
      </c>
      <c r="D470" s="1079" t="s">
        <v>182</v>
      </c>
      <c r="E470" s="718">
        <v>1.78</v>
      </c>
    </row>
    <row r="471" spans="2:5">
      <c r="B471" s="719">
        <v>90626</v>
      </c>
      <c r="C471" s="720" t="s">
        <v>3539</v>
      </c>
      <c r="D471" s="719" t="s">
        <v>182</v>
      </c>
      <c r="E471" s="721">
        <v>2.08</v>
      </c>
    </row>
    <row r="472" spans="2:5" ht="30">
      <c r="B472" s="1079">
        <v>90632</v>
      </c>
      <c r="C472" s="1080" t="s">
        <v>3540</v>
      </c>
      <c r="D472" s="1079" t="s">
        <v>182</v>
      </c>
      <c r="E472" s="718">
        <v>53.24</v>
      </c>
    </row>
    <row r="473" spans="2:5" ht="30">
      <c r="B473" s="719">
        <v>90638</v>
      </c>
      <c r="C473" s="720" t="s">
        <v>197</v>
      </c>
      <c r="D473" s="719" t="s">
        <v>182</v>
      </c>
      <c r="E473" s="721">
        <v>3.6</v>
      </c>
    </row>
    <row r="474" spans="2:5" ht="30">
      <c r="B474" s="1079">
        <v>90644</v>
      </c>
      <c r="C474" s="1080" t="s">
        <v>3541</v>
      </c>
      <c r="D474" s="1079" t="s">
        <v>182</v>
      </c>
      <c r="E474" s="718">
        <v>6.21</v>
      </c>
    </row>
    <row r="475" spans="2:5" ht="30">
      <c r="B475" s="719">
        <v>90651</v>
      </c>
      <c r="C475" s="720" t="s">
        <v>3542</v>
      </c>
      <c r="D475" s="719" t="s">
        <v>182</v>
      </c>
      <c r="E475" s="721">
        <v>0.63</v>
      </c>
    </row>
    <row r="476" spans="2:5">
      <c r="B476" s="1079">
        <v>90657</v>
      </c>
      <c r="C476" s="1080" t="s">
        <v>3543</v>
      </c>
      <c r="D476" s="1079" t="s">
        <v>182</v>
      </c>
      <c r="E476" s="718">
        <v>4.04</v>
      </c>
    </row>
    <row r="477" spans="2:5">
      <c r="B477" s="719">
        <v>90663</v>
      </c>
      <c r="C477" s="720" t="s">
        <v>3544</v>
      </c>
      <c r="D477" s="719" t="s">
        <v>182</v>
      </c>
      <c r="E477" s="721">
        <v>4.33</v>
      </c>
    </row>
    <row r="478" spans="2:5" ht="30">
      <c r="B478" s="1079">
        <v>90669</v>
      </c>
      <c r="C478" s="1080" t="s">
        <v>3545</v>
      </c>
      <c r="D478" s="1079" t="s">
        <v>182</v>
      </c>
      <c r="E478" s="718">
        <v>4.0199999999999996</v>
      </c>
    </row>
    <row r="479" spans="2:5" ht="45">
      <c r="B479" s="719">
        <v>90675</v>
      </c>
      <c r="C479" s="720" t="s">
        <v>3546</v>
      </c>
      <c r="D479" s="719" t="s">
        <v>182</v>
      </c>
      <c r="E479" s="721">
        <v>192.36</v>
      </c>
    </row>
    <row r="480" spans="2:5" ht="45">
      <c r="B480" s="1079">
        <v>90681</v>
      </c>
      <c r="C480" s="1080" t="s">
        <v>3547</v>
      </c>
      <c r="D480" s="1079" t="s">
        <v>182</v>
      </c>
      <c r="E480" s="718">
        <v>104.07</v>
      </c>
    </row>
    <row r="481" spans="2:5" ht="30">
      <c r="B481" s="719">
        <v>90687</v>
      </c>
      <c r="C481" s="720" t="s">
        <v>3548</v>
      </c>
      <c r="D481" s="719" t="s">
        <v>182</v>
      </c>
      <c r="E481" s="721">
        <v>45.37</v>
      </c>
    </row>
    <row r="482" spans="2:5" ht="30">
      <c r="B482" s="1079">
        <v>90693</v>
      </c>
      <c r="C482" s="1080" t="s">
        <v>3549</v>
      </c>
      <c r="D482" s="1079" t="s">
        <v>182</v>
      </c>
      <c r="E482" s="718">
        <v>25.89</v>
      </c>
    </row>
    <row r="483" spans="2:5" ht="30">
      <c r="B483" s="719">
        <v>90965</v>
      </c>
      <c r="C483" s="720" t="s">
        <v>3550</v>
      </c>
      <c r="D483" s="719" t="s">
        <v>182</v>
      </c>
      <c r="E483" s="721">
        <v>3.35</v>
      </c>
    </row>
    <row r="484" spans="2:5" ht="30">
      <c r="B484" s="1079">
        <v>90973</v>
      </c>
      <c r="C484" s="1080" t="s">
        <v>3551</v>
      </c>
      <c r="D484" s="1079" t="s">
        <v>182</v>
      </c>
      <c r="E484" s="718">
        <v>3.36</v>
      </c>
    </row>
    <row r="485" spans="2:5" ht="30">
      <c r="B485" s="719">
        <v>90982</v>
      </c>
      <c r="C485" s="720" t="s">
        <v>3552</v>
      </c>
      <c r="D485" s="719" t="s">
        <v>182</v>
      </c>
      <c r="E485" s="721">
        <v>8.5299999999999994</v>
      </c>
    </row>
    <row r="486" spans="2:5" ht="30">
      <c r="B486" s="1079">
        <v>91001</v>
      </c>
      <c r="C486" s="1080" t="s">
        <v>3553</v>
      </c>
      <c r="D486" s="1079" t="s">
        <v>182</v>
      </c>
      <c r="E486" s="718">
        <v>3.98</v>
      </c>
    </row>
    <row r="487" spans="2:5" ht="30">
      <c r="B487" s="719">
        <v>91032</v>
      </c>
      <c r="C487" s="720" t="s">
        <v>3554</v>
      </c>
      <c r="D487" s="719" t="s">
        <v>182</v>
      </c>
      <c r="E487" s="721">
        <v>29.74</v>
      </c>
    </row>
    <row r="488" spans="2:5" ht="30">
      <c r="B488" s="1079">
        <v>91278</v>
      </c>
      <c r="C488" s="1080" t="s">
        <v>198</v>
      </c>
      <c r="D488" s="1079" t="s">
        <v>182</v>
      </c>
      <c r="E488" s="718">
        <v>1.07</v>
      </c>
    </row>
    <row r="489" spans="2:5" ht="30">
      <c r="B489" s="719">
        <v>91285</v>
      </c>
      <c r="C489" s="720" t="s">
        <v>3555</v>
      </c>
      <c r="D489" s="719" t="s">
        <v>182</v>
      </c>
      <c r="E489" s="721">
        <v>1.27</v>
      </c>
    </row>
    <row r="490" spans="2:5" ht="30">
      <c r="B490" s="1079">
        <v>91387</v>
      </c>
      <c r="C490" s="1080" t="s">
        <v>3556</v>
      </c>
      <c r="D490" s="1079" t="s">
        <v>182</v>
      </c>
      <c r="E490" s="718">
        <v>32.880000000000003</v>
      </c>
    </row>
    <row r="491" spans="2:5" ht="30">
      <c r="B491" s="719">
        <v>91395</v>
      </c>
      <c r="C491" s="720" t="s">
        <v>3557</v>
      </c>
      <c r="D491" s="719" t="s">
        <v>182</v>
      </c>
      <c r="E491" s="721">
        <v>29.77</v>
      </c>
    </row>
    <row r="492" spans="2:5" ht="30">
      <c r="B492" s="1079">
        <v>91486</v>
      </c>
      <c r="C492" s="1080" t="s">
        <v>3558</v>
      </c>
      <c r="D492" s="1079" t="s">
        <v>182</v>
      </c>
      <c r="E492" s="718">
        <v>35.97</v>
      </c>
    </row>
    <row r="493" spans="2:5" ht="30">
      <c r="B493" s="719">
        <v>91534</v>
      </c>
      <c r="C493" s="720" t="s">
        <v>3559</v>
      </c>
      <c r="D493" s="719" t="s">
        <v>182</v>
      </c>
      <c r="E493" s="721">
        <v>1.71</v>
      </c>
    </row>
    <row r="494" spans="2:5" ht="30">
      <c r="B494" s="1079">
        <v>91635</v>
      </c>
      <c r="C494" s="1080" t="s">
        <v>3560</v>
      </c>
      <c r="D494" s="1079" t="s">
        <v>182</v>
      </c>
      <c r="E494" s="718">
        <v>27.84</v>
      </c>
    </row>
    <row r="495" spans="2:5" ht="30">
      <c r="B495" s="719">
        <v>91646</v>
      </c>
      <c r="C495" s="720" t="s">
        <v>3561</v>
      </c>
      <c r="D495" s="719" t="s">
        <v>182</v>
      </c>
      <c r="E495" s="721">
        <v>49.95</v>
      </c>
    </row>
    <row r="496" spans="2:5">
      <c r="B496" s="1079">
        <v>91693</v>
      </c>
      <c r="C496" s="1080" t="s">
        <v>3562</v>
      </c>
      <c r="D496" s="1079" t="s">
        <v>182</v>
      </c>
      <c r="E496" s="718">
        <v>0.08</v>
      </c>
    </row>
    <row r="497" spans="2:5">
      <c r="B497" s="719">
        <v>92044</v>
      </c>
      <c r="C497" s="720" t="s">
        <v>3563</v>
      </c>
      <c r="D497" s="719" t="s">
        <v>182</v>
      </c>
      <c r="E497" s="721">
        <v>3.96</v>
      </c>
    </row>
    <row r="498" spans="2:5" ht="30">
      <c r="B498" s="1079">
        <v>92107</v>
      </c>
      <c r="C498" s="1080" t="s">
        <v>3564</v>
      </c>
      <c r="D498" s="1079" t="s">
        <v>182</v>
      </c>
      <c r="E498" s="718">
        <v>37.67</v>
      </c>
    </row>
    <row r="499" spans="2:5" ht="30">
      <c r="B499" s="719">
        <v>92113</v>
      </c>
      <c r="C499" s="720" t="s">
        <v>3565</v>
      </c>
      <c r="D499" s="719" t="s">
        <v>182</v>
      </c>
      <c r="E499" s="721">
        <v>1.1000000000000001</v>
      </c>
    </row>
    <row r="500" spans="2:5">
      <c r="B500" s="1079">
        <v>92119</v>
      </c>
      <c r="C500" s="1080" t="s">
        <v>3566</v>
      </c>
      <c r="D500" s="1079" t="s">
        <v>182</v>
      </c>
      <c r="E500" s="718">
        <v>0.91</v>
      </c>
    </row>
    <row r="501" spans="2:5">
      <c r="B501" s="719">
        <v>92139</v>
      </c>
      <c r="C501" s="720" t="s">
        <v>269</v>
      </c>
      <c r="D501" s="719" t="s">
        <v>182</v>
      </c>
      <c r="E501" s="721">
        <v>21.31</v>
      </c>
    </row>
    <row r="502" spans="2:5" ht="30">
      <c r="B502" s="1079">
        <v>92146</v>
      </c>
      <c r="C502" s="1080" t="s">
        <v>3567</v>
      </c>
      <c r="D502" s="1079" t="s">
        <v>182</v>
      </c>
      <c r="E502" s="718">
        <v>16.059999999999999</v>
      </c>
    </row>
    <row r="503" spans="2:5" ht="30">
      <c r="B503" s="719">
        <v>92243</v>
      </c>
      <c r="C503" s="720" t="s">
        <v>3568</v>
      </c>
      <c r="D503" s="719" t="s">
        <v>182</v>
      </c>
      <c r="E503" s="721">
        <v>40.17</v>
      </c>
    </row>
    <row r="504" spans="2:5">
      <c r="B504" s="1079">
        <v>92717</v>
      </c>
      <c r="C504" s="1080" t="s">
        <v>3569</v>
      </c>
      <c r="D504" s="1079" t="s">
        <v>182</v>
      </c>
      <c r="E504" s="718">
        <v>0.18</v>
      </c>
    </row>
    <row r="505" spans="2:5">
      <c r="B505" s="719">
        <v>92961</v>
      </c>
      <c r="C505" s="720" t="s">
        <v>3570</v>
      </c>
      <c r="D505" s="719" t="s">
        <v>182</v>
      </c>
      <c r="E505" s="721">
        <v>2.8</v>
      </c>
    </row>
    <row r="506" spans="2:5">
      <c r="B506" s="1079">
        <v>92967</v>
      </c>
      <c r="C506" s="1080" t="s">
        <v>3571</v>
      </c>
      <c r="D506" s="1079" t="s">
        <v>182</v>
      </c>
      <c r="E506" s="718">
        <v>12.11</v>
      </c>
    </row>
    <row r="507" spans="2:5" ht="45">
      <c r="B507" s="719">
        <v>93225</v>
      </c>
      <c r="C507" s="720" t="s">
        <v>3572</v>
      </c>
      <c r="D507" s="719" t="s">
        <v>182</v>
      </c>
      <c r="E507" s="721">
        <v>291.07</v>
      </c>
    </row>
    <row r="508" spans="2:5" ht="30">
      <c r="B508" s="1079">
        <v>93234</v>
      </c>
      <c r="C508" s="1080" t="s">
        <v>3573</v>
      </c>
      <c r="D508" s="1079" t="s">
        <v>182</v>
      </c>
      <c r="E508" s="718">
        <v>0.35</v>
      </c>
    </row>
    <row r="509" spans="2:5" ht="30">
      <c r="B509" s="719">
        <v>93242</v>
      </c>
      <c r="C509" s="720" t="s">
        <v>3574</v>
      </c>
      <c r="D509" s="719" t="s">
        <v>182</v>
      </c>
      <c r="E509" s="721">
        <v>27.69</v>
      </c>
    </row>
    <row r="510" spans="2:5" ht="30">
      <c r="B510" s="1079">
        <v>93244</v>
      </c>
      <c r="C510" s="1080" t="s">
        <v>3575</v>
      </c>
      <c r="D510" s="1079" t="s">
        <v>182</v>
      </c>
      <c r="E510" s="718">
        <v>32.659999999999997</v>
      </c>
    </row>
    <row r="511" spans="2:5">
      <c r="B511" s="719">
        <v>93274</v>
      </c>
      <c r="C511" s="720" t="s">
        <v>8318</v>
      </c>
      <c r="D511" s="719" t="s">
        <v>182</v>
      </c>
      <c r="E511" s="721">
        <v>37.07</v>
      </c>
    </row>
    <row r="512" spans="2:5">
      <c r="B512" s="1079">
        <v>93282</v>
      </c>
      <c r="C512" s="1080" t="s">
        <v>8319</v>
      </c>
      <c r="D512" s="1079" t="s">
        <v>182</v>
      </c>
      <c r="E512" s="718">
        <v>10.65</v>
      </c>
    </row>
    <row r="513" spans="2:5" ht="30">
      <c r="B513" s="719">
        <v>93288</v>
      </c>
      <c r="C513" s="720" t="s">
        <v>8320</v>
      </c>
      <c r="D513" s="719" t="s">
        <v>182</v>
      </c>
      <c r="E513" s="721">
        <v>83.56</v>
      </c>
    </row>
    <row r="514" spans="2:5">
      <c r="B514" s="1079">
        <v>93416</v>
      </c>
      <c r="C514" s="1080" t="s">
        <v>8321</v>
      </c>
      <c r="D514" s="1079" t="s">
        <v>182</v>
      </c>
      <c r="E514" s="718">
        <v>0.24</v>
      </c>
    </row>
    <row r="515" spans="2:5">
      <c r="B515" s="719">
        <v>93422</v>
      </c>
      <c r="C515" s="720" t="s">
        <v>8322</v>
      </c>
      <c r="D515" s="719" t="s">
        <v>182</v>
      </c>
      <c r="E515" s="721">
        <v>3.17</v>
      </c>
    </row>
    <row r="516" spans="2:5">
      <c r="B516" s="1079">
        <v>93428</v>
      </c>
      <c r="C516" s="1080" t="s">
        <v>8323</v>
      </c>
      <c r="D516" s="1079" t="s">
        <v>182</v>
      </c>
      <c r="E516" s="718">
        <v>4.4800000000000004</v>
      </c>
    </row>
    <row r="517" spans="2:5">
      <c r="B517" s="719">
        <v>93434</v>
      </c>
      <c r="C517" s="720" t="s">
        <v>8324</v>
      </c>
      <c r="D517" s="719" t="s">
        <v>182</v>
      </c>
      <c r="E517" s="721">
        <v>193.37</v>
      </c>
    </row>
    <row r="518" spans="2:5">
      <c r="B518" s="1079">
        <v>93440</v>
      </c>
      <c r="C518" s="1080" t="s">
        <v>8325</v>
      </c>
      <c r="D518" s="1079" t="s">
        <v>182</v>
      </c>
      <c r="E518" s="718">
        <v>77.91</v>
      </c>
    </row>
    <row r="519" spans="2:5">
      <c r="B519" s="719">
        <v>95122</v>
      </c>
      <c r="C519" s="720" t="s">
        <v>9881</v>
      </c>
      <c r="D519" s="719" t="s">
        <v>182</v>
      </c>
      <c r="E519" s="721">
        <v>133.69999999999999</v>
      </c>
    </row>
    <row r="520" spans="2:5">
      <c r="B520" s="1079">
        <v>95128</v>
      </c>
      <c r="C520" s="1080" t="s">
        <v>9882</v>
      </c>
      <c r="D520" s="1079" t="s">
        <v>182</v>
      </c>
      <c r="E520" s="718">
        <v>29.12</v>
      </c>
    </row>
    <row r="521" spans="2:5">
      <c r="B521" s="719">
        <v>95134</v>
      </c>
      <c r="C521" s="720" t="s">
        <v>9883</v>
      </c>
      <c r="D521" s="719" t="s">
        <v>171</v>
      </c>
      <c r="E521" s="721">
        <v>64.400000000000006</v>
      </c>
    </row>
    <row r="522" spans="2:5">
      <c r="B522" s="1079">
        <v>95140</v>
      </c>
      <c r="C522" s="1080" t="s">
        <v>9884</v>
      </c>
      <c r="D522" s="1079" t="s">
        <v>182</v>
      </c>
      <c r="E522" s="718">
        <v>7.0000000000000007E-2</v>
      </c>
    </row>
    <row r="523" spans="2:5">
      <c r="B523" s="719">
        <v>95213</v>
      </c>
      <c r="C523" s="720" t="s">
        <v>10186</v>
      </c>
      <c r="D523" s="719" t="s">
        <v>182</v>
      </c>
      <c r="E523" s="721">
        <v>39.54</v>
      </c>
    </row>
    <row r="524" spans="2:5">
      <c r="B524" s="1079">
        <v>95219</v>
      </c>
      <c r="C524" s="1080" t="s">
        <v>11735</v>
      </c>
      <c r="D524" s="1079" t="s">
        <v>182</v>
      </c>
      <c r="E524" s="718">
        <v>1.35</v>
      </c>
    </row>
    <row r="525" spans="2:5">
      <c r="B525" s="719">
        <v>95259</v>
      </c>
      <c r="C525" s="720" t="s">
        <v>10522</v>
      </c>
      <c r="D525" s="719" t="s">
        <v>182</v>
      </c>
      <c r="E525" s="721">
        <v>11.73</v>
      </c>
    </row>
    <row r="526" spans="2:5">
      <c r="B526" s="1079">
        <v>95265</v>
      </c>
      <c r="C526" s="1080" t="s">
        <v>10523</v>
      </c>
      <c r="D526" s="1079" t="s">
        <v>182</v>
      </c>
      <c r="E526" s="718">
        <v>1.47</v>
      </c>
    </row>
    <row r="527" spans="2:5" ht="30">
      <c r="B527" s="719">
        <v>95271</v>
      </c>
      <c r="C527" s="720" t="s">
        <v>10524</v>
      </c>
      <c r="D527" s="719" t="s">
        <v>182</v>
      </c>
      <c r="E527" s="721">
        <v>0.76</v>
      </c>
    </row>
    <row r="528" spans="2:5">
      <c r="B528" s="1079">
        <v>95277</v>
      </c>
      <c r="C528" s="1080" t="s">
        <v>10525</v>
      </c>
      <c r="D528" s="1079" t="s">
        <v>182</v>
      </c>
      <c r="E528" s="718">
        <v>0.82</v>
      </c>
    </row>
    <row r="529" spans="2:5">
      <c r="B529" s="719">
        <v>95283</v>
      </c>
      <c r="C529" s="720" t="s">
        <v>10526</v>
      </c>
      <c r="D529" s="719" t="s">
        <v>182</v>
      </c>
      <c r="E529" s="721">
        <v>0.89</v>
      </c>
    </row>
    <row r="530" spans="2:5" ht="30">
      <c r="B530" s="1079">
        <v>95621</v>
      </c>
      <c r="C530" s="1080" t="s">
        <v>11110</v>
      </c>
      <c r="D530" s="1079" t="s">
        <v>182</v>
      </c>
      <c r="E530" s="718">
        <v>11.59</v>
      </c>
    </row>
    <row r="531" spans="2:5" ht="30">
      <c r="B531" s="719">
        <v>95632</v>
      </c>
      <c r="C531" s="720" t="s">
        <v>11111</v>
      </c>
      <c r="D531" s="719" t="s">
        <v>182</v>
      </c>
      <c r="E531" s="721">
        <v>40.81</v>
      </c>
    </row>
    <row r="532" spans="2:5">
      <c r="B532" s="1079">
        <v>95703</v>
      </c>
      <c r="C532" s="1080" t="s">
        <v>11112</v>
      </c>
      <c r="D532" s="1079" t="s">
        <v>182</v>
      </c>
      <c r="E532" s="718">
        <v>19.100000000000001</v>
      </c>
    </row>
    <row r="533" spans="2:5" ht="30">
      <c r="B533" s="719">
        <v>95709</v>
      </c>
      <c r="C533" s="720" t="s">
        <v>11113</v>
      </c>
      <c r="D533" s="719" t="s">
        <v>182</v>
      </c>
      <c r="E533" s="721">
        <v>51.63</v>
      </c>
    </row>
    <row r="534" spans="2:5" ht="30">
      <c r="B534" s="1079">
        <v>95715</v>
      </c>
      <c r="C534" s="1080" t="s">
        <v>11114</v>
      </c>
      <c r="D534" s="1079" t="s">
        <v>182</v>
      </c>
      <c r="E534" s="718">
        <v>54.17</v>
      </c>
    </row>
    <row r="535" spans="2:5" ht="30">
      <c r="B535" s="719">
        <v>95721</v>
      </c>
      <c r="C535" s="720" t="s">
        <v>11115</v>
      </c>
      <c r="D535" s="719" t="s">
        <v>182</v>
      </c>
      <c r="E535" s="721">
        <v>52.76</v>
      </c>
    </row>
    <row r="536" spans="2:5" ht="30">
      <c r="B536" s="1079">
        <v>5089</v>
      </c>
      <c r="C536" s="1080" t="s">
        <v>3576</v>
      </c>
      <c r="D536" s="1079" t="s">
        <v>171</v>
      </c>
      <c r="E536" s="718">
        <v>16.72</v>
      </c>
    </row>
    <row r="537" spans="2:5" ht="30">
      <c r="B537" s="719">
        <v>5627</v>
      </c>
      <c r="C537" s="720" t="s">
        <v>199</v>
      </c>
      <c r="D537" s="719" t="s">
        <v>171</v>
      </c>
      <c r="E537" s="721">
        <v>26.24</v>
      </c>
    </row>
    <row r="538" spans="2:5" ht="30">
      <c r="B538" s="1079">
        <v>5628</v>
      </c>
      <c r="C538" s="1080" t="s">
        <v>200</v>
      </c>
      <c r="D538" s="1079" t="s">
        <v>171</v>
      </c>
      <c r="E538" s="718">
        <v>5.9</v>
      </c>
    </row>
    <row r="539" spans="2:5" ht="30">
      <c r="B539" s="719">
        <v>5629</v>
      </c>
      <c r="C539" s="720" t="s">
        <v>201</v>
      </c>
      <c r="D539" s="719" t="s">
        <v>171</v>
      </c>
      <c r="E539" s="721">
        <v>36.9</v>
      </c>
    </row>
    <row r="540" spans="2:5" ht="30">
      <c r="B540" s="1079">
        <v>5630</v>
      </c>
      <c r="C540" s="1080" t="s">
        <v>202</v>
      </c>
      <c r="D540" s="1079" t="s">
        <v>171</v>
      </c>
      <c r="E540" s="718">
        <v>56.63</v>
      </c>
    </row>
    <row r="541" spans="2:5" ht="30">
      <c r="B541" s="719">
        <v>5658</v>
      </c>
      <c r="C541" s="720" t="s">
        <v>3577</v>
      </c>
      <c r="D541" s="719" t="s">
        <v>171</v>
      </c>
      <c r="E541" s="721">
        <v>2.17</v>
      </c>
    </row>
    <row r="542" spans="2:5" ht="45">
      <c r="B542" s="1079">
        <v>5664</v>
      </c>
      <c r="C542" s="1080" t="s">
        <v>3578</v>
      </c>
      <c r="D542" s="1079" t="s">
        <v>171</v>
      </c>
      <c r="E542" s="718">
        <v>15.14</v>
      </c>
    </row>
    <row r="543" spans="2:5" ht="45">
      <c r="B543" s="719">
        <v>5667</v>
      </c>
      <c r="C543" s="720" t="s">
        <v>3579</v>
      </c>
      <c r="D543" s="719" t="s">
        <v>171</v>
      </c>
      <c r="E543" s="721">
        <v>13.47</v>
      </c>
    </row>
    <row r="544" spans="2:5" ht="45">
      <c r="B544" s="1079">
        <v>5668</v>
      </c>
      <c r="C544" s="1080" t="s">
        <v>3580</v>
      </c>
      <c r="D544" s="1079" t="s">
        <v>171</v>
      </c>
      <c r="E544" s="718">
        <v>43.36</v>
      </c>
    </row>
    <row r="545" spans="2:5" ht="30">
      <c r="B545" s="719">
        <v>5674</v>
      </c>
      <c r="C545" s="720" t="s">
        <v>3581</v>
      </c>
      <c r="D545" s="719" t="s">
        <v>171</v>
      </c>
      <c r="E545" s="721">
        <v>16.079999999999998</v>
      </c>
    </row>
    <row r="546" spans="2:5" ht="30">
      <c r="B546" s="1079">
        <v>5675</v>
      </c>
      <c r="C546" s="1080" t="s">
        <v>3582</v>
      </c>
      <c r="D546" s="1079" t="s">
        <v>171</v>
      </c>
      <c r="E546" s="718">
        <v>10.79</v>
      </c>
    </row>
    <row r="547" spans="2:5" ht="30">
      <c r="B547" s="719">
        <v>5676</v>
      </c>
      <c r="C547" s="720" t="s">
        <v>3583</v>
      </c>
      <c r="D547" s="719" t="s">
        <v>171</v>
      </c>
      <c r="E547" s="721">
        <v>11.99</v>
      </c>
    </row>
    <row r="548" spans="2:5" ht="30">
      <c r="B548" s="1079">
        <v>5677</v>
      </c>
      <c r="C548" s="1080" t="s">
        <v>3584</v>
      </c>
      <c r="D548" s="1079" t="s">
        <v>171</v>
      </c>
      <c r="E548" s="718">
        <v>22.94</v>
      </c>
    </row>
    <row r="549" spans="2:5" ht="30">
      <c r="B549" s="719">
        <v>5692</v>
      </c>
      <c r="C549" s="720" t="s">
        <v>3585</v>
      </c>
      <c r="D549" s="719" t="s">
        <v>171</v>
      </c>
      <c r="E549" s="721">
        <v>0.09</v>
      </c>
    </row>
    <row r="550" spans="2:5" ht="30">
      <c r="B550" s="1079">
        <v>5693</v>
      </c>
      <c r="C550" s="1080" t="s">
        <v>3586</v>
      </c>
      <c r="D550" s="1079" t="s">
        <v>171</v>
      </c>
      <c r="E550" s="718">
        <v>4.57</v>
      </c>
    </row>
    <row r="551" spans="2:5" ht="30">
      <c r="B551" s="719">
        <v>5695</v>
      </c>
      <c r="C551" s="720" t="s">
        <v>3587</v>
      </c>
      <c r="D551" s="719" t="s">
        <v>171</v>
      </c>
      <c r="E551" s="721">
        <v>18.63</v>
      </c>
    </row>
    <row r="552" spans="2:5">
      <c r="B552" s="1079">
        <v>5703</v>
      </c>
      <c r="C552" s="1080" t="s">
        <v>9885</v>
      </c>
      <c r="D552" s="1079" t="s">
        <v>171</v>
      </c>
      <c r="E552" s="718">
        <v>8.89</v>
      </c>
    </row>
    <row r="553" spans="2:5" ht="30">
      <c r="B553" s="719">
        <v>5705</v>
      </c>
      <c r="C553" s="720" t="s">
        <v>3588</v>
      </c>
      <c r="D553" s="719" t="s">
        <v>171</v>
      </c>
      <c r="E553" s="721">
        <v>10.95</v>
      </c>
    </row>
    <row r="554" spans="2:5">
      <c r="B554" s="1079">
        <v>5707</v>
      </c>
      <c r="C554" s="1080" t="s">
        <v>9886</v>
      </c>
      <c r="D554" s="1079" t="s">
        <v>171</v>
      </c>
      <c r="E554" s="718">
        <v>47.58</v>
      </c>
    </row>
    <row r="555" spans="2:5" ht="30">
      <c r="B555" s="719">
        <v>5710</v>
      </c>
      <c r="C555" s="720" t="s">
        <v>3589</v>
      </c>
      <c r="D555" s="719" t="s">
        <v>171</v>
      </c>
      <c r="E555" s="721">
        <v>56.63</v>
      </c>
    </row>
    <row r="556" spans="2:5" ht="30">
      <c r="B556" s="1079">
        <v>5711</v>
      </c>
      <c r="C556" s="1080" t="s">
        <v>3590</v>
      </c>
      <c r="D556" s="1079" t="s">
        <v>171</v>
      </c>
      <c r="E556" s="718">
        <v>53.59</v>
      </c>
    </row>
    <row r="557" spans="2:5">
      <c r="B557" s="719">
        <v>5714</v>
      </c>
      <c r="C557" s="720" t="s">
        <v>3591</v>
      </c>
      <c r="D557" s="719" t="s">
        <v>171</v>
      </c>
      <c r="E557" s="721">
        <v>5.38</v>
      </c>
    </row>
    <row r="558" spans="2:5">
      <c r="B558" s="1079">
        <v>5715</v>
      </c>
      <c r="C558" s="1080" t="s">
        <v>3592</v>
      </c>
      <c r="D558" s="1079" t="s">
        <v>171</v>
      </c>
      <c r="E558" s="718">
        <v>42.78</v>
      </c>
    </row>
    <row r="559" spans="2:5">
      <c r="B559" s="719">
        <v>5718</v>
      </c>
      <c r="C559" s="720" t="s">
        <v>203</v>
      </c>
      <c r="D559" s="719" t="s">
        <v>171</v>
      </c>
      <c r="E559" s="721">
        <v>104.1</v>
      </c>
    </row>
    <row r="560" spans="2:5" ht="30">
      <c r="B560" s="1079">
        <v>5721</v>
      </c>
      <c r="C560" s="1080" t="s">
        <v>204</v>
      </c>
      <c r="D560" s="1079" t="s">
        <v>171</v>
      </c>
      <c r="E560" s="718">
        <v>91.86</v>
      </c>
    </row>
    <row r="561" spans="2:5">
      <c r="B561" s="719">
        <v>5722</v>
      </c>
      <c r="C561" s="720" t="s">
        <v>3593</v>
      </c>
      <c r="D561" s="719" t="s">
        <v>171</v>
      </c>
      <c r="E561" s="721">
        <v>212.48</v>
      </c>
    </row>
    <row r="562" spans="2:5">
      <c r="B562" s="1079">
        <v>5724</v>
      </c>
      <c r="C562" s="1080" t="s">
        <v>205</v>
      </c>
      <c r="D562" s="1079" t="s">
        <v>171</v>
      </c>
      <c r="E562" s="718">
        <v>36.33</v>
      </c>
    </row>
    <row r="563" spans="2:5" ht="30">
      <c r="B563" s="719">
        <v>5727</v>
      </c>
      <c r="C563" s="720" t="s">
        <v>3594</v>
      </c>
      <c r="D563" s="719" t="s">
        <v>171</v>
      </c>
      <c r="E563" s="721">
        <v>4.8499999999999996</v>
      </c>
    </row>
    <row r="564" spans="2:5" ht="30">
      <c r="B564" s="1079">
        <v>5729</v>
      </c>
      <c r="C564" s="1080" t="s">
        <v>206</v>
      </c>
      <c r="D564" s="1079" t="s">
        <v>171</v>
      </c>
      <c r="E564" s="718">
        <v>19.75</v>
      </c>
    </row>
    <row r="565" spans="2:5" ht="30">
      <c r="B565" s="719">
        <v>5730</v>
      </c>
      <c r="C565" s="720" t="s">
        <v>207</v>
      </c>
      <c r="D565" s="719" t="s">
        <v>171</v>
      </c>
      <c r="E565" s="721">
        <v>29.58</v>
      </c>
    </row>
    <row r="566" spans="2:5" ht="30">
      <c r="B566" s="1079">
        <v>5732</v>
      </c>
      <c r="C566" s="1080" t="s">
        <v>3595</v>
      </c>
      <c r="D566" s="1079" t="s">
        <v>171</v>
      </c>
      <c r="E566" s="718">
        <v>18.760000000000002</v>
      </c>
    </row>
    <row r="567" spans="2:5" ht="30">
      <c r="B567" s="719">
        <v>5733</v>
      </c>
      <c r="C567" s="720" t="s">
        <v>3596</v>
      </c>
      <c r="D567" s="719" t="s">
        <v>171</v>
      </c>
      <c r="E567" s="721">
        <v>50.51</v>
      </c>
    </row>
    <row r="568" spans="2:5" ht="45">
      <c r="B568" s="1079">
        <v>5735</v>
      </c>
      <c r="C568" s="1080" t="s">
        <v>3597</v>
      </c>
      <c r="D568" s="1079" t="s">
        <v>171</v>
      </c>
      <c r="E568" s="718">
        <v>14.61</v>
      </c>
    </row>
    <row r="569" spans="2:5" ht="45">
      <c r="B569" s="719">
        <v>5736</v>
      </c>
      <c r="C569" s="720" t="s">
        <v>3598</v>
      </c>
      <c r="D569" s="719" t="s">
        <v>171</v>
      </c>
      <c r="E569" s="721">
        <v>39.799999999999997</v>
      </c>
    </row>
    <row r="570" spans="2:5" ht="30">
      <c r="B570" s="1079">
        <v>5738</v>
      </c>
      <c r="C570" s="1080" t="s">
        <v>3599</v>
      </c>
      <c r="D570" s="1079" t="s">
        <v>171</v>
      </c>
      <c r="E570" s="718">
        <v>19.79</v>
      </c>
    </row>
    <row r="571" spans="2:5" ht="30">
      <c r="B571" s="719">
        <v>5739</v>
      </c>
      <c r="C571" s="720" t="s">
        <v>3600</v>
      </c>
      <c r="D571" s="719" t="s">
        <v>171</v>
      </c>
      <c r="E571" s="721">
        <v>21.98</v>
      </c>
    </row>
    <row r="572" spans="2:5" ht="30">
      <c r="B572" s="1079">
        <v>5741</v>
      </c>
      <c r="C572" s="1080" t="s">
        <v>3601</v>
      </c>
      <c r="D572" s="1079" t="s">
        <v>171</v>
      </c>
      <c r="E572" s="718">
        <v>18.64</v>
      </c>
    </row>
    <row r="573" spans="2:5" ht="30">
      <c r="B573" s="719">
        <v>5742</v>
      </c>
      <c r="C573" s="720" t="s">
        <v>3602</v>
      </c>
      <c r="D573" s="719" t="s">
        <v>171</v>
      </c>
      <c r="E573" s="721">
        <v>16.62</v>
      </c>
    </row>
    <row r="574" spans="2:5" ht="30">
      <c r="B574" s="1079">
        <v>5747</v>
      </c>
      <c r="C574" s="1080" t="s">
        <v>3603</v>
      </c>
      <c r="D574" s="1079" t="s">
        <v>171</v>
      </c>
      <c r="E574" s="718">
        <v>71.37</v>
      </c>
    </row>
    <row r="575" spans="2:5" ht="30">
      <c r="B575" s="719">
        <v>5751</v>
      </c>
      <c r="C575" s="720" t="s">
        <v>3604</v>
      </c>
      <c r="D575" s="719" t="s">
        <v>171</v>
      </c>
      <c r="E575" s="721">
        <v>2.42</v>
      </c>
    </row>
    <row r="576" spans="2:5" ht="30">
      <c r="B576" s="1079">
        <v>5754</v>
      </c>
      <c r="C576" s="1080" t="s">
        <v>3605</v>
      </c>
      <c r="D576" s="1079" t="s">
        <v>171</v>
      </c>
      <c r="E576" s="718">
        <v>10.01</v>
      </c>
    </row>
    <row r="577" spans="2:5" ht="30">
      <c r="B577" s="719">
        <v>5763</v>
      </c>
      <c r="C577" s="720" t="s">
        <v>3606</v>
      </c>
      <c r="D577" s="719" t="s">
        <v>171</v>
      </c>
      <c r="E577" s="721">
        <v>17.25</v>
      </c>
    </row>
    <row r="578" spans="2:5" ht="30">
      <c r="B578" s="1079">
        <v>5765</v>
      </c>
      <c r="C578" s="1080" t="s">
        <v>3607</v>
      </c>
      <c r="D578" s="1079" t="s">
        <v>171</v>
      </c>
      <c r="E578" s="718">
        <v>4.16</v>
      </c>
    </row>
    <row r="579" spans="2:5" ht="30">
      <c r="B579" s="719">
        <v>5766</v>
      </c>
      <c r="C579" s="720" t="s">
        <v>3608</v>
      </c>
      <c r="D579" s="719" t="s">
        <v>171</v>
      </c>
      <c r="E579" s="721">
        <v>2.87</v>
      </c>
    </row>
    <row r="580" spans="2:5" ht="30">
      <c r="B580" s="1079">
        <v>5779</v>
      </c>
      <c r="C580" s="1080" t="s">
        <v>208</v>
      </c>
      <c r="D580" s="1079" t="s">
        <v>171</v>
      </c>
      <c r="E580" s="718">
        <v>37.130000000000003</v>
      </c>
    </row>
    <row r="581" spans="2:5" ht="30">
      <c r="B581" s="719">
        <v>5787</v>
      </c>
      <c r="C581" s="720" t="s">
        <v>209</v>
      </c>
      <c r="D581" s="719" t="s">
        <v>171</v>
      </c>
      <c r="E581" s="721">
        <v>110.73</v>
      </c>
    </row>
    <row r="582" spans="2:5" ht="30">
      <c r="B582" s="1079">
        <v>5791</v>
      </c>
      <c r="C582" s="1080" t="s">
        <v>3609</v>
      </c>
      <c r="D582" s="1079" t="s">
        <v>171</v>
      </c>
      <c r="E582" s="718">
        <v>16.72</v>
      </c>
    </row>
    <row r="583" spans="2:5" ht="30">
      <c r="B583" s="719">
        <v>5792</v>
      </c>
      <c r="C583" s="720" t="s">
        <v>3610</v>
      </c>
      <c r="D583" s="719" t="s">
        <v>171</v>
      </c>
      <c r="E583" s="721">
        <v>40.83</v>
      </c>
    </row>
    <row r="584" spans="2:5" ht="30">
      <c r="B584" s="1079">
        <v>5797</v>
      </c>
      <c r="C584" s="1080" t="s">
        <v>3611</v>
      </c>
      <c r="D584" s="1079" t="s">
        <v>171</v>
      </c>
      <c r="E584" s="718">
        <v>2.2999999999999998</v>
      </c>
    </row>
    <row r="585" spans="2:5" ht="30">
      <c r="B585" s="719">
        <v>5800</v>
      </c>
      <c r="C585" s="720" t="s">
        <v>3612</v>
      </c>
      <c r="D585" s="719" t="s">
        <v>171</v>
      </c>
      <c r="E585" s="721">
        <v>0.18</v>
      </c>
    </row>
    <row r="586" spans="2:5">
      <c r="B586" s="1079">
        <v>7032</v>
      </c>
      <c r="C586" s="1080" t="s">
        <v>210</v>
      </c>
      <c r="D586" s="1079" t="s">
        <v>171</v>
      </c>
      <c r="E586" s="718">
        <v>2.2000000000000002</v>
      </c>
    </row>
    <row r="587" spans="2:5">
      <c r="B587" s="719">
        <v>7033</v>
      </c>
      <c r="C587" s="720" t="s">
        <v>211</v>
      </c>
      <c r="D587" s="719" t="s">
        <v>171</v>
      </c>
      <c r="E587" s="721">
        <v>0.66</v>
      </c>
    </row>
    <row r="588" spans="2:5">
      <c r="B588" s="1079">
        <v>7034</v>
      </c>
      <c r="C588" s="1080" t="s">
        <v>212</v>
      </c>
      <c r="D588" s="1079" t="s">
        <v>171</v>
      </c>
      <c r="E588" s="718">
        <v>1.53</v>
      </c>
    </row>
    <row r="589" spans="2:5">
      <c r="B589" s="719">
        <v>7035</v>
      </c>
      <c r="C589" s="720" t="s">
        <v>213</v>
      </c>
      <c r="D589" s="719" t="s">
        <v>171</v>
      </c>
      <c r="E589" s="721">
        <v>146.58000000000001</v>
      </c>
    </row>
    <row r="590" spans="2:5" ht="30">
      <c r="B590" s="1079">
        <v>7038</v>
      </c>
      <c r="C590" s="1080" t="s">
        <v>3613</v>
      </c>
      <c r="D590" s="1079" t="s">
        <v>171</v>
      </c>
      <c r="E590" s="718">
        <v>18.84</v>
      </c>
    </row>
    <row r="591" spans="2:5" ht="30">
      <c r="B591" s="719">
        <v>7039</v>
      </c>
      <c r="C591" s="720" t="s">
        <v>3614</v>
      </c>
      <c r="D591" s="719" t="s">
        <v>171</v>
      </c>
      <c r="E591" s="721">
        <v>5.18</v>
      </c>
    </row>
    <row r="592" spans="2:5" ht="30">
      <c r="B592" s="1079">
        <v>7040</v>
      </c>
      <c r="C592" s="1080" t="s">
        <v>3615</v>
      </c>
      <c r="D592" s="1079" t="s">
        <v>171</v>
      </c>
      <c r="E592" s="718">
        <v>19.399999999999999</v>
      </c>
    </row>
    <row r="593" spans="2:5" ht="30">
      <c r="B593" s="719">
        <v>7044</v>
      </c>
      <c r="C593" s="720" t="s">
        <v>3616</v>
      </c>
      <c r="D593" s="719" t="s">
        <v>171</v>
      </c>
      <c r="E593" s="721">
        <v>0.17</v>
      </c>
    </row>
    <row r="594" spans="2:5" ht="30">
      <c r="B594" s="1079">
        <v>7045</v>
      </c>
      <c r="C594" s="1080" t="s">
        <v>3617</v>
      </c>
      <c r="D594" s="1079" t="s">
        <v>171</v>
      </c>
      <c r="E594" s="718">
        <v>0.04</v>
      </c>
    </row>
    <row r="595" spans="2:5" ht="30">
      <c r="B595" s="719">
        <v>7046</v>
      </c>
      <c r="C595" s="720" t="s">
        <v>3618</v>
      </c>
      <c r="D595" s="719" t="s">
        <v>171</v>
      </c>
      <c r="E595" s="721">
        <v>0.11</v>
      </c>
    </row>
    <row r="596" spans="2:5" ht="30">
      <c r="B596" s="1079">
        <v>7047</v>
      </c>
      <c r="C596" s="1080" t="s">
        <v>3619</v>
      </c>
      <c r="D596" s="1079" t="s">
        <v>171</v>
      </c>
      <c r="E596" s="718">
        <v>5.4</v>
      </c>
    </row>
    <row r="597" spans="2:5" ht="30">
      <c r="B597" s="719">
        <v>7051</v>
      </c>
      <c r="C597" s="720" t="s">
        <v>3620</v>
      </c>
      <c r="D597" s="719" t="s">
        <v>171</v>
      </c>
      <c r="E597" s="721">
        <v>20.07</v>
      </c>
    </row>
    <row r="598" spans="2:5" ht="30">
      <c r="B598" s="1079">
        <v>7052</v>
      </c>
      <c r="C598" s="1080" t="s">
        <v>3621</v>
      </c>
      <c r="D598" s="1079" t="s">
        <v>171</v>
      </c>
      <c r="E598" s="718">
        <v>4.68</v>
      </c>
    </row>
    <row r="599" spans="2:5" ht="30">
      <c r="B599" s="719">
        <v>7053</v>
      </c>
      <c r="C599" s="720" t="s">
        <v>3622</v>
      </c>
      <c r="D599" s="719" t="s">
        <v>171</v>
      </c>
      <c r="E599" s="721">
        <v>22.3</v>
      </c>
    </row>
    <row r="600" spans="2:5" ht="30">
      <c r="B600" s="1079">
        <v>7054</v>
      </c>
      <c r="C600" s="1080" t="s">
        <v>3623</v>
      </c>
      <c r="D600" s="1079" t="s">
        <v>171</v>
      </c>
      <c r="E600" s="718">
        <v>63.78</v>
      </c>
    </row>
    <row r="601" spans="2:5" ht="30">
      <c r="B601" s="719">
        <v>7058</v>
      </c>
      <c r="C601" s="720" t="s">
        <v>3624</v>
      </c>
      <c r="D601" s="719" t="s">
        <v>171</v>
      </c>
      <c r="E601" s="721">
        <v>12.66</v>
      </c>
    </row>
    <row r="602" spans="2:5" ht="30">
      <c r="B602" s="1079">
        <v>7059</v>
      </c>
      <c r="C602" s="1080" t="s">
        <v>3625</v>
      </c>
      <c r="D602" s="1079" t="s">
        <v>171</v>
      </c>
      <c r="E602" s="718">
        <v>2.99</v>
      </c>
    </row>
    <row r="603" spans="2:5" ht="30">
      <c r="B603" s="719">
        <v>7060</v>
      </c>
      <c r="C603" s="720" t="s">
        <v>3626</v>
      </c>
      <c r="D603" s="719" t="s">
        <v>171</v>
      </c>
      <c r="E603" s="721">
        <v>17.8</v>
      </c>
    </row>
    <row r="604" spans="2:5" ht="30">
      <c r="B604" s="1079">
        <v>7061</v>
      </c>
      <c r="C604" s="1080" t="s">
        <v>3627</v>
      </c>
      <c r="D604" s="1079" t="s">
        <v>171</v>
      </c>
      <c r="E604" s="718">
        <v>69.83</v>
      </c>
    </row>
    <row r="605" spans="2:5">
      <c r="B605" s="719">
        <v>7063</v>
      </c>
      <c r="C605" s="720" t="s">
        <v>3628</v>
      </c>
      <c r="D605" s="719" t="s">
        <v>171</v>
      </c>
      <c r="E605" s="721">
        <v>6.71</v>
      </c>
    </row>
    <row r="606" spans="2:5">
      <c r="B606" s="1079">
        <v>7064</v>
      </c>
      <c r="C606" s="1080" t="s">
        <v>3629</v>
      </c>
      <c r="D606" s="1079" t="s">
        <v>171</v>
      </c>
      <c r="E606" s="718">
        <v>2.2599999999999998</v>
      </c>
    </row>
    <row r="607" spans="2:5">
      <c r="B607" s="719">
        <v>7065</v>
      </c>
      <c r="C607" s="720" t="s">
        <v>3630</v>
      </c>
      <c r="D607" s="719" t="s">
        <v>171</v>
      </c>
      <c r="E607" s="721">
        <v>7.35</v>
      </c>
    </row>
    <row r="608" spans="2:5">
      <c r="B608" s="1079">
        <v>7066</v>
      </c>
      <c r="C608" s="1080" t="s">
        <v>3631</v>
      </c>
      <c r="D608" s="1079" t="s">
        <v>171</v>
      </c>
      <c r="E608" s="718">
        <v>61.42</v>
      </c>
    </row>
    <row r="609" spans="2:5" ht="45">
      <c r="B609" s="719">
        <v>53786</v>
      </c>
      <c r="C609" s="720" t="s">
        <v>3632</v>
      </c>
      <c r="D609" s="719" t="s">
        <v>171</v>
      </c>
      <c r="E609" s="721">
        <v>46.95</v>
      </c>
    </row>
    <row r="610" spans="2:5" ht="30">
      <c r="B610" s="1079">
        <v>53788</v>
      </c>
      <c r="C610" s="1080" t="s">
        <v>3633</v>
      </c>
      <c r="D610" s="1079" t="s">
        <v>171</v>
      </c>
      <c r="E610" s="718">
        <v>40.83</v>
      </c>
    </row>
    <row r="611" spans="2:5" ht="30">
      <c r="B611" s="719">
        <v>53792</v>
      </c>
      <c r="C611" s="720" t="s">
        <v>3634</v>
      </c>
      <c r="D611" s="719" t="s">
        <v>171</v>
      </c>
      <c r="E611" s="721">
        <v>86.83</v>
      </c>
    </row>
    <row r="612" spans="2:5">
      <c r="B612" s="1079">
        <v>53794</v>
      </c>
      <c r="C612" s="1080" t="s">
        <v>9887</v>
      </c>
      <c r="D612" s="1079" t="s">
        <v>171</v>
      </c>
      <c r="E612" s="718">
        <v>34.119999999999997</v>
      </c>
    </row>
    <row r="613" spans="2:5" ht="45">
      <c r="B613" s="719">
        <v>53797</v>
      </c>
      <c r="C613" s="720" t="s">
        <v>3635</v>
      </c>
      <c r="D613" s="719" t="s">
        <v>171</v>
      </c>
      <c r="E613" s="721">
        <v>71.37</v>
      </c>
    </row>
    <row r="614" spans="2:5" ht="30">
      <c r="B614" s="1079">
        <v>53804</v>
      </c>
      <c r="C614" s="1080" t="s">
        <v>3636</v>
      </c>
      <c r="D614" s="1079" t="s">
        <v>171</v>
      </c>
      <c r="E614" s="718">
        <v>2.2999999999999998</v>
      </c>
    </row>
    <row r="615" spans="2:5">
      <c r="B615" s="719">
        <v>53806</v>
      </c>
      <c r="C615" s="720" t="s">
        <v>214</v>
      </c>
      <c r="D615" s="719" t="s">
        <v>171</v>
      </c>
      <c r="E615" s="721">
        <v>46.81</v>
      </c>
    </row>
    <row r="616" spans="2:5" ht="30">
      <c r="B616" s="1079">
        <v>53810</v>
      </c>
      <c r="C616" s="1080" t="s">
        <v>215</v>
      </c>
      <c r="D616" s="1079" t="s">
        <v>171</v>
      </c>
      <c r="E616" s="718">
        <v>47.1</v>
      </c>
    </row>
    <row r="617" spans="2:5">
      <c r="B617" s="719">
        <v>53814</v>
      </c>
      <c r="C617" s="720" t="s">
        <v>216</v>
      </c>
      <c r="D617" s="719" t="s">
        <v>171</v>
      </c>
      <c r="E617" s="721">
        <v>154.27000000000001</v>
      </c>
    </row>
    <row r="618" spans="2:5">
      <c r="B618" s="1079">
        <v>53817</v>
      </c>
      <c r="C618" s="1080" t="s">
        <v>217</v>
      </c>
      <c r="D618" s="1079" t="s">
        <v>171</v>
      </c>
      <c r="E618" s="718">
        <v>61.21</v>
      </c>
    </row>
    <row r="619" spans="2:5" ht="30">
      <c r="B619" s="719">
        <v>53818</v>
      </c>
      <c r="C619" s="720" t="s">
        <v>3637</v>
      </c>
      <c r="D619" s="719" t="s">
        <v>171</v>
      </c>
      <c r="E619" s="721">
        <v>4.37</v>
      </c>
    </row>
    <row r="620" spans="2:5" ht="30">
      <c r="B620" s="1079">
        <v>53823</v>
      </c>
      <c r="C620" s="1080" t="s">
        <v>3638</v>
      </c>
      <c r="D620" s="1079" t="s">
        <v>171</v>
      </c>
      <c r="E620" s="718">
        <v>18.22</v>
      </c>
    </row>
    <row r="621" spans="2:5" ht="30">
      <c r="B621" s="719">
        <v>53827</v>
      </c>
      <c r="C621" s="720" t="s">
        <v>3639</v>
      </c>
      <c r="D621" s="719" t="s">
        <v>171</v>
      </c>
      <c r="E621" s="721">
        <v>69.83</v>
      </c>
    </row>
    <row r="622" spans="2:5" ht="30">
      <c r="B622" s="1079">
        <v>53829</v>
      </c>
      <c r="C622" s="1080" t="s">
        <v>3640</v>
      </c>
      <c r="D622" s="1079" t="s">
        <v>171</v>
      </c>
      <c r="E622" s="718">
        <v>71.37</v>
      </c>
    </row>
    <row r="623" spans="2:5" ht="30">
      <c r="B623" s="719">
        <v>53831</v>
      </c>
      <c r="C623" s="720" t="s">
        <v>3641</v>
      </c>
      <c r="D623" s="719" t="s">
        <v>171</v>
      </c>
      <c r="E623" s="721">
        <v>86.83</v>
      </c>
    </row>
    <row r="624" spans="2:5">
      <c r="B624" s="1079">
        <v>53840</v>
      </c>
      <c r="C624" s="1080" t="s">
        <v>3642</v>
      </c>
      <c r="D624" s="1079" t="s">
        <v>171</v>
      </c>
      <c r="E624" s="718">
        <v>2.15</v>
      </c>
    </row>
    <row r="625" spans="2:5">
      <c r="B625" s="719">
        <v>53841</v>
      </c>
      <c r="C625" s="720" t="s">
        <v>3643</v>
      </c>
      <c r="D625" s="719" t="s">
        <v>171</v>
      </c>
      <c r="E625" s="721">
        <v>1.7</v>
      </c>
    </row>
    <row r="626" spans="2:5" ht="30">
      <c r="B626" s="1079">
        <v>53849</v>
      </c>
      <c r="C626" s="1080" t="s">
        <v>218</v>
      </c>
      <c r="D626" s="1079" t="s">
        <v>171</v>
      </c>
      <c r="E626" s="718">
        <v>76.53</v>
      </c>
    </row>
    <row r="627" spans="2:5" ht="30">
      <c r="B627" s="719">
        <v>53857</v>
      </c>
      <c r="C627" s="720" t="s">
        <v>219</v>
      </c>
      <c r="D627" s="719" t="s">
        <v>171</v>
      </c>
      <c r="E627" s="721">
        <v>16.97</v>
      </c>
    </row>
    <row r="628" spans="2:5" ht="30">
      <c r="B628" s="1079">
        <v>53858</v>
      </c>
      <c r="C628" s="1080" t="s">
        <v>220</v>
      </c>
      <c r="D628" s="1079" t="s">
        <v>171</v>
      </c>
      <c r="E628" s="718">
        <v>65.319999999999993</v>
      </c>
    </row>
    <row r="629" spans="2:5" ht="30">
      <c r="B629" s="719">
        <v>53861</v>
      </c>
      <c r="C629" s="720" t="s">
        <v>221</v>
      </c>
      <c r="D629" s="719" t="s">
        <v>171</v>
      </c>
      <c r="E629" s="721">
        <v>23.53</v>
      </c>
    </row>
    <row r="630" spans="2:5">
      <c r="B630" s="1079">
        <v>53863</v>
      </c>
      <c r="C630" s="1080" t="s">
        <v>9888</v>
      </c>
      <c r="D630" s="1079" t="s">
        <v>171</v>
      </c>
      <c r="E630" s="718">
        <v>0.88</v>
      </c>
    </row>
    <row r="631" spans="2:5" ht="30">
      <c r="B631" s="719">
        <v>53865</v>
      </c>
      <c r="C631" s="720" t="s">
        <v>3644</v>
      </c>
      <c r="D631" s="719" t="s">
        <v>171</v>
      </c>
      <c r="E631" s="721">
        <v>34.880000000000003</v>
      </c>
    </row>
    <row r="632" spans="2:5" ht="30">
      <c r="B632" s="1079">
        <v>53866</v>
      </c>
      <c r="C632" s="1080" t="s">
        <v>3645</v>
      </c>
      <c r="D632" s="1079" t="s">
        <v>171</v>
      </c>
      <c r="E632" s="718">
        <v>0.86</v>
      </c>
    </row>
    <row r="633" spans="2:5" ht="30">
      <c r="B633" s="719">
        <v>53882</v>
      </c>
      <c r="C633" s="720" t="s">
        <v>3646</v>
      </c>
      <c r="D633" s="719" t="s">
        <v>171</v>
      </c>
      <c r="E633" s="721">
        <v>13.44</v>
      </c>
    </row>
    <row r="634" spans="2:5" ht="30">
      <c r="B634" s="1079">
        <v>55263</v>
      </c>
      <c r="C634" s="1080" t="s">
        <v>3647</v>
      </c>
      <c r="D634" s="1079" t="s">
        <v>171</v>
      </c>
      <c r="E634" s="718">
        <v>56.63</v>
      </c>
    </row>
    <row r="635" spans="2:5">
      <c r="B635" s="719">
        <v>73303</v>
      </c>
      <c r="C635" s="720" t="s">
        <v>3648</v>
      </c>
      <c r="D635" s="719" t="s">
        <v>171</v>
      </c>
      <c r="E635" s="721">
        <v>3.93</v>
      </c>
    </row>
    <row r="636" spans="2:5">
      <c r="B636" s="1079">
        <v>73307</v>
      </c>
      <c r="C636" s="1080" t="s">
        <v>3649</v>
      </c>
      <c r="D636" s="1079" t="s">
        <v>171</v>
      </c>
      <c r="E636" s="718">
        <v>2.88</v>
      </c>
    </row>
    <row r="637" spans="2:5" ht="30">
      <c r="B637" s="719">
        <v>73309</v>
      </c>
      <c r="C637" s="720" t="s">
        <v>3650</v>
      </c>
      <c r="D637" s="719" t="s">
        <v>171</v>
      </c>
      <c r="E637" s="721">
        <v>15.06</v>
      </c>
    </row>
    <row r="638" spans="2:5">
      <c r="B638" s="1079">
        <v>73311</v>
      </c>
      <c r="C638" s="1080" t="s">
        <v>3651</v>
      </c>
      <c r="D638" s="1079" t="s">
        <v>171</v>
      </c>
      <c r="E638" s="718">
        <v>117.88</v>
      </c>
    </row>
    <row r="639" spans="2:5" ht="30">
      <c r="B639" s="719">
        <v>73313</v>
      </c>
      <c r="C639" s="720" t="s">
        <v>3652</v>
      </c>
      <c r="D639" s="719" t="s">
        <v>171</v>
      </c>
      <c r="E639" s="721">
        <v>3.51</v>
      </c>
    </row>
    <row r="640" spans="2:5" ht="30">
      <c r="B640" s="1079">
        <v>73315</v>
      </c>
      <c r="C640" s="1080" t="s">
        <v>3653</v>
      </c>
      <c r="D640" s="1079" t="s">
        <v>171</v>
      </c>
      <c r="E640" s="718">
        <v>40.83</v>
      </c>
    </row>
    <row r="641" spans="2:5" ht="30">
      <c r="B641" s="719">
        <v>73335</v>
      </c>
      <c r="C641" s="720" t="s">
        <v>3654</v>
      </c>
      <c r="D641" s="719" t="s">
        <v>171</v>
      </c>
      <c r="E641" s="721">
        <v>12.97</v>
      </c>
    </row>
    <row r="642" spans="2:5" ht="45">
      <c r="B642" s="1079">
        <v>73340</v>
      </c>
      <c r="C642" s="1080" t="s">
        <v>3655</v>
      </c>
      <c r="D642" s="1079" t="s">
        <v>171</v>
      </c>
      <c r="E642" s="718">
        <v>69.83</v>
      </c>
    </row>
    <row r="643" spans="2:5">
      <c r="B643" s="719">
        <v>73343</v>
      </c>
      <c r="C643" s="720" t="s">
        <v>3656</v>
      </c>
      <c r="D643" s="719" t="s">
        <v>171</v>
      </c>
      <c r="E643" s="721">
        <v>0.56999999999999995</v>
      </c>
    </row>
    <row r="644" spans="2:5" ht="30">
      <c r="B644" s="1079">
        <v>83361</v>
      </c>
      <c r="C644" s="1080" t="s">
        <v>3658</v>
      </c>
      <c r="D644" s="1079" t="s">
        <v>171</v>
      </c>
      <c r="E644" s="718">
        <v>21.41</v>
      </c>
    </row>
    <row r="645" spans="2:5" ht="30">
      <c r="B645" s="719">
        <v>83761</v>
      </c>
      <c r="C645" s="720" t="s">
        <v>3659</v>
      </c>
      <c r="D645" s="719" t="s">
        <v>171</v>
      </c>
      <c r="E645" s="721">
        <v>5.85</v>
      </c>
    </row>
    <row r="646" spans="2:5" ht="30">
      <c r="B646" s="1079">
        <v>83762</v>
      </c>
      <c r="C646" s="1080" t="s">
        <v>3660</v>
      </c>
      <c r="D646" s="1079" t="s">
        <v>171</v>
      </c>
      <c r="E646" s="718">
        <v>3.85</v>
      </c>
    </row>
    <row r="647" spans="2:5" ht="30">
      <c r="B647" s="719">
        <v>83763</v>
      </c>
      <c r="C647" s="720" t="s">
        <v>3661</v>
      </c>
      <c r="D647" s="719" t="s">
        <v>171</v>
      </c>
      <c r="E647" s="721">
        <v>33.24</v>
      </c>
    </row>
    <row r="648" spans="2:5" ht="30">
      <c r="B648" s="1079">
        <v>83764</v>
      </c>
      <c r="C648" s="1080" t="s">
        <v>3662</v>
      </c>
      <c r="D648" s="1079" t="s">
        <v>171</v>
      </c>
      <c r="E648" s="718">
        <v>1.47</v>
      </c>
    </row>
    <row r="649" spans="2:5">
      <c r="B649" s="719">
        <v>87026</v>
      </c>
      <c r="C649" s="720" t="s">
        <v>3663</v>
      </c>
      <c r="D649" s="719" t="s">
        <v>171</v>
      </c>
      <c r="E649" s="721">
        <v>0.74</v>
      </c>
    </row>
    <row r="650" spans="2:5" ht="30">
      <c r="B650" s="1079">
        <v>87441</v>
      </c>
      <c r="C650" s="1080" t="s">
        <v>3664</v>
      </c>
      <c r="D650" s="1079" t="s">
        <v>171</v>
      </c>
      <c r="E650" s="718">
        <v>0.31</v>
      </c>
    </row>
    <row r="651" spans="2:5" ht="30">
      <c r="B651" s="719">
        <v>87442</v>
      </c>
      <c r="C651" s="720" t="s">
        <v>3665</v>
      </c>
      <c r="D651" s="719" t="s">
        <v>171</v>
      </c>
      <c r="E651" s="721">
        <v>7.0000000000000007E-2</v>
      </c>
    </row>
    <row r="652" spans="2:5" ht="30">
      <c r="B652" s="1079">
        <v>87443</v>
      </c>
      <c r="C652" s="1080" t="s">
        <v>3666</v>
      </c>
      <c r="D652" s="1079" t="s">
        <v>171</v>
      </c>
      <c r="E652" s="718">
        <v>0.26</v>
      </c>
    </row>
    <row r="653" spans="2:5" ht="30">
      <c r="B653" s="719">
        <v>87444</v>
      </c>
      <c r="C653" s="720" t="s">
        <v>3667</v>
      </c>
      <c r="D653" s="719" t="s">
        <v>171</v>
      </c>
      <c r="E653" s="721">
        <v>2.56</v>
      </c>
    </row>
    <row r="654" spans="2:5" ht="30">
      <c r="B654" s="1079">
        <v>88387</v>
      </c>
      <c r="C654" s="1080" t="s">
        <v>3668</v>
      </c>
      <c r="D654" s="1079" t="s">
        <v>171</v>
      </c>
      <c r="E654" s="718">
        <v>0.61</v>
      </c>
    </row>
    <row r="655" spans="2:5" ht="30">
      <c r="B655" s="719">
        <v>88389</v>
      </c>
      <c r="C655" s="720" t="s">
        <v>3669</v>
      </c>
      <c r="D655" s="719" t="s">
        <v>171</v>
      </c>
      <c r="E655" s="721">
        <v>0.14000000000000001</v>
      </c>
    </row>
    <row r="656" spans="2:5" ht="30">
      <c r="B656" s="1079">
        <v>88390</v>
      </c>
      <c r="C656" s="1080" t="s">
        <v>3670</v>
      </c>
      <c r="D656" s="1079" t="s">
        <v>171</v>
      </c>
      <c r="E656" s="718">
        <v>0.51</v>
      </c>
    </row>
    <row r="657" spans="2:5" ht="30">
      <c r="B657" s="719">
        <v>88391</v>
      </c>
      <c r="C657" s="720" t="s">
        <v>3671</v>
      </c>
      <c r="D657" s="719" t="s">
        <v>171</v>
      </c>
      <c r="E657" s="721">
        <v>1.1599999999999999</v>
      </c>
    </row>
    <row r="658" spans="2:5" ht="30">
      <c r="B658" s="1079">
        <v>88394</v>
      </c>
      <c r="C658" s="1080" t="s">
        <v>3672</v>
      </c>
      <c r="D658" s="1079" t="s">
        <v>171</v>
      </c>
      <c r="E658" s="718">
        <v>0.73</v>
      </c>
    </row>
    <row r="659" spans="2:5" ht="30">
      <c r="B659" s="719">
        <v>88395</v>
      </c>
      <c r="C659" s="720" t="s">
        <v>3673</v>
      </c>
      <c r="D659" s="719" t="s">
        <v>171</v>
      </c>
      <c r="E659" s="721">
        <v>0.17</v>
      </c>
    </row>
    <row r="660" spans="2:5" ht="30">
      <c r="B660" s="1079">
        <v>88396</v>
      </c>
      <c r="C660" s="1080" t="s">
        <v>3674</v>
      </c>
      <c r="D660" s="1079" t="s">
        <v>171</v>
      </c>
      <c r="E660" s="718">
        <v>0.61</v>
      </c>
    </row>
    <row r="661" spans="2:5" ht="30">
      <c r="B661" s="719">
        <v>88397</v>
      </c>
      <c r="C661" s="720" t="s">
        <v>3675</v>
      </c>
      <c r="D661" s="719" t="s">
        <v>171</v>
      </c>
      <c r="E661" s="721">
        <v>1.75</v>
      </c>
    </row>
    <row r="662" spans="2:5" ht="30">
      <c r="B662" s="1079">
        <v>88400</v>
      </c>
      <c r="C662" s="1080" t="s">
        <v>3676</v>
      </c>
      <c r="D662" s="1079" t="s">
        <v>171</v>
      </c>
      <c r="E662" s="718">
        <v>0.57999999999999996</v>
      </c>
    </row>
    <row r="663" spans="2:5" ht="30">
      <c r="B663" s="719">
        <v>88401</v>
      </c>
      <c r="C663" s="720" t="s">
        <v>3677</v>
      </c>
      <c r="D663" s="719" t="s">
        <v>171</v>
      </c>
      <c r="E663" s="721">
        <v>0.13</v>
      </c>
    </row>
    <row r="664" spans="2:5" ht="30">
      <c r="B664" s="1079">
        <v>88402</v>
      </c>
      <c r="C664" s="1080" t="s">
        <v>3678</v>
      </c>
      <c r="D664" s="1079" t="s">
        <v>171</v>
      </c>
      <c r="E664" s="718">
        <v>0.48</v>
      </c>
    </row>
    <row r="665" spans="2:5" ht="30">
      <c r="B665" s="719">
        <v>88403</v>
      </c>
      <c r="C665" s="720" t="s">
        <v>3679</v>
      </c>
      <c r="D665" s="719" t="s">
        <v>171</v>
      </c>
      <c r="E665" s="721">
        <v>0.7</v>
      </c>
    </row>
    <row r="666" spans="2:5" ht="30">
      <c r="B666" s="1079">
        <v>88419</v>
      </c>
      <c r="C666" s="1080" t="s">
        <v>3680</v>
      </c>
      <c r="D666" s="1079" t="s">
        <v>171</v>
      </c>
      <c r="E666" s="718">
        <v>3.8</v>
      </c>
    </row>
    <row r="667" spans="2:5" ht="30">
      <c r="B667" s="719">
        <v>88422</v>
      </c>
      <c r="C667" s="720" t="s">
        <v>3681</v>
      </c>
      <c r="D667" s="719" t="s">
        <v>171</v>
      </c>
      <c r="E667" s="721">
        <v>0.88</v>
      </c>
    </row>
    <row r="668" spans="2:5" ht="30">
      <c r="B668" s="1079">
        <v>88425</v>
      </c>
      <c r="C668" s="1080" t="s">
        <v>3682</v>
      </c>
      <c r="D668" s="1079" t="s">
        <v>171</v>
      </c>
      <c r="E668" s="718">
        <v>3.16</v>
      </c>
    </row>
    <row r="669" spans="2:5" ht="30">
      <c r="B669" s="719">
        <v>88427</v>
      </c>
      <c r="C669" s="720" t="s">
        <v>3683</v>
      </c>
      <c r="D669" s="719" t="s">
        <v>171</v>
      </c>
      <c r="E669" s="721">
        <v>1.77</v>
      </c>
    </row>
    <row r="670" spans="2:5" ht="30">
      <c r="B670" s="1079">
        <v>88434</v>
      </c>
      <c r="C670" s="1080" t="s">
        <v>3684</v>
      </c>
      <c r="D670" s="1079" t="s">
        <v>171</v>
      </c>
      <c r="E670" s="718">
        <v>5.04</v>
      </c>
    </row>
    <row r="671" spans="2:5" ht="30">
      <c r="B671" s="719">
        <v>88435</v>
      </c>
      <c r="C671" s="720" t="s">
        <v>3685</v>
      </c>
      <c r="D671" s="719" t="s">
        <v>171</v>
      </c>
      <c r="E671" s="721">
        <v>1.17</v>
      </c>
    </row>
    <row r="672" spans="2:5" ht="30">
      <c r="B672" s="1079">
        <v>88436</v>
      </c>
      <c r="C672" s="1080" t="s">
        <v>3686</v>
      </c>
      <c r="D672" s="1079" t="s">
        <v>171</v>
      </c>
      <c r="E672" s="718">
        <v>4.1900000000000004</v>
      </c>
    </row>
    <row r="673" spans="2:5" ht="30">
      <c r="B673" s="719">
        <v>88437</v>
      </c>
      <c r="C673" s="720" t="s">
        <v>3687</v>
      </c>
      <c r="D673" s="719" t="s">
        <v>171</v>
      </c>
      <c r="E673" s="721">
        <v>1.77</v>
      </c>
    </row>
    <row r="674" spans="2:5" ht="30">
      <c r="B674" s="1079">
        <v>88569</v>
      </c>
      <c r="C674" s="1080" t="s">
        <v>3688</v>
      </c>
      <c r="D674" s="1079" t="s">
        <v>171</v>
      </c>
      <c r="E674" s="718">
        <v>3.32</v>
      </c>
    </row>
    <row r="675" spans="2:5" ht="30">
      <c r="B675" s="719">
        <v>88570</v>
      </c>
      <c r="C675" s="720" t="s">
        <v>3689</v>
      </c>
      <c r="D675" s="719" t="s">
        <v>171</v>
      </c>
      <c r="E675" s="721">
        <v>1.37</v>
      </c>
    </row>
    <row r="676" spans="2:5" ht="30">
      <c r="B676" s="1079">
        <v>88826</v>
      </c>
      <c r="C676" s="1080" t="s">
        <v>3690</v>
      </c>
      <c r="D676" s="1079" t="s">
        <v>171</v>
      </c>
      <c r="E676" s="718">
        <v>0.23</v>
      </c>
    </row>
    <row r="677" spans="2:5" ht="30">
      <c r="B677" s="719">
        <v>88827</v>
      </c>
      <c r="C677" s="720" t="s">
        <v>3691</v>
      </c>
      <c r="D677" s="719" t="s">
        <v>171</v>
      </c>
      <c r="E677" s="721">
        <v>0.05</v>
      </c>
    </row>
    <row r="678" spans="2:5" ht="30">
      <c r="B678" s="1079">
        <v>88828</v>
      </c>
      <c r="C678" s="1080" t="s">
        <v>3692</v>
      </c>
      <c r="D678" s="1079" t="s">
        <v>171</v>
      </c>
      <c r="E678" s="718">
        <v>0.19</v>
      </c>
    </row>
    <row r="679" spans="2:5" ht="30">
      <c r="B679" s="719">
        <v>88829</v>
      </c>
      <c r="C679" s="720" t="s">
        <v>3693</v>
      </c>
      <c r="D679" s="719" t="s">
        <v>171</v>
      </c>
      <c r="E679" s="721">
        <v>0.47</v>
      </c>
    </row>
    <row r="680" spans="2:5" ht="30">
      <c r="B680" s="1079">
        <v>88832</v>
      </c>
      <c r="C680" s="1080" t="s">
        <v>222</v>
      </c>
      <c r="D680" s="1079" t="s">
        <v>171</v>
      </c>
      <c r="E680" s="718">
        <v>25.03</v>
      </c>
    </row>
    <row r="681" spans="2:5" ht="30">
      <c r="B681" s="719">
        <v>88834</v>
      </c>
      <c r="C681" s="720" t="s">
        <v>223</v>
      </c>
      <c r="D681" s="719" t="s">
        <v>171</v>
      </c>
      <c r="E681" s="721">
        <v>5.63</v>
      </c>
    </row>
    <row r="682" spans="2:5" ht="30">
      <c r="B682" s="1079">
        <v>88835</v>
      </c>
      <c r="C682" s="1080" t="s">
        <v>224</v>
      </c>
      <c r="D682" s="1079" t="s">
        <v>171</v>
      </c>
      <c r="E682" s="718">
        <v>35.200000000000003</v>
      </c>
    </row>
    <row r="683" spans="2:5" ht="30">
      <c r="B683" s="719">
        <v>88836</v>
      </c>
      <c r="C683" s="720" t="s">
        <v>225</v>
      </c>
      <c r="D683" s="719" t="s">
        <v>171</v>
      </c>
      <c r="E683" s="721">
        <v>56.12</v>
      </c>
    </row>
    <row r="684" spans="2:5">
      <c r="B684" s="1079">
        <v>88839</v>
      </c>
      <c r="C684" s="1080" t="s">
        <v>226</v>
      </c>
      <c r="D684" s="1079" t="s">
        <v>171</v>
      </c>
      <c r="E684" s="718">
        <v>30.42</v>
      </c>
    </row>
    <row r="685" spans="2:5">
      <c r="B685" s="719">
        <v>88840</v>
      </c>
      <c r="C685" s="720" t="s">
        <v>227</v>
      </c>
      <c r="D685" s="719" t="s">
        <v>171</v>
      </c>
      <c r="E685" s="721">
        <v>6.84</v>
      </c>
    </row>
    <row r="686" spans="2:5">
      <c r="B686" s="1079">
        <v>88841</v>
      </c>
      <c r="C686" s="1080" t="s">
        <v>228</v>
      </c>
      <c r="D686" s="1079" t="s">
        <v>171</v>
      </c>
      <c r="E686" s="718">
        <v>38.020000000000003</v>
      </c>
    </row>
    <row r="687" spans="2:5">
      <c r="B687" s="719">
        <v>88842</v>
      </c>
      <c r="C687" s="720" t="s">
        <v>3694</v>
      </c>
      <c r="D687" s="719" t="s">
        <v>171</v>
      </c>
      <c r="E687" s="721">
        <v>76.53</v>
      </c>
    </row>
    <row r="688" spans="2:5" ht="30">
      <c r="B688" s="1079">
        <v>88847</v>
      </c>
      <c r="C688" s="1080" t="s">
        <v>3695</v>
      </c>
      <c r="D688" s="1079" t="s">
        <v>171</v>
      </c>
      <c r="E688" s="718">
        <v>19.16</v>
      </c>
    </row>
    <row r="689" spans="2:5" ht="30">
      <c r="B689" s="719">
        <v>88848</v>
      </c>
      <c r="C689" s="720" t="s">
        <v>3696</v>
      </c>
      <c r="D689" s="719" t="s">
        <v>171</v>
      </c>
      <c r="E689" s="721">
        <v>5.74</v>
      </c>
    </row>
    <row r="690" spans="2:5" ht="30">
      <c r="B690" s="1079">
        <v>88853</v>
      </c>
      <c r="C690" s="1080" t="s">
        <v>3697</v>
      </c>
      <c r="D690" s="1079" t="s">
        <v>171</v>
      </c>
      <c r="E690" s="718">
        <v>0.14000000000000001</v>
      </c>
    </row>
    <row r="691" spans="2:5" ht="30">
      <c r="B691" s="719">
        <v>88854</v>
      </c>
      <c r="C691" s="720" t="s">
        <v>3698</v>
      </c>
      <c r="D691" s="719" t="s">
        <v>171</v>
      </c>
      <c r="E691" s="721">
        <v>0.04</v>
      </c>
    </row>
    <row r="692" spans="2:5" ht="30">
      <c r="B692" s="1079">
        <v>88855</v>
      </c>
      <c r="C692" s="1080" t="s">
        <v>3699</v>
      </c>
      <c r="D692" s="1079" t="s">
        <v>171</v>
      </c>
      <c r="E692" s="718">
        <v>2.75</v>
      </c>
    </row>
    <row r="693" spans="2:5">
      <c r="B693" s="719">
        <v>88856</v>
      </c>
      <c r="C693" s="720" t="s">
        <v>3700</v>
      </c>
      <c r="D693" s="719" t="s">
        <v>171</v>
      </c>
      <c r="E693" s="721">
        <v>0.95</v>
      </c>
    </row>
    <row r="694" spans="2:5" ht="45">
      <c r="B694" s="1079">
        <v>88857</v>
      </c>
      <c r="C694" s="1080" t="s">
        <v>3701</v>
      </c>
      <c r="D694" s="1079" t="s">
        <v>171</v>
      </c>
      <c r="E694" s="718">
        <v>13.84</v>
      </c>
    </row>
    <row r="695" spans="2:5" ht="30">
      <c r="B695" s="719">
        <v>88858</v>
      </c>
      <c r="C695" s="720" t="s">
        <v>3702</v>
      </c>
      <c r="D695" s="719" t="s">
        <v>171</v>
      </c>
      <c r="E695" s="721">
        <v>3.11</v>
      </c>
    </row>
    <row r="696" spans="2:5" ht="45">
      <c r="B696" s="1079">
        <v>88859</v>
      </c>
      <c r="C696" s="1080" t="s">
        <v>3703</v>
      </c>
      <c r="D696" s="1079" t="s">
        <v>171</v>
      </c>
      <c r="E696" s="718">
        <v>12.31</v>
      </c>
    </row>
    <row r="697" spans="2:5" ht="30">
      <c r="B697" s="719">
        <v>88860</v>
      </c>
      <c r="C697" s="720" t="s">
        <v>3704</v>
      </c>
      <c r="D697" s="719" t="s">
        <v>171</v>
      </c>
      <c r="E697" s="721">
        <v>2.77</v>
      </c>
    </row>
    <row r="698" spans="2:5" ht="30">
      <c r="B698" s="1079">
        <v>88900</v>
      </c>
      <c r="C698" s="1080" t="s">
        <v>229</v>
      </c>
      <c r="D698" s="1079" t="s">
        <v>171</v>
      </c>
      <c r="E698" s="718">
        <v>29.19</v>
      </c>
    </row>
    <row r="699" spans="2:5" ht="30">
      <c r="B699" s="719">
        <v>88902</v>
      </c>
      <c r="C699" s="720" t="s">
        <v>230</v>
      </c>
      <c r="D699" s="719" t="s">
        <v>171</v>
      </c>
      <c r="E699" s="721">
        <v>6.56</v>
      </c>
    </row>
    <row r="700" spans="2:5" ht="30">
      <c r="B700" s="1079">
        <v>88903</v>
      </c>
      <c r="C700" s="1080" t="s">
        <v>231</v>
      </c>
      <c r="D700" s="1079" t="s">
        <v>171</v>
      </c>
      <c r="E700" s="718">
        <v>41.05</v>
      </c>
    </row>
    <row r="701" spans="2:5" ht="30">
      <c r="B701" s="719">
        <v>88904</v>
      </c>
      <c r="C701" s="720" t="s">
        <v>232</v>
      </c>
      <c r="D701" s="719" t="s">
        <v>171</v>
      </c>
      <c r="E701" s="721">
        <v>79.099999999999994</v>
      </c>
    </row>
    <row r="702" spans="2:5" ht="30">
      <c r="B702" s="1079">
        <v>89009</v>
      </c>
      <c r="C702" s="1080" t="s">
        <v>233</v>
      </c>
      <c r="D702" s="1079" t="s">
        <v>171</v>
      </c>
      <c r="E702" s="718">
        <v>37.68</v>
      </c>
    </row>
    <row r="703" spans="2:5" ht="30">
      <c r="B703" s="719">
        <v>89010</v>
      </c>
      <c r="C703" s="720" t="s">
        <v>234</v>
      </c>
      <c r="D703" s="719" t="s">
        <v>171</v>
      </c>
      <c r="E703" s="721">
        <v>8.4700000000000006</v>
      </c>
    </row>
    <row r="704" spans="2:5" ht="45">
      <c r="B704" s="1079">
        <v>89011</v>
      </c>
      <c r="C704" s="1080" t="s">
        <v>3705</v>
      </c>
      <c r="D704" s="1079" t="s">
        <v>171</v>
      </c>
      <c r="E704" s="718">
        <v>13.35</v>
      </c>
    </row>
    <row r="705" spans="2:5" ht="30">
      <c r="B705" s="719">
        <v>89012</v>
      </c>
      <c r="C705" s="720" t="s">
        <v>3706</v>
      </c>
      <c r="D705" s="719" t="s">
        <v>171</v>
      </c>
      <c r="E705" s="721">
        <v>3</v>
      </c>
    </row>
    <row r="706" spans="2:5">
      <c r="B706" s="1079">
        <v>89013</v>
      </c>
      <c r="C706" s="1080" t="s">
        <v>235</v>
      </c>
      <c r="D706" s="1079" t="s">
        <v>171</v>
      </c>
      <c r="E706" s="718">
        <v>123.42</v>
      </c>
    </row>
    <row r="707" spans="2:5">
      <c r="B707" s="719">
        <v>89014</v>
      </c>
      <c r="C707" s="720" t="s">
        <v>236</v>
      </c>
      <c r="D707" s="719" t="s">
        <v>171</v>
      </c>
      <c r="E707" s="721">
        <v>27.77</v>
      </c>
    </row>
    <row r="708" spans="2:5" ht="30">
      <c r="B708" s="1079">
        <v>89015</v>
      </c>
      <c r="C708" s="1080" t="s">
        <v>3707</v>
      </c>
      <c r="D708" s="1079" t="s">
        <v>171</v>
      </c>
      <c r="E708" s="718">
        <v>2.76</v>
      </c>
    </row>
    <row r="709" spans="2:5">
      <c r="B709" s="719">
        <v>89016</v>
      </c>
      <c r="C709" s="720" t="s">
        <v>3708</v>
      </c>
      <c r="D709" s="719" t="s">
        <v>171</v>
      </c>
      <c r="E709" s="721">
        <v>1.01</v>
      </c>
    </row>
    <row r="710" spans="2:5">
      <c r="B710" s="1079">
        <v>89017</v>
      </c>
      <c r="C710" s="1080" t="s">
        <v>237</v>
      </c>
      <c r="D710" s="1079" t="s">
        <v>171</v>
      </c>
      <c r="E710" s="718">
        <v>37.44</v>
      </c>
    </row>
    <row r="711" spans="2:5">
      <c r="B711" s="719">
        <v>89018</v>
      </c>
      <c r="C711" s="720" t="s">
        <v>238</v>
      </c>
      <c r="D711" s="719" t="s">
        <v>171</v>
      </c>
      <c r="E711" s="721">
        <v>8.42</v>
      </c>
    </row>
    <row r="712" spans="2:5" ht="30">
      <c r="B712" s="1079">
        <v>89019</v>
      </c>
      <c r="C712" s="1080" t="s">
        <v>3709</v>
      </c>
      <c r="D712" s="1079" t="s">
        <v>171</v>
      </c>
      <c r="E712" s="718">
        <v>0.27</v>
      </c>
    </row>
    <row r="713" spans="2:5" ht="30">
      <c r="B713" s="719">
        <v>89020</v>
      </c>
      <c r="C713" s="720" t="s">
        <v>3710</v>
      </c>
      <c r="D713" s="719" t="s">
        <v>171</v>
      </c>
      <c r="E713" s="721">
        <v>7.0000000000000007E-2</v>
      </c>
    </row>
    <row r="714" spans="2:5">
      <c r="B714" s="1079">
        <v>89023</v>
      </c>
      <c r="C714" s="1080" t="s">
        <v>239</v>
      </c>
      <c r="D714" s="1079" t="s">
        <v>171</v>
      </c>
      <c r="E714" s="718">
        <v>1.79</v>
      </c>
    </row>
    <row r="715" spans="2:5">
      <c r="B715" s="719">
        <v>89024</v>
      </c>
      <c r="C715" s="720" t="s">
        <v>240</v>
      </c>
      <c r="D715" s="719" t="s">
        <v>171</v>
      </c>
      <c r="E715" s="721">
        <v>0.53</v>
      </c>
    </row>
    <row r="716" spans="2:5">
      <c r="B716" s="1079">
        <v>89025</v>
      </c>
      <c r="C716" s="1080" t="s">
        <v>241</v>
      </c>
      <c r="D716" s="1079" t="s">
        <v>171</v>
      </c>
      <c r="E716" s="718">
        <v>1.24</v>
      </c>
    </row>
    <row r="717" spans="2:5">
      <c r="B717" s="719">
        <v>89026</v>
      </c>
      <c r="C717" s="720" t="s">
        <v>242</v>
      </c>
      <c r="D717" s="719" t="s">
        <v>171</v>
      </c>
      <c r="E717" s="721">
        <v>136.59</v>
      </c>
    </row>
    <row r="718" spans="2:5">
      <c r="B718" s="1079">
        <v>89029</v>
      </c>
      <c r="C718" s="1080" t="s">
        <v>243</v>
      </c>
      <c r="D718" s="1079" t="s">
        <v>171</v>
      </c>
      <c r="E718" s="718">
        <v>29.06</v>
      </c>
    </row>
    <row r="719" spans="2:5">
      <c r="B719" s="719">
        <v>89030</v>
      </c>
      <c r="C719" s="720" t="s">
        <v>244</v>
      </c>
      <c r="D719" s="719" t="s">
        <v>171</v>
      </c>
      <c r="E719" s="721">
        <v>6.53</v>
      </c>
    </row>
    <row r="720" spans="2:5">
      <c r="B720" s="1079">
        <v>89033</v>
      </c>
      <c r="C720" s="1080" t="s">
        <v>3711</v>
      </c>
      <c r="D720" s="1079" t="s">
        <v>171</v>
      </c>
      <c r="E720" s="718">
        <v>4.92</v>
      </c>
    </row>
    <row r="721" spans="2:5">
      <c r="B721" s="719">
        <v>89034</v>
      </c>
      <c r="C721" s="720" t="s">
        <v>3712</v>
      </c>
      <c r="D721" s="719" t="s">
        <v>171</v>
      </c>
      <c r="E721" s="721">
        <v>1.66</v>
      </c>
    </row>
    <row r="722" spans="2:5" ht="30">
      <c r="B722" s="1079">
        <v>89128</v>
      </c>
      <c r="C722" s="1080" t="s">
        <v>245</v>
      </c>
      <c r="D722" s="1079" t="s">
        <v>171</v>
      </c>
      <c r="E722" s="718">
        <v>15.52</v>
      </c>
    </row>
    <row r="723" spans="2:5" ht="30">
      <c r="B723" s="719">
        <v>89129</v>
      </c>
      <c r="C723" s="720" t="s">
        <v>246</v>
      </c>
      <c r="D723" s="719" t="s">
        <v>171</v>
      </c>
      <c r="E723" s="721">
        <v>3.49</v>
      </c>
    </row>
    <row r="724" spans="2:5" ht="30">
      <c r="B724" s="1079">
        <v>89130</v>
      </c>
      <c r="C724" s="1080" t="s">
        <v>247</v>
      </c>
      <c r="D724" s="1079" t="s">
        <v>171</v>
      </c>
      <c r="E724" s="718">
        <v>21.52</v>
      </c>
    </row>
    <row r="725" spans="2:5" ht="30">
      <c r="B725" s="719">
        <v>89131</v>
      </c>
      <c r="C725" s="720" t="s">
        <v>248</v>
      </c>
      <c r="D725" s="719" t="s">
        <v>171</v>
      </c>
      <c r="E725" s="721">
        <v>4.84</v>
      </c>
    </row>
    <row r="726" spans="2:5" ht="30">
      <c r="B726" s="1079">
        <v>89210</v>
      </c>
      <c r="C726" s="1080" t="s">
        <v>3713</v>
      </c>
      <c r="D726" s="1079" t="s">
        <v>171</v>
      </c>
      <c r="E726" s="718">
        <v>14.48</v>
      </c>
    </row>
    <row r="727" spans="2:5" ht="30">
      <c r="B727" s="719">
        <v>89211</v>
      </c>
      <c r="C727" s="720" t="s">
        <v>3714</v>
      </c>
      <c r="D727" s="719" t="s">
        <v>171</v>
      </c>
      <c r="E727" s="721">
        <v>3.37</v>
      </c>
    </row>
    <row r="728" spans="2:5">
      <c r="B728" s="1079">
        <v>89212</v>
      </c>
      <c r="C728" s="1080" t="s">
        <v>249</v>
      </c>
      <c r="D728" s="1079" t="s">
        <v>171</v>
      </c>
      <c r="E728" s="718">
        <v>10.67</v>
      </c>
    </row>
    <row r="729" spans="2:5">
      <c r="B729" s="719">
        <v>89213</v>
      </c>
      <c r="C729" s="720" t="s">
        <v>250</v>
      </c>
      <c r="D729" s="719" t="s">
        <v>171</v>
      </c>
      <c r="E729" s="721">
        <v>4.1399999999999997</v>
      </c>
    </row>
    <row r="730" spans="2:5">
      <c r="B730" s="1079">
        <v>89214</v>
      </c>
      <c r="C730" s="1080" t="s">
        <v>251</v>
      </c>
      <c r="D730" s="1079" t="s">
        <v>171</v>
      </c>
      <c r="E730" s="718">
        <v>12.55</v>
      </c>
    </row>
    <row r="731" spans="2:5" ht="30">
      <c r="B731" s="719">
        <v>89215</v>
      </c>
      <c r="C731" s="720" t="s">
        <v>252</v>
      </c>
      <c r="D731" s="719" t="s">
        <v>171</v>
      </c>
      <c r="E731" s="721">
        <v>89.8</v>
      </c>
    </row>
    <row r="732" spans="2:5" ht="30">
      <c r="B732" s="1079">
        <v>89219</v>
      </c>
      <c r="C732" s="1080" t="s">
        <v>3715</v>
      </c>
      <c r="D732" s="1079" t="s">
        <v>171</v>
      </c>
      <c r="E732" s="718">
        <v>15.12</v>
      </c>
    </row>
    <row r="733" spans="2:5" ht="30">
      <c r="B733" s="719">
        <v>89220</v>
      </c>
      <c r="C733" s="720" t="s">
        <v>3716</v>
      </c>
      <c r="D733" s="719" t="s">
        <v>171</v>
      </c>
      <c r="E733" s="721">
        <v>3.52</v>
      </c>
    </row>
    <row r="734" spans="2:5" ht="30">
      <c r="B734" s="1079">
        <v>89221</v>
      </c>
      <c r="C734" s="1080" t="s">
        <v>3717</v>
      </c>
      <c r="D734" s="1079" t="s">
        <v>171</v>
      </c>
      <c r="E734" s="718">
        <v>0.94</v>
      </c>
    </row>
    <row r="735" spans="2:5" ht="30">
      <c r="B735" s="719">
        <v>89222</v>
      </c>
      <c r="C735" s="720" t="s">
        <v>3718</v>
      </c>
      <c r="D735" s="719" t="s">
        <v>171</v>
      </c>
      <c r="E735" s="721">
        <v>0.22</v>
      </c>
    </row>
    <row r="736" spans="2:5" ht="30">
      <c r="B736" s="1079">
        <v>89223</v>
      </c>
      <c r="C736" s="1080" t="s">
        <v>3719</v>
      </c>
      <c r="D736" s="1079" t="s">
        <v>171</v>
      </c>
      <c r="E736" s="718">
        <v>0.78</v>
      </c>
    </row>
    <row r="737" spans="2:5" ht="30">
      <c r="B737" s="719">
        <v>89224</v>
      </c>
      <c r="C737" s="720" t="s">
        <v>3720</v>
      </c>
      <c r="D737" s="719" t="s">
        <v>171</v>
      </c>
      <c r="E737" s="721">
        <v>0.93</v>
      </c>
    </row>
    <row r="738" spans="2:5" ht="30">
      <c r="B738" s="1079">
        <v>89228</v>
      </c>
      <c r="C738" s="1080" t="s">
        <v>253</v>
      </c>
      <c r="D738" s="1079" t="s">
        <v>171</v>
      </c>
      <c r="E738" s="718">
        <v>26.42</v>
      </c>
    </row>
    <row r="739" spans="2:5" ht="30">
      <c r="B739" s="719">
        <v>89229</v>
      </c>
      <c r="C739" s="720" t="s">
        <v>254</v>
      </c>
      <c r="D739" s="719" t="s">
        <v>171</v>
      </c>
      <c r="E739" s="721">
        <v>8.41</v>
      </c>
    </row>
    <row r="740" spans="2:5">
      <c r="B740" s="1079">
        <v>89230</v>
      </c>
      <c r="C740" s="1080" t="s">
        <v>3721</v>
      </c>
      <c r="D740" s="1079" t="s">
        <v>171</v>
      </c>
      <c r="E740" s="718">
        <v>67.349999999999994</v>
      </c>
    </row>
    <row r="741" spans="2:5">
      <c r="B741" s="719">
        <v>89231</v>
      </c>
      <c r="C741" s="720" t="s">
        <v>3722</v>
      </c>
      <c r="D741" s="719" t="s">
        <v>171</v>
      </c>
      <c r="E741" s="721">
        <v>15.15</v>
      </c>
    </row>
    <row r="742" spans="2:5">
      <c r="B742" s="1079">
        <v>89232</v>
      </c>
      <c r="C742" s="1080" t="s">
        <v>3723</v>
      </c>
      <c r="D742" s="1079" t="s">
        <v>171</v>
      </c>
      <c r="E742" s="718">
        <v>105.23</v>
      </c>
    </row>
    <row r="743" spans="2:5" ht="30">
      <c r="B743" s="719">
        <v>89233</v>
      </c>
      <c r="C743" s="720" t="s">
        <v>3724</v>
      </c>
      <c r="D743" s="719" t="s">
        <v>171</v>
      </c>
      <c r="E743" s="721">
        <v>106.12</v>
      </c>
    </row>
    <row r="744" spans="2:5">
      <c r="B744" s="1079">
        <v>89236</v>
      </c>
      <c r="C744" s="1080" t="s">
        <v>3725</v>
      </c>
      <c r="D744" s="1079" t="s">
        <v>171</v>
      </c>
      <c r="E744" s="718">
        <v>157.33000000000001</v>
      </c>
    </row>
    <row r="745" spans="2:5">
      <c r="B745" s="719">
        <v>89237</v>
      </c>
      <c r="C745" s="720" t="s">
        <v>3726</v>
      </c>
      <c r="D745" s="719" t="s">
        <v>171</v>
      </c>
      <c r="E745" s="721">
        <v>35.39</v>
      </c>
    </row>
    <row r="746" spans="2:5">
      <c r="B746" s="1079">
        <v>89238</v>
      </c>
      <c r="C746" s="1080" t="s">
        <v>3727</v>
      </c>
      <c r="D746" s="1079" t="s">
        <v>171</v>
      </c>
      <c r="E746" s="718">
        <v>245.82</v>
      </c>
    </row>
    <row r="747" spans="2:5" ht="30">
      <c r="B747" s="719">
        <v>89239</v>
      </c>
      <c r="C747" s="720" t="s">
        <v>3728</v>
      </c>
      <c r="D747" s="719" t="s">
        <v>171</v>
      </c>
      <c r="E747" s="721">
        <v>280.64</v>
      </c>
    </row>
    <row r="748" spans="2:5" ht="30">
      <c r="B748" s="1079">
        <v>89240</v>
      </c>
      <c r="C748" s="1080" t="s">
        <v>3729</v>
      </c>
      <c r="D748" s="1079" t="s">
        <v>171</v>
      </c>
      <c r="E748" s="718">
        <v>45.27</v>
      </c>
    </row>
    <row r="749" spans="2:5" ht="30">
      <c r="B749" s="719">
        <v>89241</v>
      </c>
      <c r="C749" s="720" t="s">
        <v>3730</v>
      </c>
      <c r="D749" s="719" t="s">
        <v>171</v>
      </c>
      <c r="E749" s="721">
        <v>13.56</v>
      </c>
    </row>
    <row r="750" spans="2:5">
      <c r="B750" s="1079">
        <v>89246</v>
      </c>
      <c r="C750" s="1080" t="s">
        <v>3731</v>
      </c>
      <c r="D750" s="1079" t="s">
        <v>171</v>
      </c>
      <c r="E750" s="718">
        <v>136.71</v>
      </c>
    </row>
    <row r="751" spans="2:5">
      <c r="B751" s="719">
        <v>89247</v>
      </c>
      <c r="C751" s="720" t="s">
        <v>3732</v>
      </c>
      <c r="D751" s="719" t="s">
        <v>171</v>
      </c>
      <c r="E751" s="721">
        <v>30.75</v>
      </c>
    </row>
    <row r="752" spans="2:5">
      <c r="B752" s="1079">
        <v>89248</v>
      </c>
      <c r="C752" s="1080" t="s">
        <v>3733</v>
      </c>
      <c r="D752" s="1079" t="s">
        <v>171</v>
      </c>
      <c r="E752" s="718">
        <v>213.6</v>
      </c>
    </row>
    <row r="753" spans="2:5" ht="30">
      <c r="B753" s="719">
        <v>89249</v>
      </c>
      <c r="C753" s="720" t="s">
        <v>3734</v>
      </c>
      <c r="D753" s="719" t="s">
        <v>171</v>
      </c>
      <c r="E753" s="721">
        <v>215.25</v>
      </c>
    </row>
    <row r="754" spans="2:5" ht="30">
      <c r="B754" s="1079">
        <v>89253</v>
      </c>
      <c r="C754" s="1080" t="s">
        <v>3735</v>
      </c>
      <c r="D754" s="1079" t="s">
        <v>171</v>
      </c>
      <c r="E754" s="718">
        <v>37.1</v>
      </c>
    </row>
    <row r="755" spans="2:5" ht="30">
      <c r="B755" s="719">
        <v>89254</v>
      </c>
      <c r="C755" s="720" t="s">
        <v>3736</v>
      </c>
      <c r="D755" s="719" t="s">
        <v>171</v>
      </c>
      <c r="E755" s="721">
        <v>11.11</v>
      </c>
    </row>
    <row r="756" spans="2:5" ht="30">
      <c r="B756" s="1079">
        <v>89255</v>
      </c>
      <c r="C756" s="1080" t="s">
        <v>3737</v>
      </c>
      <c r="D756" s="1079" t="s">
        <v>171</v>
      </c>
      <c r="E756" s="718">
        <v>46.19</v>
      </c>
    </row>
    <row r="757" spans="2:5" ht="30">
      <c r="B757" s="719">
        <v>89256</v>
      </c>
      <c r="C757" s="720" t="s">
        <v>3738</v>
      </c>
      <c r="D757" s="719" t="s">
        <v>171</v>
      </c>
      <c r="E757" s="721">
        <v>51.02</v>
      </c>
    </row>
    <row r="758" spans="2:5" ht="30">
      <c r="B758" s="1079">
        <v>89259</v>
      </c>
      <c r="C758" s="1080" t="s">
        <v>3739</v>
      </c>
      <c r="D758" s="1079" t="s">
        <v>171</v>
      </c>
      <c r="E758" s="718">
        <v>10.88</v>
      </c>
    </row>
    <row r="759" spans="2:5" ht="30">
      <c r="B759" s="719">
        <v>89260</v>
      </c>
      <c r="C759" s="720" t="s">
        <v>3740</v>
      </c>
      <c r="D759" s="719" t="s">
        <v>171</v>
      </c>
      <c r="E759" s="721">
        <v>2.77</v>
      </c>
    </row>
    <row r="760" spans="2:5" ht="30">
      <c r="B760" s="1079">
        <v>89262</v>
      </c>
      <c r="C760" s="1080" t="s">
        <v>3741</v>
      </c>
      <c r="D760" s="1079" t="s">
        <v>171</v>
      </c>
      <c r="E760" s="718">
        <v>13.6</v>
      </c>
    </row>
    <row r="761" spans="2:5" ht="30">
      <c r="B761" s="719">
        <v>89264</v>
      </c>
      <c r="C761" s="720" t="s">
        <v>3742</v>
      </c>
      <c r="D761" s="719" t="s">
        <v>171</v>
      </c>
      <c r="E761" s="721">
        <v>8.76</v>
      </c>
    </row>
    <row r="762" spans="2:5" ht="30">
      <c r="B762" s="1079">
        <v>89265</v>
      </c>
      <c r="C762" s="1080" t="s">
        <v>3743</v>
      </c>
      <c r="D762" s="1079" t="s">
        <v>171</v>
      </c>
      <c r="E762" s="718">
        <v>2.23</v>
      </c>
    </row>
    <row r="763" spans="2:5" ht="45">
      <c r="B763" s="719">
        <v>89266</v>
      </c>
      <c r="C763" s="720" t="s">
        <v>3744</v>
      </c>
      <c r="D763" s="719" t="s">
        <v>171</v>
      </c>
      <c r="E763" s="721">
        <v>0.46</v>
      </c>
    </row>
    <row r="764" spans="2:5" ht="30">
      <c r="B764" s="1079">
        <v>89267</v>
      </c>
      <c r="C764" s="1080" t="s">
        <v>8770</v>
      </c>
      <c r="D764" s="1079" t="s">
        <v>171</v>
      </c>
      <c r="E764" s="718">
        <v>25.77</v>
      </c>
    </row>
    <row r="765" spans="2:5" ht="30">
      <c r="B765" s="719">
        <v>89268</v>
      </c>
      <c r="C765" s="720" t="s">
        <v>8771</v>
      </c>
      <c r="D765" s="719" t="s">
        <v>171</v>
      </c>
      <c r="E765" s="721">
        <v>6.6</v>
      </c>
    </row>
    <row r="766" spans="2:5" ht="30">
      <c r="B766" s="1079">
        <v>89269</v>
      </c>
      <c r="C766" s="1080" t="s">
        <v>8772</v>
      </c>
      <c r="D766" s="1079" t="s">
        <v>171</v>
      </c>
      <c r="E766" s="718">
        <v>1.35</v>
      </c>
    </row>
    <row r="767" spans="2:5" ht="30">
      <c r="B767" s="719">
        <v>89270</v>
      </c>
      <c r="C767" s="720" t="s">
        <v>8773</v>
      </c>
      <c r="D767" s="719" t="s">
        <v>171</v>
      </c>
      <c r="E767" s="721">
        <v>32.33</v>
      </c>
    </row>
    <row r="768" spans="2:5" ht="30">
      <c r="B768" s="1079">
        <v>89271</v>
      </c>
      <c r="C768" s="1080" t="s">
        <v>8774</v>
      </c>
      <c r="D768" s="1079" t="s">
        <v>171</v>
      </c>
      <c r="E768" s="718">
        <v>49.76</v>
      </c>
    </row>
    <row r="769" spans="2:5" ht="30">
      <c r="B769" s="719">
        <v>89274</v>
      </c>
      <c r="C769" s="720" t="s">
        <v>3745</v>
      </c>
      <c r="D769" s="719" t="s">
        <v>171</v>
      </c>
      <c r="E769" s="721">
        <v>1.1499999999999999</v>
      </c>
    </row>
    <row r="770" spans="2:5" ht="30">
      <c r="B770" s="1079">
        <v>89275</v>
      </c>
      <c r="C770" s="1080" t="s">
        <v>3746</v>
      </c>
      <c r="D770" s="1079" t="s">
        <v>171</v>
      </c>
      <c r="E770" s="718">
        <v>0.26</v>
      </c>
    </row>
    <row r="771" spans="2:5" ht="30">
      <c r="B771" s="719">
        <v>89276</v>
      </c>
      <c r="C771" s="720" t="s">
        <v>3747</v>
      </c>
      <c r="D771" s="719" t="s">
        <v>171</v>
      </c>
      <c r="E771" s="721">
        <v>0.95</v>
      </c>
    </row>
    <row r="772" spans="2:5" ht="30">
      <c r="B772" s="1079">
        <v>89277</v>
      </c>
      <c r="C772" s="1080" t="s">
        <v>3748</v>
      </c>
      <c r="D772" s="1079" t="s">
        <v>171</v>
      </c>
      <c r="E772" s="718">
        <v>5.09</v>
      </c>
    </row>
    <row r="773" spans="2:5" ht="30">
      <c r="B773" s="719">
        <v>89280</v>
      </c>
      <c r="C773" s="720" t="s">
        <v>255</v>
      </c>
      <c r="D773" s="719" t="s">
        <v>171</v>
      </c>
      <c r="E773" s="721">
        <v>17.78</v>
      </c>
    </row>
    <row r="774" spans="2:5" ht="30">
      <c r="B774" s="1079">
        <v>89281</v>
      </c>
      <c r="C774" s="1080" t="s">
        <v>256</v>
      </c>
      <c r="D774" s="1079" t="s">
        <v>171</v>
      </c>
      <c r="E774" s="718">
        <v>4.1399999999999997</v>
      </c>
    </row>
    <row r="775" spans="2:5" ht="30">
      <c r="B775" s="719">
        <v>89870</v>
      </c>
      <c r="C775" s="720" t="s">
        <v>3749</v>
      </c>
      <c r="D775" s="719" t="s">
        <v>171</v>
      </c>
      <c r="E775" s="721">
        <v>21.78</v>
      </c>
    </row>
    <row r="776" spans="2:5" ht="30">
      <c r="B776" s="1079">
        <v>89871</v>
      </c>
      <c r="C776" s="1080" t="s">
        <v>3750</v>
      </c>
      <c r="D776" s="1079" t="s">
        <v>171</v>
      </c>
      <c r="E776" s="718">
        <v>5.15</v>
      </c>
    </row>
    <row r="777" spans="2:5" ht="30">
      <c r="B777" s="719">
        <v>89872</v>
      </c>
      <c r="C777" s="720" t="s">
        <v>3751</v>
      </c>
      <c r="D777" s="719" t="s">
        <v>171</v>
      </c>
      <c r="E777" s="721">
        <v>1.04</v>
      </c>
    </row>
    <row r="778" spans="2:5" ht="30">
      <c r="B778" s="1079">
        <v>89873</v>
      </c>
      <c r="C778" s="1080" t="s">
        <v>3752</v>
      </c>
      <c r="D778" s="1079" t="s">
        <v>171</v>
      </c>
      <c r="E778" s="718">
        <v>30.61</v>
      </c>
    </row>
    <row r="779" spans="2:5" ht="30">
      <c r="B779" s="719">
        <v>89874</v>
      </c>
      <c r="C779" s="720" t="s">
        <v>3753</v>
      </c>
      <c r="D779" s="719" t="s">
        <v>171</v>
      </c>
      <c r="E779" s="721">
        <v>107.96</v>
      </c>
    </row>
    <row r="780" spans="2:5" ht="30">
      <c r="B780" s="1079">
        <v>89878</v>
      </c>
      <c r="C780" s="1080" t="s">
        <v>3754</v>
      </c>
      <c r="D780" s="1079" t="s">
        <v>171</v>
      </c>
      <c r="E780" s="718">
        <v>23.03</v>
      </c>
    </row>
    <row r="781" spans="2:5" ht="30">
      <c r="B781" s="719">
        <v>89879</v>
      </c>
      <c r="C781" s="720" t="s">
        <v>3755</v>
      </c>
      <c r="D781" s="719" t="s">
        <v>171</v>
      </c>
      <c r="E781" s="721">
        <v>5.45</v>
      </c>
    </row>
    <row r="782" spans="2:5" ht="30">
      <c r="B782" s="1079">
        <v>89880</v>
      </c>
      <c r="C782" s="1080" t="s">
        <v>3756</v>
      </c>
      <c r="D782" s="1079" t="s">
        <v>171</v>
      </c>
      <c r="E782" s="718">
        <v>1.1000000000000001</v>
      </c>
    </row>
    <row r="783" spans="2:5" ht="30">
      <c r="B783" s="719">
        <v>89881</v>
      </c>
      <c r="C783" s="720" t="s">
        <v>3757</v>
      </c>
      <c r="D783" s="719" t="s">
        <v>171</v>
      </c>
      <c r="E783" s="721">
        <v>32.369999999999997</v>
      </c>
    </row>
    <row r="784" spans="2:5" ht="30">
      <c r="B784" s="1079">
        <v>89882</v>
      </c>
      <c r="C784" s="1080" t="s">
        <v>3758</v>
      </c>
      <c r="D784" s="1079" t="s">
        <v>171</v>
      </c>
      <c r="E784" s="718">
        <v>124.59</v>
      </c>
    </row>
    <row r="785" spans="2:5" ht="30">
      <c r="B785" s="719">
        <v>90582</v>
      </c>
      <c r="C785" s="720" t="s">
        <v>3759</v>
      </c>
      <c r="D785" s="719" t="s">
        <v>171</v>
      </c>
      <c r="E785" s="721">
        <v>1.71</v>
      </c>
    </row>
    <row r="786" spans="2:5">
      <c r="B786" s="1079">
        <v>90583</v>
      </c>
      <c r="C786" s="1080" t="s">
        <v>3760</v>
      </c>
      <c r="D786" s="1079" t="s">
        <v>171</v>
      </c>
      <c r="E786" s="718">
        <v>0.06</v>
      </c>
    </row>
    <row r="787" spans="2:5" ht="30">
      <c r="B787" s="719">
        <v>90584</v>
      </c>
      <c r="C787" s="720" t="s">
        <v>3761</v>
      </c>
      <c r="D787" s="719" t="s">
        <v>171</v>
      </c>
      <c r="E787" s="721">
        <v>0.16</v>
      </c>
    </row>
    <row r="788" spans="2:5" ht="30">
      <c r="B788" s="1079">
        <v>90585</v>
      </c>
      <c r="C788" s="1080" t="s">
        <v>3762</v>
      </c>
      <c r="D788" s="1079" t="s">
        <v>171</v>
      </c>
      <c r="E788" s="718">
        <v>0.46</v>
      </c>
    </row>
    <row r="789" spans="2:5">
      <c r="B789" s="719">
        <v>90621</v>
      </c>
      <c r="C789" s="720" t="s">
        <v>3763</v>
      </c>
      <c r="D789" s="719" t="s">
        <v>171</v>
      </c>
      <c r="E789" s="721">
        <v>1.7</v>
      </c>
    </row>
    <row r="790" spans="2:5">
      <c r="B790" s="1079">
        <v>90622</v>
      </c>
      <c r="C790" s="1080" t="s">
        <v>3764</v>
      </c>
      <c r="D790" s="1079" t="s">
        <v>171</v>
      </c>
      <c r="E790" s="718">
        <v>0.37</v>
      </c>
    </row>
    <row r="791" spans="2:5">
      <c r="B791" s="719">
        <v>90623</v>
      </c>
      <c r="C791" s="720" t="s">
        <v>3765</v>
      </c>
      <c r="D791" s="719" t="s">
        <v>171</v>
      </c>
      <c r="E791" s="721">
        <v>1.79</v>
      </c>
    </row>
    <row r="792" spans="2:5" ht="30">
      <c r="B792" s="1079">
        <v>90624</v>
      </c>
      <c r="C792" s="1080" t="s">
        <v>3766</v>
      </c>
      <c r="D792" s="1079" t="s">
        <v>171</v>
      </c>
      <c r="E792" s="718">
        <v>1.1599999999999999</v>
      </c>
    </row>
    <row r="793" spans="2:5" ht="30">
      <c r="B793" s="719">
        <v>90627</v>
      </c>
      <c r="C793" s="720" t="s">
        <v>3767</v>
      </c>
      <c r="D793" s="719" t="s">
        <v>171</v>
      </c>
      <c r="E793" s="721">
        <v>31.74</v>
      </c>
    </row>
    <row r="794" spans="2:5" ht="30">
      <c r="B794" s="1079">
        <v>90628</v>
      </c>
      <c r="C794" s="1080" t="s">
        <v>3768</v>
      </c>
      <c r="D794" s="1079" t="s">
        <v>171</v>
      </c>
      <c r="E794" s="718">
        <v>7.01</v>
      </c>
    </row>
    <row r="795" spans="2:5" ht="30">
      <c r="B795" s="719">
        <v>90629</v>
      </c>
      <c r="C795" s="720" t="s">
        <v>3769</v>
      </c>
      <c r="D795" s="719" t="s">
        <v>171</v>
      </c>
      <c r="E795" s="721">
        <v>33.409999999999997</v>
      </c>
    </row>
    <row r="796" spans="2:5" ht="30">
      <c r="B796" s="1079">
        <v>90630</v>
      </c>
      <c r="C796" s="1080" t="s">
        <v>3770</v>
      </c>
      <c r="D796" s="1079" t="s">
        <v>171</v>
      </c>
      <c r="E796" s="718">
        <v>4.7300000000000004</v>
      </c>
    </row>
    <row r="797" spans="2:5" ht="30">
      <c r="B797" s="719">
        <v>90633</v>
      </c>
      <c r="C797" s="720" t="s">
        <v>257</v>
      </c>
      <c r="D797" s="719" t="s">
        <v>171</v>
      </c>
      <c r="E797" s="721">
        <v>2.92</v>
      </c>
    </row>
    <row r="798" spans="2:5" ht="30">
      <c r="B798" s="1079">
        <v>90634</v>
      </c>
      <c r="C798" s="1080" t="s">
        <v>258</v>
      </c>
      <c r="D798" s="1079" t="s">
        <v>171</v>
      </c>
      <c r="E798" s="718">
        <v>0.68</v>
      </c>
    </row>
    <row r="799" spans="2:5" ht="30">
      <c r="B799" s="719">
        <v>90635</v>
      </c>
      <c r="C799" s="720" t="s">
        <v>259</v>
      </c>
      <c r="D799" s="719" t="s">
        <v>171</v>
      </c>
      <c r="E799" s="721">
        <v>2.4300000000000002</v>
      </c>
    </row>
    <row r="800" spans="2:5" ht="30">
      <c r="B800" s="1079">
        <v>90636</v>
      </c>
      <c r="C800" s="1080" t="s">
        <v>260</v>
      </c>
      <c r="D800" s="1079" t="s">
        <v>171</v>
      </c>
      <c r="E800" s="718">
        <v>2.33</v>
      </c>
    </row>
    <row r="801" spans="2:5" ht="30">
      <c r="B801" s="719">
        <v>90639</v>
      </c>
      <c r="C801" s="720" t="s">
        <v>3771</v>
      </c>
      <c r="D801" s="719" t="s">
        <v>171</v>
      </c>
      <c r="E801" s="721">
        <v>4.83</v>
      </c>
    </row>
    <row r="802" spans="2:5" ht="30">
      <c r="B802" s="1079">
        <v>90640</v>
      </c>
      <c r="C802" s="1080" t="s">
        <v>3772</v>
      </c>
      <c r="D802" s="1079" t="s">
        <v>171</v>
      </c>
      <c r="E802" s="718">
        <v>1.37</v>
      </c>
    </row>
    <row r="803" spans="2:5" ht="30">
      <c r="B803" s="719">
        <v>90641</v>
      </c>
      <c r="C803" s="720" t="s">
        <v>3773</v>
      </c>
      <c r="D803" s="719" t="s">
        <v>171</v>
      </c>
      <c r="E803" s="721">
        <v>3.18</v>
      </c>
    </row>
    <row r="804" spans="2:5" ht="30">
      <c r="B804" s="1079">
        <v>90642</v>
      </c>
      <c r="C804" s="1080" t="s">
        <v>3774</v>
      </c>
      <c r="D804" s="1079" t="s">
        <v>171</v>
      </c>
      <c r="E804" s="718">
        <v>5.54</v>
      </c>
    </row>
    <row r="805" spans="2:5" ht="30">
      <c r="B805" s="719">
        <v>90646</v>
      </c>
      <c r="C805" s="720" t="s">
        <v>3775</v>
      </c>
      <c r="D805" s="719" t="s">
        <v>171</v>
      </c>
      <c r="E805" s="721">
        <v>0.49</v>
      </c>
    </row>
    <row r="806" spans="2:5" ht="30">
      <c r="B806" s="1079">
        <v>90647</v>
      </c>
      <c r="C806" s="1080" t="s">
        <v>3776</v>
      </c>
      <c r="D806" s="1079" t="s">
        <v>171</v>
      </c>
      <c r="E806" s="718">
        <v>0.13</v>
      </c>
    </row>
    <row r="807" spans="2:5" ht="30">
      <c r="B807" s="719">
        <v>90648</v>
      </c>
      <c r="C807" s="720" t="s">
        <v>3777</v>
      </c>
      <c r="D807" s="719" t="s">
        <v>171</v>
      </c>
      <c r="E807" s="721">
        <v>0.32</v>
      </c>
    </row>
    <row r="808" spans="2:5" ht="30">
      <c r="B808" s="1079">
        <v>90649</v>
      </c>
      <c r="C808" s="1080" t="s">
        <v>3778</v>
      </c>
      <c r="D808" s="1079" t="s">
        <v>171</v>
      </c>
      <c r="E808" s="718">
        <v>4.37</v>
      </c>
    </row>
    <row r="809" spans="2:5">
      <c r="B809" s="719">
        <v>90652</v>
      </c>
      <c r="C809" s="720" t="s">
        <v>3779</v>
      </c>
      <c r="D809" s="719" t="s">
        <v>171</v>
      </c>
      <c r="E809" s="721">
        <v>3.14</v>
      </c>
    </row>
    <row r="810" spans="2:5">
      <c r="B810" s="1079">
        <v>90653</v>
      </c>
      <c r="C810" s="1080" t="s">
        <v>3780</v>
      </c>
      <c r="D810" s="1079" t="s">
        <v>171</v>
      </c>
      <c r="E810" s="718">
        <v>0.89</v>
      </c>
    </row>
    <row r="811" spans="2:5">
      <c r="B811" s="719">
        <v>90654</v>
      </c>
      <c r="C811" s="720" t="s">
        <v>3781</v>
      </c>
      <c r="D811" s="719" t="s">
        <v>171</v>
      </c>
      <c r="E811" s="721">
        <v>2.0699999999999998</v>
      </c>
    </row>
    <row r="812" spans="2:5">
      <c r="B812" s="1079">
        <v>90655</v>
      </c>
      <c r="C812" s="1080" t="s">
        <v>3782</v>
      </c>
      <c r="D812" s="1079" t="s">
        <v>171</v>
      </c>
      <c r="E812" s="718">
        <v>2.87</v>
      </c>
    </row>
    <row r="813" spans="2:5">
      <c r="B813" s="719">
        <v>90658</v>
      </c>
      <c r="C813" s="720" t="s">
        <v>3783</v>
      </c>
      <c r="D813" s="719" t="s">
        <v>171</v>
      </c>
      <c r="E813" s="721">
        <v>3.37</v>
      </c>
    </row>
    <row r="814" spans="2:5">
      <c r="B814" s="1079">
        <v>90659</v>
      </c>
      <c r="C814" s="1080" t="s">
        <v>3784</v>
      </c>
      <c r="D814" s="1079" t="s">
        <v>171</v>
      </c>
      <c r="E814" s="718">
        <v>0.95</v>
      </c>
    </row>
    <row r="815" spans="2:5">
      <c r="B815" s="719">
        <v>90660</v>
      </c>
      <c r="C815" s="720" t="s">
        <v>3785</v>
      </c>
      <c r="D815" s="719" t="s">
        <v>171</v>
      </c>
      <c r="E815" s="721">
        <v>2.2200000000000002</v>
      </c>
    </row>
    <row r="816" spans="2:5">
      <c r="B816" s="1079">
        <v>90661</v>
      </c>
      <c r="C816" s="1080" t="s">
        <v>3786</v>
      </c>
      <c r="D816" s="1079" t="s">
        <v>171</v>
      </c>
      <c r="E816" s="718">
        <v>2.87</v>
      </c>
    </row>
    <row r="817" spans="2:5" ht="30">
      <c r="B817" s="719">
        <v>90664</v>
      </c>
      <c r="C817" s="720" t="s">
        <v>3787</v>
      </c>
      <c r="D817" s="719" t="s">
        <v>171</v>
      </c>
      <c r="E817" s="721">
        <v>3.26</v>
      </c>
    </row>
    <row r="818" spans="2:5" ht="30">
      <c r="B818" s="1079">
        <v>90665</v>
      </c>
      <c r="C818" s="1080" t="s">
        <v>3788</v>
      </c>
      <c r="D818" s="1079" t="s">
        <v>171</v>
      </c>
      <c r="E818" s="718">
        <v>0.76</v>
      </c>
    </row>
    <row r="819" spans="2:5" ht="30">
      <c r="B819" s="719">
        <v>90666</v>
      </c>
      <c r="C819" s="720" t="s">
        <v>3789</v>
      </c>
      <c r="D819" s="719" t="s">
        <v>171</v>
      </c>
      <c r="E819" s="721">
        <v>2.71</v>
      </c>
    </row>
    <row r="820" spans="2:5" ht="30">
      <c r="B820" s="1079">
        <v>90667</v>
      </c>
      <c r="C820" s="1080" t="s">
        <v>3790</v>
      </c>
      <c r="D820" s="1079" t="s">
        <v>171</v>
      </c>
      <c r="E820" s="718">
        <v>42.78</v>
      </c>
    </row>
    <row r="821" spans="2:5" ht="45">
      <c r="B821" s="719">
        <v>90670</v>
      </c>
      <c r="C821" s="720" t="s">
        <v>3791</v>
      </c>
      <c r="D821" s="719" t="s">
        <v>171</v>
      </c>
      <c r="E821" s="721">
        <v>145.68</v>
      </c>
    </row>
    <row r="822" spans="2:5" ht="30">
      <c r="B822" s="1079">
        <v>90671</v>
      </c>
      <c r="C822" s="1080" t="s">
        <v>3792</v>
      </c>
      <c r="D822" s="1079" t="s">
        <v>171</v>
      </c>
      <c r="E822" s="718">
        <v>32.19</v>
      </c>
    </row>
    <row r="823" spans="2:5" ht="45">
      <c r="B823" s="719">
        <v>90672</v>
      </c>
      <c r="C823" s="720" t="s">
        <v>3793</v>
      </c>
      <c r="D823" s="719" t="s">
        <v>171</v>
      </c>
      <c r="E823" s="721">
        <v>153.33000000000001</v>
      </c>
    </row>
    <row r="824" spans="2:5" ht="45">
      <c r="B824" s="1079">
        <v>90673</v>
      </c>
      <c r="C824" s="1080" t="s">
        <v>3794</v>
      </c>
      <c r="D824" s="1079" t="s">
        <v>171</v>
      </c>
      <c r="E824" s="718">
        <v>136.76</v>
      </c>
    </row>
    <row r="825" spans="2:5" ht="45">
      <c r="B825" s="719">
        <v>90676</v>
      </c>
      <c r="C825" s="720" t="s">
        <v>3795</v>
      </c>
      <c r="D825" s="719" t="s">
        <v>171</v>
      </c>
      <c r="E825" s="721">
        <v>70.73</v>
      </c>
    </row>
    <row r="826" spans="2:5" ht="30">
      <c r="B826" s="1079">
        <v>90677</v>
      </c>
      <c r="C826" s="1080" t="s">
        <v>3796</v>
      </c>
      <c r="D826" s="1079" t="s">
        <v>171</v>
      </c>
      <c r="E826" s="718">
        <v>15.63</v>
      </c>
    </row>
    <row r="827" spans="2:5" ht="45">
      <c r="B827" s="719">
        <v>90678</v>
      </c>
      <c r="C827" s="720" t="s">
        <v>3797</v>
      </c>
      <c r="D827" s="719" t="s">
        <v>171</v>
      </c>
      <c r="E827" s="721">
        <v>74.44</v>
      </c>
    </row>
    <row r="828" spans="2:5" ht="45">
      <c r="B828" s="1079">
        <v>90679</v>
      </c>
      <c r="C828" s="1080" t="s">
        <v>3798</v>
      </c>
      <c r="D828" s="1079" t="s">
        <v>171</v>
      </c>
      <c r="E828" s="718">
        <v>69.900000000000006</v>
      </c>
    </row>
    <row r="829" spans="2:5" ht="30">
      <c r="B829" s="719">
        <v>90682</v>
      </c>
      <c r="C829" s="720" t="s">
        <v>3799</v>
      </c>
      <c r="D829" s="719" t="s">
        <v>171</v>
      </c>
      <c r="E829" s="721">
        <v>24.22</v>
      </c>
    </row>
    <row r="830" spans="2:5" ht="30">
      <c r="B830" s="1079">
        <v>90683</v>
      </c>
      <c r="C830" s="1080" t="s">
        <v>3800</v>
      </c>
      <c r="D830" s="1079" t="s">
        <v>171</v>
      </c>
      <c r="E830" s="718">
        <v>5.45</v>
      </c>
    </row>
    <row r="831" spans="2:5" ht="30">
      <c r="B831" s="719">
        <v>90684</v>
      </c>
      <c r="C831" s="720" t="s">
        <v>3801</v>
      </c>
      <c r="D831" s="719" t="s">
        <v>171</v>
      </c>
      <c r="E831" s="721">
        <v>26.49</v>
      </c>
    </row>
    <row r="832" spans="2:5" ht="30">
      <c r="B832" s="1079">
        <v>90685</v>
      </c>
      <c r="C832" s="1080" t="s">
        <v>3802</v>
      </c>
      <c r="D832" s="1079" t="s">
        <v>171</v>
      </c>
      <c r="E832" s="718">
        <v>43.36</v>
      </c>
    </row>
    <row r="833" spans="2:5" ht="30">
      <c r="B833" s="719">
        <v>90688</v>
      </c>
      <c r="C833" s="720" t="s">
        <v>3803</v>
      </c>
      <c r="D833" s="719" t="s">
        <v>171</v>
      </c>
      <c r="E833" s="721">
        <v>8.32</v>
      </c>
    </row>
    <row r="834" spans="2:5" ht="30">
      <c r="B834" s="1079">
        <v>90689</v>
      </c>
      <c r="C834" s="1080" t="s">
        <v>3804</v>
      </c>
      <c r="D834" s="1079" t="s">
        <v>171</v>
      </c>
      <c r="E834" s="718">
        <v>1.87</v>
      </c>
    </row>
    <row r="835" spans="2:5" ht="30">
      <c r="B835" s="719">
        <v>90690</v>
      </c>
      <c r="C835" s="720" t="s">
        <v>3805</v>
      </c>
      <c r="D835" s="719" t="s">
        <v>171</v>
      </c>
      <c r="E835" s="721">
        <v>9.1</v>
      </c>
    </row>
    <row r="836" spans="2:5" ht="30">
      <c r="B836" s="1079">
        <v>90691</v>
      </c>
      <c r="C836" s="1080" t="s">
        <v>3806</v>
      </c>
      <c r="D836" s="1079" t="s">
        <v>171</v>
      </c>
      <c r="E836" s="718">
        <v>23.97</v>
      </c>
    </row>
    <row r="837" spans="2:5" ht="30">
      <c r="B837" s="719">
        <v>90957</v>
      </c>
      <c r="C837" s="720" t="s">
        <v>3807</v>
      </c>
      <c r="D837" s="719" t="s">
        <v>171</v>
      </c>
      <c r="E837" s="721">
        <v>2.0099999999999998</v>
      </c>
    </row>
    <row r="838" spans="2:5" ht="30">
      <c r="B838" s="1079">
        <v>90958</v>
      </c>
      <c r="C838" s="1080" t="s">
        <v>3808</v>
      </c>
      <c r="D838" s="1079" t="s">
        <v>171</v>
      </c>
      <c r="E838" s="718">
        <v>0.55000000000000004</v>
      </c>
    </row>
    <row r="839" spans="2:5" ht="30">
      <c r="B839" s="719">
        <v>90960</v>
      </c>
      <c r="C839" s="720" t="s">
        <v>3809</v>
      </c>
      <c r="D839" s="719" t="s">
        <v>171</v>
      </c>
      <c r="E839" s="721">
        <v>2.61</v>
      </c>
    </row>
    <row r="840" spans="2:5" ht="30">
      <c r="B840" s="1079">
        <v>90961</v>
      </c>
      <c r="C840" s="1080" t="s">
        <v>3810</v>
      </c>
      <c r="D840" s="1079" t="s">
        <v>171</v>
      </c>
      <c r="E840" s="718">
        <v>0.73</v>
      </c>
    </row>
    <row r="841" spans="2:5" ht="30">
      <c r="B841" s="719">
        <v>90962</v>
      </c>
      <c r="C841" s="720" t="s">
        <v>3811</v>
      </c>
      <c r="D841" s="719" t="s">
        <v>171</v>
      </c>
      <c r="E841" s="721">
        <v>3.07</v>
      </c>
    </row>
    <row r="842" spans="2:5" ht="30">
      <c r="B842" s="1079">
        <v>90963</v>
      </c>
      <c r="C842" s="1080" t="s">
        <v>3812</v>
      </c>
      <c r="D842" s="1079" t="s">
        <v>171</v>
      </c>
      <c r="E842" s="718">
        <v>11.08</v>
      </c>
    </row>
    <row r="843" spans="2:5" ht="30">
      <c r="B843" s="719">
        <v>90968</v>
      </c>
      <c r="C843" s="720" t="s">
        <v>3813</v>
      </c>
      <c r="D843" s="719" t="s">
        <v>171</v>
      </c>
      <c r="E843" s="721">
        <v>2.62</v>
      </c>
    </row>
    <row r="844" spans="2:5" ht="30">
      <c r="B844" s="1079">
        <v>90969</v>
      </c>
      <c r="C844" s="1080" t="s">
        <v>3814</v>
      </c>
      <c r="D844" s="1079" t="s">
        <v>171</v>
      </c>
      <c r="E844" s="718">
        <v>0.74</v>
      </c>
    </row>
    <row r="845" spans="2:5" ht="30">
      <c r="B845" s="719">
        <v>90970</v>
      </c>
      <c r="C845" s="720" t="s">
        <v>3815</v>
      </c>
      <c r="D845" s="719" t="s">
        <v>171</v>
      </c>
      <c r="E845" s="721">
        <v>3.08</v>
      </c>
    </row>
    <row r="846" spans="2:5" ht="30">
      <c r="B846" s="1079">
        <v>90971</v>
      </c>
      <c r="C846" s="1080" t="s">
        <v>3816</v>
      </c>
      <c r="D846" s="1079" t="s">
        <v>171</v>
      </c>
      <c r="E846" s="718">
        <v>44.87</v>
      </c>
    </row>
    <row r="847" spans="2:5" ht="30">
      <c r="B847" s="719">
        <v>90975</v>
      </c>
      <c r="C847" s="720" t="s">
        <v>3817</v>
      </c>
      <c r="D847" s="719" t="s">
        <v>171</v>
      </c>
      <c r="E847" s="721">
        <v>6.65</v>
      </c>
    </row>
    <row r="848" spans="2:5" ht="30">
      <c r="B848" s="1079">
        <v>90976</v>
      </c>
      <c r="C848" s="1080" t="s">
        <v>3818</v>
      </c>
      <c r="D848" s="1079" t="s">
        <v>171</v>
      </c>
      <c r="E848" s="718">
        <v>1.88</v>
      </c>
    </row>
    <row r="849" spans="2:5" ht="30">
      <c r="B849" s="719">
        <v>90977</v>
      </c>
      <c r="C849" s="720" t="s">
        <v>3819</v>
      </c>
      <c r="D849" s="719" t="s">
        <v>171</v>
      </c>
      <c r="E849" s="721">
        <v>7.83</v>
      </c>
    </row>
    <row r="850" spans="2:5" ht="30">
      <c r="B850" s="1079">
        <v>90978</v>
      </c>
      <c r="C850" s="1080" t="s">
        <v>3820</v>
      </c>
      <c r="D850" s="1079" t="s">
        <v>171</v>
      </c>
      <c r="E850" s="718">
        <v>116.28</v>
      </c>
    </row>
    <row r="851" spans="2:5" ht="30">
      <c r="B851" s="719">
        <v>90992</v>
      </c>
      <c r="C851" s="720" t="s">
        <v>3821</v>
      </c>
      <c r="D851" s="719" t="s">
        <v>171</v>
      </c>
      <c r="E851" s="721">
        <v>3.1</v>
      </c>
    </row>
    <row r="852" spans="2:5" ht="30">
      <c r="B852" s="1079">
        <v>90993</v>
      </c>
      <c r="C852" s="1080" t="s">
        <v>3822</v>
      </c>
      <c r="D852" s="1079" t="s">
        <v>171</v>
      </c>
      <c r="E852" s="718">
        <v>0.87</v>
      </c>
    </row>
    <row r="853" spans="2:5" ht="30">
      <c r="B853" s="719">
        <v>90994</v>
      </c>
      <c r="C853" s="720" t="s">
        <v>3823</v>
      </c>
      <c r="D853" s="719" t="s">
        <v>171</v>
      </c>
      <c r="E853" s="721">
        <v>3.65</v>
      </c>
    </row>
    <row r="854" spans="2:5" ht="30">
      <c r="B854" s="1079">
        <v>90995</v>
      </c>
      <c r="C854" s="1080" t="s">
        <v>3824</v>
      </c>
      <c r="D854" s="1079" t="s">
        <v>171</v>
      </c>
      <c r="E854" s="718">
        <v>60.91</v>
      </c>
    </row>
    <row r="855" spans="2:5" ht="45">
      <c r="B855" s="719">
        <v>91021</v>
      </c>
      <c r="C855" s="720" t="s">
        <v>3825</v>
      </c>
      <c r="D855" s="719" t="s">
        <v>171</v>
      </c>
      <c r="E855" s="721">
        <v>3.22</v>
      </c>
    </row>
    <row r="856" spans="2:5" ht="30">
      <c r="B856" s="1079">
        <v>91026</v>
      </c>
      <c r="C856" s="1080" t="s">
        <v>3826</v>
      </c>
      <c r="D856" s="1079" t="s">
        <v>171</v>
      </c>
      <c r="E856" s="718">
        <v>12.34</v>
      </c>
    </row>
    <row r="857" spans="2:5" ht="30">
      <c r="B857" s="719">
        <v>91027</v>
      </c>
      <c r="C857" s="720" t="s">
        <v>3827</v>
      </c>
      <c r="D857" s="719" t="s">
        <v>171</v>
      </c>
      <c r="E857" s="721">
        <v>3.15</v>
      </c>
    </row>
    <row r="858" spans="2:5" ht="30">
      <c r="B858" s="1079">
        <v>91028</v>
      </c>
      <c r="C858" s="1080" t="s">
        <v>3828</v>
      </c>
      <c r="D858" s="1079" t="s">
        <v>171</v>
      </c>
      <c r="E858" s="718">
        <v>0.64</v>
      </c>
    </row>
    <row r="859" spans="2:5" ht="30">
      <c r="B859" s="719">
        <v>91029</v>
      </c>
      <c r="C859" s="720" t="s">
        <v>3829</v>
      </c>
      <c r="D859" s="719" t="s">
        <v>171</v>
      </c>
      <c r="E859" s="721">
        <v>15.42</v>
      </c>
    </row>
    <row r="860" spans="2:5" ht="30">
      <c r="B860" s="1079">
        <v>91030</v>
      </c>
      <c r="C860" s="1080" t="s">
        <v>3830</v>
      </c>
      <c r="D860" s="1079" t="s">
        <v>171</v>
      </c>
      <c r="E860" s="718">
        <v>87.21</v>
      </c>
    </row>
    <row r="861" spans="2:5" ht="30">
      <c r="B861" s="719">
        <v>91273</v>
      </c>
      <c r="C861" s="720" t="s">
        <v>261</v>
      </c>
      <c r="D861" s="719" t="s">
        <v>171</v>
      </c>
      <c r="E861" s="721">
        <v>0.79</v>
      </c>
    </row>
    <row r="862" spans="2:5" ht="30">
      <c r="B862" s="1079">
        <v>91274</v>
      </c>
      <c r="C862" s="1080" t="s">
        <v>262</v>
      </c>
      <c r="D862" s="1079" t="s">
        <v>171</v>
      </c>
      <c r="E862" s="718">
        <v>0.27</v>
      </c>
    </row>
    <row r="863" spans="2:5" ht="30">
      <c r="B863" s="719">
        <v>91275</v>
      </c>
      <c r="C863" s="720" t="s">
        <v>263</v>
      </c>
      <c r="D863" s="719" t="s">
        <v>171</v>
      </c>
      <c r="E863" s="721">
        <v>0.52</v>
      </c>
    </row>
    <row r="864" spans="2:5" ht="30">
      <c r="B864" s="1079">
        <v>91276</v>
      </c>
      <c r="C864" s="1080" t="s">
        <v>264</v>
      </c>
      <c r="D864" s="1079" t="s">
        <v>171</v>
      </c>
      <c r="E864" s="718">
        <v>4.57</v>
      </c>
    </row>
    <row r="865" spans="2:5" ht="30">
      <c r="B865" s="719">
        <v>91279</v>
      </c>
      <c r="C865" s="720" t="s">
        <v>3831</v>
      </c>
      <c r="D865" s="719" t="s">
        <v>171</v>
      </c>
      <c r="E865" s="721">
        <v>0.98</v>
      </c>
    </row>
    <row r="866" spans="2:5" ht="30">
      <c r="B866" s="1079">
        <v>91280</v>
      </c>
      <c r="C866" s="1080" t="s">
        <v>3832</v>
      </c>
      <c r="D866" s="1079" t="s">
        <v>171</v>
      </c>
      <c r="E866" s="718">
        <v>0.28999999999999998</v>
      </c>
    </row>
    <row r="867" spans="2:5" ht="30">
      <c r="B867" s="719">
        <v>91281</v>
      </c>
      <c r="C867" s="720" t="s">
        <v>3833</v>
      </c>
      <c r="D867" s="719" t="s">
        <v>171</v>
      </c>
      <c r="E867" s="721">
        <v>0.95</v>
      </c>
    </row>
    <row r="868" spans="2:5" ht="30">
      <c r="B868" s="1079">
        <v>91282</v>
      </c>
      <c r="C868" s="1080" t="s">
        <v>3834</v>
      </c>
      <c r="D868" s="1079" t="s">
        <v>171</v>
      </c>
      <c r="E868" s="718">
        <v>10.99</v>
      </c>
    </row>
    <row r="869" spans="2:5" ht="30">
      <c r="B869" s="719">
        <v>91354</v>
      </c>
      <c r="C869" s="720" t="s">
        <v>3835</v>
      </c>
      <c r="D869" s="719" t="s">
        <v>171</v>
      </c>
      <c r="E869" s="721">
        <v>9.49</v>
      </c>
    </row>
    <row r="870" spans="2:5" ht="30">
      <c r="B870" s="1079">
        <v>91355</v>
      </c>
      <c r="C870" s="1080" t="s">
        <v>3836</v>
      </c>
      <c r="D870" s="1079" t="s">
        <v>171</v>
      </c>
      <c r="E870" s="718">
        <v>2.42</v>
      </c>
    </row>
    <row r="871" spans="2:5" ht="30">
      <c r="B871" s="719">
        <v>91356</v>
      </c>
      <c r="C871" s="720" t="s">
        <v>3837</v>
      </c>
      <c r="D871" s="719" t="s">
        <v>171</v>
      </c>
      <c r="E871" s="721">
        <v>0.49</v>
      </c>
    </row>
    <row r="872" spans="2:5" ht="30">
      <c r="B872" s="1079">
        <v>91359</v>
      </c>
      <c r="C872" s="1080" t="s">
        <v>3838</v>
      </c>
      <c r="D872" s="1079" t="s">
        <v>171</v>
      </c>
      <c r="E872" s="718">
        <v>10.75</v>
      </c>
    </row>
    <row r="873" spans="2:5" ht="30">
      <c r="B873" s="719">
        <v>91360</v>
      </c>
      <c r="C873" s="720" t="s">
        <v>3839</v>
      </c>
      <c r="D873" s="719" t="s">
        <v>171</v>
      </c>
      <c r="E873" s="721">
        <v>2.74</v>
      </c>
    </row>
    <row r="874" spans="2:5" ht="30">
      <c r="B874" s="1079">
        <v>91361</v>
      </c>
      <c r="C874" s="1080" t="s">
        <v>3840</v>
      </c>
      <c r="D874" s="1079" t="s">
        <v>171</v>
      </c>
      <c r="E874" s="718">
        <v>0.56000000000000005</v>
      </c>
    </row>
    <row r="875" spans="2:5" ht="30">
      <c r="B875" s="719">
        <v>91367</v>
      </c>
      <c r="C875" s="720" t="s">
        <v>3841</v>
      </c>
      <c r="D875" s="719" t="s">
        <v>171</v>
      </c>
      <c r="E875" s="721">
        <v>13.25</v>
      </c>
    </row>
    <row r="876" spans="2:5" ht="30">
      <c r="B876" s="1079">
        <v>91368</v>
      </c>
      <c r="C876" s="1080" t="s">
        <v>3842</v>
      </c>
      <c r="D876" s="1079" t="s">
        <v>171</v>
      </c>
      <c r="E876" s="718">
        <v>3.13</v>
      </c>
    </row>
    <row r="877" spans="2:5" ht="30">
      <c r="B877" s="719">
        <v>91369</v>
      </c>
      <c r="C877" s="720" t="s">
        <v>3843</v>
      </c>
      <c r="D877" s="719" t="s">
        <v>171</v>
      </c>
      <c r="E877" s="721">
        <v>0.63</v>
      </c>
    </row>
    <row r="878" spans="2:5" ht="30">
      <c r="B878" s="1079">
        <v>91375</v>
      </c>
      <c r="C878" s="1080" t="s">
        <v>3844</v>
      </c>
      <c r="D878" s="1079" t="s">
        <v>171</v>
      </c>
      <c r="E878" s="718">
        <v>8.01</v>
      </c>
    </row>
    <row r="879" spans="2:5" ht="30">
      <c r="B879" s="719">
        <v>91376</v>
      </c>
      <c r="C879" s="720" t="s">
        <v>3845</v>
      </c>
      <c r="D879" s="719" t="s">
        <v>171</v>
      </c>
      <c r="E879" s="721">
        <v>2.04</v>
      </c>
    </row>
    <row r="880" spans="2:5" ht="30">
      <c r="B880" s="1079">
        <v>91377</v>
      </c>
      <c r="C880" s="1080" t="s">
        <v>3846</v>
      </c>
      <c r="D880" s="1079" t="s">
        <v>171</v>
      </c>
      <c r="E880" s="718">
        <v>0.42</v>
      </c>
    </row>
    <row r="881" spans="2:5" ht="30">
      <c r="B881" s="719">
        <v>91380</v>
      </c>
      <c r="C881" s="720" t="s">
        <v>3847</v>
      </c>
      <c r="D881" s="719" t="s">
        <v>171</v>
      </c>
      <c r="E881" s="721">
        <v>15.01</v>
      </c>
    </row>
    <row r="882" spans="2:5" ht="30">
      <c r="B882" s="1079">
        <v>91381</v>
      </c>
      <c r="C882" s="1080" t="s">
        <v>3848</v>
      </c>
      <c r="D882" s="1079" t="s">
        <v>171</v>
      </c>
      <c r="E882" s="718">
        <v>3.55</v>
      </c>
    </row>
    <row r="883" spans="2:5" ht="30">
      <c r="B883" s="719">
        <v>91382</v>
      </c>
      <c r="C883" s="720" t="s">
        <v>3849</v>
      </c>
      <c r="D883" s="719" t="s">
        <v>171</v>
      </c>
      <c r="E883" s="721">
        <v>0.72</v>
      </c>
    </row>
    <row r="884" spans="2:5" ht="30">
      <c r="B884" s="1079">
        <v>91383</v>
      </c>
      <c r="C884" s="1080" t="s">
        <v>3850</v>
      </c>
      <c r="D884" s="1079" t="s">
        <v>171</v>
      </c>
      <c r="E884" s="718">
        <v>21.1</v>
      </c>
    </row>
    <row r="885" spans="2:5" ht="30">
      <c r="B885" s="719">
        <v>91384</v>
      </c>
      <c r="C885" s="720" t="s">
        <v>3851</v>
      </c>
      <c r="D885" s="719" t="s">
        <v>171</v>
      </c>
      <c r="E885" s="721">
        <v>86.83</v>
      </c>
    </row>
    <row r="886" spans="2:5" ht="30">
      <c r="B886" s="1079">
        <v>91390</v>
      </c>
      <c r="C886" s="1080" t="s">
        <v>3852</v>
      </c>
      <c r="D886" s="1079" t="s">
        <v>171</v>
      </c>
      <c r="E886" s="718">
        <v>12.97</v>
      </c>
    </row>
    <row r="887" spans="2:5" ht="30">
      <c r="B887" s="719">
        <v>91391</v>
      </c>
      <c r="C887" s="720" t="s">
        <v>3853</v>
      </c>
      <c r="D887" s="719" t="s">
        <v>171</v>
      </c>
      <c r="E887" s="721">
        <v>2.65</v>
      </c>
    </row>
    <row r="888" spans="2:5" ht="45">
      <c r="B888" s="1079">
        <v>91392</v>
      </c>
      <c r="C888" s="1080" t="s">
        <v>3854</v>
      </c>
      <c r="D888" s="1079" t="s">
        <v>171</v>
      </c>
      <c r="E888" s="718">
        <v>0.54</v>
      </c>
    </row>
    <row r="889" spans="2:5" ht="30">
      <c r="B889" s="719">
        <v>91396</v>
      </c>
      <c r="C889" s="720" t="s">
        <v>3855</v>
      </c>
      <c r="D889" s="719" t="s">
        <v>171</v>
      </c>
      <c r="E889" s="721">
        <v>13.8</v>
      </c>
    </row>
    <row r="890" spans="2:5" ht="30">
      <c r="B890" s="1079">
        <v>91397</v>
      </c>
      <c r="C890" s="1080" t="s">
        <v>3856</v>
      </c>
      <c r="D890" s="1079" t="s">
        <v>171</v>
      </c>
      <c r="E890" s="718">
        <v>3.52</v>
      </c>
    </row>
    <row r="891" spans="2:5" ht="30">
      <c r="B891" s="719">
        <v>91398</v>
      </c>
      <c r="C891" s="720" t="s">
        <v>3857</v>
      </c>
      <c r="D891" s="719" t="s">
        <v>171</v>
      </c>
      <c r="E891" s="721">
        <v>0.72</v>
      </c>
    </row>
    <row r="892" spans="2:5" ht="30">
      <c r="B892" s="1079">
        <v>91402</v>
      </c>
      <c r="C892" s="1080" t="s">
        <v>3858</v>
      </c>
      <c r="D892" s="1079" t="s">
        <v>171</v>
      </c>
      <c r="E892" s="718">
        <v>0.6</v>
      </c>
    </row>
    <row r="893" spans="2:5" ht="30">
      <c r="B893" s="719">
        <v>91466</v>
      </c>
      <c r="C893" s="720" t="s">
        <v>3859</v>
      </c>
      <c r="D893" s="719" t="s">
        <v>171</v>
      </c>
      <c r="E893" s="721">
        <v>0.56999999999999995</v>
      </c>
    </row>
    <row r="894" spans="2:5" ht="30">
      <c r="B894" s="1079">
        <v>91467</v>
      </c>
      <c r="C894" s="1080" t="s">
        <v>3860</v>
      </c>
      <c r="D894" s="1079" t="s">
        <v>171</v>
      </c>
      <c r="E894" s="718">
        <v>71.34</v>
      </c>
    </row>
    <row r="895" spans="2:5" ht="30">
      <c r="B895" s="719">
        <v>91468</v>
      </c>
      <c r="C895" s="720" t="s">
        <v>3861</v>
      </c>
      <c r="D895" s="719" t="s">
        <v>171</v>
      </c>
      <c r="E895" s="721">
        <v>17.09</v>
      </c>
    </row>
    <row r="896" spans="2:5" ht="30">
      <c r="B896" s="1079">
        <v>91469</v>
      </c>
      <c r="C896" s="1080" t="s">
        <v>3862</v>
      </c>
      <c r="D896" s="1079" t="s">
        <v>171</v>
      </c>
      <c r="E896" s="718">
        <v>4.37</v>
      </c>
    </row>
    <row r="897" spans="2:5" ht="30">
      <c r="B897" s="719">
        <v>91484</v>
      </c>
      <c r="C897" s="720" t="s">
        <v>3863</v>
      </c>
      <c r="D897" s="719" t="s">
        <v>171</v>
      </c>
      <c r="E897" s="721">
        <v>0.89</v>
      </c>
    </row>
    <row r="898" spans="2:5" ht="45">
      <c r="B898" s="1079">
        <v>91485</v>
      </c>
      <c r="C898" s="1080" t="s">
        <v>3864</v>
      </c>
      <c r="D898" s="1079" t="s">
        <v>171</v>
      </c>
      <c r="E898" s="718">
        <v>104.03</v>
      </c>
    </row>
    <row r="899" spans="2:5" ht="30">
      <c r="B899" s="719">
        <v>91529</v>
      </c>
      <c r="C899" s="720" t="s">
        <v>3865</v>
      </c>
      <c r="D899" s="719" t="s">
        <v>171</v>
      </c>
      <c r="E899" s="721">
        <v>1.3</v>
      </c>
    </row>
    <row r="900" spans="2:5">
      <c r="B900" s="1079">
        <v>91530</v>
      </c>
      <c r="C900" s="1080" t="s">
        <v>3866</v>
      </c>
      <c r="D900" s="1079" t="s">
        <v>171</v>
      </c>
      <c r="E900" s="718">
        <v>0.41</v>
      </c>
    </row>
    <row r="901" spans="2:5" ht="30">
      <c r="B901" s="719">
        <v>91531</v>
      </c>
      <c r="C901" s="720" t="s">
        <v>3867</v>
      </c>
      <c r="D901" s="719" t="s">
        <v>171</v>
      </c>
      <c r="E901" s="721">
        <v>1.37</v>
      </c>
    </row>
    <row r="902" spans="2:5" ht="30">
      <c r="B902" s="1079">
        <v>91532</v>
      </c>
      <c r="C902" s="1080" t="s">
        <v>3868</v>
      </c>
      <c r="D902" s="1079" t="s">
        <v>171</v>
      </c>
      <c r="E902" s="718">
        <v>3.32</v>
      </c>
    </row>
    <row r="903" spans="2:5" ht="30">
      <c r="B903" s="719">
        <v>91629</v>
      </c>
      <c r="C903" s="720" t="s">
        <v>3869</v>
      </c>
      <c r="D903" s="719" t="s">
        <v>171</v>
      </c>
      <c r="E903" s="721">
        <v>10.050000000000001</v>
      </c>
    </row>
    <row r="904" spans="2:5" ht="30">
      <c r="B904" s="1079">
        <v>91630</v>
      </c>
      <c r="C904" s="1080" t="s">
        <v>3870</v>
      </c>
      <c r="D904" s="1079" t="s">
        <v>171</v>
      </c>
      <c r="E904" s="718">
        <v>2.56</v>
      </c>
    </row>
    <row r="905" spans="2:5" ht="30">
      <c r="B905" s="719">
        <v>91631</v>
      </c>
      <c r="C905" s="720" t="s">
        <v>3871</v>
      </c>
      <c r="D905" s="719" t="s">
        <v>171</v>
      </c>
      <c r="E905" s="721">
        <v>0.52</v>
      </c>
    </row>
    <row r="906" spans="2:5" ht="30">
      <c r="B906" s="1079">
        <v>91632</v>
      </c>
      <c r="C906" s="1080" t="s">
        <v>3872</v>
      </c>
      <c r="D906" s="1079" t="s">
        <v>171</v>
      </c>
      <c r="E906" s="718">
        <v>12.56</v>
      </c>
    </row>
    <row r="907" spans="2:5" ht="30">
      <c r="B907" s="719">
        <v>91633</v>
      </c>
      <c r="C907" s="720" t="s">
        <v>3873</v>
      </c>
      <c r="D907" s="719" t="s">
        <v>171</v>
      </c>
      <c r="E907" s="721">
        <v>60.39</v>
      </c>
    </row>
    <row r="908" spans="2:5" ht="30">
      <c r="B908" s="1079">
        <v>91640</v>
      </c>
      <c r="C908" s="1080" t="s">
        <v>3874</v>
      </c>
      <c r="D908" s="1079" t="s">
        <v>171</v>
      </c>
      <c r="E908" s="718">
        <v>22.87</v>
      </c>
    </row>
    <row r="909" spans="2:5" ht="30">
      <c r="B909" s="719">
        <v>91641</v>
      </c>
      <c r="C909" s="720" t="s">
        <v>3875</v>
      </c>
      <c r="D909" s="719" t="s">
        <v>171</v>
      </c>
      <c r="E909" s="721">
        <v>11.15</v>
      </c>
    </row>
    <row r="910" spans="2:5" ht="45">
      <c r="B910" s="1079">
        <v>91642</v>
      </c>
      <c r="C910" s="1080" t="s">
        <v>3876</v>
      </c>
      <c r="D910" s="1079" t="s">
        <v>171</v>
      </c>
      <c r="E910" s="718">
        <v>2.31</v>
      </c>
    </row>
    <row r="911" spans="2:5" ht="30">
      <c r="B911" s="719">
        <v>91643</v>
      </c>
      <c r="C911" s="720" t="s">
        <v>3877</v>
      </c>
      <c r="D911" s="719" t="s">
        <v>171</v>
      </c>
      <c r="E911" s="721">
        <v>32.18</v>
      </c>
    </row>
    <row r="912" spans="2:5" ht="45">
      <c r="B912" s="1079">
        <v>91644</v>
      </c>
      <c r="C912" s="1080" t="s">
        <v>3878</v>
      </c>
      <c r="D912" s="1079" t="s">
        <v>171</v>
      </c>
      <c r="E912" s="718">
        <v>135.91</v>
      </c>
    </row>
    <row r="913" spans="2:5">
      <c r="B913" s="719">
        <v>91688</v>
      </c>
      <c r="C913" s="720" t="s">
        <v>3879</v>
      </c>
      <c r="D913" s="719" t="s">
        <v>171</v>
      </c>
      <c r="E913" s="721">
        <v>0.06</v>
      </c>
    </row>
    <row r="914" spans="2:5">
      <c r="B914" s="1079">
        <v>91689</v>
      </c>
      <c r="C914" s="1080" t="s">
        <v>3880</v>
      </c>
      <c r="D914" s="1079" t="s">
        <v>171</v>
      </c>
      <c r="E914" s="718">
        <v>0.01</v>
      </c>
    </row>
    <row r="915" spans="2:5">
      <c r="B915" s="719">
        <v>91690</v>
      </c>
      <c r="C915" s="720" t="s">
        <v>3881</v>
      </c>
      <c r="D915" s="719" t="s">
        <v>171</v>
      </c>
      <c r="E915" s="721">
        <v>0.04</v>
      </c>
    </row>
    <row r="916" spans="2:5" ht="30">
      <c r="B916" s="1079">
        <v>91691</v>
      </c>
      <c r="C916" s="1080" t="s">
        <v>3882</v>
      </c>
      <c r="D916" s="1079" t="s">
        <v>171</v>
      </c>
      <c r="E916" s="718">
        <v>1.18</v>
      </c>
    </row>
    <row r="917" spans="2:5">
      <c r="B917" s="719">
        <v>92040</v>
      </c>
      <c r="C917" s="720" t="s">
        <v>3883</v>
      </c>
      <c r="D917" s="719" t="s">
        <v>171</v>
      </c>
      <c r="E917" s="721">
        <v>2.9</v>
      </c>
    </row>
    <row r="918" spans="2:5">
      <c r="B918" s="1079">
        <v>92041</v>
      </c>
      <c r="C918" s="1080" t="s">
        <v>3884</v>
      </c>
      <c r="D918" s="1079" t="s">
        <v>171</v>
      </c>
      <c r="E918" s="718">
        <v>1.06</v>
      </c>
    </row>
    <row r="919" spans="2:5">
      <c r="B919" s="719">
        <v>92042</v>
      </c>
      <c r="C919" s="720" t="s">
        <v>3885</v>
      </c>
      <c r="D919" s="719" t="s">
        <v>171</v>
      </c>
      <c r="E919" s="721">
        <v>2.0099999999999998</v>
      </c>
    </row>
    <row r="920" spans="2:5" ht="30">
      <c r="B920" s="1079">
        <v>92101</v>
      </c>
      <c r="C920" s="1080" t="s">
        <v>3564</v>
      </c>
      <c r="D920" s="1079" t="s">
        <v>171</v>
      </c>
      <c r="E920" s="718">
        <v>15.14</v>
      </c>
    </row>
    <row r="921" spans="2:5" ht="30">
      <c r="B921" s="719">
        <v>92102</v>
      </c>
      <c r="C921" s="720" t="s">
        <v>3564</v>
      </c>
      <c r="D921" s="719" t="s">
        <v>171</v>
      </c>
      <c r="E921" s="721">
        <v>7.39</v>
      </c>
    </row>
    <row r="922" spans="2:5" ht="30">
      <c r="B922" s="1079">
        <v>92103</v>
      </c>
      <c r="C922" s="1080" t="s">
        <v>3564</v>
      </c>
      <c r="D922" s="1079" t="s">
        <v>171</v>
      </c>
      <c r="E922" s="718">
        <v>1.53</v>
      </c>
    </row>
    <row r="923" spans="2:5" ht="30">
      <c r="B923" s="719">
        <v>92104</v>
      </c>
      <c r="C923" s="720" t="s">
        <v>3564</v>
      </c>
      <c r="D923" s="719" t="s">
        <v>171</v>
      </c>
      <c r="E923" s="721">
        <v>21.31</v>
      </c>
    </row>
    <row r="924" spans="2:5" ht="30">
      <c r="B924" s="1079">
        <v>92105</v>
      </c>
      <c r="C924" s="1080" t="s">
        <v>3564</v>
      </c>
      <c r="D924" s="1079" t="s">
        <v>171</v>
      </c>
      <c r="E924" s="718">
        <v>86.83</v>
      </c>
    </row>
    <row r="925" spans="2:5" ht="30">
      <c r="B925" s="719">
        <v>92108</v>
      </c>
      <c r="C925" s="720" t="s">
        <v>3886</v>
      </c>
      <c r="D925" s="719" t="s">
        <v>171</v>
      </c>
      <c r="E925" s="721">
        <v>0.84</v>
      </c>
    </row>
    <row r="926" spans="2:5" ht="30">
      <c r="B926" s="1079">
        <v>92109</v>
      </c>
      <c r="C926" s="1080" t="s">
        <v>3887</v>
      </c>
      <c r="D926" s="1079" t="s">
        <v>171</v>
      </c>
      <c r="E926" s="718">
        <v>0.26</v>
      </c>
    </row>
    <row r="927" spans="2:5" ht="30">
      <c r="B927" s="719">
        <v>92110</v>
      </c>
      <c r="C927" s="720" t="s">
        <v>3888</v>
      </c>
      <c r="D927" s="719" t="s">
        <v>171</v>
      </c>
      <c r="E927" s="721">
        <v>0.88</v>
      </c>
    </row>
    <row r="928" spans="2:5" ht="30">
      <c r="B928" s="1079">
        <v>92111</v>
      </c>
      <c r="C928" s="1080" t="s">
        <v>3889</v>
      </c>
      <c r="D928" s="1079" t="s">
        <v>171</v>
      </c>
      <c r="E928" s="718">
        <v>0.46</v>
      </c>
    </row>
    <row r="929" spans="2:5">
      <c r="B929" s="719">
        <v>92114</v>
      </c>
      <c r="C929" s="720" t="s">
        <v>3890</v>
      </c>
      <c r="D929" s="719" t="s">
        <v>171</v>
      </c>
      <c r="E929" s="721">
        <v>0.85</v>
      </c>
    </row>
    <row r="930" spans="2:5">
      <c r="B930" s="1079">
        <v>92115</v>
      </c>
      <c r="C930" s="1080" t="s">
        <v>3891</v>
      </c>
      <c r="D930" s="1079" t="s">
        <v>171</v>
      </c>
      <c r="E930" s="718">
        <v>0.05</v>
      </c>
    </row>
    <row r="931" spans="2:5">
      <c r="B931" s="719">
        <v>92116</v>
      </c>
      <c r="C931" s="720" t="s">
        <v>3892</v>
      </c>
      <c r="D931" s="719" t="s">
        <v>171</v>
      </c>
      <c r="E931" s="721">
        <v>0.56000000000000005</v>
      </c>
    </row>
    <row r="932" spans="2:5">
      <c r="B932" s="1079">
        <v>92133</v>
      </c>
      <c r="C932" s="1080" t="s">
        <v>265</v>
      </c>
      <c r="D932" s="1079" t="s">
        <v>171</v>
      </c>
      <c r="E932" s="718">
        <v>6.6</v>
      </c>
    </row>
    <row r="933" spans="2:5">
      <c r="B933" s="719">
        <v>92134</v>
      </c>
      <c r="C933" s="720" t="s">
        <v>266</v>
      </c>
      <c r="D933" s="719" t="s">
        <v>171</v>
      </c>
      <c r="E933" s="721">
        <v>1.58</v>
      </c>
    </row>
    <row r="934" spans="2:5">
      <c r="B934" s="1079">
        <v>92135</v>
      </c>
      <c r="C934" s="1080" t="s">
        <v>3893</v>
      </c>
      <c r="D934" s="1079" t="s">
        <v>171</v>
      </c>
      <c r="E934" s="718">
        <v>0.33</v>
      </c>
    </row>
    <row r="935" spans="2:5">
      <c r="B935" s="719">
        <v>92136</v>
      </c>
      <c r="C935" s="720" t="s">
        <v>267</v>
      </c>
      <c r="D935" s="719" t="s">
        <v>171</v>
      </c>
      <c r="E935" s="721">
        <v>8.8000000000000007</v>
      </c>
    </row>
    <row r="936" spans="2:5">
      <c r="B936" s="1079">
        <v>92137</v>
      </c>
      <c r="C936" s="1080" t="s">
        <v>3894</v>
      </c>
      <c r="D936" s="1079" t="s">
        <v>171</v>
      </c>
      <c r="E936" s="718">
        <v>67.95</v>
      </c>
    </row>
    <row r="937" spans="2:5" ht="30">
      <c r="B937" s="719">
        <v>92140</v>
      </c>
      <c r="C937" s="720" t="s">
        <v>270</v>
      </c>
      <c r="D937" s="719" t="s">
        <v>171</v>
      </c>
      <c r="E937" s="721">
        <v>2.52</v>
      </c>
    </row>
    <row r="938" spans="2:5">
      <c r="B938" s="1079">
        <v>92141</v>
      </c>
      <c r="C938" s="1080" t="s">
        <v>271</v>
      </c>
      <c r="D938" s="1079" t="s">
        <v>171</v>
      </c>
      <c r="E938" s="718">
        <v>0.6</v>
      </c>
    </row>
    <row r="939" spans="2:5" ht="30">
      <c r="B939" s="719">
        <v>92142</v>
      </c>
      <c r="C939" s="720" t="s">
        <v>3895</v>
      </c>
      <c r="D939" s="719" t="s">
        <v>171</v>
      </c>
      <c r="E939" s="721">
        <v>0.12</v>
      </c>
    </row>
    <row r="940" spans="2:5" ht="30">
      <c r="B940" s="1079">
        <v>92143</v>
      </c>
      <c r="C940" s="1080" t="s">
        <v>272</v>
      </c>
      <c r="D940" s="1079" t="s">
        <v>171</v>
      </c>
      <c r="E940" s="718">
        <v>3.37</v>
      </c>
    </row>
    <row r="941" spans="2:5" ht="30">
      <c r="B941" s="719">
        <v>92144</v>
      </c>
      <c r="C941" s="720" t="s">
        <v>3896</v>
      </c>
      <c r="D941" s="719" t="s">
        <v>171</v>
      </c>
      <c r="E941" s="721">
        <v>56.2</v>
      </c>
    </row>
    <row r="942" spans="2:5" ht="30">
      <c r="B942" s="1079">
        <v>92237</v>
      </c>
      <c r="C942" s="1080" t="s">
        <v>3897</v>
      </c>
      <c r="D942" s="1079" t="s">
        <v>171</v>
      </c>
      <c r="E942" s="718">
        <v>16.72</v>
      </c>
    </row>
    <row r="943" spans="2:5" ht="30">
      <c r="B943" s="719">
        <v>92238</v>
      </c>
      <c r="C943" s="720" t="s">
        <v>3898</v>
      </c>
      <c r="D943" s="719" t="s">
        <v>171</v>
      </c>
      <c r="E943" s="721">
        <v>8.15</v>
      </c>
    </row>
    <row r="944" spans="2:5" ht="30">
      <c r="B944" s="1079">
        <v>92239</v>
      </c>
      <c r="C944" s="1080" t="s">
        <v>3899</v>
      </c>
      <c r="D944" s="1079" t="s">
        <v>171</v>
      </c>
      <c r="E944" s="718">
        <v>1.69</v>
      </c>
    </row>
    <row r="945" spans="2:5" ht="30">
      <c r="B945" s="719">
        <v>92240</v>
      </c>
      <c r="C945" s="720" t="s">
        <v>3900</v>
      </c>
      <c r="D945" s="719" t="s">
        <v>171</v>
      </c>
      <c r="E945" s="721">
        <v>23.53</v>
      </c>
    </row>
    <row r="946" spans="2:5" ht="45">
      <c r="B946" s="1079">
        <v>92241</v>
      </c>
      <c r="C946" s="1080" t="s">
        <v>3901</v>
      </c>
      <c r="D946" s="1079" t="s">
        <v>171</v>
      </c>
      <c r="E946" s="718">
        <v>124.59</v>
      </c>
    </row>
    <row r="947" spans="2:5">
      <c r="B947" s="719">
        <v>92712</v>
      </c>
      <c r="C947" s="720" t="s">
        <v>3902</v>
      </c>
      <c r="D947" s="719" t="s">
        <v>171</v>
      </c>
      <c r="E947" s="721">
        <v>0.14000000000000001</v>
      </c>
    </row>
    <row r="948" spans="2:5">
      <c r="B948" s="1079">
        <v>92713</v>
      </c>
      <c r="C948" s="1080" t="s">
        <v>3903</v>
      </c>
      <c r="D948" s="1079" t="s">
        <v>171</v>
      </c>
      <c r="E948" s="718">
        <v>0.03</v>
      </c>
    </row>
    <row r="949" spans="2:5">
      <c r="B949" s="719">
        <v>92714</v>
      </c>
      <c r="C949" s="720" t="s">
        <v>3904</v>
      </c>
      <c r="D949" s="719" t="s">
        <v>171</v>
      </c>
      <c r="E949" s="721">
        <v>0.09</v>
      </c>
    </row>
    <row r="950" spans="2:5" ht="30">
      <c r="B950" s="1079">
        <v>92715</v>
      </c>
      <c r="C950" s="1080" t="s">
        <v>3905</v>
      </c>
      <c r="D950" s="1079" t="s">
        <v>171</v>
      </c>
      <c r="E950" s="718">
        <v>19.649999999999999</v>
      </c>
    </row>
    <row r="951" spans="2:5">
      <c r="B951" s="719">
        <v>92956</v>
      </c>
      <c r="C951" s="720" t="s">
        <v>3906</v>
      </c>
      <c r="D951" s="719" t="s">
        <v>171</v>
      </c>
      <c r="E951" s="721">
        <v>2.15</v>
      </c>
    </row>
    <row r="952" spans="2:5">
      <c r="B952" s="1079">
        <v>92957</v>
      </c>
      <c r="C952" s="1080" t="s">
        <v>3907</v>
      </c>
      <c r="D952" s="1079" t="s">
        <v>171</v>
      </c>
      <c r="E952" s="718">
        <v>0.64</v>
      </c>
    </row>
    <row r="953" spans="2:5">
      <c r="B953" s="719">
        <v>92958</v>
      </c>
      <c r="C953" s="720" t="s">
        <v>3908</v>
      </c>
      <c r="D953" s="719" t="s">
        <v>171</v>
      </c>
      <c r="E953" s="721">
        <v>2.09</v>
      </c>
    </row>
    <row r="954" spans="2:5" ht="30">
      <c r="B954" s="1079">
        <v>92959</v>
      </c>
      <c r="C954" s="1080" t="s">
        <v>3909</v>
      </c>
      <c r="D954" s="1079" t="s">
        <v>171</v>
      </c>
      <c r="E954" s="718">
        <v>7.04</v>
      </c>
    </row>
    <row r="955" spans="2:5">
      <c r="B955" s="719">
        <v>92963</v>
      </c>
      <c r="C955" s="720" t="s">
        <v>3910</v>
      </c>
      <c r="D955" s="719" t="s">
        <v>171</v>
      </c>
      <c r="E955" s="721">
        <v>1.38</v>
      </c>
    </row>
    <row r="956" spans="2:5">
      <c r="B956" s="1079">
        <v>92964</v>
      </c>
      <c r="C956" s="1080" t="s">
        <v>3911</v>
      </c>
      <c r="D956" s="1079" t="s">
        <v>171</v>
      </c>
      <c r="E956" s="718">
        <v>0.39</v>
      </c>
    </row>
    <row r="957" spans="2:5">
      <c r="B957" s="719">
        <v>92965</v>
      </c>
      <c r="C957" s="720" t="s">
        <v>3912</v>
      </c>
      <c r="D957" s="719" t="s">
        <v>171</v>
      </c>
      <c r="E957" s="721">
        <v>0.91</v>
      </c>
    </row>
    <row r="958" spans="2:5" ht="45">
      <c r="B958" s="1079">
        <v>93220</v>
      </c>
      <c r="C958" s="1080" t="s">
        <v>3913</v>
      </c>
      <c r="D958" s="1079" t="s">
        <v>171</v>
      </c>
      <c r="E958" s="718">
        <v>226.53</v>
      </c>
    </row>
    <row r="959" spans="2:5" ht="30">
      <c r="B959" s="719">
        <v>93221</v>
      </c>
      <c r="C959" s="720" t="s">
        <v>3914</v>
      </c>
      <c r="D959" s="719" t="s">
        <v>171</v>
      </c>
      <c r="E959" s="721">
        <v>50.06</v>
      </c>
    </row>
    <row r="960" spans="2:5" ht="45">
      <c r="B960" s="1079">
        <v>93222</v>
      </c>
      <c r="C960" s="1080" t="s">
        <v>3915</v>
      </c>
      <c r="D960" s="1079" t="s">
        <v>171</v>
      </c>
      <c r="E960" s="718">
        <v>238.42</v>
      </c>
    </row>
    <row r="961" spans="2:5" ht="45">
      <c r="B961" s="719">
        <v>93223</v>
      </c>
      <c r="C961" s="720" t="s">
        <v>3916</v>
      </c>
      <c r="D961" s="719" t="s">
        <v>171</v>
      </c>
      <c r="E961" s="721">
        <v>178.59</v>
      </c>
    </row>
    <row r="962" spans="2:5" ht="30">
      <c r="B962" s="1079">
        <v>93229</v>
      </c>
      <c r="C962" s="1080" t="s">
        <v>3917</v>
      </c>
      <c r="D962" s="1079" t="s">
        <v>171</v>
      </c>
      <c r="E962" s="718">
        <v>0.28999999999999998</v>
      </c>
    </row>
    <row r="963" spans="2:5" ht="30">
      <c r="B963" s="719">
        <v>93230</v>
      </c>
      <c r="C963" s="720" t="s">
        <v>3918</v>
      </c>
      <c r="D963" s="719" t="s">
        <v>171</v>
      </c>
      <c r="E963" s="721">
        <v>0.06</v>
      </c>
    </row>
    <row r="964" spans="2:5" ht="30">
      <c r="B964" s="1079">
        <v>93231</v>
      </c>
      <c r="C964" s="1080" t="s">
        <v>3919</v>
      </c>
      <c r="D964" s="1079" t="s">
        <v>171</v>
      </c>
      <c r="E964" s="718">
        <v>0.24</v>
      </c>
    </row>
    <row r="965" spans="2:5" ht="30">
      <c r="B965" s="719">
        <v>93232</v>
      </c>
      <c r="C965" s="720" t="s">
        <v>3920</v>
      </c>
      <c r="D965" s="719" t="s">
        <v>171</v>
      </c>
      <c r="E965" s="721">
        <v>4.6399999999999997</v>
      </c>
    </row>
    <row r="966" spans="2:5">
      <c r="B966" s="1079">
        <v>93235</v>
      </c>
      <c r="C966" s="1080" t="s">
        <v>3921</v>
      </c>
      <c r="D966" s="1079" t="s">
        <v>171</v>
      </c>
      <c r="E966" s="718">
        <v>1.1000000000000001</v>
      </c>
    </row>
    <row r="967" spans="2:5" ht="30">
      <c r="B967" s="719">
        <v>93236</v>
      </c>
      <c r="C967" s="720" t="s">
        <v>3922</v>
      </c>
      <c r="D967" s="719" t="s">
        <v>171</v>
      </c>
      <c r="E967" s="721">
        <v>5.01</v>
      </c>
    </row>
    <row r="968" spans="2:5" ht="30">
      <c r="B968" s="1079">
        <v>93238</v>
      </c>
      <c r="C968" s="1080" t="s">
        <v>3923</v>
      </c>
      <c r="D968" s="1079" t="s">
        <v>171</v>
      </c>
      <c r="E968" s="718">
        <v>1.01</v>
      </c>
    </row>
    <row r="969" spans="2:5" ht="30">
      <c r="B969" s="719">
        <v>93239</v>
      </c>
      <c r="C969" s="720" t="s">
        <v>3924</v>
      </c>
      <c r="D969" s="719" t="s">
        <v>171</v>
      </c>
      <c r="E969" s="721">
        <v>4.6100000000000003</v>
      </c>
    </row>
    <row r="970" spans="2:5" ht="30">
      <c r="B970" s="1079">
        <v>93240</v>
      </c>
      <c r="C970" s="1080" t="s">
        <v>3925</v>
      </c>
      <c r="D970" s="1079" t="s">
        <v>171</v>
      </c>
      <c r="E970" s="718">
        <v>8.5500000000000007</v>
      </c>
    </row>
    <row r="971" spans="2:5" ht="30">
      <c r="B971" s="719">
        <v>93241</v>
      </c>
      <c r="C971" s="720" t="s">
        <v>3926</v>
      </c>
      <c r="D971" s="719" t="s">
        <v>171</v>
      </c>
      <c r="E971" s="721">
        <v>2.8</v>
      </c>
    </row>
    <row r="972" spans="2:5">
      <c r="B972" s="1079">
        <v>93267</v>
      </c>
      <c r="C972" s="1080" t="s">
        <v>8326</v>
      </c>
      <c r="D972" s="1079" t="s">
        <v>171</v>
      </c>
      <c r="E972" s="718">
        <v>14.79</v>
      </c>
    </row>
    <row r="973" spans="2:5">
      <c r="B973" s="719">
        <v>93269</v>
      </c>
      <c r="C973" s="720" t="s">
        <v>8327</v>
      </c>
      <c r="D973" s="719" t="s">
        <v>171</v>
      </c>
      <c r="E973" s="721">
        <v>3.77</v>
      </c>
    </row>
    <row r="974" spans="2:5">
      <c r="B974" s="1079">
        <v>93270</v>
      </c>
      <c r="C974" s="1080" t="s">
        <v>8328</v>
      </c>
      <c r="D974" s="1079" t="s">
        <v>171</v>
      </c>
      <c r="E974" s="718">
        <v>18.48</v>
      </c>
    </row>
    <row r="975" spans="2:5">
      <c r="B975" s="719">
        <v>93271</v>
      </c>
      <c r="C975" s="720" t="s">
        <v>8329</v>
      </c>
      <c r="D975" s="719" t="s">
        <v>171</v>
      </c>
      <c r="E975" s="721">
        <v>3.49</v>
      </c>
    </row>
    <row r="976" spans="2:5">
      <c r="B976" s="1079">
        <v>93277</v>
      </c>
      <c r="C976" s="1080" t="s">
        <v>8330</v>
      </c>
      <c r="D976" s="1079" t="s">
        <v>171</v>
      </c>
      <c r="E976" s="718">
        <v>0.22</v>
      </c>
    </row>
    <row r="977" spans="2:5">
      <c r="B977" s="719">
        <v>93278</v>
      </c>
      <c r="C977" s="720" t="s">
        <v>8331</v>
      </c>
      <c r="D977" s="719" t="s">
        <v>171</v>
      </c>
      <c r="E977" s="721">
        <v>0.08</v>
      </c>
    </row>
    <row r="978" spans="2:5" ht="30">
      <c r="B978" s="1079">
        <v>93279</v>
      </c>
      <c r="C978" s="1080" t="s">
        <v>8332</v>
      </c>
      <c r="D978" s="1079" t="s">
        <v>171</v>
      </c>
      <c r="E978" s="718">
        <v>0.14000000000000001</v>
      </c>
    </row>
    <row r="979" spans="2:5" ht="30">
      <c r="B979" s="719">
        <v>93280</v>
      </c>
      <c r="C979" s="720" t="s">
        <v>8333</v>
      </c>
      <c r="D979" s="719" t="s">
        <v>171</v>
      </c>
      <c r="E979" s="721">
        <v>0.28999999999999998</v>
      </c>
    </row>
    <row r="980" spans="2:5" ht="30">
      <c r="B980" s="1079">
        <v>93283</v>
      </c>
      <c r="C980" s="1080" t="s">
        <v>8775</v>
      </c>
      <c r="D980" s="1079" t="s">
        <v>171</v>
      </c>
      <c r="E980" s="718">
        <v>49.74</v>
      </c>
    </row>
    <row r="981" spans="2:5" ht="30">
      <c r="B981" s="719">
        <v>93284</v>
      </c>
      <c r="C981" s="720" t="s">
        <v>8776</v>
      </c>
      <c r="D981" s="719" t="s">
        <v>171</v>
      </c>
      <c r="E981" s="721">
        <v>12.7</v>
      </c>
    </row>
    <row r="982" spans="2:5" ht="30">
      <c r="B982" s="1079">
        <v>93285</v>
      </c>
      <c r="C982" s="1080" t="s">
        <v>8777</v>
      </c>
      <c r="D982" s="1079" t="s">
        <v>171</v>
      </c>
      <c r="E982" s="718">
        <v>62.17</v>
      </c>
    </row>
    <row r="983" spans="2:5" ht="30">
      <c r="B983" s="719">
        <v>93286</v>
      </c>
      <c r="C983" s="720" t="s">
        <v>8778</v>
      </c>
      <c r="D983" s="719" t="s">
        <v>171</v>
      </c>
      <c r="E983" s="721">
        <v>82.59</v>
      </c>
    </row>
    <row r="984" spans="2:5" ht="30">
      <c r="B984" s="1079">
        <v>93296</v>
      </c>
      <c r="C984" s="1080" t="s">
        <v>8779</v>
      </c>
      <c r="D984" s="1079" t="s">
        <v>171</v>
      </c>
      <c r="E984" s="718">
        <v>2.61</v>
      </c>
    </row>
    <row r="985" spans="2:5" ht="30">
      <c r="B985" s="719">
        <v>93397</v>
      </c>
      <c r="C985" s="720" t="s">
        <v>8334</v>
      </c>
      <c r="D985" s="719" t="s">
        <v>171</v>
      </c>
      <c r="E985" s="721">
        <v>10.050000000000001</v>
      </c>
    </row>
    <row r="986" spans="2:5" ht="30">
      <c r="B986" s="1079">
        <v>93398</v>
      </c>
      <c r="C986" s="1080" t="s">
        <v>8335</v>
      </c>
      <c r="D986" s="1079" t="s">
        <v>171</v>
      </c>
      <c r="E986" s="718">
        <v>2.56</v>
      </c>
    </row>
    <row r="987" spans="2:5" ht="30">
      <c r="B987" s="719">
        <v>93399</v>
      </c>
      <c r="C987" s="720" t="s">
        <v>8336</v>
      </c>
      <c r="D987" s="719" t="s">
        <v>171</v>
      </c>
      <c r="E987" s="721">
        <v>0.52</v>
      </c>
    </row>
    <row r="988" spans="2:5" ht="30">
      <c r="B988" s="1079">
        <v>93400</v>
      </c>
      <c r="C988" s="1080" t="s">
        <v>8337</v>
      </c>
      <c r="D988" s="1079" t="s">
        <v>171</v>
      </c>
      <c r="E988" s="718">
        <v>12.56</v>
      </c>
    </row>
    <row r="989" spans="2:5" ht="30">
      <c r="B989" s="719">
        <v>93401</v>
      </c>
      <c r="C989" s="720" t="s">
        <v>8338</v>
      </c>
      <c r="D989" s="719" t="s">
        <v>171</v>
      </c>
      <c r="E989" s="721">
        <v>71.37</v>
      </c>
    </row>
    <row r="990" spans="2:5" ht="30">
      <c r="B990" s="1079">
        <v>93403</v>
      </c>
      <c r="C990" s="1080" t="s">
        <v>8340</v>
      </c>
      <c r="D990" s="1079" t="s">
        <v>182</v>
      </c>
      <c r="E990" s="718">
        <v>27.84</v>
      </c>
    </row>
    <row r="991" spans="2:5" ht="45">
      <c r="B991" s="719">
        <v>93404</v>
      </c>
      <c r="C991" s="720" t="s">
        <v>8341</v>
      </c>
      <c r="D991" s="719" t="s">
        <v>171</v>
      </c>
      <c r="E991" s="721">
        <v>6.23</v>
      </c>
    </row>
    <row r="992" spans="2:5" ht="45">
      <c r="B992" s="1079">
        <v>93405</v>
      </c>
      <c r="C992" s="1080" t="s">
        <v>8342</v>
      </c>
      <c r="D992" s="1079" t="s">
        <v>171</v>
      </c>
      <c r="E992" s="718">
        <v>1.18</v>
      </c>
    </row>
    <row r="993" spans="2:5" ht="45">
      <c r="B993" s="719">
        <v>93406</v>
      </c>
      <c r="C993" s="720" t="s">
        <v>8343</v>
      </c>
      <c r="D993" s="719" t="s">
        <v>171</v>
      </c>
      <c r="E993" s="721">
        <v>7.37</v>
      </c>
    </row>
    <row r="994" spans="2:5" ht="45">
      <c r="B994" s="1079">
        <v>93407</v>
      </c>
      <c r="C994" s="1080" t="s">
        <v>8344</v>
      </c>
      <c r="D994" s="1079" t="s">
        <v>171</v>
      </c>
      <c r="E994" s="718">
        <v>31.7</v>
      </c>
    </row>
    <row r="995" spans="2:5" ht="45">
      <c r="B995" s="719">
        <v>93409</v>
      </c>
      <c r="C995" s="720" t="s">
        <v>8346</v>
      </c>
      <c r="D995" s="719" t="s">
        <v>182</v>
      </c>
      <c r="E995" s="721">
        <v>18.190000000000001</v>
      </c>
    </row>
    <row r="996" spans="2:5" ht="30">
      <c r="B996" s="1079">
        <v>93411</v>
      </c>
      <c r="C996" s="1080" t="s">
        <v>8347</v>
      </c>
      <c r="D996" s="1079" t="s">
        <v>171</v>
      </c>
      <c r="E996" s="718">
        <v>0.18</v>
      </c>
    </row>
    <row r="997" spans="2:5">
      <c r="B997" s="719">
        <v>93412</v>
      </c>
      <c r="C997" s="720" t="s">
        <v>8348</v>
      </c>
      <c r="D997" s="719" t="s">
        <v>171</v>
      </c>
      <c r="E997" s="721">
        <v>0.05</v>
      </c>
    </row>
    <row r="998" spans="2:5" ht="30">
      <c r="B998" s="1079">
        <v>93413</v>
      </c>
      <c r="C998" s="1080" t="s">
        <v>8349</v>
      </c>
      <c r="D998" s="1079" t="s">
        <v>171</v>
      </c>
      <c r="E998" s="718">
        <v>0.13</v>
      </c>
    </row>
    <row r="999" spans="2:5" ht="30">
      <c r="B999" s="719">
        <v>93414</v>
      </c>
      <c r="C999" s="720" t="s">
        <v>8350</v>
      </c>
      <c r="D999" s="719" t="s">
        <v>171</v>
      </c>
      <c r="E999" s="721">
        <v>10.84</v>
      </c>
    </row>
    <row r="1000" spans="2:5">
      <c r="B1000" s="1079">
        <v>93417</v>
      </c>
      <c r="C1000" s="1080" t="s">
        <v>8351</v>
      </c>
      <c r="D1000" s="1079" t="s">
        <v>171</v>
      </c>
      <c r="E1000" s="718">
        <v>2.4700000000000002</v>
      </c>
    </row>
    <row r="1001" spans="2:5">
      <c r="B1001" s="719">
        <v>93418</v>
      </c>
      <c r="C1001" s="720" t="s">
        <v>8352</v>
      </c>
      <c r="D1001" s="719" t="s">
        <v>171</v>
      </c>
      <c r="E1001" s="721">
        <v>0.69</v>
      </c>
    </row>
    <row r="1002" spans="2:5">
      <c r="B1002" s="1079">
        <v>93419</v>
      </c>
      <c r="C1002" s="1080" t="s">
        <v>8353</v>
      </c>
      <c r="D1002" s="1079" t="s">
        <v>171</v>
      </c>
      <c r="E1002" s="718">
        <v>1.81</v>
      </c>
    </row>
    <row r="1003" spans="2:5">
      <c r="B1003" s="719">
        <v>93420</v>
      </c>
      <c r="C1003" s="720" t="s">
        <v>8354</v>
      </c>
      <c r="D1003" s="719" t="s">
        <v>171</v>
      </c>
      <c r="E1003" s="721">
        <v>44.39</v>
      </c>
    </row>
    <row r="1004" spans="2:5">
      <c r="B1004" s="1079">
        <v>93423</v>
      </c>
      <c r="C1004" s="1080" t="s">
        <v>8355</v>
      </c>
      <c r="D1004" s="1079" t="s">
        <v>171</v>
      </c>
      <c r="E1004" s="718">
        <v>3.5</v>
      </c>
    </row>
    <row r="1005" spans="2:5">
      <c r="B1005" s="719">
        <v>93424</v>
      </c>
      <c r="C1005" s="720" t="s">
        <v>8356</v>
      </c>
      <c r="D1005" s="719" t="s">
        <v>171</v>
      </c>
      <c r="E1005" s="721">
        <v>0.98</v>
      </c>
    </row>
    <row r="1006" spans="2:5">
      <c r="B1006" s="1079">
        <v>93425</v>
      </c>
      <c r="C1006" s="1080" t="s">
        <v>8357</v>
      </c>
      <c r="D1006" s="1079" t="s">
        <v>171</v>
      </c>
      <c r="E1006" s="718">
        <v>2.57</v>
      </c>
    </row>
    <row r="1007" spans="2:5">
      <c r="B1007" s="719">
        <v>93426</v>
      </c>
      <c r="C1007" s="720" t="s">
        <v>8358</v>
      </c>
      <c r="D1007" s="719" t="s">
        <v>171</v>
      </c>
      <c r="E1007" s="721">
        <v>106.08</v>
      </c>
    </row>
    <row r="1008" spans="2:5">
      <c r="B1008" s="1079">
        <v>93429</v>
      </c>
      <c r="C1008" s="1080" t="s">
        <v>8359</v>
      </c>
      <c r="D1008" s="1079" t="s">
        <v>171</v>
      </c>
      <c r="E1008" s="718">
        <v>94.83</v>
      </c>
    </row>
    <row r="1009" spans="2:5">
      <c r="B1009" s="719">
        <v>93430</v>
      </c>
      <c r="C1009" s="720" t="s">
        <v>8360</v>
      </c>
      <c r="D1009" s="719" t="s">
        <v>171</v>
      </c>
      <c r="E1009" s="721">
        <v>28.41</v>
      </c>
    </row>
    <row r="1010" spans="2:5">
      <c r="B1010" s="1079">
        <v>93431</v>
      </c>
      <c r="C1010" s="1080" t="s">
        <v>8361</v>
      </c>
      <c r="D1010" s="1079" t="s">
        <v>171</v>
      </c>
      <c r="E1010" s="718">
        <v>118.63</v>
      </c>
    </row>
    <row r="1011" spans="2:5">
      <c r="B1011" s="719">
        <v>93432</v>
      </c>
      <c r="C1011" s="720" t="s">
        <v>8362</v>
      </c>
      <c r="D1011" s="719" t="s">
        <v>171</v>
      </c>
      <c r="E1011" s="721">
        <v>1641.6</v>
      </c>
    </row>
    <row r="1012" spans="2:5">
      <c r="B1012" s="1079">
        <v>93435</v>
      </c>
      <c r="C1012" s="1080" t="s">
        <v>8363</v>
      </c>
      <c r="D1012" s="1079" t="s">
        <v>171</v>
      </c>
      <c r="E1012" s="718">
        <v>5.98</v>
      </c>
    </row>
    <row r="1013" spans="2:5">
      <c r="B1013" s="719">
        <v>93436</v>
      </c>
      <c r="C1013" s="720" t="s">
        <v>8364</v>
      </c>
      <c r="D1013" s="719" t="s">
        <v>171</v>
      </c>
      <c r="E1013" s="721">
        <v>1.79</v>
      </c>
    </row>
    <row r="1014" spans="2:5">
      <c r="B1014" s="1079">
        <v>93437</v>
      </c>
      <c r="C1014" s="1080" t="s">
        <v>8365</v>
      </c>
      <c r="D1014" s="1079" t="s">
        <v>171</v>
      </c>
      <c r="E1014" s="718">
        <v>5.82</v>
      </c>
    </row>
    <row r="1015" spans="2:5">
      <c r="B1015" s="719">
        <v>93438</v>
      </c>
      <c r="C1015" s="720" t="s">
        <v>8366</v>
      </c>
      <c r="D1015" s="719" t="s">
        <v>171</v>
      </c>
      <c r="E1015" s="721">
        <v>16.100000000000001</v>
      </c>
    </row>
    <row r="1016" spans="2:5">
      <c r="B1016" s="1079">
        <v>95114</v>
      </c>
      <c r="C1016" s="1080" t="s">
        <v>9889</v>
      </c>
      <c r="D1016" s="1079" t="s">
        <v>171</v>
      </c>
      <c r="E1016" s="718">
        <v>1.34</v>
      </c>
    </row>
    <row r="1017" spans="2:5">
      <c r="B1017" s="719">
        <v>95115</v>
      </c>
      <c r="C1017" s="720" t="s">
        <v>9890</v>
      </c>
      <c r="D1017" s="719" t="s">
        <v>171</v>
      </c>
      <c r="E1017" s="721">
        <v>0.38</v>
      </c>
    </row>
    <row r="1018" spans="2:5">
      <c r="B1018" s="1079">
        <v>95116</v>
      </c>
      <c r="C1018" s="1080" t="s">
        <v>9891</v>
      </c>
      <c r="D1018" s="1079" t="s">
        <v>171</v>
      </c>
      <c r="E1018" s="718">
        <v>35.08</v>
      </c>
    </row>
    <row r="1019" spans="2:5">
      <c r="B1019" s="719">
        <v>95117</v>
      </c>
      <c r="C1019" s="720" t="s">
        <v>9892</v>
      </c>
      <c r="D1019" s="719" t="s">
        <v>171</v>
      </c>
      <c r="E1019" s="721">
        <v>10.51</v>
      </c>
    </row>
    <row r="1020" spans="2:5">
      <c r="B1020" s="1079">
        <v>95118</v>
      </c>
      <c r="C1020" s="1080" t="s">
        <v>9893</v>
      </c>
      <c r="D1020" s="1079" t="s">
        <v>171</v>
      </c>
      <c r="E1020" s="718">
        <v>48.91</v>
      </c>
    </row>
    <row r="1021" spans="2:5">
      <c r="B1021" s="719">
        <v>95119</v>
      </c>
      <c r="C1021" s="720" t="s">
        <v>9894</v>
      </c>
      <c r="D1021" s="719" t="s">
        <v>171</v>
      </c>
      <c r="E1021" s="721">
        <v>14.65</v>
      </c>
    </row>
    <row r="1022" spans="2:5">
      <c r="B1022" s="1079">
        <v>95120</v>
      </c>
      <c r="C1022" s="1080" t="s">
        <v>9895</v>
      </c>
      <c r="D1022" s="1079" t="s">
        <v>171</v>
      </c>
      <c r="E1022" s="718">
        <v>23.82</v>
      </c>
    </row>
    <row r="1023" spans="2:5">
      <c r="B1023" s="719">
        <v>95123</v>
      </c>
      <c r="C1023" s="720" t="s">
        <v>9896</v>
      </c>
      <c r="D1023" s="719" t="s">
        <v>171</v>
      </c>
      <c r="E1023" s="721">
        <v>11.26</v>
      </c>
    </row>
    <row r="1024" spans="2:5">
      <c r="B1024" s="1079">
        <v>95124</v>
      </c>
      <c r="C1024" s="1080" t="s">
        <v>9897</v>
      </c>
      <c r="D1024" s="1079" t="s">
        <v>171</v>
      </c>
      <c r="E1024" s="718">
        <v>3.37</v>
      </c>
    </row>
    <row r="1025" spans="2:5">
      <c r="B1025" s="719">
        <v>95125</v>
      </c>
      <c r="C1025" s="720" t="s">
        <v>9898</v>
      </c>
      <c r="D1025" s="719" t="s">
        <v>171</v>
      </c>
      <c r="E1025" s="721">
        <v>10.96</v>
      </c>
    </row>
    <row r="1026" spans="2:5">
      <c r="B1026" s="1079">
        <v>95126</v>
      </c>
      <c r="C1026" s="1080" t="s">
        <v>9899</v>
      </c>
      <c r="D1026" s="1079" t="s">
        <v>171</v>
      </c>
      <c r="E1026" s="718">
        <v>66.45</v>
      </c>
    </row>
    <row r="1027" spans="2:5">
      <c r="B1027" s="719">
        <v>95129</v>
      </c>
      <c r="C1027" s="720" t="s">
        <v>9900</v>
      </c>
      <c r="D1027" s="719" t="s">
        <v>171</v>
      </c>
      <c r="E1027" s="721">
        <v>40.299999999999997</v>
      </c>
    </row>
    <row r="1028" spans="2:5">
      <c r="B1028" s="1079">
        <v>95130</v>
      </c>
      <c r="C1028" s="1080" t="s">
        <v>9901</v>
      </c>
      <c r="D1028" s="1079" t="s">
        <v>171</v>
      </c>
      <c r="E1028" s="718">
        <v>8.5299999999999994</v>
      </c>
    </row>
    <row r="1029" spans="2:5">
      <c r="B1029" s="719">
        <v>95131</v>
      </c>
      <c r="C1029" s="720" t="s">
        <v>9902</v>
      </c>
      <c r="D1029" s="719" t="s">
        <v>171</v>
      </c>
      <c r="E1029" s="721">
        <v>47.41</v>
      </c>
    </row>
    <row r="1030" spans="2:5" ht="30">
      <c r="B1030" s="1079">
        <v>95132</v>
      </c>
      <c r="C1030" s="1080" t="s">
        <v>9903</v>
      </c>
      <c r="D1030" s="1079" t="s">
        <v>171</v>
      </c>
      <c r="E1030" s="718">
        <v>19.39</v>
      </c>
    </row>
    <row r="1031" spans="2:5">
      <c r="B1031" s="719">
        <v>95136</v>
      </c>
      <c r="C1031" s="720" t="s">
        <v>9904</v>
      </c>
      <c r="D1031" s="719" t="s">
        <v>171</v>
      </c>
      <c r="E1031" s="721">
        <v>0.05</v>
      </c>
    </row>
    <row r="1032" spans="2:5">
      <c r="B1032" s="1079">
        <v>95137</v>
      </c>
      <c r="C1032" s="1080" t="s">
        <v>9905</v>
      </c>
      <c r="D1032" s="1079" t="s">
        <v>171</v>
      </c>
      <c r="E1032" s="718">
        <v>0.02</v>
      </c>
    </row>
    <row r="1033" spans="2:5">
      <c r="B1033" s="719">
        <v>95138</v>
      </c>
      <c r="C1033" s="720" t="s">
        <v>9906</v>
      </c>
      <c r="D1033" s="719" t="s">
        <v>171</v>
      </c>
      <c r="E1033" s="721">
        <v>0.03</v>
      </c>
    </row>
    <row r="1034" spans="2:5">
      <c r="B1034" s="1079">
        <v>95208</v>
      </c>
      <c r="C1034" s="1080" t="s">
        <v>10187</v>
      </c>
      <c r="D1034" s="1079" t="s">
        <v>171</v>
      </c>
      <c r="E1034" s="718">
        <v>16.75</v>
      </c>
    </row>
    <row r="1035" spans="2:5">
      <c r="B1035" s="719">
        <v>95209</v>
      </c>
      <c r="C1035" s="720" t="s">
        <v>10188</v>
      </c>
      <c r="D1035" s="719" t="s">
        <v>171</v>
      </c>
      <c r="E1035" s="721">
        <v>4.28</v>
      </c>
    </row>
    <row r="1036" spans="2:5">
      <c r="B1036" s="1079">
        <v>95210</v>
      </c>
      <c r="C1036" s="1080" t="s">
        <v>10189</v>
      </c>
      <c r="D1036" s="1079" t="s">
        <v>171</v>
      </c>
      <c r="E1036" s="718">
        <v>20.94</v>
      </c>
    </row>
    <row r="1037" spans="2:5">
      <c r="B1037" s="719">
        <v>95211</v>
      </c>
      <c r="C1037" s="720" t="s">
        <v>10190</v>
      </c>
      <c r="D1037" s="719" t="s">
        <v>171</v>
      </c>
      <c r="E1037" s="721">
        <v>3.49</v>
      </c>
    </row>
    <row r="1038" spans="2:5">
      <c r="B1038" s="1079">
        <v>95214</v>
      </c>
      <c r="C1038" s="1080" t="s">
        <v>10191</v>
      </c>
      <c r="D1038" s="1079" t="s">
        <v>171</v>
      </c>
      <c r="E1038" s="718">
        <v>1.0900000000000001</v>
      </c>
    </row>
    <row r="1039" spans="2:5">
      <c r="B1039" s="719">
        <v>95215</v>
      </c>
      <c r="C1039" s="720" t="s">
        <v>10192</v>
      </c>
      <c r="D1039" s="719" t="s">
        <v>171</v>
      </c>
      <c r="E1039" s="721">
        <v>0.26</v>
      </c>
    </row>
    <row r="1040" spans="2:5">
      <c r="B1040" s="1079">
        <v>95216</v>
      </c>
      <c r="C1040" s="1080" t="s">
        <v>10193</v>
      </c>
      <c r="D1040" s="1079" t="s">
        <v>171</v>
      </c>
      <c r="E1040" s="718">
        <v>1.28</v>
      </c>
    </row>
    <row r="1041" spans="2:5">
      <c r="B1041" s="719">
        <v>95217</v>
      </c>
      <c r="C1041" s="720" t="s">
        <v>10194</v>
      </c>
      <c r="D1041" s="719" t="s">
        <v>171</v>
      </c>
      <c r="E1041" s="721">
        <v>0.23</v>
      </c>
    </row>
    <row r="1042" spans="2:5">
      <c r="B1042" s="1079">
        <v>95255</v>
      </c>
      <c r="C1042" s="1080" t="s">
        <v>10527</v>
      </c>
      <c r="D1042" s="1079" t="s">
        <v>171</v>
      </c>
      <c r="E1042" s="718">
        <v>1.1299999999999999</v>
      </c>
    </row>
    <row r="1043" spans="2:5">
      <c r="B1043" s="719">
        <v>95256</v>
      </c>
      <c r="C1043" s="720" t="s">
        <v>10528</v>
      </c>
      <c r="D1043" s="719" t="s">
        <v>171</v>
      </c>
      <c r="E1043" s="721">
        <v>0.25</v>
      </c>
    </row>
    <row r="1044" spans="2:5">
      <c r="B1044" s="1079">
        <v>95257</v>
      </c>
      <c r="C1044" s="1080" t="s">
        <v>10529</v>
      </c>
      <c r="D1044" s="1079" t="s">
        <v>171</v>
      </c>
      <c r="E1044" s="718">
        <v>1.19</v>
      </c>
    </row>
    <row r="1045" spans="2:5">
      <c r="B1045" s="719">
        <v>95260</v>
      </c>
      <c r="C1045" s="720" t="s">
        <v>10530</v>
      </c>
      <c r="D1045" s="719" t="s">
        <v>171</v>
      </c>
      <c r="E1045" s="721">
        <v>1.05</v>
      </c>
    </row>
    <row r="1046" spans="2:5">
      <c r="B1046" s="1079">
        <v>95261</v>
      </c>
      <c r="C1046" s="1080" t="s">
        <v>10531</v>
      </c>
      <c r="D1046" s="1079" t="s">
        <v>171</v>
      </c>
      <c r="E1046" s="718">
        <v>0.42</v>
      </c>
    </row>
    <row r="1047" spans="2:5">
      <c r="B1047" s="719">
        <v>95262</v>
      </c>
      <c r="C1047" s="720" t="s">
        <v>10532</v>
      </c>
      <c r="D1047" s="719" t="s">
        <v>171</v>
      </c>
      <c r="E1047" s="721">
        <v>1.39</v>
      </c>
    </row>
    <row r="1048" spans="2:5" ht="30">
      <c r="B1048" s="1079">
        <v>95263</v>
      </c>
      <c r="C1048" s="1080" t="s">
        <v>10533</v>
      </c>
      <c r="D1048" s="1079" t="s">
        <v>171</v>
      </c>
      <c r="E1048" s="718">
        <v>2.4900000000000002</v>
      </c>
    </row>
    <row r="1049" spans="2:5" ht="30">
      <c r="B1049" s="719">
        <v>95266</v>
      </c>
      <c r="C1049" s="720" t="s">
        <v>10534</v>
      </c>
      <c r="D1049" s="719" t="s">
        <v>171</v>
      </c>
      <c r="E1049" s="721">
        <v>0.59</v>
      </c>
    </row>
    <row r="1050" spans="2:5" ht="30">
      <c r="B1050" s="1079">
        <v>95267</v>
      </c>
      <c r="C1050" s="1080" t="s">
        <v>10535</v>
      </c>
      <c r="D1050" s="1079" t="s">
        <v>171</v>
      </c>
      <c r="E1050" s="718">
        <v>0.16</v>
      </c>
    </row>
    <row r="1051" spans="2:5" ht="30">
      <c r="B1051" s="719">
        <v>95268</v>
      </c>
      <c r="C1051" s="720" t="s">
        <v>10536</v>
      </c>
      <c r="D1051" s="719" t="s">
        <v>171</v>
      </c>
      <c r="E1051" s="721">
        <v>0.54</v>
      </c>
    </row>
    <row r="1052" spans="2:5" ht="30">
      <c r="B1052" s="1079">
        <v>95269</v>
      </c>
      <c r="C1052" s="1080" t="s">
        <v>10537</v>
      </c>
      <c r="D1052" s="1079" t="s">
        <v>171</v>
      </c>
      <c r="E1052" s="718">
        <v>4.6399999999999997</v>
      </c>
    </row>
    <row r="1053" spans="2:5">
      <c r="B1053" s="719">
        <v>95272</v>
      </c>
      <c r="C1053" s="720" t="s">
        <v>10538</v>
      </c>
      <c r="D1053" s="719" t="s">
        <v>171</v>
      </c>
      <c r="E1053" s="721">
        <v>0.64</v>
      </c>
    </row>
    <row r="1054" spans="2:5">
      <c r="B1054" s="1079">
        <v>95273</v>
      </c>
      <c r="C1054" s="1080" t="s">
        <v>10539</v>
      </c>
      <c r="D1054" s="1079" t="s">
        <v>171</v>
      </c>
      <c r="E1054" s="718">
        <v>0.18</v>
      </c>
    </row>
    <row r="1055" spans="2:5">
      <c r="B1055" s="719">
        <v>95274</v>
      </c>
      <c r="C1055" s="720" t="s">
        <v>10540</v>
      </c>
      <c r="D1055" s="719" t="s">
        <v>171</v>
      </c>
      <c r="E1055" s="721">
        <v>0.59</v>
      </c>
    </row>
    <row r="1056" spans="2:5" ht="30">
      <c r="B1056" s="1079">
        <v>95275</v>
      </c>
      <c r="C1056" s="1080" t="s">
        <v>10541</v>
      </c>
      <c r="D1056" s="1079" t="s">
        <v>171</v>
      </c>
      <c r="E1056" s="718">
        <v>0.94</v>
      </c>
    </row>
    <row r="1057" spans="2:5">
      <c r="B1057" s="719">
        <v>95278</v>
      </c>
      <c r="C1057" s="720" t="s">
        <v>10542</v>
      </c>
      <c r="D1057" s="719" t="s">
        <v>171</v>
      </c>
      <c r="E1057" s="721">
        <v>0.69</v>
      </c>
    </row>
    <row r="1058" spans="2:5">
      <c r="B1058" s="1079">
        <v>95279</v>
      </c>
      <c r="C1058" s="1080" t="s">
        <v>10543</v>
      </c>
      <c r="D1058" s="1079" t="s">
        <v>171</v>
      </c>
      <c r="E1058" s="718">
        <v>0.19</v>
      </c>
    </row>
    <row r="1059" spans="2:5">
      <c r="B1059" s="719">
        <v>95280</v>
      </c>
      <c r="C1059" s="720" t="s">
        <v>10544</v>
      </c>
      <c r="D1059" s="719" t="s">
        <v>171</v>
      </c>
      <c r="E1059" s="721">
        <v>0.46</v>
      </c>
    </row>
    <row r="1060" spans="2:5" ht="30">
      <c r="B1060" s="1079">
        <v>95281</v>
      </c>
      <c r="C1060" s="1080" t="s">
        <v>10545</v>
      </c>
      <c r="D1060" s="1079" t="s">
        <v>171</v>
      </c>
      <c r="E1060" s="718">
        <v>4.6399999999999997</v>
      </c>
    </row>
    <row r="1061" spans="2:5" ht="30">
      <c r="B1061" s="719">
        <v>95617</v>
      </c>
      <c r="C1061" s="720" t="s">
        <v>11116</v>
      </c>
      <c r="D1061" s="719" t="s">
        <v>171</v>
      </c>
      <c r="E1061" s="721">
        <v>0.98</v>
      </c>
    </row>
    <row r="1062" spans="2:5" ht="30">
      <c r="B1062" s="1079">
        <v>95618</v>
      </c>
      <c r="C1062" s="1080" t="s">
        <v>11117</v>
      </c>
      <c r="D1062" s="1079" t="s">
        <v>171</v>
      </c>
      <c r="E1062" s="718">
        <v>0.27</v>
      </c>
    </row>
    <row r="1063" spans="2:5" ht="30">
      <c r="B1063" s="719">
        <v>95619</v>
      </c>
      <c r="C1063" s="720" t="s">
        <v>11118</v>
      </c>
      <c r="D1063" s="719" t="s">
        <v>171</v>
      </c>
      <c r="E1063" s="721">
        <v>0.64</v>
      </c>
    </row>
    <row r="1064" spans="2:5" ht="30">
      <c r="B1064" s="1079">
        <v>95627</v>
      </c>
      <c r="C1064" s="1080" t="s">
        <v>11119</v>
      </c>
      <c r="D1064" s="1079" t="s">
        <v>171</v>
      </c>
      <c r="E1064" s="718">
        <v>21.66</v>
      </c>
    </row>
    <row r="1065" spans="2:5" ht="30">
      <c r="B1065" s="719">
        <v>95628</v>
      </c>
      <c r="C1065" s="720" t="s">
        <v>11120</v>
      </c>
      <c r="D1065" s="719" t="s">
        <v>171</v>
      </c>
      <c r="E1065" s="721">
        <v>5.05</v>
      </c>
    </row>
    <row r="1066" spans="2:5" ht="30">
      <c r="B1066" s="1079">
        <v>95629</v>
      </c>
      <c r="C1066" s="1080" t="s">
        <v>11121</v>
      </c>
      <c r="D1066" s="1079" t="s">
        <v>171</v>
      </c>
      <c r="E1066" s="718">
        <v>24.06</v>
      </c>
    </row>
    <row r="1067" spans="2:5" ht="30">
      <c r="B1067" s="719">
        <v>95630</v>
      </c>
      <c r="C1067" s="720" t="s">
        <v>11122</v>
      </c>
      <c r="D1067" s="719" t="s">
        <v>171</v>
      </c>
      <c r="E1067" s="721">
        <v>63.78</v>
      </c>
    </row>
    <row r="1068" spans="2:5">
      <c r="B1068" s="1079">
        <v>95698</v>
      </c>
      <c r="C1068" s="1080" t="s">
        <v>11123</v>
      </c>
      <c r="D1068" s="1079" t="s">
        <v>171</v>
      </c>
      <c r="E1068" s="718">
        <v>3.78</v>
      </c>
    </row>
    <row r="1069" spans="2:5">
      <c r="B1069" s="719">
        <v>95699</v>
      </c>
      <c r="C1069" s="720" t="s">
        <v>11124</v>
      </c>
      <c r="D1069" s="719" t="s">
        <v>171</v>
      </c>
      <c r="E1069" s="721">
        <v>0.83</v>
      </c>
    </row>
    <row r="1070" spans="2:5">
      <c r="B1070" s="1079">
        <v>95700</v>
      </c>
      <c r="C1070" s="1080" t="s">
        <v>11125</v>
      </c>
      <c r="D1070" s="1079" t="s">
        <v>171</v>
      </c>
      <c r="E1070" s="718">
        <v>3.98</v>
      </c>
    </row>
    <row r="1071" spans="2:5" ht="30">
      <c r="B1071" s="719">
        <v>95701</v>
      </c>
      <c r="C1071" s="720" t="s">
        <v>11126</v>
      </c>
      <c r="D1071" s="719" t="s">
        <v>171</v>
      </c>
      <c r="E1071" s="721">
        <v>1.1599999999999999</v>
      </c>
    </row>
    <row r="1072" spans="2:5" ht="30">
      <c r="B1072" s="1079">
        <v>95704</v>
      </c>
      <c r="C1072" s="1080" t="s">
        <v>11127</v>
      </c>
      <c r="D1072" s="1079" t="s">
        <v>171</v>
      </c>
      <c r="E1072" s="718">
        <v>30.42</v>
      </c>
    </row>
    <row r="1073" spans="2:5">
      <c r="B1073" s="719">
        <v>95705</v>
      </c>
      <c r="C1073" s="720" t="s">
        <v>11128</v>
      </c>
      <c r="D1073" s="719" t="s">
        <v>171</v>
      </c>
      <c r="E1073" s="721">
        <v>6.72</v>
      </c>
    </row>
    <row r="1074" spans="2:5" ht="30">
      <c r="B1074" s="1079">
        <v>95706</v>
      </c>
      <c r="C1074" s="1080" t="s">
        <v>11129</v>
      </c>
      <c r="D1074" s="1079" t="s">
        <v>171</v>
      </c>
      <c r="E1074" s="718">
        <v>32.020000000000003</v>
      </c>
    </row>
    <row r="1075" spans="2:5" ht="30">
      <c r="B1075" s="719">
        <v>95707</v>
      </c>
      <c r="C1075" s="720" t="s">
        <v>11130</v>
      </c>
      <c r="D1075" s="719" t="s">
        <v>171</v>
      </c>
      <c r="E1075" s="721">
        <v>13.03</v>
      </c>
    </row>
    <row r="1076" spans="2:5" ht="30">
      <c r="B1076" s="1079">
        <v>95710</v>
      </c>
      <c r="C1076" s="1080" t="s">
        <v>11131</v>
      </c>
      <c r="D1076" s="1079" t="s">
        <v>171</v>
      </c>
      <c r="E1076" s="718">
        <v>30.76</v>
      </c>
    </row>
    <row r="1077" spans="2:5" ht="30">
      <c r="B1077" s="719">
        <v>95711</v>
      </c>
      <c r="C1077" s="720" t="s">
        <v>11132</v>
      </c>
      <c r="D1077" s="719" t="s">
        <v>171</v>
      </c>
      <c r="E1077" s="721">
        <v>6.92</v>
      </c>
    </row>
    <row r="1078" spans="2:5" ht="30">
      <c r="B1078" s="1079">
        <v>95712</v>
      </c>
      <c r="C1078" s="1080" t="s">
        <v>11133</v>
      </c>
      <c r="D1078" s="1079" t="s">
        <v>171</v>
      </c>
      <c r="E1078" s="718">
        <v>43.26</v>
      </c>
    </row>
    <row r="1079" spans="2:5" ht="30">
      <c r="B1079" s="719">
        <v>95713</v>
      </c>
      <c r="C1079" s="720" t="s">
        <v>11134</v>
      </c>
      <c r="D1079" s="719" t="s">
        <v>171</v>
      </c>
      <c r="E1079" s="721">
        <v>79.099999999999994</v>
      </c>
    </row>
    <row r="1080" spans="2:5" ht="30">
      <c r="B1080" s="1079">
        <v>95716</v>
      </c>
      <c r="C1080" s="1080" t="s">
        <v>11135</v>
      </c>
      <c r="D1080" s="1079" t="s">
        <v>171</v>
      </c>
      <c r="E1080" s="718">
        <v>29.61</v>
      </c>
    </row>
    <row r="1081" spans="2:5" ht="30">
      <c r="B1081" s="719">
        <v>95717</v>
      </c>
      <c r="C1081" s="720" t="s">
        <v>11136</v>
      </c>
      <c r="D1081" s="719" t="s">
        <v>171</v>
      </c>
      <c r="E1081" s="721">
        <v>6.66</v>
      </c>
    </row>
    <row r="1082" spans="2:5" ht="30">
      <c r="B1082" s="1079">
        <v>95718</v>
      </c>
      <c r="C1082" s="1080" t="s">
        <v>11137</v>
      </c>
      <c r="D1082" s="1079" t="s">
        <v>171</v>
      </c>
      <c r="E1082" s="718">
        <v>41.65</v>
      </c>
    </row>
    <row r="1083" spans="2:5" ht="30">
      <c r="B1083" s="719">
        <v>95719</v>
      </c>
      <c r="C1083" s="720" t="s">
        <v>11138</v>
      </c>
      <c r="D1083" s="719" t="s">
        <v>171</v>
      </c>
      <c r="E1083" s="721">
        <v>79.099999999999994</v>
      </c>
    </row>
    <row r="1084" spans="2:5">
      <c r="B1084" s="1079">
        <v>95869</v>
      </c>
      <c r="C1084" s="1080" t="s">
        <v>11736</v>
      </c>
      <c r="D1084" s="1079" t="s">
        <v>171</v>
      </c>
      <c r="E1084" s="718">
        <v>1.57</v>
      </c>
    </row>
    <row r="1085" spans="2:5">
      <c r="B1085" s="719">
        <v>95870</v>
      </c>
      <c r="C1085" s="720" t="s">
        <v>11737</v>
      </c>
      <c r="D1085" s="719" t="s">
        <v>171</v>
      </c>
      <c r="E1085" s="721">
        <v>4.1100000000000003</v>
      </c>
    </row>
    <row r="1086" spans="2:5" ht="30">
      <c r="B1086" s="1079">
        <v>95871</v>
      </c>
      <c r="C1086" s="1080" t="s">
        <v>11738</v>
      </c>
      <c r="D1086" s="1079" t="s">
        <v>171</v>
      </c>
      <c r="E1086" s="718">
        <v>180.74</v>
      </c>
    </row>
    <row r="1087" spans="2:5">
      <c r="B1087" s="719">
        <v>95872</v>
      </c>
      <c r="C1087" s="720" t="s">
        <v>11739</v>
      </c>
      <c r="D1087" s="719" t="s">
        <v>163</v>
      </c>
      <c r="E1087" s="721">
        <v>192.03</v>
      </c>
    </row>
    <row r="1088" spans="2:5">
      <c r="B1088" s="1079">
        <v>95873</v>
      </c>
      <c r="C1088" s="1080" t="s">
        <v>11740</v>
      </c>
      <c r="D1088" s="1079" t="s">
        <v>182</v>
      </c>
      <c r="E1088" s="718">
        <v>7.17</v>
      </c>
    </row>
    <row r="1089" spans="2:5">
      <c r="B1089" s="719">
        <v>95874</v>
      </c>
      <c r="C1089" s="720" t="s">
        <v>11741</v>
      </c>
      <c r="D1089" s="719" t="s">
        <v>171</v>
      </c>
      <c r="E1089" s="721">
        <v>5.59</v>
      </c>
    </row>
    <row r="1090" spans="2:5">
      <c r="B1090" s="1079">
        <v>55960</v>
      </c>
      <c r="C1090" s="1080" t="s">
        <v>273</v>
      </c>
      <c r="D1090" s="1079" t="s">
        <v>0</v>
      </c>
      <c r="E1090" s="718">
        <v>4.3</v>
      </c>
    </row>
    <row r="1091" spans="2:5">
      <c r="B1091" s="719">
        <v>72085</v>
      </c>
      <c r="C1091" s="720" t="s">
        <v>3927</v>
      </c>
      <c r="D1091" s="719" t="s">
        <v>29</v>
      </c>
      <c r="E1091" s="721">
        <v>1.55</v>
      </c>
    </row>
    <row r="1092" spans="2:5">
      <c r="B1092" s="1079">
        <v>72086</v>
      </c>
      <c r="C1092" s="1080" t="s">
        <v>3928</v>
      </c>
      <c r="D1092" s="1079" t="s">
        <v>29</v>
      </c>
      <c r="E1092" s="718">
        <v>4.72</v>
      </c>
    </row>
    <row r="1093" spans="2:5" ht="30">
      <c r="B1093" s="719">
        <v>92259</v>
      </c>
      <c r="C1093" s="720" t="s">
        <v>8367</v>
      </c>
      <c r="D1093" s="719" t="s">
        <v>30</v>
      </c>
      <c r="E1093" s="721">
        <v>211.88</v>
      </c>
    </row>
    <row r="1094" spans="2:5" ht="30">
      <c r="B1094" s="1079">
        <v>92260</v>
      </c>
      <c r="C1094" s="1080" t="s">
        <v>8368</v>
      </c>
      <c r="D1094" s="1079" t="s">
        <v>30</v>
      </c>
      <c r="E1094" s="718">
        <v>252.31</v>
      </c>
    </row>
    <row r="1095" spans="2:5" ht="30">
      <c r="B1095" s="719">
        <v>92261</v>
      </c>
      <c r="C1095" s="720" t="s">
        <v>8369</v>
      </c>
      <c r="D1095" s="719" t="s">
        <v>30</v>
      </c>
      <c r="E1095" s="721">
        <v>291.5</v>
      </c>
    </row>
    <row r="1096" spans="2:5" ht="30">
      <c r="B1096" s="1079">
        <v>92262</v>
      </c>
      <c r="C1096" s="1080" t="s">
        <v>8370</v>
      </c>
      <c r="D1096" s="1079" t="s">
        <v>30</v>
      </c>
      <c r="E1096" s="718">
        <v>354.61</v>
      </c>
    </row>
    <row r="1097" spans="2:5" ht="30">
      <c r="B1097" s="719">
        <v>92539</v>
      </c>
      <c r="C1097" s="720" t="s">
        <v>8371</v>
      </c>
      <c r="D1097" s="719" t="s">
        <v>0</v>
      </c>
      <c r="E1097" s="721">
        <v>32.369999999999997</v>
      </c>
    </row>
    <row r="1098" spans="2:5" ht="30">
      <c r="B1098" s="1079">
        <v>92540</v>
      </c>
      <c r="C1098" s="1080" t="s">
        <v>8372</v>
      </c>
      <c r="D1098" s="1079" t="s">
        <v>0</v>
      </c>
      <c r="E1098" s="718">
        <v>38.26</v>
      </c>
    </row>
    <row r="1099" spans="2:5" ht="30">
      <c r="B1099" s="719">
        <v>92541</v>
      </c>
      <c r="C1099" s="720" t="s">
        <v>8373</v>
      </c>
      <c r="D1099" s="719" t="s">
        <v>0</v>
      </c>
      <c r="E1099" s="721">
        <v>35.130000000000003</v>
      </c>
    </row>
    <row r="1100" spans="2:5" ht="30">
      <c r="B1100" s="1079">
        <v>92542</v>
      </c>
      <c r="C1100" s="1080" t="s">
        <v>8374</v>
      </c>
      <c r="D1100" s="1079" t="s">
        <v>0</v>
      </c>
      <c r="E1100" s="718">
        <v>44.07</v>
      </c>
    </row>
    <row r="1101" spans="2:5" ht="30">
      <c r="B1101" s="719">
        <v>92543</v>
      </c>
      <c r="C1101" s="720" t="s">
        <v>8375</v>
      </c>
      <c r="D1101" s="719" t="s">
        <v>0</v>
      </c>
      <c r="E1101" s="721">
        <v>9.17</v>
      </c>
    </row>
    <row r="1102" spans="2:5" ht="30">
      <c r="B1102" s="1079">
        <v>92544</v>
      </c>
      <c r="C1102" s="1080" t="s">
        <v>8376</v>
      </c>
      <c r="D1102" s="1079" t="s">
        <v>0</v>
      </c>
      <c r="E1102" s="718">
        <v>7.73</v>
      </c>
    </row>
    <row r="1103" spans="2:5" ht="30">
      <c r="B1103" s="719">
        <v>92545</v>
      </c>
      <c r="C1103" s="720" t="s">
        <v>8377</v>
      </c>
      <c r="D1103" s="719" t="s">
        <v>30</v>
      </c>
      <c r="E1103" s="721">
        <v>471.28</v>
      </c>
    </row>
    <row r="1104" spans="2:5" ht="30">
      <c r="B1104" s="1079">
        <v>92546</v>
      </c>
      <c r="C1104" s="1080" t="s">
        <v>8378</v>
      </c>
      <c r="D1104" s="1079" t="s">
        <v>30</v>
      </c>
      <c r="E1104" s="718">
        <v>583.20000000000005</v>
      </c>
    </row>
    <row r="1105" spans="2:5" ht="30">
      <c r="B1105" s="719">
        <v>92547</v>
      </c>
      <c r="C1105" s="720" t="s">
        <v>8379</v>
      </c>
      <c r="D1105" s="719" t="s">
        <v>30</v>
      </c>
      <c r="E1105" s="721">
        <v>607.14</v>
      </c>
    </row>
    <row r="1106" spans="2:5" ht="30">
      <c r="B1106" s="1079">
        <v>92548</v>
      </c>
      <c r="C1106" s="1080" t="s">
        <v>8380</v>
      </c>
      <c r="D1106" s="1079" t="s">
        <v>30</v>
      </c>
      <c r="E1106" s="718">
        <v>673.99</v>
      </c>
    </row>
    <row r="1107" spans="2:5" ht="30">
      <c r="B1107" s="719">
        <v>92549</v>
      </c>
      <c r="C1107" s="720" t="s">
        <v>8381</v>
      </c>
      <c r="D1107" s="719" t="s">
        <v>30</v>
      </c>
      <c r="E1107" s="721">
        <v>871.36</v>
      </c>
    </row>
    <row r="1108" spans="2:5" ht="30">
      <c r="B1108" s="1079">
        <v>92550</v>
      </c>
      <c r="C1108" s="1080" t="s">
        <v>8382</v>
      </c>
      <c r="D1108" s="1079" t="s">
        <v>30</v>
      </c>
      <c r="E1108" s="718">
        <v>1016.35</v>
      </c>
    </row>
    <row r="1109" spans="2:5" ht="30">
      <c r="B1109" s="719">
        <v>92551</v>
      </c>
      <c r="C1109" s="720" t="s">
        <v>8383</v>
      </c>
      <c r="D1109" s="719" t="s">
        <v>30</v>
      </c>
      <c r="E1109" s="721">
        <v>1047.99</v>
      </c>
    </row>
    <row r="1110" spans="2:5" ht="30">
      <c r="B1110" s="1079">
        <v>92552</v>
      </c>
      <c r="C1110" s="1080" t="s">
        <v>8384</v>
      </c>
      <c r="D1110" s="1079" t="s">
        <v>30</v>
      </c>
      <c r="E1110" s="718">
        <v>1147.4000000000001</v>
      </c>
    </row>
    <row r="1111" spans="2:5" ht="30">
      <c r="B1111" s="719">
        <v>92553</v>
      </c>
      <c r="C1111" s="720" t="s">
        <v>8385</v>
      </c>
      <c r="D1111" s="719" t="s">
        <v>30</v>
      </c>
      <c r="E1111" s="721">
        <v>1348.51</v>
      </c>
    </row>
    <row r="1112" spans="2:5" ht="30">
      <c r="B1112" s="1079">
        <v>92554</v>
      </c>
      <c r="C1112" s="1080" t="s">
        <v>8386</v>
      </c>
      <c r="D1112" s="1079" t="s">
        <v>30</v>
      </c>
      <c r="E1112" s="718">
        <v>1384.46</v>
      </c>
    </row>
    <row r="1113" spans="2:5" ht="30">
      <c r="B1113" s="719">
        <v>92555</v>
      </c>
      <c r="C1113" s="720" t="s">
        <v>8387</v>
      </c>
      <c r="D1113" s="719" t="s">
        <v>30</v>
      </c>
      <c r="E1113" s="721">
        <v>466.6</v>
      </c>
    </row>
    <row r="1114" spans="2:5" ht="30">
      <c r="B1114" s="1079">
        <v>92556</v>
      </c>
      <c r="C1114" s="1080" t="s">
        <v>8388</v>
      </c>
      <c r="D1114" s="1079" t="s">
        <v>30</v>
      </c>
      <c r="E1114" s="718">
        <v>575.48</v>
      </c>
    </row>
    <row r="1115" spans="2:5" ht="30">
      <c r="B1115" s="719">
        <v>92557</v>
      </c>
      <c r="C1115" s="720" t="s">
        <v>8389</v>
      </c>
      <c r="D1115" s="719" t="s">
        <v>30</v>
      </c>
      <c r="E1115" s="721">
        <v>599.41999999999996</v>
      </c>
    </row>
    <row r="1116" spans="2:5" ht="30">
      <c r="B1116" s="1079">
        <v>92558</v>
      </c>
      <c r="C1116" s="1080" t="s">
        <v>8390</v>
      </c>
      <c r="D1116" s="1079" t="s">
        <v>30</v>
      </c>
      <c r="E1116" s="718">
        <v>671.51</v>
      </c>
    </row>
    <row r="1117" spans="2:5" ht="30">
      <c r="B1117" s="719">
        <v>92559</v>
      </c>
      <c r="C1117" s="720" t="s">
        <v>8391</v>
      </c>
      <c r="D1117" s="719" t="s">
        <v>30</v>
      </c>
      <c r="E1117" s="721">
        <v>863.12</v>
      </c>
    </row>
    <row r="1118" spans="2:5" ht="30">
      <c r="B1118" s="1079">
        <v>92560</v>
      </c>
      <c r="C1118" s="1080" t="s">
        <v>8392</v>
      </c>
      <c r="D1118" s="1079" t="s">
        <v>30</v>
      </c>
      <c r="E1118" s="718">
        <v>1003.8</v>
      </c>
    </row>
    <row r="1119" spans="2:5" ht="30">
      <c r="B1119" s="719">
        <v>92561</v>
      </c>
      <c r="C1119" s="720" t="s">
        <v>8393</v>
      </c>
      <c r="D1119" s="719" t="s">
        <v>30</v>
      </c>
      <c r="E1119" s="721">
        <v>1036</v>
      </c>
    </row>
    <row r="1120" spans="2:5" ht="30">
      <c r="B1120" s="1079">
        <v>92562</v>
      </c>
      <c r="C1120" s="1080" t="s">
        <v>8394</v>
      </c>
      <c r="D1120" s="1079" t="s">
        <v>30</v>
      </c>
      <c r="E1120" s="718">
        <v>1127.69</v>
      </c>
    </row>
    <row r="1121" spans="2:5" ht="30">
      <c r="B1121" s="719">
        <v>92563</v>
      </c>
      <c r="C1121" s="720" t="s">
        <v>8395</v>
      </c>
      <c r="D1121" s="719" t="s">
        <v>30</v>
      </c>
      <c r="E1121" s="721">
        <v>1324.52</v>
      </c>
    </row>
    <row r="1122" spans="2:5" ht="30">
      <c r="B1122" s="1079">
        <v>92564</v>
      </c>
      <c r="C1122" s="1080" t="s">
        <v>8396</v>
      </c>
      <c r="D1122" s="1079" t="s">
        <v>30</v>
      </c>
      <c r="E1122" s="718">
        <v>1355.29</v>
      </c>
    </row>
    <row r="1123" spans="2:5" ht="30">
      <c r="B1123" s="719">
        <v>92565</v>
      </c>
      <c r="C1123" s="720" t="s">
        <v>8397</v>
      </c>
      <c r="D1123" s="719" t="s">
        <v>0</v>
      </c>
      <c r="E1123" s="721">
        <v>17.48</v>
      </c>
    </row>
    <row r="1124" spans="2:5" ht="45">
      <c r="B1124" s="1079">
        <v>92566</v>
      </c>
      <c r="C1124" s="1080" t="s">
        <v>8398</v>
      </c>
      <c r="D1124" s="1079" t="s">
        <v>0</v>
      </c>
      <c r="E1124" s="718">
        <v>9.81</v>
      </c>
    </row>
    <row r="1125" spans="2:5" ht="30">
      <c r="B1125" s="719">
        <v>92567</v>
      </c>
      <c r="C1125" s="720" t="s">
        <v>8399</v>
      </c>
      <c r="D1125" s="719" t="s">
        <v>0</v>
      </c>
      <c r="E1125" s="721">
        <v>15.15</v>
      </c>
    </row>
    <row r="1126" spans="2:5">
      <c r="B1126" s="1079">
        <v>72089</v>
      </c>
      <c r="C1126" s="1080" t="s">
        <v>3929</v>
      </c>
      <c r="D1126" s="1079" t="s">
        <v>0</v>
      </c>
      <c r="E1126" s="718">
        <v>9.0500000000000007</v>
      </c>
    </row>
    <row r="1127" spans="2:5">
      <c r="B1127" s="719">
        <v>72091</v>
      </c>
      <c r="C1127" s="720" t="s">
        <v>3930</v>
      </c>
      <c r="D1127" s="719" t="s">
        <v>0</v>
      </c>
      <c r="E1127" s="721">
        <v>32.33</v>
      </c>
    </row>
    <row r="1128" spans="2:5">
      <c r="B1128" s="1079">
        <v>94189</v>
      </c>
      <c r="C1128" s="1080" t="s">
        <v>9281</v>
      </c>
      <c r="D1128" s="1079" t="s">
        <v>0</v>
      </c>
      <c r="E1128" s="718">
        <v>28.77</v>
      </c>
    </row>
    <row r="1129" spans="2:5">
      <c r="B1129" s="719">
        <v>94192</v>
      </c>
      <c r="C1129" s="720" t="s">
        <v>9282</v>
      </c>
      <c r="D1129" s="719" t="s">
        <v>0</v>
      </c>
      <c r="E1129" s="721">
        <v>30.35</v>
      </c>
    </row>
    <row r="1130" spans="2:5" ht="30">
      <c r="B1130" s="1079">
        <v>94195</v>
      </c>
      <c r="C1130" s="1080" t="s">
        <v>9283</v>
      </c>
      <c r="D1130" s="1079" t="s">
        <v>0</v>
      </c>
      <c r="E1130" s="718">
        <v>38.299999999999997</v>
      </c>
    </row>
    <row r="1131" spans="2:5" ht="30">
      <c r="B1131" s="719">
        <v>94198</v>
      </c>
      <c r="C1131" s="720" t="s">
        <v>9284</v>
      </c>
      <c r="D1131" s="719" t="s">
        <v>0</v>
      </c>
      <c r="E1131" s="721">
        <v>40.39</v>
      </c>
    </row>
    <row r="1132" spans="2:5" ht="30">
      <c r="B1132" s="1079">
        <v>94201</v>
      </c>
      <c r="C1132" s="1080" t="s">
        <v>9285</v>
      </c>
      <c r="D1132" s="1079" t="s">
        <v>0</v>
      </c>
      <c r="E1132" s="718">
        <v>58.1</v>
      </c>
    </row>
    <row r="1133" spans="2:5" ht="30">
      <c r="B1133" s="719">
        <v>94204</v>
      </c>
      <c r="C1133" s="720" t="s">
        <v>9286</v>
      </c>
      <c r="D1133" s="719" t="s">
        <v>0</v>
      </c>
      <c r="E1133" s="721">
        <v>61.65</v>
      </c>
    </row>
    <row r="1134" spans="2:5">
      <c r="B1134" s="1079">
        <v>94224</v>
      </c>
      <c r="C1134" s="1080" t="s">
        <v>9287</v>
      </c>
      <c r="D1134" s="1079" t="s">
        <v>29</v>
      </c>
      <c r="E1134" s="718">
        <v>15.67</v>
      </c>
    </row>
    <row r="1135" spans="2:5">
      <c r="B1135" s="719">
        <v>94225</v>
      </c>
      <c r="C1135" s="720" t="s">
        <v>9288</v>
      </c>
      <c r="D1135" s="719" t="s">
        <v>0</v>
      </c>
      <c r="E1135" s="721">
        <v>206.51</v>
      </c>
    </row>
    <row r="1136" spans="2:5">
      <c r="B1136" s="1079">
        <v>94226</v>
      </c>
      <c r="C1136" s="1080" t="s">
        <v>9289</v>
      </c>
      <c r="D1136" s="1079" t="s">
        <v>0</v>
      </c>
      <c r="E1136" s="718">
        <v>14.06</v>
      </c>
    </row>
    <row r="1137" spans="2:5">
      <c r="B1137" s="719">
        <v>94232</v>
      </c>
      <c r="C1137" s="720" t="s">
        <v>9290</v>
      </c>
      <c r="D1137" s="719" t="s">
        <v>30</v>
      </c>
      <c r="E1137" s="721">
        <v>3.05</v>
      </c>
    </row>
    <row r="1138" spans="2:5">
      <c r="B1138" s="1079">
        <v>94440</v>
      </c>
      <c r="C1138" s="1080" t="s">
        <v>9291</v>
      </c>
      <c r="D1138" s="1079" t="s">
        <v>0</v>
      </c>
      <c r="E1138" s="718">
        <v>56.76</v>
      </c>
    </row>
    <row r="1139" spans="2:5" ht="30">
      <c r="B1139" s="719">
        <v>94441</v>
      </c>
      <c r="C1139" s="720" t="s">
        <v>9292</v>
      </c>
      <c r="D1139" s="719" t="s">
        <v>0</v>
      </c>
      <c r="E1139" s="721">
        <v>58.85</v>
      </c>
    </row>
    <row r="1140" spans="2:5">
      <c r="B1140" s="1079">
        <v>94442</v>
      </c>
      <c r="C1140" s="1080" t="s">
        <v>9293</v>
      </c>
      <c r="D1140" s="1079" t="s">
        <v>0</v>
      </c>
      <c r="E1140" s="718">
        <v>41.54</v>
      </c>
    </row>
    <row r="1141" spans="2:5" ht="30">
      <c r="B1141" s="719">
        <v>94443</v>
      </c>
      <c r="C1141" s="720" t="s">
        <v>9294</v>
      </c>
      <c r="D1141" s="719" t="s">
        <v>0</v>
      </c>
      <c r="E1141" s="721">
        <v>43.63</v>
      </c>
    </row>
    <row r="1142" spans="2:5">
      <c r="B1142" s="1079">
        <v>94445</v>
      </c>
      <c r="C1142" s="1080" t="s">
        <v>9295</v>
      </c>
      <c r="D1142" s="1079" t="s">
        <v>0</v>
      </c>
      <c r="E1142" s="718">
        <v>53.41</v>
      </c>
    </row>
    <row r="1143" spans="2:5" ht="30">
      <c r="B1143" s="719">
        <v>94446</v>
      </c>
      <c r="C1143" s="720" t="s">
        <v>9296</v>
      </c>
      <c r="D1143" s="719" t="s">
        <v>0</v>
      </c>
      <c r="E1143" s="721">
        <v>56.96</v>
      </c>
    </row>
    <row r="1144" spans="2:5" ht="30">
      <c r="B1144" s="1079">
        <v>94447</v>
      </c>
      <c r="C1144" s="1080" t="s">
        <v>9297</v>
      </c>
      <c r="D1144" s="1079" t="s">
        <v>0</v>
      </c>
      <c r="E1144" s="718">
        <v>55.77</v>
      </c>
    </row>
    <row r="1145" spans="2:5" ht="30">
      <c r="B1145" s="719">
        <v>94448</v>
      </c>
      <c r="C1145" s="720" t="s">
        <v>9298</v>
      </c>
      <c r="D1145" s="719" t="s">
        <v>0</v>
      </c>
      <c r="E1145" s="721">
        <v>59.32</v>
      </c>
    </row>
    <row r="1146" spans="2:5" ht="30">
      <c r="B1146" s="1079">
        <v>94207</v>
      </c>
      <c r="C1146" s="1080" t="s">
        <v>10546</v>
      </c>
      <c r="D1146" s="1079" t="s">
        <v>0</v>
      </c>
      <c r="E1146" s="718">
        <v>28.48</v>
      </c>
    </row>
    <row r="1147" spans="2:5" ht="30">
      <c r="B1147" s="719">
        <v>94210</v>
      </c>
      <c r="C1147" s="720" t="s">
        <v>11742</v>
      </c>
      <c r="D1147" s="719" t="s">
        <v>0</v>
      </c>
      <c r="E1147" s="721">
        <v>30.33</v>
      </c>
    </row>
    <row r="1148" spans="2:5">
      <c r="B1148" s="1079">
        <v>94218</v>
      </c>
      <c r="C1148" s="1080" t="s">
        <v>10547</v>
      </c>
      <c r="D1148" s="1079" t="s">
        <v>0</v>
      </c>
      <c r="E1148" s="718">
        <v>68.400000000000006</v>
      </c>
    </row>
    <row r="1149" spans="2:5">
      <c r="B1149" s="719" t="s">
        <v>274</v>
      </c>
      <c r="C1149" s="720" t="s">
        <v>3931</v>
      </c>
      <c r="D1149" s="719" t="s">
        <v>0</v>
      </c>
      <c r="E1149" s="721">
        <v>623.46</v>
      </c>
    </row>
    <row r="1150" spans="2:5">
      <c r="B1150" s="1079" t="s">
        <v>275</v>
      </c>
      <c r="C1150" s="1080" t="s">
        <v>3932</v>
      </c>
      <c r="D1150" s="1079" t="s">
        <v>0</v>
      </c>
      <c r="E1150" s="718">
        <v>663.1</v>
      </c>
    </row>
    <row r="1151" spans="2:5">
      <c r="B1151" s="719" t="s">
        <v>276</v>
      </c>
      <c r="C1151" s="720" t="s">
        <v>3933</v>
      </c>
      <c r="D1151" s="719" t="s">
        <v>0</v>
      </c>
      <c r="E1151" s="721">
        <v>695.69</v>
      </c>
    </row>
    <row r="1152" spans="2:5">
      <c r="B1152" s="1079" t="s">
        <v>277</v>
      </c>
      <c r="C1152" s="1080" t="s">
        <v>3934</v>
      </c>
      <c r="D1152" s="1079" t="s">
        <v>0</v>
      </c>
      <c r="E1152" s="718">
        <v>739.87</v>
      </c>
    </row>
    <row r="1153" spans="2:5">
      <c r="B1153" s="719" t="s">
        <v>278</v>
      </c>
      <c r="C1153" s="720" t="s">
        <v>3935</v>
      </c>
      <c r="D1153" s="719" t="s">
        <v>0</v>
      </c>
      <c r="E1153" s="721">
        <v>899.42</v>
      </c>
    </row>
    <row r="1154" spans="2:5">
      <c r="B1154" s="1079" t="s">
        <v>279</v>
      </c>
      <c r="C1154" s="1080" t="s">
        <v>3936</v>
      </c>
      <c r="D1154" s="1079" t="s">
        <v>0</v>
      </c>
      <c r="E1154" s="718">
        <v>933.04</v>
      </c>
    </row>
    <row r="1155" spans="2:5">
      <c r="B1155" s="719" t="s">
        <v>280</v>
      </c>
      <c r="C1155" s="720" t="s">
        <v>281</v>
      </c>
      <c r="D1155" s="719" t="s">
        <v>0</v>
      </c>
      <c r="E1155" s="721">
        <v>272.89</v>
      </c>
    </row>
    <row r="1156" spans="2:5">
      <c r="B1156" s="1079" t="s">
        <v>282</v>
      </c>
      <c r="C1156" s="1080" t="s">
        <v>283</v>
      </c>
      <c r="D1156" s="1079" t="s">
        <v>0</v>
      </c>
      <c r="E1156" s="718">
        <v>310.64999999999998</v>
      </c>
    </row>
    <row r="1157" spans="2:5">
      <c r="B1157" s="719" t="s">
        <v>284</v>
      </c>
      <c r="C1157" s="720" t="s">
        <v>285</v>
      </c>
      <c r="D1157" s="719" t="s">
        <v>0</v>
      </c>
      <c r="E1157" s="721">
        <v>394.55</v>
      </c>
    </row>
    <row r="1158" spans="2:5">
      <c r="B1158" s="1079" t="s">
        <v>286</v>
      </c>
      <c r="C1158" s="1080" t="s">
        <v>287</v>
      </c>
      <c r="D1158" s="1079" t="s">
        <v>0</v>
      </c>
      <c r="E1158" s="718">
        <v>411.33</v>
      </c>
    </row>
    <row r="1159" spans="2:5">
      <c r="B1159" s="719">
        <v>75220</v>
      </c>
      <c r="C1159" s="720" t="s">
        <v>288</v>
      </c>
      <c r="D1159" s="719" t="s">
        <v>29</v>
      </c>
      <c r="E1159" s="721">
        <v>47.47</v>
      </c>
    </row>
    <row r="1160" spans="2:5">
      <c r="B1160" s="1079">
        <v>94213</v>
      </c>
      <c r="C1160" s="1080" t="s">
        <v>10548</v>
      </c>
      <c r="D1160" s="1079" t="s">
        <v>0</v>
      </c>
      <c r="E1160" s="718">
        <v>35.28</v>
      </c>
    </row>
    <row r="1161" spans="2:5">
      <c r="B1161" s="719">
        <v>94216</v>
      </c>
      <c r="C1161" s="720" t="s">
        <v>10549</v>
      </c>
      <c r="D1161" s="719" t="s">
        <v>0</v>
      </c>
      <c r="E1161" s="721">
        <v>104.05</v>
      </c>
    </row>
    <row r="1162" spans="2:5" ht="30">
      <c r="B1162" s="1079">
        <v>94219</v>
      </c>
      <c r="C1162" s="1080" t="s">
        <v>9299</v>
      </c>
      <c r="D1162" s="1079" t="s">
        <v>29</v>
      </c>
      <c r="E1162" s="718">
        <v>27.41</v>
      </c>
    </row>
    <row r="1163" spans="2:5" ht="30">
      <c r="B1163" s="719">
        <v>94220</v>
      </c>
      <c r="C1163" s="720" t="s">
        <v>9300</v>
      </c>
      <c r="D1163" s="719" t="s">
        <v>29</v>
      </c>
      <c r="E1163" s="721">
        <v>32.630000000000003</v>
      </c>
    </row>
    <row r="1164" spans="2:5" ht="30">
      <c r="B1164" s="1079">
        <v>94221</v>
      </c>
      <c r="C1164" s="1080" t="s">
        <v>9301</v>
      </c>
      <c r="D1164" s="1079" t="s">
        <v>29</v>
      </c>
      <c r="E1164" s="718">
        <v>23.29</v>
      </c>
    </row>
    <row r="1165" spans="2:5" ht="30">
      <c r="B1165" s="719">
        <v>94222</v>
      </c>
      <c r="C1165" s="720" t="s">
        <v>9302</v>
      </c>
      <c r="D1165" s="719" t="s">
        <v>29</v>
      </c>
      <c r="E1165" s="721">
        <v>28.51</v>
      </c>
    </row>
    <row r="1166" spans="2:5">
      <c r="B1166" s="1079" t="s">
        <v>289</v>
      </c>
      <c r="C1166" s="1080" t="s">
        <v>3937</v>
      </c>
      <c r="D1166" s="1079" t="s">
        <v>29</v>
      </c>
      <c r="E1166" s="718">
        <v>37.69</v>
      </c>
    </row>
    <row r="1167" spans="2:5">
      <c r="B1167" s="719">
        <v>94223</v>
      </c>
      <c r="C1167" s="720" t="s">
        <v>10550</v>
      </c>
      <c r="D1167" s="719" t="s">
        <v>29</v>
      </c>
      <c r="E1167" s="721">
        <v>37.78</v>
      </c>
    </row>
    <row r="1168" spans="2:5">
      <c r="B1168" s="1079">
        <v>94451</v>
      </c>
      <c r="C1168" s="1080" t="s">
        <v>10551</v>
      </c>
      <c r="D1168" s="1079" t="s">
        <v>29</v>
      </c>
      <c r="E1168" s="718">
        <v>82.37</v>
      </c>
    </row>
    <row r="1169" spans="2:5" ht="30">
      <c r="B1169" s="719">
        <v>94230</v>
      </c>
      <c r="C1169" s="720" t="s">
        <v>9303</v>
      </c>
      <c r="D1169" s="719" t="s">
        <v>29</v>
      </c>
      <c r="E1169" s="721">
        <v>61.82</v>
      </c>
    </row>
    <row r="1170" spans="2:5">
      <c r="B1170" s="1079">
        <v>94227</v>
      </c>
      <c r="C1170" s="1080" t="s">
        <v>9304</v>
      </c>
      <c r="D1170" s="1079" t="s">
        <v>29</v>
      </c>
      <c r="E1170" s="718">
        <v>37.39</v>
      </c>
    </row>
    <row r="1171" spans="2:5">
      <c r="B1171" s="719">
        <v>94228</v>
      </c>
      <c r="C1171" s="720" t="s">
        <v>9305</v>
      </c>
      <c r="D1171" s="719" t="s">
        <v>29</v>
      </c>
      <c r="E1171" s="721">
        <v>54.42</v>
      </c>
    </row>
    <row r="1172" spans="2:5">
      <c r="B1172" s="1079">
        <v>94229</v>
      </c>
      <c r="C1172" s="1080" t="s">
        <v>9306</v>
      </c>
      <c r="D1172" s="1079" t="s">
        <v>29</v>
      </c>
      <c r="E1172" s="718">
        <v>103.5</v>
      </c>
    </row>
    <row r="1173" spans="2:5">
      <c r="B1173" s="719">
        <v>94231</v>
      </c>
      <c r="C1173" s="720" t="s">
        <v>9307</v>
      </c>
      <c r="D1173" s="719" t="s">
        <v>29</v>
      </c>
      <c r="E1173" s="721">
        <v>25.62</v>
      </c>
    </row>
    <row r="1174" spans="2:5">
      <c r="B1174" s="1079">
        <v>94450</v>
      </c>
      <c r="C1174" s="1080" t="s">
        <v>9308</v>
      </c>
      <c r="D1174" s="1079" t="s">
        <v>29</v>
      </c>
      <c r="E1174" s="718">
        <v>40.14</v>
      </c>
    </row>
    <row r="1175" spans="2:5" ht="30">
      <c r="B1175" s="719">
        <v>94449</v>
      </c>
      <c r="C1175" s="720" t="s">
        <v>10552</v>
      </c>
      <c r="D1175" s="719" t="s">
        <v>0</v>
      </c>
      <c r="E1175" s="721">
        <v>36.69</v>
      </c>
    </row>
    <row r="1176" spans="2:5" ht="45">
      <c r="B1176" s="1079">
        <v>72110</v>
      </c>
      <c r="C1176" s="1080" t="s">
        <v>3938</v>
      </c>
      <c r="D1176" s="1079" t="s">
        <v>0</v>
      </c>
      <c r="E1176" s="718">
        <v>58.78</v>
      </c>
    </row>
    <row r="1177" spans="2:5" ht="45">
      <c r="B1177" s="719">
        <v>72111</v>
      </c>
      <c r="C1177" s="720" t="s">
        <v>3939</v>
      </c>
      <c r="D1177" s="719" t="s">
        <v>0</v>
      </c>
      <c r="E1177" s="721">
        <v>64.150000000000006</v>
      </c>
    </row>
    <row r="1178" spans="2:5" ht="45">
      <c r="B1178" s="1079">
        <v>72112</v>
      </c>
      <c r="C1178" s="1080" t="s">
        <v>3940</v>
      </c>
      <c r="D1178" s="1079" t="s">
        <v>0</v>
      </c>
      <c r="E1178" s="718">
        <v>69.53</v>
      </c>
    </row>
    <row r="1179" spans="2:5" ht="45">
      <c r="B1179" s="719">
        <v>72113</v>
      </c>
      <c r="C1179" s="720" t="s">
        <v>3941</v>
      </c>
      <c r="D1179" s="719" t="s">
        <v>0</v>
      </c>
      <c r="E1179" s="721">
        <v>78.22</v>
      </c>
    </row>
    <row r="1180" spans="2:5" ht="45">
      <c r="B1180" s="1079">
        <v>72114</v>
      </c>
      <c r="C1180" s="1080" t="s">
        <v>3942</v>
      </c>
      <c r="D1180" s="1079" t="s">
        <v>0</v>
      </c>
      <c r="E1180" s="718">
        <v>86.91</v>
      </c>
    </row>
    <row r="1181" spans="2:5">
      <c r="B1181" s="719" t="s">
        <v>290</v>
      </c>
      <c r="C1181" s="720" t="s">
        <v>291</v>
      </c>
      <c r="D1181" s="719" t="s">
        <v>26</v>
      </c>
      <c r="E1181" s="721">
        <v>8.6</v>
      </c>
    </row>
    <row r="1182" spans="2:5">
      <c r="B1182" s="1079" t="s">
        <v>292</v>
      </c>
      <c r="C1182" s="1080" t="s">
        <v>293</v>
      </c>
      <c r="D1182" s="1079" t="s">
        <v>26</v>
      </c>
      <c r="E1182" s="718">
        <v>6.19</v>
      </c>
    </row>
    <row r="1183" spans="2:5" ht="30">
      <c r="B1183" s="719">
        <v>92255</v>
      </c>
      <c r="C1183" s="720" t="s">
        <v>8400</v>
      </c>
      <c r="D1183" s="719" t="s">
        <v>30</v>
      </c>
      <c r="E1183" s="721">
        <v>100.32</v>
      </c>
    </row>
    <row r="1184" spans="2:5" ht="30">
      <c r="B1184" s="1079">
        <v>92256</v>
      </c>
      <c r="C1184" s="1080" t="s">
        <v>8401</v>
      </c>
      <c r="D1184" s="1079" t="s">
        <v>30</v>
      </c>
      <c r="E1184" s="718">
        <v>121.83</v>
      </c>
    </row>
    <row r="1185" spans="2:5" ht="30">
      <c r="B1185" s="719">
        <v>92257</v>
      </c>
      <c r="C1185" s="720" t="s">
        <v>8402</v>
      </c>
      <c r="D1185" s="719" t="s">
        <v>30</v>
      </c>
      <c r="E1185" s="721">
        <v>143.24</v>
      </c>
    </row>
    <row r="1186" spans="2:5" ht="30">
      <c r="B1186" s="1079">
        <v>92258</v>
      </c>
      <c r="C1186" s="1080" t="s">
        <v>8403</v>
      </c>
      <c r="D1186" s="1079" t="s">
        <v>30</v>
      </c>
      <c r="E1186" s="718">
        <v>177.67</v>
      </c>
    </row>
    <row r="1187" spans="2:5" ht="30">
      <c r="B1187" s="719">
        <v>92568</v>
      </c>
      <c r="C1187" s="720" t="s">
        <v>8404</v>
      </c>
      <c r="D1187" s="719" t="s">
        <v>0</v>
      </c>
      <c r="E1187" s="721">
        <v>51.12</v>
      </c>
    </row>
    <row r="1188" spans="2:5" ht="30">
      <c r="B1188" s="1079">
        <v>92569</v>
      </c>
      <c r="C1188" s="1080" t="s">
        <v>8405</v>
      </c>
      <c r="D1188" s="1079" t="s">
        <v>0</v>
      </c>
      <c r="E1188" s="718">
        <v>23</v>
      </c>
    </row>
    <row r="1189" spans="2:5" ht="30">
      <c r="B1189" s="719">
        <v>92570</v>
      </c>
      <c r="C1189" s="720" t="s">
        <v>8406</v>
      </c>
      <c r="D1189" s="719" t="s">
        <v>0</v>
      </c>
      <c r="E1189" s="721">
        <v>10.28</v>
      </c>
    </row>
    <row r="1190" spans="2:5" ht="30">
      <c r="B1190" s="1079">
        <v>92571</v>
      </c>
      <c r="C1190" s="1080" t="s">
        <v>8407</v>
      </c>
      <c r="D1190" s="1079" t="s">
        <v>0</v>
      </c>
      <c r="E1190" s="718">
        <v>55.26</v>
      </c>
    </row>
    <row r="1191" spans="2:5" ht="30">
      <c r="B1191" s="719">
        <v>92572</v>
      </c>
      <c r="C1191" s="720" t="s">
        <v>8408</v>
      </c>
      <c r="D1191" s="719" t="s">
        <v>0</v>
      </c>
      <c r="E1191" s="721">
        <v>25.5</v>
      </c>
    </row>
    <row r="1192" spans="2:5" ht="30">
      <c r="B1192" s="1079">
        <v>92573</v>
      </c>
      <c r="C1192" s="1080" t="s">
        <v>8409</v>
      </c>
      <c r="D1192" s="1079" t="s">
        <v>0</v>
      </c>
      <c r="E1192" s="718">
        <v>12.01</v>
      </c>
    </row>
    <row r="1193" spans="2:5" ht="30">
      <c r="B1193" s="719">
        <v>92574</v>
      </c>
      <c r="C1193" s="720" t="s">
        <v>8410</v>
      </c>
      <c r="D1193" s="719" t="s">
        <v>0</v>
      </c>
      <c r="E1193" s="721">
        <v>55.68</v>
      </c>
    </row>
    <row r="1194" spans="2:5" ht="30">
      <c r="B1194" s="1079">
        <v>92575</v>
      </c>
      <c r="C1194" s="1080" t="s">
        <v>8411</v>
      </c>
      <c r="D1194" s="1079" t="s">
        <v>0</v>
      </c>
      <c r="E1194" s="718">
        <v>23.04</v>
      </c>
    </row>
    <row r="1195" spans="2:5" ht="30">
      <c r="B1195" s="719">
        <v>92576</v>
      </c>
      <c r="C1195" s="720" t="s">
        <v>8412</v>
      </c>
      <c r="D1195" s="719" t="s">
        <v>0</v>
      </c>
      <c r="E1195" s="721">
        <v>8.35</v>
      </c>
    </row>
    <row r="1196" spans="2:5" ht="30">
      <c r="B1196" s="1079">
        <v>92577</v>
      </c>
      <c r="C1196" s="1080" t="s">
        <v>8413</v>
      </c>
      <c r="D1196" s="1079" t="s">
        <v>0</v>
      </c>
      <c r="E1196" s="718">
        <v>60.07</v>
      </c>
    </row>
    <row r="1197" spans="2:5" ht="30">
      <c r="B1197" s="719">
        <v>92578</v>
      </c>
      <c r="C1197" s="720" t="s">
        <v>8414</v>
      </c>
      <c r="D1197" s="719" t="s">
        <v>0</v>
      </c>
      <c r="E1197" s="721">
        <v>25.46</v>
      </c>
    </row>
    <row r="1198" spans="2:5" ht="30">
      <c r="B1198" s="1079">
        <v>92579</v>
      </c>
      <c r="C1198" s="1080" t="s">
        <v>8415</v>
      </c>
      <c r="D1198" s="1079" t="s">
        <v>0</v>
      </c>
      <c r="E1198" s="718">
        <v>9.74</v>
      </c>
    </row>
    <row r="1199" spans="2:5" ht="30">
      <c r="B1199" s="719">
        <v>92580</v>
      </c>
      <c r="C1199" s="720" t="s">
        <v>8416</v>
      </c>
      <c r="D1199" s="719" t="s">
        <v>0</v>
      </c>
      <c r="E1199" s="721">
        <v>23.99</v>
      </c>
    </row>
    <row r="1200" spans="2:5" ht="30">
      <c r="B1200" s="1079">
        <v>92581</v>
      </c>
      <c r="C1200" s="1080" t="s">
        <v>8417</v>
      </c>
      <c r="D1200" s="1079" t="s">
        <v>0</v>
      </c>
      <c r="E1200" s="718">
        <v>25.02</v>
      </c>
    </row>
    <row r="1201" spans="2:5" ht="30">
      <c r="B1201" s="719">
        <v>92582</v>
      </c>
      <c r="C1201" s="720" t="s">
        <v>8418</v>
      </c>
      <c r="D1201" s="719" t="s">
        <v>30</v>
      </c>
      <c r="E1201" s="721">
        <v>347.96</v>
      </c>
    </row>
    <row r="1202" spans="2:5" ht="30">
      <c r="B1202" s="1079">
        <v>92584</v>
      </c>
      <c r="C1202" s="1080" t="s">
        <v>8419</v>
      </c>
      <c r="D1202" s="1079" t="s">
        <v>30</v>
      </c>
      <c r="E1202" s="718">
        <v>405.29</v>
      </c>
    </row>
    <row r="1203" spans="2:5" ht="30">
      <c r="B1203" s="719">
        <v>92586</v>
      </c>
      <c r="C1203" s="720" t="s">
        <v>8420</v>
      </c>
      <c r="D1203" s="719" t="s">
        <v>30</v>
      </c>
      <c r="E1203" s="721">
        <v>462.62</v>
      </c>
    </row>
    <row r="1204" spans="2:5" ht="30">
      <c r="B1204" s="1079">
        <v>92588</v>
      </c>
      <c r="C1204" s="1080" t="s">
        <v>8421</v>
      </c>
      <c r="D1204" s="1079" t="s">
        <v>30</v>
      </c>
      <c r="E1204" s="718">
        <v>575.82000000000005</v>
      </c>
    </row>
    <row r="1205" spans="2:5" ht="30">
      <c r="B1205" s="719">
        <v>92590</v>
      </c>
      <c r="C1205" s="720" t="s">
        <v>8422</v>
      </c>
      <c r="D1205" s="719" t="s">
        <v>30</v>
      </c>
      <c r="E1205" s="721">
        <v>633.16</v>
      </c>
    </row>
    <row r="1206" spans="2:5" ht="30">
      <c r="B1206" s="1079">
        <v>92592</v>
      </c>
      <c r="C1206" s="1080" t="s">
        <v>8423</v>
      </c>
      <c r="D1206" s="1079" t="s">
        <v>30</v>
      </c>
      <c r="E1206" s="718">
        <v>711.9</v>
      </c>
    </row>
    <row r="1207" spans="2:5" ht="30">
      <c r="B1207" s="719">
        <v>92593</v>
      </c>
      <c r="C1207" s="720" t="s">
        <v>8424</v>
      </c>
      <c r="D1207" s="719" t="s">
        <v>26</v>
      </c>
      <c r="E1207" s="721">
        <v>5.41</v>
      </c>
    </row>
    <row r="1208" spans="2:5" ht="30">
      <c r="B1208" s="1079">
        <v>92594</v>
      </c>
      <c r="C1208" s="1080" t="s">
        <v>8425</v>
      </c>
      <c r="D1208" s="1079" t="s">
        <v>30</v>
      </c>
      <c r="E1208" s="718">
        <v>814.76</v>
      </c>
    </row>
    <row r="1209" spans="2:5" ht="30">
      <c r="B1209" s="719">
        <v>92596</v>
      </c>
      <c r="C1209" s="720" t="s">
        <v>8426</v>
      </c>
      <c r="D1209" s="719" t="s">
        <v>30</v>
      </c>
      <c r="E1209" s="721">
        <v>908.41</v>
      </c>
    </row>
    <row r="1210" spans="2:5" ht="30">
      <c r="B1210" s="1079">
        <v>92598</v>
      </c>
      <c r="C1210" s="1080" t="s">
        <v>8427</v>
      </c>
      <c r="D1210" s="1079" t="s">
        <v>30</v>
      </c>
      <c r="E1210" s="718">
        <v>965.75</v>
      </c>
    </row>
    <row r="1211" spans="2:5" ht="30">
      <c r="B1211" s="719">
        <v>92600</v>
      </c>
      <c r="C1211" s="720" t="s">
        <v>8428</v>
      </c>
      <c r="D1211" s="719" t="s">
        <v>30</v>
      </c>
      <c r="E1211" s="721">
        <v>1034.25</v>
      </c>
    </row>
    <row r="1212" spans="2:5" ht="30">
      <c r="B1212" s="1079">
        <v>92602</v>
      </c>
      <c r="C1212" s="1080" t="s">
        <v>8429</v>
      </c>
      <c r="D1212" s="1079" t="s">
        <v>30</v>
      </c>
      <c r="E1212" s="718">
        <v>347.96</v>
      </c>
    </row>
    <row r="1213" spans="2:5" ht="30">
      <c r="B1213" s="719">
        <v>92604</v>
      </c>
      <c r="C1213" s="720" t="s">
        <v>8430</v>
      </c>
      <c r="D1213" s="719" t="s">
        <v>30</v>
      </c>
      <c r="E1213" s="721">
        <v>394.12</v>
      </c>
    </row>
    <row r="1214" spans="2:5" ht="30">
      <c r="B1214" s="1079">
        <v>92606</v>
      </c>
      <c r="C1214" s="1080" t="s">
        <v>8431</v>
      </c>
      <c r="D1214" s="1079" t="s">
        <v>30</v>
      </c>
      <c r="E1214" s="718">
        <v>451.45</v>
      </c>
    </row>
    <row r="1215" spans="2:5" ht="30">
      <c r="B1215" s="719">
        <v>92608</v>
      </c>
      <c r="C1215" s="720" t="s">
        <v>8432</v>
      </c>
      <c r="D1215" s="719" t="s">
        <v>30</v>
      </c>
      <c r="E1215" s="721">
        <v>553.48</v>
      </c>
    </row>
    <row r="1216" spans="2:5" ht="30">
      <c r="B1216" s="1079">
        <v>92610</v>
      </c>
      <c r="C1216" s="1080" t="s">
        <v>8433</v>
      </c>
      <c r="D1216" s="1079" t="s">
        <v>30</v>
      </c>
      <c r="E1216" s="718">
        <v>610.80999999999995</v>
      </c>
    </row>
    <row r="1217" spans="2:5" ht="30">
      <c r="B1217" s="719">
        <v>92612</v>
      </c>
      <c r="C1217" s="720" t="s">
        <v>8434</v>
      </c>
      <c r="D1217" s="719" t="s">
        <v>30</v>
      </c>
      <c r="E1217" s="721">
        <v>689.55</v>
      </c>
    </row>
    <row r="1218" spans="2:5" ht="30">
      <c r="B1218" s="1079">
        <v>92614</v>
      </c>
      <c r="C1218" s="1080" t="s">
        <v>8435</v>
      </c>
      <c r="D1218" s="1079" t="s">
        <v>30</v>
      </c>
      <c r="E1218" s="718">
        <v>770.07</v>
      </c>
    </row>
    <row r="1219" spans="2:5" ht="30">
      <c r="B1219" s="719">
        <v>92616</v>
      </c>
      <c r="C1219" s="720" t="s">
        <v>8436</v>
      </c>
      <c r="D1219" s="719" t="s">
        <v>30</v>
      </c>
      <c r="E1219" s="721">
        <v>874.9</v>
      </c>
    </row>
    <row r="1220" spans="2:5" ht="30">
      <c r="B1220" s="1079">
        <v>92618</v>
      </c>
      <c r="C1220" s="1080" t="s">
        <v>8437</v>
      </c>
      <c r="D1220" s="1079" t="s">
        <v>30</v>
      </c>
      <c r="E1220" s="718">
        <v>932.23</v>
      </c>
    </row>
    <row r="1221" spans="2:5" ht="30">
      <c r="B1221" s="719">
        <v>92620</v>
      </c>
      <c r="C1221" s="720" t="s">
        <v>8438</v>
      </c>
      <c r="D1221" s="719" t="s">
        <v>30</v>
      </c>
      <c r="E1221" s="721">
        <v>989.56</v>
      </c>
    </row>
    <row r="1222" spans="2:5">
      <c r="B1222" s="1079">
        <v>94444</v>
      </c>
      <c r="C1222" s="1080" t="s">
        <v>9309</v>
      </c>
      <c r="D1222" s="1079" t="s">
        <v>0</v>
      </c>
      <c r="E1222" s="718">
        <v>479.01</v>
      </c>
    </row>
    <row r="1223" spans="2:5">
      <c r="B1223" s="719" t="s">
        <v>294</v>
      </c>
      <c r="C1223" s="720" t="s">
        <v>295</v>
      </c>
      <c r="D1223" s="719" t="s">
        <v>171</v>
      </c>
      <c r="E1223" s="721">
        <v>6.23</v>
      </c>
    </row>
    <row r="1224" spans="2:5">
      <c r="B1224" s="1079" t="s">
        <v>296</v>
      </c>
      <c r="C1224" s="1080" t="s">
        <v>3943</v>
      </c>
      <c r="D1224" s="1079" t="s">
        <v>29</v>
      </c>
      <c r="E1224" s="718">
        <v>26.58</v>
      </c>
    </row>
    <row r="1225" spans="2:5">
      <c r="B1225" s="719" t="s">
        <v>297</v>
      </c>
      <c r="C1225" s="720" t="s">
        <v>3944</v>
      </c>
      <c r="D1225" s="719" t="s">
        <v>29</v>
      </c>
      <c r="E1225" s="721">
        <v>74.650000000000006</v>
      </c>
    </row>
    <row r="1226" spans="2:5">
      <c r="B1226" s="1079" t="s">
        <v>298</v>
      </c>
      <c r="C1226" s="1080" t="s">
        <v>3945</v>
      </c>
      <c r="D1226" s="1079" t="s">
        <v>29</v>
      </c>
      <c r="E1226" s="718">
        <v>25.47</v>
      </c>
    </row>
    <row r="1227" spans="2:5">
      <c r="B1227" s="719" t="s">
        <v>299</v>
      </c>
      <c r="C1227" s="720" t="s">
        <v>300</v>
      </c>
      <c r="D1227" s="719" t="s">
        <v>29</v>
      </c>
      <c r="E1227" s="721">
        <v>21.72</v>
      </c>
    </row>
    <row r="1228" spans="2:5">
      <c r="B1228" s="1079" t="s">
        <v>301</v>
      </c>
      <c r="C1228" s="1080" t="s">
        <v>302</v>
      </c>
      <c r="D1228" s="1079" t="s">
        <v>0</v>
      </c>
      <c r="E1228" s="718">
        <v>6.56</v>
      </c>
    </row>
    <row r="1229" spans="2:5">
      <c r="B1229" s="719" t="s">
        <v>303</v>
      </c>
      <c r="C1229" s="720" t="s">
        <v>304</v>
      </c>
      <c r="D1229" s="719" t="s">
        <v>0</v>
      </c>
      <c r="E1229" s="721">
        <v>12.88</v>
      </c>
    </row>
    <row r="1230" spans="2:5">
      <c r="B1230" s="1079" t="s">
        <v>305</v>
      </c>
      <c r="C1230" s="1080" t="s">
        <v>306</v>
      </c>
      <c r="D1230" s="1079" t="s">
        <v>25</v>
      </c>
      <c r="E1230" s="718">
        <v>97.56</v>
      </c>
    </row>
    <row r="1231" spans="2:5">
      <c r="B1231" s="719" t="s">
        <v>307</v>
      </c>
      <c r="C1231" s="720" t="s">
        <v>308</v>
      </c>
      <c r="D1231" s="719" t="s">
        <v>25</v>
      </c>
      <c r="E1231" s="721">
        <v>84.94</v>
      </c>
    </row>
    <row r="1232" spans="2:5">
      <c r="B1232" s="1079" t="s">
        <v>309</v>
      </c>
      <c r="C1232" s="1080" t="s">
        <v>310</v>
      </c>
      <c r="D1232" s="1079" t="s">
        <v>25</v>
      </c>
      <c r="E1232" s="718">
        <v>52.7</v>
      </c>
    </row>
    <row r="1233" spans="2:5">
      <c r="B1233" s="719" t="s">
        <v>311</v>
      </c>
      <c r="C1233" s="720" t="s">
        <v>312</v>
      </c>
      <c r="D1233" s="719" t="s">
        <v>25</v>
      </c>
      <c r="E1233" s="721">
        <v>89.41</v>
      </c>
    </row>
    <row r="1234" spans="2:5">
      <c r="B1234" s="1079" t="s">
        <v>313</v>
      </c>
      <c r="C1234" s="1080" t="s">
        <v>314</v>
      </c>
      <c r="D1234" s="1079" t="s">
        <v>0</v>
      </c>
      <c r="E1234" s="718">
        <v>48.64</v>
      </c>
    </row>
    <row r="1235" spans="2:5">
      <c r="B1235" s="719" t="s">
        <v>315</v>
      </c>
      <c r="C1235" s="720" t="s">
        <v>3946</v>
      </c>
      <c r="D1235" s="719" t="s">
        <v>29</v>
      </c>
      <c r="E1235" s="721">
        <v>65.02</v>
      </c>
    </row>
    <row r="1236" spans="2:5">
      <c r="B1236" s="1079" t="s">
        <v>316</v>
      </c>
      <c r="C1236" s="1080" t="s">
        <v>3947</v>
      </c>
      <c r="D1236" s="1079" t="s">
        <v>29</v>
      </c>
      <c r="E1236" s="718">
        <v>44.74</v>
      </c>
    </row>
    <row r="1237" spans="2:5">
      <c r="B1237" s="719" t="s">
        <v>317</v>
      </c>
      <c r="C1237" s="720" t="s">
        <v>3948</v>
      </c>
      <c r="D1237" s="719" t="s">
        <v>29</v>
      </c>
      <c r="E1237" s="721">
        <v>61.67</v>
      </c>
    </row>
    <row r="1238" spans="2:5">
      <c r="B1238" s="1079" t="s">
        <v>318</v>
      </c>
      <c r="C1238" s="1080" t="s">
        <v>319</v>
      </c>
      <c r="D1238" s="1079" t="s">
        <v>29</v>
      </c>
      <c r="E1238" s="718">
        <v>41.03</v>
      </c>
    </row>
    <row r="1239" spans="2:5">
      <c r="B1239" s="719">
        <v>83651</v>
      </c>
      <c r="C1239" s="720" t="s">
        <v>320</v>
      </c>
      <c r="D1239" s="719" t="s">
        <v>29</v>
      </c>
      <c r="E1239" s="721">
        <v>29.21</v>
      </c>
    </row>
    <row r="1240" spans="2:5" ht="30">
      <c r="B1240" s="1079">
        <v>83656</v>
      </c>
      <c r="C1240" s="1080" t="s">
        <v>321</v>
      </c>
      <c r="D1240" s="1079" t="s">
        <v>0</v>
      </c>
      <c r="E1240" s="718">
        <v>36.53</v>
      </c>
    </row>
    <row r="1241" spans="2:5" ht="30">
      <c r="B1241" s="719">
        <v>83658</v>
      </c>
      <c r="C1241" s="720" t="s">
        <v>3949</v>
      </c>
      <c r="D1241" s="719" t="s">
        <v>29</v>
      </c>
      <c r="E1241" s="721">
        <v>132.04</v>
      </c>
    </row>
    <row r="1242" spans="2:5">
      <c r="B1242" s="1079">
        <v>83661</v>
      </c>
      <c r="C1242" s="1080" t="s">
        <v>322</v>
      </c>
      <c r="D1242" s="1079" t="s">
        <v>29</v>
      </c>
      <c r="E1242" s="718">
        <v>103.28</v>
      </c>
    </row>
    <row r="1243" spans="2:5">
      <c r="B1243" s="719">
        <v>83662</v>
      </c>
      <c r="C1243" s="720" t="s">
        <v>323</v>
      </c>
      <c r="D1243" s="719" t="s">
        <v>25</v>
      </c>
      <c r="E1243" s="721">
        <v>86.34</v>
      </c>
    </row>
    <row r="1244" spans="2:5">
      <c r="B1244" s="1079">
        <v>83664</v>
      </c>
      <c r="C1244" s="1080" t="s">
        <v>3950</v>
      </c>
      <c r="D1244" s="1079" t="s">
        <v>29</v>
      </c>
      <c r="E1244" s="718">
        <v>60.78</v>
      </c>
    </row>
    <row r="1245" spans="2:5">
      <c r="B1245" s="719">
        <v>83665</v>
      </c>
      <c r="C1245" s="720" t="s">
        <v>324</v>
      </c>
      <c r="D1245" s="719" t="s">
        <v>0</v>
      </c>
      <c r="E1245" s="721">
        <v>8.4700000000000006</v>
      </c>
    </row>
    <row r="1246" spans="2:5">
      <c r="B1246" s="1079">
        <v>83667</v>
      </c>
      <c r="C1246" s="1080" t="s">
        <v>325</v>
      </c>
      <c r="D1246" s="1079" t="s">
        <v>25</v>
      </c>
      <c r="E1246" s="718">
        <v>106.91</v>
      </c>
    </row>
    <row r="1247" spans="2:5">
      <c r="B1247" s="719">
        <v>83668</v>
      </c>
      <c r="C1247" s="720" t="s">
        <v>326</v>
      </c>
      <c r="D1247" s="719" t="s">
        <v>25</v>
      </c>
      <c r="E1247" s="721">
        <v>88.71</v>
      </c>
    </row>
    <row r="1248" spans="2:5">
      <c r="B1248" s="1079">
        <v>83669</v>
      </c>
      <c r="C1248" s="1080" t="s">
        <v>327</v>
      </c>
      <c r="D1248" s="1079" t="s">
        <v>0</v>
      </c>
      <c r="E1248" s="718">
        <v>10.09</v>
      </c>
    </row>
    <row r="1249" spans="2:5">
      <c r="B1249" s="719">
        <v>83670</v>
      </c>
      <c r="C1249" s="720" t="s">
        <v>328</v>
      </c>
      <c r="D1249" s="719" t="s">
        <v>29</v>
      </c>
      <c r="E1249" s="721">
        <v>42.03</v>
      </c>
    </row>
    <row r="1250" spans="2:5">
      <c r="B1250" s="1079">
        <v>83671</v>
      </c>
      <c r="C1250" s="1080" t="s">
        <v>329</v>
      </c>
      <c r="D1250" s="1079" t="s">
        <v>29</v>
      </c>
      <c r="E1250" s="718">
        <v>45.13</v>
      </c>
    </row>
    <row r="1251" spans="2:5">
      <c r="B1251" s="719">
        <v>83675</v>
      </c>
      <c r="C1251" s="720" t="s">
        <v>330</v>
      </c>
      <c r="D1251" s="719" t="s">
        <v>29</v>
      </c>
      <c r="E1251" s="721">
        <v>81.66</v>
      </c>
    </row>
    <row r="1252" spans="2:5">
      <c r="B1252" s="1079">
        <v>83676</v>
      </c>
      <c r="C1252" s="1080" t="s">
        <v>331</v>
      </c>
      <c r="D1252" s="1079" t="s">
        <v>29</v>
      </c>
      <c r="E1252" s="718">
        <v>100.47</v>
      </c>
    </row>
    <row r="1253" spans="2:5">
      <c r="B1253" s="719">
        <v>83677</v>
      </c>
      <c r="C1253" s="720" t="s">
        <v>332</v>
      </c>
      <c r="D1253" s="719" t="s">
        <v>29</v>
      </c>
      <c r="E1253" s="721">
        <v>126.07</v>
      </c>
    </row>
    <row r="1254" spans="2:5">
      <c r="B1254" s="1079">
        <v>83678</v>
      </c>
      <c r="C1254" s="1080" t="s">
        <v>333</v>
      </c>
      <c r="D1254" s="1079" t="s">
        <v>29</v>
      </c>
      <c r="E1254" s="718">
        <v>162.77000000000001</v>
      </c>
    </row>
    <row r="1255" spans="2:5">
      <c r="B1255" s="719">
        <v>83679</v>
      </c>
      <c r="C1255" s="720" t="s">
        <v>334</v>
      </c>
      <c r="D1255" s="719" t="s">
        <v>29</v>
      </c>
      <c r="E1255" s="721">
        <v>12.62</v>
      </c>
    </row>
    <row r="1256" spans="2:5">
      <c r="B1256" s="1079">
        <v>83680</v>
      </c>
      <c r="C1256" s="1080" t="s">
        <v>335</v>
      </c>
      <c r="D1256" s="1079" t="s">
        <v>29</v>
      </c>
      <c r="E1256" s="718">
        <v>14.67</v>
      </c>
    </row>
    <row r="1257" spans="2:5">
      <c r="B1257" s="719">
        <v>83681</v>
      </c>
      <c r="C1257" s="720" t="s">
        <v>336</v>
      </c>
      <c r="D1257" s="719" t="s">
        <v>29</v>
      </c>
      <c r="E1257" s="721">
        <v>15.79</v>
      </c>
    </row>
    <row r="1258" spans="2:5">
      <c r="B1258" s="1079">
        <v>83682</v>
      </c>
      <c r="C1258" s="1080" t="s">
        <v>337</v>
      </c>
      <c r="D1258" s="1079" t="s">
        <v>25</v>
      </c>
      <c r="E1258" s="718">
        <v>89.4</v>
      </c>
    </row>
    <row r="1259" spans="2:5">
      <c r="B1259" s="719">
        <v>83683</v>
      </c>
      <c r="C1259" s="720" t="s">
        <v>338</v>
      </c>
      <c r="D1259" s="719" t="s">
        <v>25</v>
      </c>
      <c r="E1259" s="721">
        <v>98.34</v>
      </c>
    </row>
    <row r="1260" spans="2:5">
      <c r="B1260" s="1079">
        <v>83729</v>
      </c>
      <c r="C1260" s="1080" t="s">
        <v>339</v>
      </c>
      <c r="D1260" s="1079" t="s">
        <v>0</v>
      </c>
      <c r="E1260" s="718">
        <v>19.86</v>
      </c>
    </row>
    <row r="1261" spans="2:5">
      <c r="B1261" s="719">
        <v>83739</v>
      </c>
      <c r="C1261" s="720" t="s">
        <v>340</v>
      </c>
      <c r="D1261" s="719" t="s">
        <v>0</v>
      </c>
      <c r="E1261" s="721">
        <v>6.87</v>
      </c>
    </row>
    <row r="1262" spans="2:5">
      <c r="B1262" s="1079">
        <v>6454</v>
      </c>
      <c r="C1262" s="1080" t="s">
        <v>3951</v>
      </c>
      <c r="D1262" s="1079" t="s">
        <v>25</v>
      </c>
      <c r="E1262" s="718">
        <v>140.52000000000001</v>
      </c>
    </row>
    <row r="1263" spans="2:5">
      <c r="B1263" s="719">
        <v>73611</v>
      </c>
      <c r="C1263" s="720" t="s">
        <v>3952</v>
      </c>
      <c r="D1263" s="719" t="s">
        <v>25</v>
      </c>
      <c r="E1263" s="721">
        <v>324.02999999999997</v>
      </c>
    </row>
    <row r="1264" spans="2:5">
      <c r="B1264" s="1079">
        <v>73697</v>
      </c>
      <c r="C1264" s="1080" t="s">
        <v>341</v>
      </c>
      <c r="D1264" s="1079" t="s">
        <v>25</v>
      </c>
      <c r="E1264" s="718">
        <v>137.44999999999999</v>
      </c>
    </row>
    <row r="1265" spans="2:5">
      <c r="B1265" s="719">
        <v>73698</v>
      </c>
      <c r="C1265" s="720" t="s">
        <v>342</v>
      </c>
      <c r="D1265" s="719" t="s">
        <v>25</v>
      </c>
      <c r="E1265" s="721">
        <v>183.59</v>
      </c>
    </row>
    <row r="1266" spans="2:5">
      <c r="B1266" s="1079" t="s">
        <v>343</v>
      </c>
      <c r="C1266" s="1080" t="s">
        <v>344</v>
      </c>
      <c r="D1266" s="1079" t="s">
        <v>0</v>
      </c>
      <c r="E1266" s="718">
        <v>95.04</v>
      </c>
    </row>
    <row r="1267" spans="2:5">
      <c r="B1267" s="719" t="s">
        <v>345</v>
      </c>
      <c r="C1267" s="720" t="s">
        <v>346</v>
      </c>
      <c r="D1267" s="719" t="s">
        <v>0</v>
      </c>
      <c r="E1267" s="721">
        <v>239.06</v>
      </c>
    </row>
    <row r="1268" spans="2:5" ht="30">
      <c r="B1268" s="1079">
        <v>92743</v>
      </c>
      <c r="C1268" s="1080" t="s">
        <v>3953</v>
      </c>
      <c r="D1268" s="1079" t="s">
        <v>25</v>
      </c>
      <c r="E1268" s="718">
        <v>366.08</v>
      </c>
    </row>
    <row r="1269" spans="2:5" ht="30">
      <c r="B1269" s="719">
        <v>92744</v>
      </c>
      <c r="C1269" s="720" t="s">
        <v>3954</v>
      </c>
      <c r="D1269" s="719" t="s">
        <v>25</v>
      </c>
      <c r="E1269" s="721">
        <v>334.39</v>
      </c>
    </row>
    <row r="1270" spans="2:5" ht="30">
      <c r="B1270" s="1079">
        <v>92745</v>
      </c>
      <c r="C1270" s="1080" t="s">
        <v>3955</v>
      </c>
      <c r="D1270" s="1079" t="s">
        <v>25</v>
      </c>
      <c r="E1270" s="718">
        <v>449.68</v>
      </c>
    </row>
    <row r="1271" spans="2:5" ht="30">
      <c r="B1271" s="719">
        <v>92746</v>
      </c>
      <c r="C1271" s="720" t="s">
        <v>3956</v>
      </c>
      <c r="D1271" s="719" t="s">
        <v>25</v>
      </c>
      <c r="E1271" s="721">
        <v>398.48</v>
      </c>
    </row>
    <row r="1272" spans="2:5" ht="30">
      <c r="B1272" s="1079">
        <v>92747</v>
      </c>
      <c r="C1272" s="1080" t="s">
        <v>3957</v>
      </c>
      <c r="D1272" s="1079" t="s">
        <v>25</v>
      </c>
      <c r="E1272" s="718">
        <v>497.59</v>
      </c>
    </row>
    <row r="1273" spans="2:5" ht="30">
      <c r="B1273" s="719">
        <v>92748</v>
      </c>
      <c r="C1273" s="720" t="s">
        <v>3958</v>
      </c>
      <c r="D1273" s="719" t="s">
        <v>25</v>
      </c>
      <c r="E1273" s="721">
        <v>435.53</v>
      </c>
    </row>
    <row r="1274" spans="2:5" ht="30">
      <c r="B1274" s="1079">
        <v>92749</v>
      </c>
      <c r="C1274" s="1080" t="s">
        <v>3959</v>
      </c>
      <c r="D1274" s="1079" t="s">
        <v>25</v>
      </c>
      <c r="E1274" s="718">
        <v>506.56</v>
      </c>
    </row>
    <row r="1275" spans="2:5" ht="30">
      <c r="B1275" s="719">
        <v>92750</v>
      </c>
      <c r="C1275" s="720" t="s">
        <v>3960</v>
      </c>
      <c r="D1275" s="719" t="s">
        <v>25</v>
      </c>
      <c r="E1275" s="721">
        <v>850.75</v>
      </c>
    </row>
    <row r="1276" spans="2:5" ht="30">
      <c r="B1276" s="1079">
        <v>92751</v>
      </c>
      <c r="C1276" s="1080" t="s">
        <v>3961</v>
      </c>
      <c r="D1276" s="1079" t="s">
        <v>25</v>
      </c>
      <c r="E1276" s="718">
        <v>1050.45</v>
      </c>
    </row>
    <row r="1277" spans="2:5" ht="30">
      <c r="B1277" s="719">
        <v>92752</v>
      </c>
      <c r="C1277" s="720" t="s">
        <v>3962</v>
      </c>
      <c r="D1277" s="719" t="s">
        <v>25</v>
      </c>
      <c r="E1277" s="721">
        <v>1249.1199999999999</v>
      </c>
    </row>
    <row r="1278" spans="2:5" ht="30">
      <c r="B1278" s="1079">
        <v>92753</v>
      </c>
      <c r="C1278" s="1080" t="s">
        <v>3963</v>
      </c>
      <c r="D1278" s="1079" t="s">
        <v>25</v>
      </c>
      <c r="E1278" s="718">
        <v>339.36</v>
      </c>
    </row>
    <row r="1279" spans="2:5" ht="30">
      <c r="B1279" s="719">
        <v>92754</v>
      </c>
      <c r="C1279" s="720" t="s">
        <v>3964</v>
      </c>
      <c r="D1279" s="719" t="s">
        <v>25</v>
      </c>
      <c r="E1279" s="721">
        <v>309.12</v>
      </c>
    </row>
    <row r="1280" spans="2:5" ht="30">
      <c r="B1280" s="1079">
        <v>92755</v>
      </c>
      <c r="C1280" s="1080" t="s">
        <v>3965</v>
      </c>
      <c r="D1280" s="1079" t="s">
        <v>0</v>
      </c>
      <c r="E1280" s="718">
        <v>133.06</v>
      </c>
    </row>
    <row r="1281" spans="2:5" ht="30">
      <c r="B1281" s="719">
        <v>92756</v>
      </c>
      <c r="C1281" s="720" t="s">
        <v>3966</v>
      </c>
      <c r="D1281" s="719" t="s">
        <v>0</v>
      </c>
      <c r="E1281" s="721">
        <v>151.91</v>
      </c>
    </row>
    <row r="1282" spans="2:5" ht="30">
      <c r="B1282" s="1079">
        <v>92757</v>
      </c>
      <c r="C1282" s="1080" t="s">
        <v>3967</v>
      </c>
      <c r="D1282" s="1079" t="s">
        <v>0</v>
      </c>
      <c r="E1282" s="718">
        <v>174.7</v>
      </c>
    </row>
    <row r="1283" spans="2:5" ht="30">
      <c r="B1283" s="719">
        <v>92758</v>
      </c>
      <c r="C1283" s="720" t="s">
        <v>3968</v>
      </c>
      <c r="D1283" s="719" t="s">
        <v>25</v>
      </c>
      <c r="E1283" s="721">
        <v>389.87</v>
      </c>
    </row>
    <row r="1284" spans="2:5">
      <c r="B1284" s="1079" t="s">
        <v>347</v>
      </c>
      <c r="C1284" s="1080" t="s">
        <v>3969</v>
      </c>
      <c r="D1284" s="1079" t="s">
        <v>25</v>
      </c>
      <c r="E1284" s="718">
        <v>307.14</v>
      </c>
    </row>
    <row r="1285" spans="2:5">
      <c r="B1285" s="719" t="s">
        <v>348</v>
      </c>
      <c r="C1285" s="720" t="s">
        <v>3970</v>
      </c>
      <c r="D1285" s="719" t="s">
        <v>25</v>
      </c>
      <c r="E1285" s="721">
        <v>442.12</v>
      </c>
    </row>
    <row r="1286" spans="2:5">
      <c r="B1286" s="1079" t="s">
        <v>349</v>
      </c>
      <c r="C1286" s="1080" t="s">
        <v>3971</v>
      </c>
      <c r="D1286" s="1079" t="s">
        <v>25</v>
      </c>
      <c r="E1286" s="718">
        <v>422.05</v>
      </c>
    </row>
    <row r="1287" spans="2:5" ht="30">
      <c r="B1287" s="719" t="s">
        <v>350</v>
      </c>
      <c r="C1287" s="720" t="s">
        <v>3972</v>
      </c>
      <c r="D1287" s="719" t="s">
        <v>25</v>
      </c>
      <c r="E1287" s="721">
        <v>241.46</v>
      </c>
    </row>
    <row r="1288" spans="2:5" ht="30">
      <c r="B1288" s="1079" t="s">
        <v>351</v>
      </c>
      <c r="C1288" s="1080" t="s">
        <v>3973</v>
      </c>
      <c r="D1288" s="1079" t="s">
        <v>25</v>
      </c>
      <c r="E1288" s="718">
        <v>108.56</v>
      </c>
    </row>
    <row r="1289" spans="2:5" ht="30">
      <c r="B1289" s="719">
        <v>91069</v>
      </c>
      <c r="C1289" s="720" t="s">
        <v>3974</v>
      </c>
      <c r="D1289" s="719" t="s">
        <v>0</v>
      </c>
      <c r="E1289" s="721">
        <v>73.23</v>
      </c>
    </row>
    <row r="1290" spans="2:5" ht="30">
      <c r="B1290" s="1079">
        <v>91070</v>
      </c>
      <c r="C1290" s="1080" t="s">
        <v>3975</v>
      </c>
      <c r="D1290" s="1079" t="s">
        <v>0</v>
      </c>
      <c r="E1290" s="718">
        <v>81.42</v>
      </c>
    </row>
    <row r="1291" spans="2:5" ht="30">
      <c r="B1291" s="719">
        <v>91071</v>
      </c>
      <c r="C1291" s="720" t="s">
        <v>3976</v>
      </c>
      <c r="D1291" s="719" t="s">
        <v>0</v>
      </c>
      <c r="E1291" s="721">
        <v>100.94</v>
      </c>
    </row>
    <row r="1292" spans="2:5" ht="30">
      <c r="B1292" s="1079">
        <v>91072</v>
      </c>
      <c r="C1292" s="1080" t="s">
        <v>3977</v>
      </c>
      <c r="D1292" s="1079" t="s">
        <v>0</v>
      </c>
      <c r="E1292" s="718">
        <v>109.1</v>
      </c>
    </row>
    <row r="1293" spans="2:5" ht="30">
      <c r="B1293" s="719">
        <v>91073</v>
      </c>
      <c r="C1293" s="720" t="s">
        <v>3978</v>
      </c>
      <c r="D1293" s="719" t="s">
        <v>0</v>
      </c>
      <c r="E1293" s="721">
        <v>82.83</v>
      </c>
    </row>
    <row r="1294" spans="2:5" ht="30">
      <c r="B1294" s="1079">
        <v>91074</v>
      </c>
      <c r="C1294" s="1080" t="s">
        <v>3979</v>
      </c>
      <c r="D1294" s="1079" t="s">
        <v>0</v>
      </c>
      <c r="E1294" s="718">
        <v>92.01</v>
      </c>
    </row>
    <row r="1295" spans="2:5" ht="30">
      <c r="B1295" s="719">
        <v>91075</v>
      </c>
      <c r="C1295" s="720" t="s">
        <v>3980</v>
      </c>
      <c r="D1295" s="719" t="s">
        <v>0</v>
      </c>
      <c r="E1295" s="721">
        <v>112.34</v>
      </c>
    </row>
    <row r="1296" spans="2:5" ht="30">
      <c r="B1296" s="1079">
        <v>91076</v>
      </c>
      <c r="C1296" s="1080" t="s">
        <v>3981</v>
      </c>
      <c r="D1296" s="1079" t="s">
        <v>0</v>
      </c>
      <c r="E1296" s="718">
        <v>121.54</v>
      </c>
    </row>
    <row r="1297" spans="2:5" ht="30">
      <c r="B1297" s="719">
        <v>91077</v>
      </c>
      <c r="C1297" s="720" t="s">
        <v>3982</v>
      </c>
      <c r="D1297" s="719" t="s">
        <v>0</v>
      </c>
      <c r="E1297" s="721">
        <v>115.23</v>
      </c>
    </row>
    <row r="1298" spans="2:5" ht="30">
      <c r="B1298" s="1079">
        <v>91078</v>
      </c>
      <c r="C1298" s="1080" t="s">
        <v>3983</v>
      </c>
      <c r="D1298" s="1079" t="s">
        <v>0</v>
      </c>
      <c r="E1298" s="718">
        <v>136.28</v>
      </c>
    </row>
    <row r="1299" spans="2:5" ht="30">
      <c r="B1299" s="719">
        <v>91079</v>
      </c>
      <c r="C1299" s="720" t="s">
        <v>3984</v>
      </c>
      <c r="D1299" s="719" t="s">
        <v>0</v>
      </c>
      <c r="E1299" s="721">
        <v>119.28</v>
      </c>
    </row>
    <row r="1300" spans="2:5" ht="30">
      <c r="B1300" s="1079">
        <v>91080</v>
      </c>
      <c r="C1300" s="1080" t="s">
        <v>3985</v>
      </c>
      <c r="D1300" s="1079" t="s">
        <v>0</v>
      </c>
      <c r="E1300" s="718">
        <v>140.18</v>
      </c>
    </row>
    <row r="1301" spans="2:5" ht="30">
      <c r="B1301" s="719">
        <v>91081</v>
      </c>
      <c r="C1301" s="720" t="s">
        <v>3986</v>
      </c>
      <c r="D1301" s="719" t="s">
        <v>0</v>
      </c>
      <c r="E1301" s="721">
        <v>125.93</v>
      </c>
    </row>
    <row r="1302" spans="2:5" ht="30">
      <c r="B1302" s="1079">
        <v>91082</v>
      </c>
      <c r="C1302" s="1080" t="s">
        <v>3987</v>
      </c>
      <c r="D1302" s="1079" t="s">
        <v>0</v>
      </c>
      <c r="E1302" s="718">
        <v>147.86000000000001</v>
      </c>
    </row>
    <row r="1303" spans="2:5" ht="30">
      <c r="B1303" s="719">
        <v>91083</v>
      </c>
      <c r="C1303" s="720" t="s">
        <v>3988</v>
      </c>
      <c r="D1303" s="719" t="s">
        <v>0</v>
      </c>
      <c r="E1303" s="721">
        <v>133</v>
      </c>
    </row>
    <row r="1304" spans="2:5" ht="30">
      <c r="B1304" s="1079">
        <v>91084</v>
      </c>
      <c r="C1304" s="1080" t="s">
        <v>3989</v>
      </c>
      <c r="D1304" s="1079" t="s">
        <v>0</v>
      </c>
      <c r="E1304" s="718">
        <v>154.75</v>
      </c>
    </row>
    <row r="1305" spans="2:5" ht="30">
      <c r="B1305" s="719">
        <v>91086</v>
      </c>
      <c r="C1305" s="720" t="s">
        <v>3990</v>
      </c>
      <c r="D1305" s="719" t="s">
        <v>0</v>
      </c>
      <c r="E1305" s="721">
        <v>80.27</v>
      </c>
    </row>
    <row r="1306" spans="2:5" ht="30">
      <c r="B1306" s="1079">
        <v>91087</v>
      </c>
      <c r="C1306" s="1080" t="s">
        <v>3991</v>
      </c>
      <c r="D1306" s="1079" t="s">
        <v>0</v>
      </c>
      <c r="E1306" s="718">
        <v>88.7</v>
      </c>
    </row>
    <row r="1307" spans="2:5" ht="30">
      <c r="B1307" s="719">
        <v>91088</v>
      </c>
      <c r="C1307" s="720" t="s">
        <v>3992</v>
      </c>
      <c r="D1307" s="719" t="s">
        <v>0</v>
      </c>
      <c r="E1307" s="721">
        <v>108.97</v>
      </c>
    </row>
    <row r="1308" spans="2:5" ht="30">
      <c r="B1308" s="1079">
        <v>91089</v>
      </c>
      <c r="C1308" s="1080" t="s">
        <v>3993</v>
      </c>
      <c r="D1308" s="1079" t="s">
        <v>0</v>
      </c>
      <c r="E1308" s="718">
        <v>117.48</v>
      </c>
    </row>
    <row r="1309" spans="2:5" ht="30">
      <c r="B1309" s="719">
        <v>91090</v>
      </c>
      <c r="C1309" s="720" t="s">
        <v>3994</v>
      </c>
      <c r="D1309" s="719" t="s">
        <v>0</v>
      </c>
      <c r="E1309" s="721">
        <v>88.57</v>
      </c>
    </row>
    <row r="1310" spans="2:5" ht="30">
      <c r="B1310" s="1079">
        <v>91091</v>
      </c>
      <c r="C1310" s="1080" t="s">
        <v>3995</v>
      </c>
      <c r="D1310" s="1079" t="s">
        <v>0</v>
      </c>
      <c r="E1310" s="718">
        <v>98.11</v>
      </c>
    </row>
    <row r="1311" spans="2:5" ht="30">
      <c r="B1311" s="719">
        <v>91092</v>
      </c>
      <c r="C1311" s="720" t="s">
        <v>3996</v>
      </c>
      <c r="D1311" s="719" t="s">
        <v>0</v>
      </c>
      <c r="E1311" s="721">
        <v>118.73</v>
      </c>
    </row>
    <row r="1312" spans="2:5" ht="30">
      <c r="B1312" s="1079">
        <v>91093</v>
      </c>
      <c r="C1312" s="1080" t="s">
        <v>3997</v>
      </c>
      <c r="D1312" s="1079" t="s">
        <v>0</v>
      </c>
      <c r="E1312" s="718">
        <v>128.5</v>
      </c>
    </row>
    <row r="1313" spans="2:5" ht="30">
      <c r="B1313" s="719">
        <v>91094</v>
      </c>
      <c r="C1313" s="720" t="s">
        <v>3998</v>
      </c>
      <c r="D1313" s="719" t="s">
        <v>0</v>
      </c>
      <c r="E1313" s="721">
        <v>119.45</v>
      </c>
    </row>
    <row r="1314" spans="2:5" ht="30">
      <c r="B1314" s="1079">
        <v>91095</v>
      </c>
      <c r="C1314" s="1080" t="s">
        <v>3999</v>
      </c>
      <c r="D1314" s="1079" t="s">
        <v>0</v>
      </c>
      <c r="E1314" s="718">
        <v>140.79</v>
      </c>
    </row>
    <row r="1315" spans="2:5" ht="30">
      <c r="B1315" s="719">
        <v>91096</v>
      </c>
      <c r="C1315" s="720" t="s">
        <v>4000</v>
      </c>
      <c r="D1315" s="719" t="s">
        <v>0</v>
      </c>
      <c r="E1315" s="721">
        <v>121.52</v>
      </c>
    </row>
    <row r="1316" spans="2:5" ht="30">
      <c r="B1316" s="1079">
        <v>91097</v>
      </c>
      <c r="C1316" s="1080" t="s">
        <v>4001</v>
      </c>
      <c r="D1316" s="1079" t="s">
        <v>0</v>
      </c>
      <c r="E1316" s="718">
        <v>142.74</v>
      </c>
    </row>
    <row r="1317" spans="2:5" ht="30">
      <c r="B1317" s="719">
        <v>91098</v>
      </c>
      <c r="C1317" s="720" t="s">
        <v>4002</v>
      </c>
      <c r="D1317" s="719" t="s">
        <v>0</v>
      </c>
      <c r="E1317" s="721">
        <v>130.07</v>
      </c>
    </row>
    <row r="1318" spans="2:5" ht="30">
      <c r="B1318" s="1079">
        <v>91099</v>
      </c>
      <c r="C1318" s="1080" t="s">
        <v>4003</v>
      </c>
      <c r="D1318" s="1079" t="s">
        <v>0</v>
      </c>
      <c r="E1318" s="718">
        <v>152.36000000000001</v>
      </c>
    </row>
    <row r="1319" spans="2:5" ht="30">
      <c r="B1319" s="719">
        <v>91100</v>
      </c>
      <c r="C1319" s="720" t="s">
        <v>4004</v>
      </c>
      <c r="D1319" s="719" t="s">
        <v>0</v>
      </c>
      <c r="E1319" s="721">
        <v>135.69</v>
      </c>
    </row>
    <row r="1320" spans="2:5" ht="30">
      <c r="B1320" s="1079">
        <v>91101</v>
      </c>
      <c r="C1320" s="1080" t="s">
        <v>4005</v>
      </c>
      <c r="D1320" s="1079" t="s">
        <v>0</v>
      </c>
      <c r="E1320" s="718">
        <v>157.88999999999999</v>
      </c>
    </row>
    <row r="1321" spans="2:5" ht="30">
      <c r="B1321" s="719">
        <v>93952</v>
      </c>
      <c r="C1321" s="720" t="s">
        <v>9127</v>
      </c>
      <c r="D1321" s="719" t="s">
        <v>29</v>
      </c>
      <c r="E1321" s="721">
        <v>110.42</v>
      </c>
    </row>
    <row r="1322" spans="2:5" ht="30">
      <c r="B1322" s="1079">
        <v>93953</v>
      </c>
      <c r="C1322" s="1080" t="s">
        <v>9128</v>
      </c>
      <c r="D1322" s="1079" t="s">
        <v>29</v>
      </c>
      <c r="E1322" s="718">
        <v>103</v>
      </c>
    </row>
    <row r="1323" spans="2:5" ht="30">
      <c r="B1323" s="719">
        <v>93954</v>
      </c>
      <c r="C1323" s="720" t="s">
        <v>9129</v>
      </c>
      <c r="D1323" s="719" t="s">
        <v>29</v>
      </c>
      <c r="E1323" s="721">
        <v>98.56</v>
      </c>
    </row>
    <row r="1324" spans="2:5" ht="30">
      <c r="B1324" s="1079">
        <v>93955</v>
      </c>
      <c r="C1324" s="1080" t="s">
        <v>9130</v>
      </c>
      <c r="D1324" s="1079" t="s">
        <v>29</v>
      </c>
      <c r="E1324" s="718">
        <v>95.44</v>
      </c>
    </row>
    <row r="1325" spans="2:5" ht="30">
      <c r="B1325" s="719">
        <v>93956</v>
      </c>
      <c r="C1325" s="720" t="s">
        <v>9131</v>
      </c>
      <c r="D1325" s="719" t="s">
        <v>29</v>
      </c>
      <c r="E1325" s="721">
        <v>92.97</v>
      </c>
    </row>
    <row r="1326" spans="2:5" ht="30">
      <c r="B1326" s="1079">
        <v>93957</v>
      </c>
      <c r="C1326" s="1080" t="s">
        <v>9132</v>
      </c>
      <c r="D1326" s="1079" t="s">
        <v>29</v>
      </c>
      <c r="E1326" s="718">
        <v>114.35</v>
      </c>
    </row>
    <row r="1327" spans="2:5" ht="30">
      <c r="B1327" s="719">
        <v>93958</v>
      </c>
      <c r="C1327" s="720" t="s">
        <v>9133</v>
      </c>
      <c r="D1327" s="719" t="s">
        <v>29</v>
      </c>
      <c r="E1327" s="721">
        <v>106.55</v>
      </c>
    </row>
    <row r="1328" spans="2:5" ht="30">
      <c r="B1328" s="1079">
        <v>93959</v>
      </c>
      <c r="C1328" s="1080" t="s">
        <v>9134</v>
      </c>
      <c r="D1328" s="1079" t="s">
        <v>29</v>
      </c>
      <c r="E1328" s="718">
        <v>101.93</v>
      </c>
    </row>
    <row r="1329" spans="2:5" ht="30">
      <c r="B1329" s="719">
        <v>93960</v>
      </c>
      <c r="C1329" s="720" t="s">
        <v>9135</v>
      </c>
      <c r="D1329" s="719" t="s">
        <v>29</v>
      </c>
      <c r="E1329" s="721">
        <v>98.69</v>
      </c>
    </row>
    <row r="1330" spans="2:5" ht="30">
      <c r="B1330" s="1079">
        <v>93961</v>
      </c>
      <c r="C1330" s="1080" t="s">
        <v>9136</v>
      </c>
      <c r="D1330" s="1079" t="s">
        <v>29</v>
      </c>
      <c r="E1330" s="718">
        <v>96.14</v>
      </c>
    </row>
    <row r="1331" spans="2:5" ht="30">
      <c r="B1331" s="719">
        <v>93962</v>
      </c>
      <c r="C1331" s="720" t="s">
        <v>9137</v>
      </c>
      <c r="D1331" s="719" t="s">
        <v>29</v>
      </c>
      <c r="E1331" s="721">
        <v>102.74</v>
      </c>
    </row>
    <row r="1332" spans="2:5" ht="30">
      <c r="B1332" s="1079">
        <v>93963</v>
      </c>
      <c r="C1332" s="1080" t="s">
        <v>9138</v>
      </c>
      <c r="D1332" s="1079" t="s">
        <v>29</v>
      </c>
      <c r="E1332" s="718">
        <v>95.33</v>
      </c>
    </row>
    <row r="1333" spans="2:5" ht="30">
      <c r="B1333" s="719">
        <v>93964</v>
      </c>
      <c r="C1333" s="720" t="s">
        <v>9139</v>
      </c>
      <c r="D1333" s="719" t="s">
        <v>29</v>
      </c>
      <c r="E1333" s="721">
        <v>90.92</v>
      </c>
    </row>
    <row r="1334" spans="2:5" ht="30">
      <c r="B1334" s="1079">
        <v>93965</v>
      </c>
      <c r="C1334" s="1080" t="s">
        <v>9140</v>
      </c>
      <c r="D1334" s="1079" t="s">
        <v>29</v>
      </c>
      <c r="E1334" s="718">
        <v>86.37</v>
      </c>
    </row>
    <row r="1335" spans="2:5" ht="30">
      <c r="B1335" s="719">
        <v>93966</v>
      </c>
      <c r="C1335" s="720" t="s">
        <v>9141</v>
      </c>
      <c r="D1335" s="719" t="s">
        <v>29</v>
      </c>
      <c r="E1335" s="721">
        <v>85.36</v>
      </c>
    </row>
    <row r="1336" spans="2:5" ht="30">
      <c r="B1336" s="1079">
        <v>93967</v>
      </c>
      <c r="C1336" s="1080" t="s">
        <v>9142</v>
      </c>
      <c r="D1336" s="1079" t="s">
        <v>29</v>
      </c>
      <c r="E1336" s="718">
        <v>106.67</v>
      </c>
    </row>
    <row r="1337" spans="2:5" ht="30">
      <c r="B1337" s="719">
        <v>93968</v>
      </c>
      <c r="C1337" s="720" t="s">
        <v>9143</v>
      </c>
      <c r="D1337" s="719" t="s">
        <v>29</v>
      </c>
      <c r="E1337" s="721">
        <v>98.89</v>
      </c>
    </row>
    <row r="1338" spans="2:5" ht="30">
      <c r="B1338" s="1079">
        <v>93969</v>
      </c>
      <c r="C1338" s="1080" t="s">
        <v>9144</v>
      </c>
      <c r="D1338" s="1079" t="s">
        <v>29</v>
      </c>
      <c r="E1338" s="718">
        <v>94.29</v>
      </c>
    </row>
    <row r="1339" spans="2:5" ht="30">
      <c r="B1339" s="719">
        <v>93970</v>
      </c>
      <c r="C1339" s="720" t="s">
        <v>9145</v>
      </c>
      <c r="D1339" s="719" t="s">
        <v>29</v>
      </c>
      <c r="E1339" s="721">
        <v>91.06</v>
      </c>
    </row>
    <row r="1340" spans="2:5" ht="30">
      <c r="B1340" s="1079">
        <v>93971</v>
      </c>
      <c r="C1340" s="1080" t="s">
        <v>9146</v>
      </c>
      <c r="D1340" s="1079" t="s">
        <v>29</v>
      </c>
      <c r="E1340" s="718">
        <v>84.86</v>
      </c>
    </row>
    <row r="1341" spans="2:5" ht="30">
      <c r="B1341" s="719">
        <v>95108</v>
      </c>
      <c r="C1341" s="720" t="s">
        <v>9907</v>
      </c>
      <c r="D1341" s="719" t="s">
        <v>30</v>
      </c>
      <c r="E1341" s="721">
        <v>19.88</v>
      </c>
    </row>
    <row r="1342" spans="2:5" ht="30">
      <c r="B1342" s="1079">
        <v>83690</v>
      </c>
      <c r="C1342" s="1080" t="s">
        <v>4006</v>
      </c>
      <c r="D1342" s="1079" t="s">
        <v>25</v>
      </c>
      <c r="E1342" s="718">
        <v>432.11</v>
      </c>
    </row>
    <row r="1343" spans="2:5" ht="30">
      <c r="B1343" s="719" t="s">
        <v>352</v>
      </c>
      <c r="C1343" s="720" t="s">
        <v>8439</v>
      </c>
      <c r="D1343" s="719" t="s">
        <v>30</v>
      </c>
      <c r="E1343" s="721">
        <v>289.16000000000003</v>
      </c>
    </row>
    <row r="1344" spans="2:5" ht="30">
      <c r="B1344" s="1079" t="s">
        <v>353</v>
      </c>
      <c r="C1344" s="1080" t="s">
        <v>4007</v>
      </c>
      <c r="D1344" s="1079" t="s">
        <v>30</v>
      </c>
      <c r="E1344" s="718">
        <v>458.72</v>
      </c>
    </row>
    <row r="1345" spans="2:5" ht="30">
      <c r="B1345" s="719" t="s">
        <v>354</v>
      </c>
      <c r="C1345" s="720" t="s">
        <v>4008</v>
      </c>
      <c r="D1345" s="719" t="s">
        <v>30</v>
      </c>
      <c r="E1345" s="721">
        <v>754.06</v>
      </c>
    </row>
    <row r="1346" spans="2:5" ht="30">
      <c r="B1346" s="1079" t="s">
        <v>355</v>
      </c>
      <c r="C1346" s="1080" t="s">
        <v>4009</v>
      </c>
      <c r="D1346" s="1079" t="s">
        <v>30</v>
      </c>
      <c r="E1346" s="718">
        <v>1132.95</v>
      </c>
    </row>
    <row r="1347" spans="2:5" ht="30">
      <c r="B1347" s="719" t="s">
        <v>356</v>
      </c>
      <c r="C1347" s="720" t="s">
        <v>4010</v>
      </c>
      <c r="D1347" s="719" t="s">
        <v>30</v>
      </c>
      <c r="E1347" s="721">
        <v>1601.25</v>
      </c>
    </row>
    <row r="1348" spans="2:5" ht="30">
      <c r="B1348" s="1079" t="s">
        <v>357</v>
      </c>
      <c r="C1348" s="1080" t="s">
        <v>4011</v>
      </c>
      <c r="D1348" s="1079" t="s">
        <v>30</v>
      </c>
      <c r="E1348" s="718">
        <v>2163.59</v>
      </c>
    </row>
    <row r="1349" spans="2:5" ht="30">
      <c r="B1349" s="719" t="s">
        <v>358</v>
      </c>
      <c r="C1349" s="720" t="s">
        <v>4012</v>
      </c>
      <c r="D1349" s="719" t="s">
        <v>30</v>
      </c>
      <c r="E1349" s="721">
        <v>649.47</v>
      </c>
    </row>
    <row r="1350" spans="2:5" ht="30">
      <c r="B1350" s="1079" t="s">
        <v>359</v>
      </c>
      <c r="C1350" s="1080" t="s">
        <v>4013</v>
      </c>
      <c r="D1350" s="1079" t="s">
        <v>30</v>
      </c>
      <c r="E1350" s="718">
        <v>1073.67</v>
      </c>
    </row>
    <row r="1351" spans="2:5" ht="30">
      <c r="B1351" s="719" t="s">
        <v>360</v>
      </c>
      <c r="C1351" s="720" t="s">
        <v>4014</v>
      </c>
      <c r="D1351" s="719" t="s">
        <v>30</v>
      </c>
      <c r="E1351" s="721">
        <v>1615.58</v>
      </c>
    </row>
    <row r="1352" spans="2:5" ht="30">
      <c r="B1352" s="1079" t="s">
        <v>361</v>
      </c>
      <c r="C1352" s="1080" t="s">
        <v>4015</v>
      </c>
      <c r="D1352" s="1079" t="s">
        <v>30</v>
      </c>
      <c r="E1352" s="718">
        <v>2022.95</v>
      </c>
    </row>
    <row r="1353" spans="2:5" ht="30">
      <c r="B1353" s="719" t="s">
        <v>362</v>
      </c>
      <c r="C1353" s="720" t="s">
        <v>4016</v>
      </c>
      <c r="D1353" s="719" t="s">
        <v>30</v>
      </c>
      <c r="E1353" s="721">
        <v>3078.16</v>
      </c>
    </row>
    <row r="1354" spans="2:5" ht="30">
      <c r="B1354" s="1079" t="s">
        <v>363</v>
      </c>
      <c r="C1354" s="1080" t="s">
        <v>4017</v>
      </c>
      <c r="D1354" s="1079" t="s">
        <v>30</v>
      </c>
      <c r="E1354" s="718">
        <v>839.83</v>
      </c>
    </row>
    <row r="1355" spans="2:5" ht="30">
      <c r="B1355" s="719" t="s">
        <v>364</v>
      </c>
      <c r="C1355" s="720" t="s">
        <v>4018</v>
      </c>
      <c r="D1355" s="719" t="s">
        <v>30</v>
      </c>
      <c r="E1355" s="721">
        <v>1392.86</v>
      </c>
    </row>
    <row r="1356" spans="2:5" ht="30">
      <c r="B1356" s="1079" t="s">
        <v>365</v>
      </c>
      <c r="C1356" s="1080" t="s">
        <v>4019</v>
      </c>
      <c r="D1356" s="1079" t="s">
        <v>30</v>
      </c>
      <c r="E1356" s="718">
        <v>2097.88</v>
      </c>
    </row>
    <row r="1357" spans="2:5" ht="30">
      <c r="B1357" s="719" t="s">
        <v>366</v>
      </c>
      <c r="C1357" s="720" t="s">
        <v>4020</v>
      </c>
      <c r="D1357" s="719" t="s">
        <v>30</v>
      </c>
      <c r="E1357" s="721">
        <v>2962.18</v>
      </c>
    </row>
    <row r="1358" spans="2:5" ht="30">
      <c r="B1358" s="1079" t="s">
        <v>367</v>
      </c>
      <c r="C1358" s="1080" t="s">
        <v>4021</v>
      </c>
      <c r="D1358" s="1079" t="s">
        <v>30</v>
      </c>
      <c r="E1358" s="718">
        <v>3992.8</v>
      </c>
    </row>
    <row r="1359" spans="2:5" ht="30">
      <c r="B1359" s="719" t="s">
        <v>368</v>
      </c>
      <c r="C1359" s="720" t="s">
        <v>4022</v>
      </c>
      <c r="D1359" s="719" t="s">
        <v>30</v>
      </c>
      <c r="E1359" s="721">
        <v>338.07</v>
      </c>
    </row>
    <row r="1360" spans="2:5" ht="30">
      <c r="B1360" s="1079" t="s">
        <v>369</v>
      </c>
      <c r="C1360" s="1080" t="s">
        <v>8440</v>
      </c>
      <c r="D1360" s="1079" t="s">
        <v>30</v>
      </c>
      <c r="E1360" s="718">
        <v>359.41</v>
      </c>
    </row>
    <row r="1361" spans="2:5" ht="30">
      <c r="B1361" s="719" t="s">
        <v>370</v>
      </c>
      <c r="C1361" s="720" t="s">
        <v>4023</v>
      </c>
      <c r="D1361" s="719" t="s">
        <v>30</v>
      </c>
      <c r="E1361" s="721">
        <v>332.18</v>
      </c>
    </row>
    <row r="1362" spans="2:5" ht="30">
      <c r="B1362" s="1079" t="s">
        <v>371</v>
      </c>
      <c r="C1362" s="1080" t="s">
        <v>8441</v>
      </c>
      <c r="D1362" s="1079" t="s">
        <v>30</v>
      </c>
      <c r="E1362" s="718">
        <v>1113.29</v>
      </c>
    </row>
    <row r="1363" spans="2:5" ht="30">
      <c r="B1363" s="719" t="s">
        <v>372</v>
      </c>
      <c r="C1363" s="720" t="s">
        <v>8442</v>
      </c>
      <c r="D1363" s="719" t="s">
        <v>30</v>
      </c>
      <c r="E1363" s="721">
        <v>1190.1300000000001</v>
      </c>
    </row>
    <row r="1364" spans="2:5" ht="30">
      <c r="B1364" s="1079" t="s">
        <v>373</v>
      </c>
      <c r="C1364" s="1080" t="s">
        <v>8443</v>
      </c>
      <c r="D1364" s="1079" t="s">
        <v>30</v>
      </c>
      <c r="E1364" s="718">
        <v>1253.69</v>
      </c>
    </row>
    <row r="1365" spans="2:5" ht="30">
      <c r="B1365" s="719" t="s">
        <v>374</v>
      </c>
      <c r="C1365" s="720" t="s">
        <v>8444</v>
      </c>
      <c r="D1365" s="719" t="s">
        <v>30</v>
      </c>
      <c r="E1365" s="721">
        <v>1262.94</v>
      </c>
    </row>
    <row r="1366" spans="2:5" ht="30">
      <c r="B1366" s="1079" t="s">
        <v>375</v>
      </c>
      <c r="C1366" s="1080" t="s">
        <v>8445</v>
      </c>
      <c r="D1366" s="1079" t="s">
        <v>30</v>
      </c>
      <c r="E1366" s="718">
        <v>1323.18</v>
      </c>
    </row>
    <row r="1367" spans="2:5" ht="30">
      <c r="B1367" s="719" t="s">
        <v>376</v>
      </c>
      <c r="C1367" s="720" t="s">
        <v>8446</v>
      </c>
      <c r="D1367" s="719" t="s">
        <v>30</v>
      </c>
      <c r="E1367" s="721">
        <v>1433.77</v>
      </c>
    </row>
    <row r="1368" spans="2:5" ht="30">
      <c r="B1368" s="1079" t="s">
        <v>377</v>
      </c>
      <c r="C1368" s="1080" t="s">
        <v>8447</v>
      </c>
      <c r="D1368" s="1079" t="s">
        <v>30</v>
      </c>
      <c r="E1368" s="718">
        <v>1494.75</v>
      </c>
    </row>
    <row r="1369" spans="2:5" ht="30">
      <c r="B1369" s="719" t="s">
        <v>378</v>
      </c>
      <c r="C1369" s="720" t="s">
        <v>8448</v>
      </c>
      <c r="D1369" s="719" t="s">
        <v>30</v>
      </c>
      <c r="E1369" s="721">
        <v>1665.85</v>
      </c>
    </row>
    <row r="1370" spans="2:5" ht="30">
      <c r="B1370" s="1079" t="s">
        <v>379</v>
      </c>
      <c r="C1370" s="1080" t="s">
        <v>8449</v>
      </c>
      <c r="D1370" s="1079" t="s">
        <v>30</v>
      </c>
      <c r="E1370" s="718">
        <v>1797.43</v>
      </c>
    </row>
    <row r="1371" spans="2:5" ht="30">
      <c r="B1371" s="719" t="s">
        <v>380</v>
      </c>
      <c r="C1371" s="720" t="s">
        <v>8450</v>
      </c>
      <c r="D1371" s="719" t="s">
        <v>30</v>
      </c>
      <c r="E1371" s="721">
        <v>1886.84</v>
      </c>
    </row>
    <row r="1372" spans="2:5" ht="30">
      <c r="B1372" s="1079" t="s">
        <v>381</v>
      </c>
      <c r="C1372" s="1080" t="s">
        <v>8451</v>
      </c>
      <c r="D1372" s="1079" t="s">
        <v>30</v>
      </c>
      <c r="E1372" s="718">
        <v>2035.31</v>
      </c>
    </row>
    <row r="1373" spans="2:5" ht="30">
      <c r="B1373" s="719" t="s">
        <v>382</v>
      </c>
      <c r="C1373" s="720" t="s">
        <v>8452</v>
      </c>
      <c r="D1373" s="719" t="s">
        <v>30</v>
      </c>
      <c r="E1373" s="721">
        <v>2150.2199999999998</v>
      </c>
    </row>
    <row r="1374" spans="2:5" ht="30">
      <c r="B1374" s="1079" t="s">
        <v>383</v>
      </c>
      <c r="C1374" s="1080" t="s">
        <v>8453</v>
      </c>
      <c r="D1374" s="1079" t="s">
        <v>30</v>
      </c>
      <c r="E1374" s="718">
        <v>2291.4299999999998</v>
      </c>
    </row>
    <row r="1375" spans="2:5" ht="30">
      <c r="B1375" s="719" t="s">
        <v>384</v>
      </c>
      <c r="C1375" s="720" t="s">
        <v>8454</v>
      </c>
      <c r="D1375" s="719" t="s">
        <v>30</v>
      </c>
      <c r="E1375" s="721">
        <v>2422.73</v>
      </c>
    </row>
    <row r="1376" spans="2:5" ht="30">
      <c r="B1376" s="1079" t="s">
        <v>385</v>
      </c>
      <c r="C1376" s="1080" t="s">
        <v>8455</v>
      </c>
      <c r="D1376" s="1079" t="s">
        <v>30</v>
      </c>
      <c r="E1376" s="718">
        <v>2554.7399999999998</v>
      </c>
    </row>
    <row r="1377" spans="2:5" ht="30">
      <c r="B1377" s="719" t="s">
        <v>386</v>
      </c>
      <c r="C1377" s="720" t="s">
        <v>8456</v>
      </c>
      <c r="D1377" s="719" t="s">
        <v>30</v>
      </c>
      <c r="E1377" s="721">
        <v>2686.04</v>
      </c>
    </row>
    <row r="1378" spans="2:5" ht="30">
      <c r="B1378" s="1079" t="s">
        <v>387</v>
      </c>
      <c r="C1378" s="1080" t="s">
        <v>8457</v>
      </c>
      <c r="D1378" s="1079" t="s">
        <v>30</v>
      </c>
      <c r="E1378" s="718">
        <v>2825.55</v>
      </c>
    </row>
    <row r="1379" spans="2:5" ht="30">
      <c r="B1379" s="719" t="s">
        <v>388</v>
      </c>
      <c r="C1379" s="720" t="s">
        <v>8458</v>
      </c>
      <c r="D1379" s="719" t="s">
        <v>30</v>
      </c>
      <c r="E1379" s="721">
        <v>2956.85</v>
      </c>
    </row>
    <row r="1380" spans="2:5" ht="30">
      <c r="B1380" s="1079" t="s">
        <v>389</v>
      </c>
      <c r="C1380" s="1080" t="s">
        <v>8459</v>
      </c>
      <c r="D1380" s="1079" t="s">
        <v>30</v>
      </c>
      <c r="E1380" s="718">
        <v>3088.15</v>
      </c>
    </row>
    <row r="1381" spans="2:5" ht="30">
      <c r="B1381" s="719" t="s">
        <v>390</v>
      </c>
      <c r="C1381" s="720" t="s">
        <v>8460</v>
      </c>
      <c r="D1381" s="719" t="s">
        <v>30</v>
      </c>
      <c r="E1381" s="721">
        <v>3405.77</v>
      </c>
    </row>
    <row r="1382" spans="2:5" ht="30">
      <c r="B1382" s="1079" t="s">
        <v>391</v>
      </c>
      <c r="C1382" s="1080" t="s">
        <v>8461</v>
      </c>
      <c r="D1382" s="1079" t="s">
        <v>30</v>
      </c>
      <c r="E1382" s="718">
        <v>3351.73</v>
      </c>
    </row>
    <row r="1383" spans="2:5" ht="30">
      <c r="B1383" s="719" t="s">
        <v>392</v>
      </c>
      <c r="C1383" s="720" t="s">
        <v>8462</v>
      </c>
      <c r="D1383" s="719" t="s">
        <v>30</v>
      </c>
      <c r="E1383" s="721">
        <v>3483.74</v>
      </c>
    </row>
    <row r="1384" spans="2:5" ht="30">
      <c r="B1384" s="1079" t="s">
        <v>393</v>
      </c>
      <c r="C1384" s="1080" t="s">
        <v>8463</v>
      </c>
      <c r="D1384" s="1079" t="s">
        <v>30</v>
      </c>
      <c r="E1384" s="718">
        <v>3615.04</v>
      </c>
    </row>
    <row r="1385" spans="2:5" ht="45">
      <c r="B1385" s="719" t="s">
        <v>394</v>
      </c>
      <c r="C1385" s="720" t="s">
        <v>8464</v>
      </c>
      <c r="D1385" s="719" t="s">
        <v>30</v>
      </c>
      <c r="E1385" s="721">
        <v>1350.58</v>
      </c>
    </row>
    <row r="1386" spans="2:5" ht="45">
      <c r="B1386" s="1079" t="s">
        <v>395</v>
      </c>
      <c r="C1386" s="1080" t="s">
        <v>8465</v>
      </c>
      <c r="D1386" s="1079" t="s">
        <v>30</v>
      </c>
      <c r="E1386" s="718">
        <v>1410.38</v>
      </c>
    </row>
    <row r="1387" spans="2:5" ht="45">
      <c r="B1387" s="719" t="s">
        <v>396</v>
      </c>
      <c r="C1387" s="720" t="s">
        <v>8466</v>
      </c>
      <c r="D1387" s="719" t="s">
        <v>30</v>
      </c>
      <c r="E1387" s="721">
        <v>1533.36</v>
      </c>
    </row>
    <row r="1388" spans="2:5" ht="45">
      <c r="B1388" s="1079" t="s">
        <v>397</v>
      </c>
      <c r="C1388" s="1080" t="s">
        <v>8467</v>
      </c>
      <c r="D1388" s="1079" t="s">
        <v>30</v>
      </c>
      <c r="E1388" s="718">
        <v>1543.75</v>
      </c>
    </row>
    <row r="1389" spans="2:5" ht="45">
      <c r="B1389" s="719" t="s">
        <v>398</v>
      </c>
      <c r="C1389" s="720" t="s">
        <v>8468</v>
      </c>
      <c r="D1389" s="719" t="s">
        <v>30</v>
      </c>
      <c r="E1389" s="721">
        <v>1556.68</v>
      </c>
    </row>
    <row r="1390" spans="2:5" ht="45">
      <c r="B1390" s="1079" t="s">
        <v>399</v>
      </c>
      <c r="C1390" s="1080" t="s">
        <v>8469</v>
      </c>
      <c r="D1390" s="1079" t="s">
        <v>30</v>
      </c>
      <c r="E1390" s="718">
        <v>1689.51</v>
      </c>
    </row>
    <row r="1391" spans="2:5" ht="45">
      <c r="B1391" s="719" t="s">
        <v>400</v>
      </c>
      <c r="C1391" s="720" t="s">
        <v>8470</v>
      </c>
      <c r="D1391" s="719" t="s">
        <v>30</v>
      </c>
      <c r="E1391" s="721">
        <v>1769.85</v>
      </c>
    </row>
    <row r="1392" spans="2:5" ht="45">
      <c r="B1392" s="1079" t="s">
        <v>401</v>
      </c>
      <c r="C1392" s="1080" t="s">
        <v>8471</v>
      </c>
      <c r="D1392" s="1079" t="s">
        <v>30</v>
      </c>
      <c r="E1392" s="718">
        <v>1902.67</v>
      </c>
    </row>
    <row r="1393" spans="2:5" ht="45">
      <c r="B1393" s="719" t="s">
        <v>402</v>
      </c>
      <c r="C1393" s="720" t="s">
        <v>8472</v>
      </c>
      <c r="D1393" s="719" t="s">
        <v>30</v>
      </c>
      <c r="E1393" s="721">
        <v>2035.5</v>
      </c>
    </row>
    <row r="1394" spans="2:5" ht="45">
      <c r="B1394" s="1079" t="s">
        <v>403</v>
      </c>
      <c r="C1394" s="1080" t="s">
        <v>8473</v>
      </c>
      <c r="D1394" s="1079" t="s">
        <v>30</v>
      </c>
      <c r="E1394" s="718">
        <v>2168.3200000000002</v>
      </c>
    </row>
    <row r="1395" spans="2:5" ht="45">
      <c r="B1395" s="719" t="s">
        <v>404</v>
      </c>
      <c r="C1395" s="720" t="s">
        <v>8474</v>
      </c>
      <c r="D1395" s="719" t="s">
        <v>30</v>
      </c>
      <c r="E1395" s="721">
        <v>2301.7800000000002</v>
      </c>
    </row>
    <row r="1396" spans="2:5" ht="45">
      <c r="B1396" s="1079" t="s">
        <v>405</v>
      </c>
      <c r="C1396" s="1080" t="s">
        <v>8475</v>
      </c>
      <c r="D1396" s="1079" t="s">
        <v>30</v>
      </c>
      <c r="E1396" s="718">
        <v>2435.0300000000002</v>
      </c>
    </row>
    <row r="1397" spans="2:5" ht="45">
      <c r="B1397" s="719" t="s">
        <v>406</v>
      </c>
      <c r="C1397" s="720" t="s">
        <v>8476</v>
      </c>
      <c r="D1397" s="719" t="s">
        <v>30</v>
      </c>
      <c r="E1397" s="721">
        <v>2565.21</v>
      </c>
    </row>
    <row r="1398" spans="2:5" ht="45">
      <c r="B1398" s="1079" t="s">
        <v>407</v>
      </c>
      <c r="C1398" s="1080" t="s">
        <v>8477</v>
      </c>
      <c r="D1398" s="1079" t="s">
        <v>30</v>
      </c>
      <c r="E1398" s="718">
        <v>2693.87</v>
      </c>
    </row>
    <row r="1399" spans="2:5" ht="45">
      <c r="B1399" s="719" t="s">
        <v>408</v>
      </c>
      <c r="C1399" s="720" t="s">
        <v>8478</v>
      </c>
      <c r="D1399" s="719" t="s">
        <v>30</v>
      </c>
      <c r="E1399" s="721">
        <v>2833.99</v>
      </c>
    </row>
    <row r="1400" spans="2:5" ht="45">
      <c r="B1400" s="1079" t="s">
        <v>409</v>
      </c>
      <c r="C1400" s="1080" t="s">
        <v>8479</v>
      </c>
      <c r="D1400" s="1079" t="s">
        <v>30</v>
      </c>
      <c r="E1400" s="718">
        <v>2930.7</v>
      </c>
    </row>
    <row r="1401" spans="2:5" ht="45">
      <c r="B1401" s="719" t="s">
        <v>410</v>
      </c>
      <c r="C1401" s="720" t="s">
        <v>8480</v>
      </c>
      <c r="D1401" s="719" t="s">
        <v>30</v>
      </c>
      <c r="E1401" s="721">
        <v>654.99</v>
      </c>
    </row>
    <row r="1402" spans="2:5" ht="30">
      <c r="B1402" s="1079" t="s">
        <v>411</v>
      </c>
      <c r="C1402" s="1080" t="s">
        <v>8481</v>
      </c>
      <c r="D1402" s="1079" t="s">
        <v>30</v>
      </c>
      <c r="E1402" s="718">
        <v>1589.76</v>
      </c>
    </row>
    <row r="1403" spans="2:5" ht="30">
      <c r="B1403" s="719" t="s">
        <v>412</v>
      </c>
      <c r="C1403" s="720" t="s">
        <v>8482</v>
      </c>
      <c r="D1403" s="719" t="s">
        <v>30</v>
      </c>
      <c r="E1403" s="721">
        <v>1608.81</v>
      </c>
    </row>
    <row r="1404" spans="2:5" ht="30">
      <c r="B1404" s="1079" t="s">
        <v>413</v>
      </c>
      <c r="C1404" s="1080" t="s">
        <v>8483</v>
      </c>
      <c r="D1404" s="1079" t="s">
        <v>30</v>
      </c>
      <c r="E1404" s="718">
        <v>1753.57</v>
      </c>
    </row>
    <row r="1405" spans="2:5" ht="30">
      <c r="B1405" s="719" t="s">
        <v>414</v>
      </c>
      <c r="C1405" s="720" t="s">
        <v>8484</v>
      </c>
      <c r="D1405" s="719" t="s">
        <v>30</v>
      </c>
      <c r="E1405" s="721">
        <v>1857.03</v>
      </c>
    </row>
    <row r="1406" spans="2:5" ht="30">
      <c r="B1406" s="1079" t="s">
        <v>415</v>
      </c>
      <c r="C1406" s="1080" t="s">
        <v>8485</v>
      </c>
      <c r="D1406" s="1079" t="s">
        <v>30</v>
      </c>
      <c r="E1406" s="718">
        <v>1875.76</v>
      </c>
    </row>
    <row r="1407" spans="2:5" ht="30">
      <c r="B1407" s="719" t="s">
        <v>416</v>
      </c>
      <c r="C1407" s="720" t="s">
        <v>8486</v>
      </c>
      <c r="D1407" s="719" t="s">
        <v>30</v>
      </c>
      <c r="E1407" s="721">
        <v>2156.67</v>
      </c>
    </row>
    <row r="1408" spans="2:5" ht="30">
      <c r="B1408" s="1079" t="s">
        <v>417</v>
      </c>
      <c r="C1408" s="1080" t="s">
        <v>8487</v>
      </c>
      <c r="D1408" s="1079" t="s">
        <v>30</v>
      </c>
      <c r="E1408" s="718">
        <v>2337.4299999999998</v>
      </c>
    </row>
    <row r="1409" spans="2:5" ht="30">
      <c r="B1409" s="719" t="s">
        <v>418</v>
      </c>
      <c r="C1409" s="720" t="s">
        <v>8488</v>
      </c>
      <c r="D1409" s="719" t="s">
        <v>30</v>
      </c>
      <c r="E1409" s="721">
        <v>2664.3</v>
      </c>
    </row>
    <row r="1410" spans="2:5" ht="30">
      <c r="B1410" s="1079" t="s">
        <v>419</v>
      </c>
      <c r="C1410" s="1080" t="s">
        <v>8489</v>
      </c>
      <c r="D1410" s="1079" t="s">
        <v>30</v>
      </c>
      <c r="E1410" s="718">
        <v>3091.6</v>
      </c>
    </row>
    <row r="1411" spans="2:5" ht="30">
      <c r="B1411" s="719" t="s">
        <v>420</v>
      </c>
      <c r="C1411" s="720" t="s">
        <v>8490</v>
      </c>
      <c r="D1411" s="719" t="s">
        <v>30</v>
      </c>
      <c r="E1411" s="721">
        <v>3441.91</v>
      </c>
    </row>
    <row r="1412" spans="2:5" ht="30">
      <c r="B1412" s="1079" t="s">
        <v>421</v>
      </c>
      <c r="C1412" s="1080" t="s">
        <v>8491</v>
      </c>
      <c r="D1412" s="1079" t="s">
        <v>30</v>
      </c>
      <c r="E1412" s="718">
        <v>3745.47</v>
      </c>
    </row>
    <row r="1413" spans="2:5" ht="30">
      <c r="B1413" s="719" t="s">
        <v>422</v>
      </c>
      <c r="C1413" s="720" t="s">
        <v>423</v>
      </c>
      <c r="D1413" s="719" t="s">
        <v>30</v>
      </c>
      <c r="E1413" s="721">
        <v>4010.14</v>
      </c>
    </row>
    <row r="1414" spans="2:5">
      <c r="B1414" s="1079" t="s">
        <v>424</v>
      </c>
      <c r="C1414" s="1080" t="s">
        <v>425</v>
      </c>
      <c r="D1414" s="1079" t="s">
        <v>30</v>
      </c>
      <c r="E1414" s="718">
        <v>109.04</v>
      </c>
    </row>
    <row r="1415" spans="2:5">
      <c r="B1415" s="719" t="s">
        <v>426</v>
      </c>
      <c r="C1415" s="720" t="s">
        <v>4024</v>
      </c>
      <c r="D1415" s="719" t="s">
        <v>30</v>
      </c>
      <c r="E1415" s="721">
        <v>1227.49</v>
      </c>
    </row>
    <row r="1416" spans="2:5">
      <c r="B1416" s="1079" t="s">
        <v>427</v>
      </c>
      <c r="C1416" s="1080" t="s">
        <v>4025</v>
      </c>
      <c r="D1416" s="1079" t="s">
        <v>30</v>
      </c>
      <c r="E1416" s="718">
        <v>682.68</v>
      </c>
    </row>
    <row r="1417" spans="2:5" ht="30">
      <c r="B1417" s="719" t="s">
        <v>428</v>
      </c>
      <c r="C1417" s="720" t="s">
        <v>4026</v>
      </c>
      <c r="D1417" s="719" t="s">
        <v>30</v>
      </c>
      <c r="E1417" s="721">
        <v>3048.51</v>
      </c>
    </row>
    <row r="1418" spans="2:5" ht="30">
      <c r="B1418" s="1079" t="s">
        <v>429</v>
      </c>
      <c r="C1418" s="1080" t="s">
        <v>4027</v>
      </c>
      <c r="D1418" s="1079" t="s">
        <v>30</v>
      </c>
      <c r="E1418" s="718">
        <v>4723.2299999999996</v>
      </c>
    </row>
    <row r="1419" spans="2:5" ht="30">
      <c r="B1419" s="719" t="s">
        <v>430</v>
      </c>
      <c r="C1419" s="720" t="s">
        <v>4028</v>
      </c>
      <c r="D1419" s="719" t="s">
        <v>30</v>
      </c>
      <c r="E1419" s="721">
        <v>7025.18</v>
      </c>
    </row>
    <row r="1420" spans="2:5" ht="30">
      <c r="B1420" s="1079" t="s">
        <v>431</v>
      </c>
      <c r="C1420" s="1080" t="s">
        <v>4029</v>
      </c>
      <c r="D1420" s="1079" t="s">
        <v>30</v>
      </c>
      <c r="E1420" s="718">
        <v>1286.2</v>
      </c>
    </row>
    <row r="1421" spans="2:5" ht="30">
      <c r="B1421" s="719">
        <v>83621</v>
      </c>
      <c r="C1421" s="720" t="s">
        <v>432</v>
      </c>
      <c r="D1421" s="719" t="s">
        <v>30</v>
      </c>
      <c r="E1421" s="721">
        <v>82.76</v>
      </c>
    </row>
    <row r="1422" spans="2:5" ht="30">
      <c r="B1422" s="1079">
        <v>83659</v>
      </c>
      <c r="C1422" s="1080" t="s">
        <v>4030</v>
      </c>
      <c r="D1422" s="1079" t="s">
        <v>30</v>
      </c>
      <c r="E1422" s="718">
        <v>649.57000000000005</v>
      </c>
    </row>
    <row r="1423" spans="2:5">
      <c r="B1423" s="719">
        <v>83708</v>
      </c>
      <c r="C1423" s="720" t="s">
        <v>4031</v>
      </c>
      <c r="D1423" s="719" t="s">
        <v>30</v>
      </c>
      <c r="E1423" s="721">
        <v>1051.2</v>
      </c>
    </row>
    <row r="1424" spans="2:5">
      <c r="B1424" s="1079">
        <v>83709</v>
      </c>
      <c r="C1424" s="1080" t="s">
        <v>4032</v>
      </c>
      <c r="D1424" s="1079" t="s">
        <v>30</v>
      </c>
      <c r="E1424" s="718">
        <v>1311.08</v>
      </c>
    </row>
    <row r="1425" spans="2:5">
      <c r="B1425" s="719">
        <v>83710</v>
      </c>
      <c r="C1425" s="720" t="s">
        <v>4033</v>
      </c>
      <c r="D1425" s="719" t="s">
        <v>30</v>
      </c>
      <c r="E1425" s="721">
        <v>2720.27</v>
      </c>
    </row>
    <row r="1426" spans="2:5">
      <c r="B1426" s="1079">
        <v>83711</v>
      </c>
      <c r="C1426" s="1080" t="s">
        <v>4034</v>
      </c>
      <c r="D1426" s="1079" t="s">
        <v>30</v>
      </c>
      <c r="E1426" s="718">
        <v>3135.55</v>
      </c>
    </row>
    <row r="1427" spans="2:5">
      <c r="B1427" s="719">
        <v>83712</v>
      </c>
      <c r="C1427" s="720" t="s">
        <v>4035</v>
      </c>
      <c r="D1427" s="719" t="s">
        <v>30</v>
      </c>
      <c r="E1427" s="721">
        <v>4090.5</v>
      </c>
    </row>
    <row r="1428" spans="2:5">
      <c r="B1428" s="1079">
        <v>83713</v>
      </c>
      <c r="C1428" s="1080" t="s">
        <v>4036</v>
      </c>
      <c r="D1428" s="1079" t="s">
        <v>30</v>
      </c>
      <c r="E1428" s="718">
        <v>4981.13</v>
      </c>
    </row>
    <row r="1429" spans="2:5">
      <c r="B1429" s="719">
        <v>83714</v>
      </c>
      <c r="C1429" s="720" t="s">
        <v>433</v>
      </c>
      <c r="D1429" s="719" t="s">
        <v>29</v>
      </c>
      <c r="E1429" s="721">
        <v>565.53</v>
      </c>
    </row>
    <row r="1430" spans="2:5">
      <c r="B1430" s="1079">
        <v>83715</v>
      </c>
      <c r="C1430" s="1080" t="s">
        <v>434</v>
      </c>
      <c r="D1430" s="1079" t="s">
        <v>29</v>
      </c>
      <c r="E1430" s="718">
        <v>556.6</v>
      </c>
    </row>
    <row r="1431" spans="2:5" ht="30">
      <c r="B1431" s="719">
        <v>83716</v>
      </c>
      <c r="C1431" s="720" t="s">
        <v>435</v>
      </c>
      <c r="D1431" s="719" t="s">
        <v>30</v>
      </c>
      <c r="E1431" s="721">
        <v>288.45999999999998</v>
      </c>
    </row>
    <row r="1432" spans="2:5">
      <c r="B1432" s="1079">
        <v>94263</v>
      </c>
      <c r="C1432" s="1080" t="s">
        <v>9310</v>
      </c>
      <c r="D1432" s="1079" t="s">
        <v>29</v>
      </c>
      <c r="E1432" s="718">
        <v>21.65</v>
      </c>
    </row>
    <row r="1433" spans="2:5">
      <c r="B1433" s="719">
        <v>94264</v>
      </c>
      <c r="C1433" s="720" t="s">
        <v>9311</v>
      </c>
      <c r="D1433" s="719" t="s">
        <v>29</v>
      </c>
      <c r="E1433" s="721">
        <v>24.02</v>
      </c>
    </row>
    <row r="1434" spans="2:5">
      <c r="B1434" s="1079">
        <v>94265</v>
      </c>
      <c r="C1434" s="1080" t="s">
        <v>9312</v>
      </c>
      <c r="D1434" s="1079" t="s">
        <v>29</v>
      </c>
      <c r="E1434" s="718">
        <v>28.39</v>
      </c>
    </row>
    <row r="1435" spans="2:5">
      <c r="B1435" s="719">
        <v>94266</v>
      </c>
      <c r="C1435" s="720" t="s">
        <v>9313</v>
      </c>
      <c r="D1435" s="719" t="s">
        <v>29</v>
      </c>
      <c r="E1435" s="721">
        <v>31.1</v>
      </c>
    </row>
    <row r="1436" spans="2:5" ht="30">
      <c r="B1436" s="1079">
        <v>94267</v>
      </c>
      <c r="C1436" s="1080" t="s">
        <v>9314</v>
      </c>
      <c r="D1436" s="1079" t="s">
        <v>29</v>
      </c>
      <c r="E1436" s="718">
        <v>33.770000000000003</v>
      </c>
    </row>
    <row r="1437" spans="2:5" ht="30">
      <c r="B1437" s="719">
        <v>94268</v>
      </c>
      <c r="C1437" s="720" t="s">
        <v>9315</v>
      </c>
      <c r="D1437" s="719" t="s">
        <v>29</v>
      </c>
      <c r="E1437" s="721">
        <v>36.76</v>
      </c>
    </row>
    <row r="1438" spans="2:5" ht="30">
      <c r="B1438" s="1079">
        <v>94269</v>
      </c>
      <c r="C1438" s="1080" t="s">
        <v>9316</v>
      </c>
      <c r="D1438" s="1079" t="s">
        <v>29</v>
      </c>
      <c r="E1438" s="718">
        <v>48.17</v>
      </c>
    </row>
    <row r="1439" spans="2:5" ht="30">
      <c r="B1439" s="719">
        <v>94270</v>
      </c>
      <c r="C1439" s="720" t="s">
        <v>9317</v>
      </c>
      <c r="D1439" s="719" t="s">
        <v>29</v>
      </c>
      <c r="E1439" s="721">
        <v>52.34</v>
      </c>
    </row>
    <row r="1440" spans="2:5" ht="30">
      <c r="B1440" s="1079">
        <v>94271</v>
      </c>
      <c r="C1440" s="1080" t="s">
        <v>9318</v>
      </c>
      <c r="D1440" s="1079" t="s">
        <v>29</v>
      </c>
      <c r="E1440" s="718">
        <v>58.69</v>
      </c>
    </row>
    <row r="1441" spans="2:5" ht="30">
      <c r="B1441" s="719">
        <v>94272</v>
      </c>
      <c r="C1441" s="720" t="s">
        <v>9319</v>
      </c>
      <c r="D1441" s="719" t="s">
        <v>29</v>
      </c>
      <c r="E1441" s="721">
        <v>64.239999999999995</v>
      </c>
    </row>
    <row r="1442" spans="2:5" ht="30">
      <c r="B1442" s="1079">
        <v>94273</v>
      </c>
      <c r="C1442" s="1080" t="s">
        <v>9320</v>
      </c>
      <c r="D1442" s="1079" t="s">
        <v>29</v>
      </c>
      <c r="E1442" s="718">
        <v>32.97</v>
      </c>
    </row>
    <row r="1443" spans="2:5" ht="30">
      <c r="B1443" s="719">
        <v>94274</v>
      </c>
      <c r="C1443" s="720" t="s">
        <v>9321</v>
      </c>
      <c r="D1443" s="719" t="s">
        <v>29</v>
      </c>
      <c r="E1443" s="721">
        <v>35.72</v>
      </c>
    </row>
    <row r="1444" spans="2:5" ht="45">
      <c r="B1444" s="1079">
        <v>94275</v>
      </c>
      <c r="C1444" s="1080" t="s">
        <v>9322</v>
      </c>
      <c r="D1444" s="1079" t="s">
        <v>29</v>
      </c>
      <c r="E1444" s="718">
        <v>31.51</v>
      </c>
    </row>
    <row r="1445" spans="2:5" ht="45">
      <c r="B1445" s="719">
        <v>94276</v>
      </c>
      <c r="C1445" s="720" t="s">
        <v>9323</v>
      </c>
      <c r="D1445" s="719" t="s">
        <v>29</v>
      </c>
      <c r="E1445" s="721">
        <v>34.270000000000003</v>
      </c>
    </row>
    <row r="1446" spans="2:5">
      <c r="B1446" s="1079">
        <v>94281</v>
      </c>
      <c r="C1446" s="1080" t="s">
        <v>9324</v>
      </c>
      <c r="D1446" s="1079" t="s">
        <v>29</v>
      </c>
      <c r="E1446" s="718">
        <v>33.72</v>
      </c>
    </row>
    <row r="1447" spans="2:5">
      <c r="B1447" s="719">
        <v>94282</v>
      </c>
      <c r="C1447" s="720" t="s">
        <v>9325</v>
      </c>
      <c r="D1447" s="719" t="s">
        <v>29</v>
      </c>
      <c r="E1447" s="721">
        <v>42.12</v>
      </c>
    </row>
    <row r="1448" spans="2:5">
      <c r="B1448" s="1079">
        <v>94283</v>
      </c>
      <c r="C1448" s="1080" t="s">
        <v>9326</v>
      </c>
      <c r="D1448" s="1079" t="s">
        <v>29</v>
      </c>
      <c r="E1448" s="718">
        <v>43.75</v>
      </c>
    </row>
    <row r="1449" spans="2:5">
      <c r="B1449" s="719">
        <v>94284</v>
      </c>
      <c r="C1449" s="720" t="s">
        <v>9327</v>
      </c>
      <c r="D1449" s="719" t="s">
        <v>29</v>
      </c>
      <c r="E1449" s="721">
        <v>52.15</v>
      </c>
    </row>
    <row r="1450" spans="2:5">
      <c r="B1450" s="1079">
        <v>94285</v>
      </c>
      <c r="C1450" s="1080" t="s">
        <v>9328</v>
      </c>
      <c r="D1450" s="1079" t="s">
        <v>29</v>
      </c>
      <c r="E1450" s="718">
        <v>53.37</v>
      </c>
    </row>
    <row r="1451" spans="2:5">
      <c r="B1451" s="719">
        <v>94286</v>
      </c>
      <c r="C1451" s="720" t="s">
        <v>9329</v>
      </c>
      <c r="D1451" s="719" t="s">
        <v>29</v>
      </c>
      <c r="E1451" s="721">
        <v>61.77</v>
      </c>
    </row>
    <row r="1452" spans="2:5">
      <c r="B1452" s="1079">
        <v>94287</v>
      </c>
      <c r="C1452" s="1080" t="s">
        <v>9330</v>
      </c>
      <c r="D1452" s="1079" t="s">
        <v>29</v>
      </c>
      <c r="E1452" s="718">
        <v>26.45</v>
      </c>
    </row>
    <row r="1453" spans="2:5">
      <c r="B1453" s="719">
        <v>94288</v>
      </c>
      <c r="C1453" s="720" t="s">
        <v>9331</v>
      </c>
      <c r="D1453" s="719" t="s">
        <v>29</v>
      </c>
      <c r="E1453" s="721">
        <v>33.799999999999997</v>
      </c>
    </row>
    <row r="1454" spans="2:5">
      <c r="B1454" s="1079">
        <v>94289</v>
      </c>
      <c r="C1454" s="1080" t="s">
        <v>9332</v>
      </c>
      <c r="D1454" s="1079" t="s">
        <v>29</v>
      </c>
      <c r="E1454" s="718">
        <v>33.659999999999997</v>
      </c>
    </row>
    <row r="1455" spans="2:5">
      <c r="B1455" s="719">
        <v>94290</v>
      </c>
      <c r="C1455" s="720" t="s">
        <v>9333</v>
      </c>
      <c r="D1455" s="719" t="s">
        <v>29</v>
      </c>
      <c r="E1455" s="721">
        <v>41.01</v>
      </c>
    </row>
    <row r="1456" spans="2:5">
      <c r="B1456" s="1079">
        <v>94291</v>
      </c>
      <c r="C1456" s="1080" t="s">
        <v>9334</v>
      </c>
      <c r="D1456" s="1079" t="s">
        <v>29</v>
      </c>
      <c r="E1456" s="718">
        <v>40.49</v>
      </c>
    </row>
    <row r="1457" spans="2:5">
      <c r="B1457" s="719">
        <v>94292</v>
      </c>
      <c r="C1457" s="720" t="s">
        <v>9335</v>
      </c>
      <c r="D1457" s="719" t="s">
        <v>29</v>
      </c>
      <c r="E1457" s="721">
        <v>47.84</v>
      </c>
    </row>
    <row r="1458" spans="2:5">
      <c r="B1458" s="1079">
        <v>94293</v>
      </c>
      <c r="C1458" s="1080" t="s">
        <v>9336</v>
      </c>
      <c r="D1458" s="1079" t="s">
        <v>29</v>
      </c>
      <c r="E1458" s="718">
        <v>104.33</v>
      </c>
    </row>
    <row r="1459" spans="2:5">
      <c r="B1459" s="719">
        <v>94294</v>
      </c>
      <c r="C1459" s="720" t="s">
        <v>9337</v>
      </c>
      <c r="D1459" s="719" t="s">
        <v>29</v>
      </c>
      <c r="E1459" s="721">
        <v>5.65</v>
      </c>
    </row>
    <row r="1460" spans="2:5" ht="30">
      <c r="B1460" s="1079">
        <v>94037</v>
      </c>
      <c r="C1460" s="1080" t="s">
        <v>9338</v>
      </c>
      <c r="D1460" s="1079" t="s">
        <v>0</v>
      </c>
      <c r="E1460" s="718">
        <v>13.19</v>
      </c>
    </row>
    <row r="1461" spans="2:5" ht="30">
      <c r="B1461" s="719">
        <v>94038</v>
      </c>
      <c r="C1461" s="720" t="s">
        <v>9339</v>
      </c>
      <c r="D1461" s="719" t="s">
        <v>0</v>
      </c>
      <c r="E1461" s="721">
        <v>18.66</v>
      </c>
    </row>
    <row r="1462" spans="2:5" ht="30">
      <c r="B1462" s="1079">
        <v>94039</v>
      </c>
      <c r="C1462" s="1080" t="s">
        <v>9340</v>
      </c>
      <c r="D1462" s="1079" t="s">
        <v>0</v>
      </c>
      <c r="E1462" s="718">
        <v>10.31</v>
      </c>
    </row>
    <row r="1463" spans="2:5" ht="30">
      <c r="B1463" s="719">
        <v>94040</v>
      </c>
      <c r="C1463" s="720" t="s">
        <v>9341</v>
      </c>
      <c r="D1463" s="719" t="s">
        <v>0</v>
      </c>
      <c r="E1463" s="721">
        <v>15.81</v>
      </c>
    </row>
    <row r="1464" spans="2:5" ht="30">
      <c r="B1464" s="1079">
        <v>94041</v>
      </c>
      <c r="C1464" s="1080" t="s">
        <v>9342</v>
      </c>
      <c r="D1464" s="1079" t="s">
        <v>0</v>
      </c>
      <c r="E1464" s="718">
        <v>7.75</v>
      </c>
    </row>
    <row r="1465" spans="2:5" ht="30">
      <c r="B1465" s="719">
        <v>94042</v>
      </c>
      <c r="C1465" s="720" t="s">
        <v>9343</v>
      </c>
      <c r="D1465" s="719" t="s">
        <v>0</v>
      </c>
      <c r="E1465" s="721">
        <v>13.4</v>
      </c>
    </row>
    <row r="1466" spans="2:5" ht="30">
      <c r="B1466" s="1079">
        <v>94043</v>
      </c>
      <c r="C1466" s="1080" t="s">
        <v>9344</v>
      </c>
      <c r="D1466" s="1079" t="s">
        <v>0</v>
      </c>
      <c r="E1466" s="718">
        <v>12.34</v>
      </c>
    </row>
    <row r="1467" spans="2:5" ht="30">
      <c r="B1467" s="719">
        <v>94044</v>
      </c>
      <c r="C1467" s="720" t="s">
        <v>9345</v>
      </c>
      <c r="D1467" s="719" t="s">
        <v>0</v>
      </c>
      <c r="E1467" s="721">
        <v>17.84</v>
      </c>
    </row>
    <row r="1468" spans="2:5" ht="30">
      <c r="B1468" s="1079">
        <v>94045</v>
      </c>
      <c r="C1468" s="1080" t="s">
        <v>9346</v>
      </c>
      <c r="D1468" s="1079" t="s">
        <v>0</v>
      </c>
      <c r="E1468" s="718">
        <v>9.49</v>
      </c>
    </row>
    <row r="1469" spans="2:5" ht="30">
      <c r="B1469" s="719">
        <v>94046</v>
      </c>
      <c r="C1469" s="720" t="s">
        <v>9347</v>
      </c>
      <c r="D1469" s="719" t="s">
        <v>0</v>
      </c>
      <c r="E1469" s="721">
        <v>14.96</v>
      </c>
    </row>
    <row r="1470" spans="2:5" ht="30">
      <c r="B1470" s="1079">
        <v>94047</v>
      </c>
      <c r="C1470" s="1080" t="s">
        <v>9348</v>
      </c>
      <c r="D1470" s="1079" t="s">
        <v>0</v>
      </c>
      <c r="E1470" s="718">
        <v>6.92</v>
      </c>
    </row>
    <row r="1471" spans="2:5" ht="30">
      <c r="B1471" s="719">
        <v>94048</v>
      </c>
      <c r="C1471" s="720" t="s">
        <v>9349</v>
      </c>
      <c r="D1471" s="719" t="s">
        <v>0</v>
      </c>
      <c r="E1471" s="721">
        <v>12.55</v>
      </c>
    </row>
    <row r="1472" spans="2:5" ht="30">
      <c r="B1472" s="1079">
        <v>94049</v>
      </c>
      <c r="C1472" s="1080" t="s">
        <v>9350</v>
      </c>
      <c r="D1472" s="1079" t="s">
        <v>0</v>
      </c>
      <c r="E1472" s="718">
        <v>20.239999999999998</v>
      </c>
    </row>
    <row r="1473" spans="2:5" ht="30">
      <c r="B1473" s="719">
        <v>94050</v>
      </c>
      <c r="C1473" s="720" t="s">
        <v>9351</v>
      </c>
      <c r="D1473" s="719" t="s">
        <v>0</v>
      </c>
      <c r="E1473" s="721">
        <v>27.32</v>
      </c>
    </row>
    <row r="1474" spans="2:5" ht="30">
      <c r="B1474" s="1079">
        <v>94051</v>
      </c>
      <c r="C1474" s="1080" t="s">
        <v>9352</v>
      </c>
      <c r="D1474" s="1079" t="s">
        <v>0</v>
      </c>
      <c r="E1474" s="718">
        <v>16.36</v>
      </c>
    </row>
    <row r="1475" spans="2:5" ht="30">
      <c r="B1475" s="719">
        <v>94052</v>
      </c>
      <c r="C1475" s="720" t="s">
        <v>9353</v>
      </c>
      <c r="D1475" s="719" t="s">
        <v>0</v>
      </c>
      <c r="E1475" s="721">
        <v>23.34</v>
      </c>
    </row>
    <row r="1476" spans="2:5" ht="30">
      <c r="B1476" s="1079">
        <v>94053</v>
      </c>
      <c r="C1476" s="1080" t="s">
        <v>9354</v>
      </c>
      <c r="D1476" s="1079" t="s">
        <v>0</v>
      </c>
      <c r="E1476" s="718">
        <v>13.5</v>
      </c>
    </row>
    <row r="1477" spans="2:5" ht="30">
      <c r="B1477" s="719">
        <v>94054</v>
      </c>
      <c r="C1477" s="720" t="s">
        <v>9355</v>
      </c>
      <c r="D1477" s="719" t="s">
        <v>0</v>
      </c>
      <c r="E1477" s="721">
        <v>20.63</v>
      </c>
    </row>
    <row r="1478" spans="2:5" ht="30">
      <c r="B1478" s="1079">
        <v>94055</v>
      </c>
      <c r="C1478" s="1080" t="s">
        <v>9356</v>
      </c>
      <c r="D1478" s="1079" t="s">
        <v>0</v>
      </c>
      <c r="E1478" s="718">
        <v>19.149999999999999</v>
      </c>
    </row>
    <row r="1479" spans="2:5" ht="30">
      <c r="B1479" s="719">
        <v>94056</v>
      </c>
      <c r="C1479" s="720" t="s">
        <v>9357</v>
      </c>
      <c r="D1479" s="719" t="s">
        <v>0</v>
      </c>
      <c r="E1479" s="721">
        <v>26.24</v>
      </c>
    </row>
    <row r="1480" spans="2:5" ht="30">
      <c r="B1480" s="1079">
        <v>94057</v>
      </c>
      <c r="C1480" s="1080" t="s">
        <v>9358</v>
      </c>
      <c r="D1480" s="1079" t="s">
        <v>0</v>
      </c>
      <c r="E1480" s="718">
        <v>15.28</v>
      </c>
    </row>
    <row r="1481" spans="2:5" ht="30">
      <c r="B1481" s="719">
        <v>94058</v>
      </c>
      <c r="C1481" s="720" t="s">
        <v>9359</v>
      </c>
      <c r="D1481" s="719" t="s">
        <v>0</v>
      </c>
      <c r="E1481" s="721">
        <v>22.25</v>
      </c>
    </row>
    <row r="1482" spans="2:5" ht="30">
      <c r="B1482" s="1079">
        <v>94059</v>
      </c>
      <c r="C1482" s="1080" t="s">
        <v>9360</v>
      </c>
      <c r="D1482" s="1079" t="s">
        <v>0</v>
      </c>
      <c r="E1482" s="718">
        <v>12.42</v>
      </c>
    </row>
    <row r="1483" spans="2:5" ht="30">
      <c r="B1483" s="719">
        <v>94060</v>
      </c>
      <c r="C1483" s="720" t="s">
        <v>9361</v>
      </c>
      <c r="D1483" s="719" t="s">
        <v>0</v>
      </c>
      <c r="E1483" s="721">
        <v>19.54</v>
      </c>
    </row>
    <row r="1484" spans="2:5">
      <c r="B1484" s="1079" t="s">
        <v>436</v>
      </c>
      <c r="C1484" s="1080" t="s">
        <v>437</v>
      </c>
      <c r="D1484" s="1079" t="s">
        <v>0</v>
      </c>
      <c r="E1484" s="718">
        <v>49.69</v>
      </c>
    </row>
    <row r="1485" spans="2:5">
      <c r="B1485" s="719" t="s">
        <v>438</v>
      </c>
      <c r="C1485" s="720" t="s">
        <v>439</v>
      </c>
      <c r="D1485" s="719" t="s">
        <v>0</v>
      </c>
      <c r="E1485" s="721">
        <v>35.64</v>
      </c>
    </row>
    <row r="1486" spans="2:5">
      <c r="B1486" s="1079">
        <v>83770</v>
      </c>
      <c r="C1486" s="1080" t="s">
        <v>4037</v>
      </c>
      <c r="D1486" s="1079" t="s">
        <v>0</v>
      </c>
      <c r="E1486" s="718">
        <v>102.23</v>
      </c>
    </row>
    <row r="1487" spans="2:5" ht="30">
      <c r="B1487" s="719">
        <v>73301</v>
      </c>
      <c r="C1487" s="720" t="s">
        <v>440</v>
      </c>
      <c r="D1487" s="719" t="s">
        <v>25</v>
      </c>
      <c r="E1487" s="721">
        <v>8.2799999999999994</v>
      </c>
    </row>
    <row r="1488" spans="2:5" ht="30">
      <c r="B1488" s="1079">
        <v>83515</v>
      </c>
      <c r="C1488" s="1080" t="s">
        <v>4038</v>
      </c>
      <c r="D1488" s="1079" t="s">
        <v>25</v>
      </c>
      <c r="E1488" s="718">
        <v>10.11</v>
      </c>
    </row>
    <row r="1489" spans="2:5" ht="30">
      <c r="B1489" s="719">
        <v>83516</v>
      </c>
      <c r="C1489" s="720" t="s">
        <v>4039</v>
      </c>
      <c r="D1489" s="719" t="s">
        <v>25</v>
      </c>
      <c r="E1489" s="721">
        <v>11.67</v>
      </c>
    </row>
    <row r="1490" spans="2:5">
      <c r="B1490" s="1079">
        <v>72144</v>
      </c>
      <c r="C1490" s="1080" t="s">
        <v>4040</v>
      </c>
      <c r="D1490" s="1079" t="s">
        <v>30</v>
      </c>
      <c r="E1490" s="718">
        <v>67.650000000000006</v>
      </c>
    </row>
    <row r="1491" spans="2:5">
      <c r="B1491" s="719" t="s">
        <v>441</v>
      </c>
      <c r="C1491" s="720" t="s">
        <v>442</v>
      </c>
      <c r="D1491" s="719" t="s">
        <v>30</v>
      </c>
      <c r="E1491" s="721">
        <v>613.51</v>
      </c>
    </row>
    <row r="1492" spans="2:5" ht="30">
      <c r="B1492" s="1079" t="s">
        <v>443</v>
      </c>
      <c r="C1492" s="1080" t="s">
        <v>444</v>
      </c>
      <c r="D1492" s="1079" t="s">
        <v>30</v>
      </c>
      <c r="E1492" s="718">
        <v>699.59</v>
      </c>
    </row>
    <row r="1493" spans="2:5" ht="30">
      <c r="B1493" s="719">
        <v>84874</v>
      </c>
      <c r="C1493" s="720" t="s">
        <v>4041</v>
      </c>
      <c r="D1493" s="719" t="s">
        <v>30</v>
      </c>
      <c r="E1493" s="721">
        <v>137.46</v>
      </c>
    </row>
    <row r="1494" spans="2:5">
      <c r="B1494" s="1079">
        <v>84876</v>
      </c>
      <c r="C1494" s="1080" t="s">
        <v>445</v>
      </c>
      <c r="D1494" s="1079" t="s">
        <v>0</v>
      </c>
      <c r="E1494" s="718">
        <v>543.55999999999995</v>
      </c>
    </row>
    <row r="1495" spans="2:5">
      <c r="B1495" s="719">
        <v>90800</v>
      </c>
      <c r="C1495" s="720" t="s">
        <v>4042</v>
      </c>
      <c r="D1495" s="719" t="s">
        <v>30</v>
      </c>
      <c r="E1495" s="721">
        <v>145.37</v>
      </c>
    </row>
    <row r="1496" spans="2:5">
      <c r="B1496" s="1079">
        <v>90801</v>
      </c>
      <c r="C1496" s="1080" t="s">
        <v>4043</v>
      </c>
      <c r="D1496" s="1079" t="s">
        <v>30</v>
      </c>
      <c r="E1496" s="718">
        <v>151.4</v>
      </c>
    </row>
    <row r="1497" spans="2:5">
      <c r="B1497" s="719">
        <v>90802</v>
      </c>
      <c r="C1497" s="720" t="s">
        <v>4044</v>
      </c>
      <c r="D1497" s="719" t="s">
        <v>30</v>
      </c>
      <c r="E1497" s="721">
        <v>157.44</v>
      </c>
    </row>
    <row r="1498" spans="2:5">
      <c r="B1498" s="1079">
        <v>90803</v>
      </c>
      <c r="C1498" s="1080" t="s">
        <v>4045</v>
      </c>
      <c r="D1498" s="1079" t="s">
        <v>30</v>
      </c>
      <c r="E1498" s="718">
        <v>163.47</v>
      </c>
    </row>
    <row r="1499" spans="2:5" ht="30">
      <c r="B1499" s="719">
        <v>90804</v>
      </c>
      <c r="C1499" s="720" t="s">
        <v>4046</v>
      </c>
      <c r="D1499" s="719" t="s">
        <v>30</v>
      </c>
      <c r="E1499" s="721">
        <v>198.28</v>
      </c>
    </row>
    <row r="1500" spans="2:5">
      <c r="B1500" s="1079">
        <v>90805</v>
      </c>
      <c r="C1500" s="1080" t="s">
        <v>4047</v>
      </c>
      <c r="D1500" s="1079" t="s">
        <v>30</v>
      </c>
      <c r="E1500" s="718">
        <v>52.9</v>
      </c>
    </row>
    <row r="1501" spans="2:5" ht="30">
      <c r="B1501" s="719">
        <v>90806</v>
      </c>
      <c r="C1501" s="720" t="s">
        <v>4048</v>
      </c>
      <c r="D1501" s="719" t="s">
        <v>30</v>
      </c>
      <c r="E1501" s="721">
        <v>208.73</v>
      </c>
    </row>
    <row r="1502" spans="2:5">
      <c r="B1502" s="1079">
        <v>90807</v>
      </c>
      <c r="C1502" s="1080" t="s">
        <v>4049</v>
      </c>
      <c r="D1502" s="1079" t="s">
        <v>30</v>
      </c>
      <c r="E1502" s="718">
        <v>57.33</v>
      </c>
    </row>
    <row r="1503" spans="2:5" ht="30">
      <c r="B1503" s="719">
        <v>90816</v>
      </c>
      <c r="C1503" s="720" t="s">
        <v>4050</v>
      </c>
      <c r="D1503" s="719" t="s">
        <v>30</v>
      </c>
      <c r="E1503" s="721">
        <v>219.18</v>
      </c>
    </row>
    <row r="1504" spans="2:5">
      <c r="B1504" s="1079">
        <v>90817</v>
      </c>
      <c r="C1504" s="1080" t="s">
        <v>4051</v>
      </c>
      <c r="D1504" s="1079" t="s">
        <v>30</v>
      </c>
      <c r="E1504" s="718">
        <v>61.73</v>
      </c>
    </row>
    <row r="1505" spans="2:5" ht="30">
      <c r="B1505" s="719">
        <v>90818</v>
      </c>
      <c r="C1505" s="720" t="s">
        <v>4052</v>
      </c>
      <c r="D1505" s="719" t="s">
        <v>30</v>
      </c>
      <c r="E1505" s="721">
        <v>229.67</v>
      </c>
    </row>
    <row r="1506" spans="2:5">
      <c r="B1506" s="1079">
        <v>90819</v>
      </c>
      <c r="C1506" s="1080" t="s">
        <v>4053</v>
      </c>
      <c r="D1506" s="1079" t="s">
        <v>30</v>
      </c>
      <c r="E1506" s="718">
        <v>66.19</v>
      </c>
    </row>
    <row r="1507" spans="2:5" ht="30">
      <c r="B1507" s="719">
        <v>90820</v>
      </c>
      <c r="C1507" s="720" t="s">
        <v>4054</v>
      </c>
      <c r="D1507" s="719" t="s">
        <v>30</v>
      </c>
      <c r="E1507" s="721">
        <v>247.39</v>
      </c>
    </row>
    <row r="1508" spans="2:5" ht="30">
      <c r="B1508" s="1079">
        <v>90821</v>
      </c>
      <c r="C1508" s="1080" t="s">
        <v>4055</v>
      </c>
      <c r="D1508" s="1079" t="s">
        <v>30</v>
      </c>
      <c r="E1508" s="718">
        <v>272.82</v>
      </c>
    </row>
    <row r="1509" spans="2:5" ht="30">
      <c r="B1509" s="719">
        <v>90822</v>
      </c>
      <c r="C1509" s="720" t="s">
        <v>4056</v>
      </c>
      <c r="D1509" s="719" t="s">
        <v>30</v>
      </c>
      <c r="E1509" s="721">
        <v>268.58</v>
      </c>
    </row>
    <row r="1510" spans="2:5" ht="30">
      <c r="B1510" s="1079">
        <v>90823</v>
      </c>
      <c r="C1510" s="1080" t="s">
        <v>4057</v>
      </c>
      <c r="D1510" s="1079" t="s">
        <v>30</v>
      </c>
      <c r="E1510" s="718">
        <v>284.48</v>
      </c>
    </row>
    <row r="1511" spans="2:5" ht="30">
      <c r="B1511" s="719">
        <v>90826</v>
      </c>
      <c r="C1511" s="720" t="s">
        <v>11139</v>
      </c>
      <c r="D1511" s="719" t="s">
        <v>30</v>
      </c>
      <c r="E1511" s="721">
        <v>21.93</v>
      </c>
    </row>
    <row r="1512" spans="2:5" ht="30">
      <c r="B1512" s="1079">
        <v>90827</v>
      </c>
      <c r="C1512" s="1080" t="s">
        <v>11140</v>
      </c>
      <c r="D1512" s="1079" t="s">
        <v>30</v>
      </c>
      <c r="E1512" s="718">
        <v>23.09</v>
      </c>
    </row>
    <row r="1513" spans="2:5" ht="30">
      <c r="B1513" s="719">
        <v>90828</v>
      </c>
      <c r="C1513" s="720" t="s">
        <v>11141</v>
      </c>
      <c r="D1513" s="719" t="s">
        <v>30</v>
      </c>
      <c r="E1513" s="721">
        <v>24.26</v>
      </c>
    </row>
    <row r="1514" spans="2:5" ht="30">
      <c r="B1514" s="1079">
        <v>90829</v>
      </c>
      <c r="C1514" s="1080" t="s">
        <v>11142</v>
      </c>
      <c r="D1514" s="1079" t="s">
        <v>30</v>
      </c>
      <c r="E1514" s="718">
        <v>25.45</v>
      </c>
    </row>
    <row r="1515" spans="2:5" ht="30">
      <c r="B1515" s="719">
        <v>90830</v>
      </c>
      <c r="C1515" s="720" t="s">
        <v>4058</v>
      </c>
      <c r="D1515" s="719" t="s">
        <v>30</v>
      </c>
      <c r="E1515" s="721">
        <v>85.22</v>
      </c>
    </row>
    <row r="1516" spans="2:5" ht="30">
      <c r="B1516" s="1079">
        <v>90831</v>
      </c>
      <c r="C1516" s="1080" t="s">
        <v>4059</v>
      </c>
      <c r="D1516" s="1079" t="s">
        <v>30</v>
      </c>
      <c r="E1516" s="718">
        <v>66.8</v>
      </c>
    </row>
    <row r="1517" spans="2:5" ht="45">
      <c r="B1517" s="719">
        <v>90841</v>
      </c>
      <c r="C1517" s="720" t="s">
        <v>4060</v>
      </c>
      <c r="D1517" s="719" t="s">
        <v>30</v>
      </c>
      <c r="E1517" s="721">
        <v>556.34</v>
      </c>
    </row>
    <row r="1518" spans="2:5" ht="45">
      <c r="B1518" s="1079">
        <v>90842</v>
      </c>
      <c r="C1518" s="1080" t="s">
        <v>4061</v>
      </c>
      <c r="D1518" s="1079" t="s">
        <v>30</v>
      </c>
      <c r="E1518" s="718">
        <v>600.5</v>
      </c>
    </row>
    <row r="1519" spans="2:5" ht="45">
      <c r="B1519" s="719">
        <v>90843</v>
      </c>
      <c r="C1519" s="720" t="s">
        <v>4062</v>
      </c>
      <c r="D1519" s="719" t="s">
        <v>30</v>
      </c>
      <c r="E1519" s="721">
        <v>621.52</v>
      </c>
    </row>
    <row r="1520" spans="2:5" ht="45">
      <c r="B1520" s="1079">
        <v>90844</v>
      </c>
      <c r="C1520" s="1080" t="s">
        <v>4063</v>
      </c>
      <c r="D1520" s="1079" t="s">
        <v>30</v>
      </c>
      <c r="E1520" s="718">
        <v>650.28</v>
      </c>
    </row>
    <row r="1521" spans="2:5" ht="30">
      <c r="B1521" s="719">
        <v>90847</v>
      </c>
      <c r="C1521" s="720" t="s">
        <v>4064</v>
      </c>
      <c r="D1521" s="719" t="s">
        <v>30</v>
      </c>
      <c r="E1521" s="721">
        <v>489.54</v>
      </c>
    </row>
    <row r="1522" spans="2:5" ht="30">
      <c r="B1522" s="1079">
        <v>90848</v>
      </c>
      <c r="C1522" s="1080" t="s">
        <v>4065</v>
      </c>
      <c r="D1522" s="1079" t="s">
        <v>30</v>
      </c>
      <c r="E1522" s="718">
        <v>527.75</v>
      </c>
    </row>
    <row r="1523" spans="2:5" ht="30">
      <c r="B1523" s="719">
        <v>90849</v>
      </c>
      <c r="C1523" s="720" t="s">
        <v>4066</v>
      </c>
      <c r="D1523" s="719" t="s">
        <v>30</v>
      </c>
      <c r="E1523" s="721">
        <v>536.29</v>
      </c>
    </row>
    <row r="1524" spans="2:5" ht="30">
      <c r="B1524" s="1079">
        <v>90850</v>
      </c>
      <c r="C1524" s="1080" t="s">
        <v>4067</v>
      </c>
      <c r="D1524" s="1079" t="s">
        <v>30</v>
      </c>
      <c r="E1524" s="718">
        <v>565.05999999999995</v>
      </c>
    </row>
    <row r="1525" spans="2:5" ht="30">
      <c r="B1525" s="719">
        <v>91009</v>
      </c>
      <c r="C1525" s="720" t="s">
        <v>4068</v>
      </c>
      <c r="D1525" s="719" t="s">
        <v>30</v>
      </c>
      <c r="E1525" s="721">
        <v>254.36</v>
      </c>
    </row>
    <row r="1526" spans="2:5" ht="30">
      <c r="B1526" s="1079">
        <v>91010</v>
      </c>
      <c r="C1526" s="1080" t="s">
        <v>4069</v>
      </c>
      <c r="D1526" s="1079" t="s">
        <v>30</v>
      </c>
      <c r="E1526" s="718">
        <v>196.37</v>
      </c>
    </row>
    <row r="1527" spans="2:5" ht="30">
      <c r="B1527" s="719">
        <v>91011</v>
      </c>
      <c r="C1527" s="720" t="s">
        <v>4070</v>
      </c>
      <c r="D1527" s="719" t="s">
        <v>30</v>
      </c>
      <c r="E1527" s="721">
        <v>294.7</v>
      </c>
    </row>
    <row r="1528" spans="2:5" ht="30">
      <c r="B1528" s="1079">
        <v>91012</v>
      </c>
      <c r="C1528" s="1080" t="s">
        <v>4071</v>
      </c>
      <c r="D1528" s="1079" t="s">
        <v>30</v>
      </c>
      <c r="E1528" s="718">
        <v>279.11</v>
      </c>
    </row>
    <row r="1529" spans="2:5" ht="30">
      <c r="B1529" s="719">
        <v>91013</v>
      </c>
      <c r="C1529" s="720" t="s">
        <v>4072</v>
      </c>
      <c r="D1529" s="719" t="s">
        <v>30</v>
      </c>
      <c r="E1529" s="721">
        <v>496.52</v>
      </c>
    </row>
    <row r="1530" spans="2:5" ht="30">
      <c r="B1530" s="1079">
        <v>91014</v>
      </c>
      <c r="C1530" s="1080" t="s">
        <v>4073</v>
      </c>
      <c r="D1530" s="1079" t="s">
        <v>30</v>
      </c>
      <c r="E1530" s="718">
        <v>451.29</v>
      </c>
    </row>
    <row r="1531" spans="2:5" ht="30">
      <c r="B1531" s="719">
        <v>91015</v>
      </c>
      <c r="C1531" s="720" t="s">
        <v>4074</v>
      </c>
      <c r="D1531" s="719" t="s">
        <v>30</v>
      </c>
      <c r="E1531" s="721">
        <v>562.41999999999996</v>
      </c>
    </row>
    <row r="1532" spans="2:5" ht="30">
      <c r="B1532" s="1079">
        <v>91016</v>
      </c>
      <c r="C1532" s="1080" t="s">
        <v>4075</v>
      </c>
      <c r="D1532" s="1079" t="s">
        <v>30</v>
      </c>
      <c r="E1532" s="718">
        <v>559.69000000000005</v>
      </c>
    </row>
    <row r="1533" spans="2:5">
      <c r="B1533" s="719">
        <v>91286</v>
      </c>
      <c r="C1533" s="720" t="s">
        <v>4076</v>
      </c>
      <c r="D1533" s="719" t="s">
        <v>30</v>
      </c>
      <c r="E1533" s="721">
        <v>116.04</v>
      </c>
    </row>
    <row r="1534" spans="2:5">
      <c r="B1534" s="1079">
        <v>91287</v>
      </c>
      <c r="C1534" s="1080" t="s">
        <v>4077</v>
      </c>
      <c r="D1534" s="1079" t="s">
        <v>30</v>
      </c>
      <c r="E1534" s="718">
        <v>122.07</v>
      </c>
    </row>
    <row r="1535" spans="2:5">
      <c r="B1535" s="719">
        <v>91288</v>
      </c>
      <c r="C1535" s="720" t="s">
        <v>4078</v>
      </c>
      <c r="D1535" s="719" t="s">
        <v>30</v>
      </c>
      <c r="E1535" s="721">
        <v>128.12</v>
      </c>
    </row>
    <row r="1536" spans="2:5">
      <c r="B1536" s="1079">
        <v>91290</v>
      </c>
      <c r="C1536" s="1080" t="s">
        <v>4079</v>
      </c>
      <c r="D1536" s="1079" t="s">
        <v>30</v>
      </c>
      <c r="E1536" s="718">
        <v>134.15</v>
      </c>
    </row>
    <row r="1537" spans="2:5" ht="30">
      <c r="B1537" s="719">
        <v>91291</v>
      </c>
      <c r="C1537" s="720" t="s">
        <v>4080</v>
      </c>
      <c r="D1537" s="719" t="s">
        <v>30</v>
      </c>
      <c r="E1537" s="721">
        <v>168.95</v>
      </c>
    </row>
    <row r="1538" spans="2:5" ht="30">
      <c r="B1538" s="1079">
        <v>91292</v>
      </c>
      <c r="C1538" s="1080" t="s">
        <v>4081</v>
      </c>
      <c r="D1538" s="1079" t="s">
        <v>30</v>
      </c>
      <c r="E1538" s="718">
        <v>179.4</v>
      </c>
    </row>
    <row r="1539" spans="2:5" ht="30">
      <c r="B1539" s="719">
        <v>91293</v>
      </c>
      <c r="C1539" s="720" t="s">
        <v>4082</v>
      </c>
      <c r="D1539" s="719" t="s">
        <v>30</v>
      </c>
      <c r="E1539" s="721">
        <v>189.86</v>
      </c>
    </row>
    <row r="1540" spans="2:5" ht="30">
      <c r="B1540" s="1079">
        <v>91294</v>
      </c>
      <c r="C1540" s="1080" t="s">
        <v>4083</v>
      </c>
      <c r="D1540" s="1079" t="s">
        <v>30</v>
      </c>
      <c r="E1540" s="718">
        <v>200.34</v>
      </c>
    </row>
    <row r="1541" spans="2:5" ht="30">
      <c r="B1541" s="719">
        <v>91295</v>
      </c>
      <c r="C1541" s="720" t="s">
        <v>4084</v>
      </c>
      <c r="D1541" s="719" t="s">
        <v>30</v>
      </c>
      <c r="E1541" s="721">
        <v>235.62</v>
      </c>
    </row>
    <row r="1542" spans="2:5" ht="30">
      <c r="B1542" s="1079">
        <v>91296</v>
      </c>
      <c r="C1542" s="1080" t="s">
        <v>4085</v>
      </c>
      <c r="D1542" s="1079" t="s">
        <v>30</v>
      </c>
      <c r="E1542" s="718">
        <v>252.44</v>
      </c>
    </row>
    <row r="1543" spans="2:5" ht="30">
      <c r="B1543" s="719">
        <v>91297</v>
      </c>
      <c r="C1543" s="720" t="s">
        <v>4086</v>
      </c>
      <c r="D1543" s="719" t="s">
        <v>30</v>
      </c>
      <c r="E1543" s="721">
        <v>296.62</v>
      </c>
    </row>
    <row r="1544" spans="2:5" ht="30">
      <c r="B1544" s="1079">
        <v>91298</v>
      </c>
      <c r="C1544" s="1080" t="s">
        <v>4087</v>
      </c>
      <c r="D1544" s="1079" t="s">
        <v>30</v>
      </c>
      <c r="E1544" s="718">
        <v>526.97</v>
      </c>
    </row>
    <row r="1545" spans="2:5" ht="30">
      <c r="B1545" s="719">
        <v>91299</v>
      </c>
      <c r="C1545" s="720" t="s">
        <v>4088</v>
      </c>
      <c r="D1545" s="719" t="s">
        <v>30</v>
      </c>
      <c r="E1545" s="721">
        <v>878.31</v>
      </c>
    </row>
    <row r="1546" spans="2:5" ht="30">
      <c r="B1546" s="1079">
        <v>91300</v>
      </c>
      <c r="C1546" s="1080" t="s">
        <v>11143</v>
      </c>
      <c r="D1546" s="1079" t="s">
        <v>30</v>
      </c>
      <c r="E1546" s="718">
        <v>18.52</v>
      </c>
    </row>
    <row r="1547" spans="2:5" ht="30">
      <c r="B1547" s="719">
        <v>91301</v>
      </c>
      <c r="C1547" s="720" t="s">
        <v>11144</v>
      </c>
      <c r="D1547" s="719" t="s">
        <v>30</v>
      </c>
      <c r="E1547" s="721">
        <v>19.62</v>
      </c>
    </row>
    <row r="1548" spans="2:5" ht="30">
      <c r="B1548" s="1079">
        <v>91302</v>
      </c>
      <c r="C1548" s="1080" t="s">
        <v>11145</v>
      </c>
      <c r="D1548" s="1079" t="s">
        <v>30</v>
      </c>
      <c r="E1548" s="718">
        <v>20.72</v>
      </c>
    </row>
    <row r="1549" spans="2:5" ht="30">
      <c r="B1549" s="719">
        <v>91303</v>
      </c>
      <c r="C1549" s="720" t="s">
        <v>11146</v>
      </c>
      <c r="D1549" s="719" t="s">
        <v>30</v>
      </c>
      <c r="E1549" s="721">
        <v>21.85</v>
      </c>
    </row>
    <row r="1550" spans="2:5" ht="30">
      <c r="B1550" s="1079">
        <v>91304</v>
      </c>
      <c r="C1550" s="1080" t="s">
        <v>4089</v>
      </c>
      <c r="D1550" s="1079" t="s">
        <v>30</v>
      </c>
      <c r="E1550" s="718">
        <v>64.400000000000006</v>
      </c>
    </row>
    <row r="1551" spans="2:5" ht="30">
      <c r="B1551" s="719">
        <v>91305</v>
      </c>
      <c r="C1551" s="720" t="s">
        <v>4090</v>
      </c>
      <c r="D1551" s="719" t="s">
        <v>30</v>
      </c>
      <c r="E1551" s="721">
        <v>48.6</v>
      </c>
    </row>
    <row r="1552" spans="2:5" ht="30">
      <c r="B1552" s="1079">
        <v>91306</v>
      </c>
      <c r="C1552" s="1080" t="s">
        <v>4091</v>
      </c>
      <c r="D1552" s="1079" t="s">
        <v>30</v>
      </c>
      <c r="E1552" s="718">
        <v>72.75</v>
      </c>
    </row>
    <row r="1553" spans="2:5" ht="30">
      <c r="B1553" s="719">
        <v>91307</v>
      </c>
      <c r="C1553" s="720" t="s">
        <v>4092</v>
      </c>
      <c r="D1553" s="719" t="s">
        <v>30</v>
      </c>
      <c r="E1553" s="721">
        <v>51.05</v>
      </c>
    </row>
    <row r="1554" spans="2:5" ht="45">
      <c r="B1554" s="1079">
        <v>91312</v>
      </c>
      <c r="C1554" s="1080" t="s">
        <v>4093</v>
      </c>
      <c r="D1554" s="1079" t="s">
        <v>30</v>
      </c>
      <c r="E1554" s="718">
        <v>501.99</v>
      </c>
    </row>
    <row r="1555" spans="2:5" ht="45">
      <c r="B1555" s="719">
        <v>91313</v>
      </c>
      <c r="C1555" s="720" t="s">
        <v>4094</v>
      </c>
      <c r="D1555" s="719" t="s">
        <v>30</v>
      </c>
      <c r="E1555" s="721">
        <v>542.53</v>
      </c>
    </row>
    <row r="1556" spans="2:5" ht="45">
      <c r="B1556" s="1079">
        <v>91314</v>
      </c>
      <c r="C1556" s="1080" t="s">
        <v>4095</v>
      </c>
      <c r="D1556" s="1079" t="s">
        <v>30</v>
      </c>
      <c r="E1556" s="718">
        <v>564.29</v>
      </c>
    </row>
    <row r="1557" spans="2:5" ht="45">
      <c r="B1557" s="719">
        <v>91315</v>
      </c>
      <c r="C1557" s="720" t="s">
        <v>4096</v>
      </c>
      <c r="D1557" s="719" t="s">
        <v>30</v>
      </c>
      <c r="E1557" s="721">
        <v>592.94000000000005</v>
      </c>
    </row>
    <row r="1558" spans="2:5" ht="30">
      <c r="B1558" s="1079">
        <v>91318</v>
      </c>
      <c r="C1558" s="1080" t="s">
        <v>4097</v>
      </c>
      <c r="D1558" s="1079" t="s">
        <v>30</v>
      </c>
      <c r="E1558" s="718">
        <v>453.39</v>
      </c>
    </row>
    <row r="1559" spans="2:5" ht="30">
      <c r="B1559" s="719">
        <v>91319</v>
      </c>
      <c r="C1559" s="720" t="s">
        <v>4098</v>
      </c>
      <c r="D1559" s="719" t="s">
        <v>30</v>
      </c>
      <c r="E1559" s="721">
        <v>491.47</v>
      </c>
    </row>
    <row r="1560" spans="2:5" ht="30">
      <c r="B1560" s="1079">
        <v>91320</v>
      </c>
      <c r="C1560" s="1080" t="s">
        <v>4099</v>
      </c>
      <c r="D1560" s="1079" t="s">
        <v>30</v>
      </c>
      <c r="E1560" s="718">
        <v>499.89</v>
      </c>
    </row>
    <row r="1561" spans="2:5" ht="30">
      <c r="B1561" s="719">
        <v>91321</v>
      </c>
      <c r="C1561" s="720" t="s">
        <v>4100</v>
      </c>
      <c r="D1561" s="719" t="s">
        <v>30</v>
      </c>
      <c r="E1561" s="721">
        <v>528.54</v>
      </c>
    </row>
    <row r="1562" spans="2:5" ht="30">
      <c r="B1562" s="1079">
        <v>91324</v>
      </c>
      <c r="C1562" s="1080" t="s">
        <v>4101</v>
      </c>
      <c r="D1562" s="1079" t="s">
        <v>30</v>
      </c>
      <c r="E1562" s="718">
        <v>460.36</v>
      </c>
    </row>
    <row r="1563" spans="2:5" ht="30">
      <c r="B1563" s="719">
        <v>91325</v>
      </c>
      <c r="C1563" s="720" t="s">
        <v>4102</v>
      </c>
      <c r="D1563" s="719" t="s">
        <v>30</v>
      </c>
      <c r="E1563" s="721">
        <v>415.01</v>
      </c>
    </row>
    <row r="1564" spans="2:5" ht="30">
      <c r="B1564" s="1079">
        <v>91326</v>
      </c>
      <c r="C1564" s="1080" t="s">
        <v>4103</v>
      </c>
      <c r="D1564" s="1079" t="s">
        <v>30</v>
      </c>
      <c r="E1564" s="718">
        <v>526.02</v>
      </c>
    </row>
    <row r="1565" spans="2:5" ht="30">
      <c r="B1565" s="719">
        <v>91327</v>
      </c>
      <c r="C1565" s="720" t="s">
        <v>4104</v>
      </c>
      <c r="D1565" s="719" t="s">
        <v>30</v>
      </c>
      <c r="E1565" s="721">
        <v>523.16999999999996</v>
      </c>
    </row>
    <row r="1566" spans="2:5" ht="30">
      <c r="B1566" s="1079">
        <v>91328</v>
      </c>
      <c r="C1566" s="1080" t="s">
        <v>4105</v>
      </c>
      <c r="D1566" s="1079" t="s">
        <v>30</v>
      </c>
      <c r="E1566" s="718">
        <v>477.78</v>
      </c>
    </row>
    <row r="1567" spans="2:5" ht="30">
      <c r="B1567" s="719">
        <v>91329</v>
      </c>
      <c r="C1567" s="720" t="s">
        <v>4106</v>
      </c>
      <c r="D1567" s="719" t="s">
        <v>30</v>
      </c>
      <c r="E1567" s="721">
        <v>441.62</v>
      </c>
    </row>
    <row r="1568" spans="2:5" ht="30">
      <c r="B1568" s="1079">
        <v>91330</v>
      </c>
      <c r="C1568" s="1080" t="s">
        <v>4107</v>
      </c>
      <c r="D1568" s="1079" t="s">
        <v>30</v>
      </c>
      <c r="E1568" s="718">
        <v>507.37</v>
      </c>
    </row>
    <row r="1569" spans="2:5" ht="30">
      <c r="B1569" s="719">
        <v>91331</v>
      </c>
      <c r="C1569" s="720" t="s">
        <v>4108</v>
      </c>
      <c r="D1569" s="719" t="s">
        <v>30</v>
      </c>
      <c r="E1569" s="721">
        <v>471.09</v>
      </c>
    </row>
    <row r="1570" spans="2:5" ht="30">
      <c r="B1570" s="1079">
        <v>91332</v>
      </c>
      <c r="C1570" s="1080" t="s">
        <v>4109</v>
      </c>
      <c r="D1570" s="1079" t="s">
        <v>30</v>
      </c>
      <c r="E1570" s="718">
        <v>564.33000000000004</v>
      </c>
    </row>
    <row r="1571" spans="2:5" ht="30">
      <c r="B1571" s="719">
        <v>91333</v>
      </c>
      <c r="C1571" s="720" t="s">
        <v>4110</v>
      </c>
      <c r="D1571" s="719" t="s">
        <v>30</v>
      </c>
      <c r="E1571" s="721">
        <v>527.92999999999995</v>
      </c>
    </row>
    <row r="1572" spans="2:5" ht="30">
      <c r="B1572" s="1079">
        <v>91334</v>
      </c>
      <c r="C1572" s="1080" t="s">
        <v>4111</v>
      </c>
      <c r="D1572" s="1079" t="s">
        <v>30</v>
      </c>
      <c r="E1572" s="718">
        <v>794.68</v>
      </c>
    </row>
    <row r="1573" spans="2:5" ht="30">
      <c r="B1573" s="719">
        <v>91335</v>
      </c>
      <c r="C1573" s="720" t="s">
        <v>4112</v>
      </c>
      <c r="D1573" s="719" t="s">
        <v>30</v>
      </c>
      <c r="E1573" s="721">
        <v>758.28</v>
      </c>
    </row>
    <row r="1574" spans="2:5" ht="45">
      <c r="B1574" s="1079">
        <v>91336</v>
      </c>
      <c r="C1574" s="1080" t="s">
        <v>4113</v>
      </c>
      <c r="D1574" s="1079" t="s">
        <v>30</v>
      </c>
      <c r="E1574" s="718">
        <v>1146.02</v>
      </c>
    </row>
    <row r="1575" spans="2:5" ht="45">
      <c r="B1575" s="719">
        <v>91337</v>
      </c>
      <c r="C1575" s="720" t="s">
        <v>4114</v>
      </c>
      <c r="D1575" s="719" t="s">
        <v>30</v>
      </c>
      <c r="E1575" s="721">
        <v>1109.6199999999999</v>
      </c>
    </row>
    <row r="1576" spans="2:5">
      <c r="B1576" s="1079" t="s">
        <v>446</v>
      </c>
      <c r="C1576" s="1080" t="s">
        <v>4115</v>
      </c>
      <c r="D1576" s="1079" t="s">
        <v>30</v>
      </c>
      <c r="E1576" s="718">
        <v>1181.18</v>
      </c>
    </row>
    <row r="1577" spans="2:5">
      <c r="B1577" s="719">
        <v>84844</v>
      </c>
      <c r="C1577" s="720" t="s">
        <v>4116</v>
      </c>
      <c r="D1577" s="719" t="s">
        <v>0</v>
      </c>
      <c r="E1577" s="721">
        <v>612.11</v>
      </c>
    </row>
    <row r="1578" spans="2:5">
      <c r="B1578" s="1079">
        <v>84845</v>
      </c>
      <c r="C1578" s="1080" t="s">
        <v>10917</v>
      </c>
      <c r="D1578" s="1079" t="s">
        <v>0</v>
      </c>
      <c r="E1578" s="718">
        <v>521.09</v>
      </c>
    </row>
    <row r="1579" spans="2:5">
      <c r="B1579" s="719">
        <v>84846</v>
      </c>
      <c r="C1579" s="720" t="s">
        <v>4117</v>
      </c>
      <c r="D1579" s="719" t="s">
        <v>0</v>
      </c>
      <c r="E1579" s="721">
        <v>718.42</v>
      </c>
    </row>
    <row r="1580" spans="2:5">
      <c r="B1580" s="1079">
        <v>84847</v>
      </c>
      <c r="C1580" s="1080" t="s">
        <v>4118</v>
      </c>
      <c r="D1580" s="1079" t="s">
        <v>0</v>
      </c>
      <c r="E1580" s="718">
        <v>581.25</v>
      </c>
    </row>
    <row r="1581" spans="2:5">
      <c r="B1581" s="719">
        <v>84848</v>
      </c>
      <c r="C1581" s="720" t="s">
        <v>4119</v>
      </c>
      <c r="D1581" s="719" t="s">
        <v>0</v>
      </c>
      <c r="E1581" s="721">
        <v>422.19</v>
      </c>
    </row>
    <row r="1582" spans="2:5">
      <c r="B1582" s="1079">
        <v>84849</v>
      </c>
      <c r="C1582" s="1080" t="s">
        <v>447</v>
      </c>
      <c r="D1582" s="1079" t="s">
        <v>30</v>
      </c>
      <c r="E1582" s="718">
        <v>75.489999999999995</v>
      </c>
    </row>
    <row r="1583" spans="2:5">
      <c r="B1583" s="719">
        <v>40678</v>
      </c>
      <c r="C1583" s="720" t="s">
        <v>4120</v>
      </c>
      <c r="D1583" s="719" t="s">
        <v>0</v>
      </c>
      <c r="E1583" s="721">
        <v>283.48</v>
      </c>
    </row>
    <row r="1584" spans="2:5">
      <c r="B1584" s="1079">
        <v>72140</v>
      </c>
      <c r="C1584" s="1080" t="s">
        <v>4121</v>
      </c>
      <c r="D1584" s="1079" t="s">
        <v>30</v>
      </c>
      <c r="E1584" s="718">
        <v>388.93</v>
      </c>
    </row>
    <row r="1585" spans="2:5">
      <c r="B1585" s="719" t="s">
        <v>448</v>
      </c>
      <c r="C1585" s="720" t="s">
        <v>4122</v>
      </c>
      <c r="D1585" s="719" t="s">
        <v>0</v>
      </c>
      <c r="E1585" s="721">
        <v>432.75</v>
      </c>
    </row>
    <row r="1586" spans="2:5">
      <c r="B1586" s="1079" t="s">
        <v>449</v>
      </c>
      <c r="C1586" s="1080" t="s">
        <v>4123</v>
      </c>
      <c r="D1586" s="1079" t="s">
        <v>0</v>
      </c>
      <c r="E1586" s="718">
        <v>470.04</v>
      </c>
    </row>
    <row r="1587" spans="2:5">
      <c r="B1587" s="719" t="s">
        <v>450</v>
      </c>
      <c r="C1587" s="720" t="s">
        <v>4124</v>
      </c>
      <c r="D1587" s="719" t="s">
        <v>0</v>
      </c>
      <c r="E1587" s="721">
        <v>687.84</v>
      </c>
    </row>
    <row r="1588" spans="2:5">
      <c r="B1588" s="1079" t="s">
        <v>451</v>
      </c>
      <c r="C1588" s="1080" t="s">
        <v>4125</v>
      </c>
      <c r="D1588" s="1079" t="s">
        <v>0</v>
      </c>
      <c r="E1588" s="718">
        <v>405.17</v>
      </c>
    </row>
    <row r="1589" spans="2:5">
      <c r="B1589" s="719" t="s">
        <v>452</v>
      </c>
      <c r="C1589" s="720" t="s">
        <v>453</v>
      </c>
      <c r="D1589" s="719" t="s">
        <v>30</v>
      </c>
      <c r="E1589" s="721">
        <v>58.08</v>
      </c>
    </row>
    <row r="1590" spans="2:5">
      <c r="B1590" s="1079" t="s">
        <v>454</v>
      </c>
      <c r="C1590" s="1080" t="s">
        <v>455</v>
      </c>
      <c r="D1590" s="1079" t="s">
        <v>30</v>
      </c>
      <c r="E1590" s="718">
        <v>69.069999999999993</v>
      </c>
    </row>
    <row r="1591" spans="2:5">
      <c r="B1591" s="719" t="s">
        <v>456</v>
      </c>
      <c r="C1591" s="720" t="s">
        <v>4126</v>
      </c>
      <c r="D1591" s="719" t="s">
        <v>0</v>
      </c>
      <c r="E1591" s="721">
        <v>573.66</v>
      </c>
    </row>
    <row r="1592" spans="2:5" ht="30">
      <c r="B1592" s="1079" t="s">
        <v>457</v>
      </c>
      <c r="C1592" s="1080" t="s">
        <v>4127</v>
      </c>
      <c r="D1592" s="1079" t="s">
        <v>0</v>
      </c>
      <c r="E1592" s="718">
        <v>483.84</v>
      </c>
    </row>
    <row r="1593" spans="2:5">
      <c r="B1593" s="719" t="s">
        <v>458</v>
      </c>
      <c r="C1593" s="720" t="s">
        <v>4128</v>
      </c>
      <c r="D1593" s="719" t="s">
        <v>0</v>
      </c>
      <c r="E1593" s="721">
        <v>337.03</v>
      </c>
    </row>
    <row r="1594" spans="2:5">
      <c r="B1594" s="1079">
        <v>84854</v>
      </c>
      <c r="C1594" s="1080" t="s">
        <v>459</v>
      </c>
      <c r="D1594" s="1079" t="s">
        <v>29</v>
      </c>
      <c r="E1594" s="718">
        <v>27.68</v>
      </c>
    </row>
    <row r="1595" spans="2:5">
      <c r="B1595" s="719">
        <v>94559</v>
      </c>
      <c r="C1595" s="720" t="s">
        <v>9908</v>
      </c>
      <c r="D1595" s="719" t="s">
        <v>0</v>
      </c>
      <c r="E1595" s="721">
        <v>646.37</v>
      </c>
    </row>
    <row r="1596" spans="2:5">
      <c r="B1596" s="1079">
        <v>94560</v>
      </c>
      <c r="C1596" s="1080" t="s">
        <v>9909</v>
      </c>
      <c r="D1596" s="1079" t="s">
        <v>0</v>
      </c>
      <c r="E1596" s="718">
        <v>608.66</v>
      </c>
    </row>
    <row r="1597" spans="2:5">
      <c r="B1597" s="719">
        <v>94562</v>
      </c>
      <c r="C1597" s="720" t="s">
        <v>9910</v>
      </c>
      <c r="D1597" s="719" t="s">
        <v>0</v>
      </c>
      <c r="E1597" s="721">
        <v>636.88</v>
      </c>
    </row>
    <row r="1598" spans="2:5">
      <c r="B1598" s="1079">
        <v>94563</v>
      </c>
      <c r="C1598" s="1080" t="s">
        <v>9911</v>
      </c>
      <c r="D1598" s="1079" t="s">
        <v>0</v>
      </c>
      <c r="E1598" s="718">
        <v>802.7</v>
      </c>
    </row>
    <row r="1599" spans="2:5" ht="30">
      <c r="B1599" s="719">
        <v>94564</v>
      </c>
      <c r="C1599" s="720" t="s">
        <v>9912</v>
      </c>
      <c r="D1599" s="719" t="s">
        <v>0</v>
      </c>
      <c r="E1599" s="721">
        <v>601.33000000000004</v>
      </c>
    </row>
    <row r="1600" spans="2:5" ht="30">
      <c r="B1600" s="1079">
        <v>94565</v>
      </c>
      <c r="C1600" s="1080" t="s">
        <v>9913</v>
      </c>
      <c r="D1600" s="1079" t="s">
        <v>0</v>
      </c>
      <c r="E1600" s="718">
        <v>593.66999999999996</v>
      </c>
    </row>
    <row r="1601" spans="2:5" ht="30">
      <c r="B1601" s="719">
        <v>94567</v>
      </c>
      <c r="C1601" s="720" t="s">
        <v>9914</v>
      </c>
      <c r="D1601" s="719" t="s">
        <v>0</v>
      </c>
      <c r="E1601" s="721">
        <v>617.26</v>
      </c>
    </row>
    <row r="1602" spans="2:5" ht="30">
      <c r="B1602" s="1079">
        <v>94568</v>
      </c>
      <c r="C1602" s="1080" t="s">
        <v>9915</v>
      </c>
      <c r="D1602" s="1079" t="s">
        <v>0</v>
      </c>
      <c r="E1602" s="718">
        <v>779.66</v>
      </c>
    </row>
    <row r="1603" spans="2:5">
      <c r="B1603" s="719" t="s">
        <v>460</v>
      </c>
      <c r="C1603" s="720" t="s">
        <v>461</v>
      </c>
      <c r="D1603" s="719" t="s">
        <v>0</v>
      </c>
      <c r="E1603" s="721">
        <v>261.08999999999997</v>
      </c>
    </row>
    <row r="1604" spans="2:5">
      <c r="B1604" s="1079">
        <v>73631</v>
      </c>
      <c r="C1604" s="1080" t="s">
        <v>462</v>
      </c>
      <c r="D1604" s="1079" t="s">
        <v>0</v>
      </c>
      <c r="E1604" s="718">
        <v>257.68</v>
      </c>
    </row>
    <row r="1605" spans="2:5">
      <c r="B1605" s="719" t="s">
        <v>463</v>
      </c>
      <c r="C1605" s="720" t="s">
        <v>4129</v>
      </c>
      <c r="D1605" s="719" t="s">
        <v>29</v>
      </c>
      <c r="E1605" s="721">
        <v>311.79000000000002</v>
      </c>
    </row>
    <row r="1606" spans="2:5">
      <c r="B1606" s="1079">
        <v>73665</v>
      </c>
      <c r="C1606" s="1080" t="s">
        <v>4130</v>
      </c>
      <c r="D1606" s="1079" t="s">
        <v>29</v>
      </c>
      <c r="E1606" s="718">
        <v>51.17</v>
      </c>
    </row>
    <row r="1607" spans="2:5">
      <c r="B1607" s="719">
        <v>73669</v>
      </c>
      <c r="C1607" s="720" t="s">
        <v>464</v>
      </c>
      <c r="D1607" s="719" t="s">
        <v>29</v>
      </c>
      <c r="E1607" s="721">
        <v>59.77</v>
      </c>
    </row>
    <row r="1608" spans="2:5">
      <c r="B1608" s="1079" t="s">
        <v>465</v>
      </c>
      <c r="C1608" s="1080" t="s">
        <v>466</v>
      </c>
      <c r="D1608" s="1079" t="s">
        <v>29</v>
      </c>
      <c r="E1608" s="718">
        <v>59.87</v>
      </c>
    </row>
    <row r="1609" spans="2:5">
      <c r="B1609" s="719" t="s">
        <v>467</v>
      </c>
      <c r="C1609" s="720" t="s">
        <v>468</v>
      </c>
      <c r="D1609" s="719" t="s">
        <v>29</v>
      </c>
      <c r="E1609" s="721">
        <v>91.33</v>
      </c>
    </row>
    <row r="1610" spans="2:5">
      <c r="B1610" s="1079" t="s">
        <v>469</v>
      </c>
      <c r="C1610" s="1080" t="s">
        <v>470</v>
      </c>
      <c r="D1610" s="1079" t="s">
        <v>29</v>
      </c>
      <c r="E1610" s="718">
        <v>69.31</v>
      </c>
    </row>
    <row r="1611" spans="2:5">
      <c r="B1611" s="719" t="s">
        <v>471</v>
      </c>
      <c r="C1611" s="720" t="s">
        <v>472</v>
      </c>
      <c r="D1611" s="719" t="s">
        <v>29</v>
      </c>
      <c r="E1611" s="721">
        <v>193.3</v>
      </c>
    </row>
    <row r="1612" spans="2:5">
      <c r="B1612" s="1079">
        <v>84862</v>
      </c>
      <c r="C1612" s="1080" t="s">
        <v>473</v>
      </c>
      <c r="D1612" s="1079" t="s">
        <v>29</v>
      </c>
      <c r="E1612" s="718">
        <v>190.8</v>
      </c>
    </row>
    <row r="1613" spans="2:5">
      <c r="B1613" s="719">
        <v>84863</v>
      </c>
      <c r="C1613" s="720" t="s">
        <v>474</v>
      </c>
      <c r="D1613" s="719" t="s">
        <v>29</v>
      </c>
      <c r="E1613" s="721">
        <v>92.71</v>
      </c>
    </row>
    <row r="1614" spans="2:5" ht="30">
      <c r="B1614" s="1079">
        <v>68050</v>
      </c>
      <c r="C1614" s="1080" t="s">
        <v>10918</v>
      </c>
      <c r="D1614" s="1079" t="s">
        <v>0</v>
      </c>
      <c r="E1614" s="718">
        <v>657.26</v>
      </c>
    </row>
    <row r="1615" spans="2:5">
      <c r="B1615" s="719">
        <v>90838</v>
      </c>
      <c r="C1615" s="720" t="s">
        <v>475</v>
      </c>
      <c r="D1615" s="719" t="s">
        <v>30</v>
      </c>
      <c r="E1615" s="721">
        <v>1391.01</v>
      </c>
    </row>
    <row r="1616" spans="2:5" ht="30">
      <c r="B1616" s="1079">
        <v>91338</v>
      </c>
      <c r="C1616" s="1080" t="s">
        <v>10919</v>
      </c>
      <c r="D1616" s="1079" t="s">
        <v>0</v>
      </c>
      <c r="E1616" s="718">
        <v>1277.24</v>
      </c>
    </row>
    <row r="1617" spans="2:5" ht="30">
      <c r="B1617" s="719">
        <v>91339</v>
      </c>
      <c r="C1617" s="720" t="s">
        <v>9362</v>
      </c>
      <c r="D1617" s="719" t="s">
        <v>0</v>
      </c>
      <c r="E1617" s="721">
        <v>501.31</v>
      </c>
    </row>
    <row r="1618" spans="2:5" ht="30">
      <c r="B1618" s="1079">
        <v>91340</v>
      </c>
      <c r="C1618" s="1080" t="s">
        <v>9363</v>
      </c>
      <c r="D1618" s="1079" t="s">
        <v>0</v>
      </c>
      <c r="E1618" s="718">
        <v>488.67</v>
      </c>
    </row>
    <row r="1619" spans="2:5" ht="30">
      <c r="B1619" s="719">
        <v>91341</v>
      </c>
      <c r="C1619" s="720" t="s">
        <v>4131</v>
      </c>
      <c r="D1619" s="719" t="s">
        <v>0</v>
      </c>
      <c r="E1619" s="721">
        <v>981.62</v>
      </c>
    </row>
    <row r="1620" spans="2:5" ht="30">
      <c r="B1620" s="1079">
        <v>94805</v>
      </c>
      <c r="C1620" s="1080" t="s">
        <v>9364</v>
      </c>
      <c r="D1620" s="1079" t="s">
        <v>30</v>
      </c>
      <c r="E1620" s="718">
        <v>1256.3699999999999</v>
      </c>
    </row>
    <row r="1621" spans="2:5" ht="30">
      <c r="B1621" s="719">
        <v>94806</v>
      </c>
      <c r="C1621" s="720" t="s">
        <v>9365</v>
      </c>
      <c r="D1621" s="719" t="s">
        <v>30</v>
      </c>
      <c r="E1621" s="721">
        <v>583.20000000000005</v>
      </c>
    </row>
    <row r="1622" spans="2:5" ht="30">
      <c r="B1622" s="1079">
        <v>94807</v>
      </c>
      <c r="C1622" s="1080" t="s">
        <v>9366</v>
      </c>
      <c r="D1622" s="1079" t="s">
        <v>30</v>
      </c>
      <c r="E1622" s="718">
        <v>704.4</v>
      </c>
    </row>
    <row r="1623" spans="2:5">
      <c r="B1623" s="719" t="s">
        <v>476</v>
      </c>
      <c r="C1623" s="720" t="s">
        <v>477</v>
      </c>
      <c r="D1623" s="719" t="s">
        <v>29</v>
      </c>
      <c r="E1623" s="721">
        <v>202.38</v>
      </c>
    </row>
    <row r="1624" spans="2:5">
      <c r="B1624" s="1079" t="s">
        <v>478</v>
      </c>
      <c r="C1624" s="1080" t="s">
        <v>479</v>
      </c>
      <c r="D1624" s="1079" t="s">
        <v>29</v>
      </c>
      <c r="E1624" s="718">
        <v>450.38</v>
      </c>
    </row>
    <row r="1625" spans="2:5">
      <c r="B1625" s="719" t="s">
        <v>480</v>
      </c>
      <c r="C1625" s="720" t="s">
        <v>481</v>
      </c>
      <c r="D1625" s="719" t="s">
        <v>29</v>
      </c>
      <c r="E1625" s="721">
        <v>530.09</v>
      </c>
    </row>
    <row r="1626" spans="2:5">
      <c r="B1626" s="1079">
        <v>85096</v>
      </c>
      <c r="C1626" s="1080" t="s">
        <v>482</v>
      </c>
      <c r="D1626" s="1079" t="s">
        <v>0</v>
      </c>
      <c r="E1626" s="718">
        <v>453.09</v>
      </c>
    </row>
    <row r="1627" spans="2:5">
      <c r="B1627" s="719" t="s">
        <v>483</v>
      </c>
      <c r="C1627" s="720" t="s">
        <v>484</v>
      </c>
      <c r="D1627" s="719" t="s">
        <v>30</v>
      </c>
      <c r="E1627" s="721">
        <v>36.35</v>
      </c>
    </row>
    <row r="1628" spans="2:5" ht="30">
      <c r="B1628" s="1079">
        <v>84885</v>
      </c>
      <c r="C1628" s="1080" t="s">
        <v>4132</v>
      </c>
      <c r="D1628" s="1079" t="s">
        <v>30</v>
      </c>
      <c r="E1628" s="718">
        <v>557.07000000000005</v>
      </c>
    </row>
    <row r="1629" spans="2:5">
      <c r="B1629" s="719">
        <v>84886</v>
      </c>
      <c r="C1629" s="720" t="s">
        <v>4133</v>
      </c>
      <c r="D1629" s="719" t="s">
        <v>30</v>
      </c>
      <c r="E1629" s="721">
        <v>1038.49</v>
      </c>
    </row>
    <row r="1630" spans="2:5">
      <c r="B1630" s="1079">
        <v>84889</v>
      </c>
      <c r="C1630" s="1080" t="s">
        <v>485</v>
      </c>
      <c r="D1630" s="1079" t="s">
        <v>30</v>
      </c>
      <c r="E1630" s="718">
        <v>16.28</v>
      </c>
    </row>
    <row r="1631" spans="2:5">
      <c r="B1631" s="719">
        <v>84891</v>
      </c>
      <c r="C1631" s="720" t="s">
        <v>486</v>
      </c>
      <c r="D1631" s="719" t="s">
        <v>30</v>
      </c>
      <c r="E1631" s="721">
        <v>162.66</v>
      </c>
    </row>
    <row r="1632" spans="2:5">
      <c r="B1632" s="1079" t="s">
        <v>487</v>
      </c>
      <c r="C1632" s="1080" t="s">
        <v>488</v>
      </c>
      <c r="D1632" s="1079" t="s">
        <v>30</v>
      </c>
      <c r="E1632" s="718">
        <v>30.86</v>
      </c>
    </row>
    <row r="1633" spans="2:5">
      <c r="B1633" s="719" t="s">
        <v>489</v>
      </c>
      <c r="C1633" s="720" t="s">
        <v>8492</v>
      </c>
      <c r="D1633" s="719" t="s">
        <v>30</v>
      </c>
      <c r="E1633" s="721">
        <v>14.36</v>
      </c>
    </row>
    <row r="1634" spans="2:5">
      <c r="B1634" s="1079" t="s">
        <v>490</v>
      </c>
      <c r="C1634" s="1080" t="s">
        <v>10553</v>
      </c>
      <c r="D1634" s="1079" t="s">
        <v>30</v>
      </c>
      <c r="E1634" s="718">
        <v>135.68</v>
      </c>
    </row>
    <row r="1635" spans="2:5">
      <c r="B1635" s="719">
        <v>84950</v>
      </c>
      <c r="C1635" s="720" t="s">
        <v>491</v>
      </c>
      <c r="D1635" s="719" t="s">
        <v>30</v>
      </c>
      <c r="E1635" s="721">
        <v>43.38</v>
      </c>
    </row>
    <row r="1636" spans="2:5">
      <c r="B1636" s="1079">
        <v>84952</v>
      </c>
      <c r="C1636" s="1080" t="s">
        <v>492</v>
      </c>
      <c r="D1636" s="1079" t="s">
        <v>30</v>
      </c>
      <c r="E1636" s="718">
        <v>32.409999999999997</v>
      </c>
    </row>
    <row r="1637" spans="2:5">
      <c r="B1637" s="719">
        <v>72116</v>
      </c>
      <c r="C1637" s="720" t="s">
        <v>493</v>
      </c>
      <c r="D1637" s="719" t="s">
        <v>0</v>
      </c>
      <c r="E1637" s="721">
        <v>113.13</v>
      </c>
    </row>
    <row r="1638" spans="2:5">
      <c r="B1638" s="1079">
        <v>72117</v>
      </c>
      <c r="C1638" s="1080" t="s">
        <v>31</v>
      </c>
      <c r="D1638" s="1079" t="s">
        <v>0</v>
      </c>
      <c r="E1638" s="718">
        <v>145.35</v>
      </c>
    </row>
    <row r="1639" spans="2:5">
      <c r="B1639" s="719">
        <v>72118</v>
      </c>
      <c r="C1639" s="720" t="s">
        <v>494</v>
      </c>
      <c r="D1639" s="719" t="s">
        <v>0</v>
      </c>
      <c r="E1639" s="721">
        <v>140.62</v>
      </c>
    </row>
    <row r="1640" spans="2:5">
      <c r="B1640" s="1079">
        <v>72119</v>
      </c>
      <c r="C1640" s="1080" t="s">
        <v>495</v>
      </c>
      <c r="D1640" s="1079" t="s">
        <v>0</v>
      </c>
      <c r="E1640" s="718">
        <v>175.61</v>
      </c>
    </row>
    <row r="1641" spans="2:5">
      <c r="B1641" s="719">
        <v>72120</v>
      </c>
      <c r="C1641" s="720" t="s">
        <v>496</v>
      </c>
      <c r="D1641" s="719" t="s">
        <v>0</v>
      </c>
      <c r="E1641" s="721">
        <v>220.21</v>
      </c>
    </row>
    <row r="1642" spans="2:5">
      <c r="B1642" s="1079">
        <v>72122</v>
      </c>
      <c r="C1642" s="1080" t="s">
        <v>497</v>
      </c>
      <c r="D1642" s="1079" t="s">
        <v>0</v>
      </c>
      <c r="E1642" s="718">
        <v>124.59</v>
      </c>
    </row>
    <row r="1643" spans="2:5">
      <c r="B1643" s="719">
        <v>72123</v>
      </c>
      <c r="C1643" s="720" t="s">
        <v>498</v>
      </c>
      <c r="D1643" s="719" t="s">
        <v>0</v>
      </c>
      <c r="E1643" s="721">
        <v>334.59</v>
      </c>
    </row>
    <row r="1644" spans="2:5">
      <c r="B1644" s="1079" t="s">
        <v>499</v>
      </c>
      <c r="C1644" s="1080" t="s">
        <v>500</v>
      </c>
      <c r="D1644" s="1079" t="s">
        <v>30</v>
      </c>
      <c r="E1644" s="718">
        <v>1749</v>
      </c>
    </row>
    <row r="1645" spans="2:5">
      <c r="B1645" s="719" t="s">
        <v>501</v>
      </c>
      <c r="C1645" s="720" t="s">
        <v>502</v>
      </c>
      <c r="D1645" s="719" t="s">
        <v>0</v>
      </c>
      <c r="E1645" s="721">
        <v>418.96</v>
      </c>
    </row>
    <row r="1646" spans="2:5">
      <c r="B1646" s="1079" t="s">
        <v>503</v>
      </c>
      <c r="C1646" s="1080" t="s">
        <v>504</v>
      </c>
      <c r="D1646" s="1079" t="s">
        <v>0</v>
      </c>
      <c r="E1646" s="718">
        <v>494.21</v>
      </c>
    </row>
    <row r="1647" spans="2:5">
      <c r="B1647" s="719">
        <v>84957</v>
      </c>
      <c r="C1647" s="720" t="s">
        <v>505</v>
      </c>
      <c r="D1647" s="719" t="s">
        <v>0</v>
      </c>
      <c r="E1647" s="721">
        <v>173.36</v>
      </c>
    </row>
    <row r="1648" spans="2:5">
      <c r="B1648" s="1079">
        <v>84959</v>
      </c>
      <c r="C1648" s="1080" t="s">
        <v>506</v>
      </c>
      <c r="D1648" s="1079" t="s">
        <v>0</v>
      </c>
      <c r="E1648" s="718">
        <v>203.36</v>
      </c>
    </row>
    <row r="1649" spans="2:5">
      <c r="B1649" s="719">
        <v>85001</v>
      </c>
      <c r="C1649" s="720" t="s">
        <v>507</v>
      </c>
      <c r="D1649" s="719" t="s">
        <v>0</v>
      </c>
      <c r="E1649" s="721">
        <v>193.36</v>
      </c>
    </row>
    <row r="1650" spans="2:5">
      <c r="B1650" s="1079">
        <v>85002</v>
      </c>
      <c r="C1650" s="1080" t="s">
        <v>508</v>
      </c>
      <c r="D1650" s="1079" t="s">
        <v>0</v>
      </c>
      <c r="E1650" s="718">
        <v>273.36</v>
      </c>
    </row>
    <row r="1651" spans="2:5">
      <c r="B1651" s="719">
        <v>85004</v>
      </c>
      <c r="C1651" s="720" t="s">
        <v>509</v>
      </c>
      <c r="D1651" s="719" t="s">
        <v>0</v>
      </c>
      <c r="E1651" s="721">
        <v>133.36000000000001</v>
      </c>
    </row>
    <row r="1652" spans="2:5">
      <c r="B1652" s="1079">
        <v>85005</v>
      </c>
      <c r="C1652" s="1080" t="s">
        <v>510</v>
      </c>
      <c r="D1652" s="1079" t="s">
        <v>0</v>
      </c>
      <c r="E1652" s="718">
        <v>387.83</v>
      </c>
    </row>
    <row r="1653" spans="2:5">
      <c r="B1653" s="719">
        <v>68054</v>
      </c>
      <c r="C1653" s="720" t="s">
        <v>511</v>
      </c>
      <c r="D1653" s="719" t="s">
        <v>0</v>
      </c>
      <c r="E1653" s="721">
        <v>222.37</v>
      </c>
    </row>
    <row r="1654" spans="2:5">
      <c r="B1654" s="1079" t="s">
        <v>512</v>
      </c>
      <c r="C1654" s="1080" t="s">
        <v>4134</v>
      </c>
      <c r="D1654" s="1079" t="s">
        <v>0</v>
      </c>
      <c r="E1654" s="718">
        <v>366.63</v>
      </c>
    </row>
    <row r="1655" spans="2:5" ht="30">
      <c r="B1655" s="719" t="s">
        <v>513</v>
      </c>
      <c r="C1655" s="720" t="s">
        <v>4135</v>
      </c>
      <c r="D1655" s="719" t="s">
        <v>0</v>
      </c>
      <c r="E1655" s="721">
        <v>767.65</v>
      </c>
    </row>
    <row r="1656" spans="2:5">
      <c r="B1656" s="1079">
        <v>85188</v>
      </c>
      <c r="C1656" s="1080" t="s">
        <v>514</v>
      </c>
      <c r="D1656" s="1079" t="s">
        <v>30</v>
      </c>
      <c r="E1656" s="718">
        <v>494.8</v>
      </c>
    </row>
    <row r="1657" spans="2:5">
      <c r="B1657" s="719">
        <v>85189</v>
      </c>
      <c r="C1657" s="720" t="s">
        <v>515</v>
      </c>
      <c r="D1657" s="719" t="s">
        <v>30</v>
      </c>
      <c r="E1657" s="721">
        <v>977.53</v>
      </c>
    </row>
    <row r="1658" spans="2:5">
      <c r="B1658" s="1079">
        <v>85010</v>
      </c>
      <c r="C1658" s="1080" t="s">
        <v>516</v>
      </c>
      <c r="D1658" s="1079" t="s">
        <v>0</v>
      </c>
      <c r="E1658" s="718">
        <v>757.26</v>
      </c>
    </row>
    <row r="1659" spans="2:5">
      <c r="B1659" s="719">
        <v>85014</v>
      </c>
      <c r="C1659" s="720" t="s">
        <v>4136</v>
      </c>
      <c r="D1659" s="719" t="s">
        <v>0</v>
      </c>
      <c r="E1659" s="721">
        <v>856.94</v>
      </c>
    </row>
    <row r="1660" spans="2:5" ht="30">
      <c r="B1660" s="1079">
        <v>94569</v>
      </c>
      <c r="C1660" s="1080" t="s">
        <v>9916</v>
      </c>
      <c r="D1660" s="1079" t="s">
        <v>0</v>
      </c>
      <c r="E1660" s="718">
        <v>874.12</v>
      </c>
    </row>
    <row r="1661" spans="2:5" ht="30">
      <c r="B1661" s="719">
        <v>94570</v>
      </c>
      <c r="C1661" s="720" t="s">
        <v>9917</v>
      </c>
      <c r="D1661" s="719" t="s">
        <v>0</v>
      </c>
      <c r="E1661" s="721">
        <v>832.99</v>
      </c>
    </row>
    <row r="1662" spans="2:5" ht="30">
      <c r="B1662" s="1079">
        <v>94572</v>
      </c>
      <c r="C1662" s="1080" t="s">
        <v>9918</v>
      </c>
      <c r="D1662" s="1079" t="s">
        <v>0</v>
      </c>
      <c r="E1662" s="718">
        <v>1243.78</v>
      </c>
    </row>
    <row r="1663" spans="2:5" ht="30">
      <c r="B1663" s="719">
        <v>94573</v>
      </c>
      <c r="C1663" s="720" t="s">
        <v>9919</v>
      </c>
      <c r="D1663" s="719" t="s">
        <v>0</v>
      </c>
      <c r="E1663" s="721">
        <v>799.52</v>
      </c>
    </row>
    <row r="1664" spans="2:5" ht="30">
      <c r="B1664" s="1079">
        <v>94574</v>
      </c>
      <c r="C1664" s="1080" t="s">
        <v>9920</v>
      </c>
      <c r="D1664" s="1079" t="s">
        <v>0</v>
      </c>
      <c r="E1664" s="718">
        <v>1225.47</v>
      </c>
    </row>
    <row r="1665" spans="2:5" ht="30">
      <c r="B1665" s="719">
        <v>94575</v>
      </c>
      <c r="C1665" s="720" t="s">
        <v>9921</v>
      </c>
      <c r="D1665" s="719" t="s">
        <v>0</v>
      </c>
      <c r="E1665" s="721">
        <v>911.34</v>
      </c>
    </row>
    <row r="1666" spans="2:5" ht="30">
      <c r="B1666" s="1079">
        <v>94576</v>
      </c>
      <c r="C1666" s="1080" t="s">
        <v>9922</v>
      </c>
      <c r="D1666" s="1079" t="s">
        <v>0</v>
      </c>
      <c r="E1666" s="718">
        <v>843.66</v>
      </c>
    </row>
    <row r="1667" spans="2:5" ht="30">
      <c r="B1667" s="719">
        <v>94578</v>
      </c>
      <c r="C1667" s="720" t="s">
        <v>9923</v>
      </c>
      <c r="D1667" s="719" t="s">
        <v>0</v>
      </c>
      <c r="E1667" s="721">
        <v>1254.6199999999999</v>
      </c>
    </row>
    <row r="1668" spans="2:5" ht="30">
      <c r="B1668" s="1079">
        <v>94579</v>
      </c>
      <c r="C1668" s="1080" t="s">
        <v>9924</v>
      </c>
      <c r="D1668" s="1079" t="s">
        <v>0</v>
      </c>
      <c r="E1668" s="718">
        <v>810.89</v>
      </c>
    </row>
    <row r="1669" spans="2:5" ht="30">
      <c r="B1669" s="719">
        <v>94580</v>
      </c>
      <c r="C1669" s="720" t="s">
        <v>9925</v>
      </c>
      <c r="D1669" s="719" t="s">
        <v>0</v>
      </c>
      <c r="E1669" s="721">
        <v>1236.49</v>
      </c>
    </row>
    <row r="1670" spans="2:5">
      <c r="B1670" s="1079">
        <v>94581</v>
      </c>
      <c r="C1670" s="1080" t="s">
        <v>9926</v>
      </c>
      <c r="D1670" s="1079" t="s">
        <v>0</v>
      </c>
      <c r="E1670" s="718">
        <v>907.71</v>
      </c>
    </row>
    <row r="1671" spans="2:5">
      <c r="B1671" s="719">
        <v>94582</v>
      </c>
      <c r="C1671" s="720" t="s">
        <v>9927</v>
      </c>
      <c r="D1671" s="719" t="s">
        <v>0</v>
      </c>
      <c r="E1671" s="721">
        <v>842.7</v>
      </c>
    </row>
    <row r="1672" spans="2:5">
      <c r="B1672" s="1079">
        <v>94584</v>
      </c>
      <c r="C1672" s="1080" t="s">
        <v>9928</v>
      </c>
      <c r="D1672" s="1079" t="s">
        <v>0</v>
      </c>
      <c r="E1672" s="718">
        <v>1259.01</v>
      </c>
    </row>
    <row r="1673" spans="2:5">
      <c r="B1673" s="719">
        <v>94585</v>
      </c>
      <c r="C1673" s="720" t="s">
        <v>9929</v>
      </c>
      <c r="D1673" s="719" t="s">
        <v>0</v>
      </c>
      <c r="E1673" s="721">
        <v>809.38</v>
      </c>
    </row>
    <row r="1674" spans="2:5">
      <c r="B1674" s="1079">
        <v>94586</v>
      </c>
      <c r="C1674" s="1080" t="s">
        <v>9930</v>
      </c>
      <c r="D1674" s="1079" t="s">
        <v>0</v>
      </c>
      <c r="E1674" s="718">
        <v>1241.8599999999999</v>
      </c>
    </row>
    <row r="1675" spans="2:5">
      <c r="B1675" s="719" t="s">
        <v>517</v>
      </c>
      <c r="C1675" s="720" t="s">
        <v>4137</v>
      </c>
      <c r="D1675" s="719" t="s">
        <v>29</v>
      </c>
      <c r="E1675" s="721">
        <v>51.34</v>
      </c>
    </row>
    <row r="1676" spans="2:5">
      <c r="B1676" s="1079" t="s">
        <v>518</v>
      </c>
      <c r="C1676" s="1080" t="s">
        <v>4138</v>
      </c>
      <c r="D1676" s="1079" t="s">
        <v>29</v>
      </c>
      <c r="E1676" s="718">
        <v>36.549999999999997</v>
      </c>
    </row>
    <row r="1677" spans="2:5">
      <c r="B1677" s="719">
        <v>85015</v>
      </c>
      <c r="C1677" s="720" t="s">
        <v>519</v>
      </c>
      <c r="D1677" s="719" t="s">
        <v>29</v>
      </c>
      <c r="E1677" s="721">
        <v>17.64</v>
      </c>
    </row>
    <row r="1678" spans="2:5">
      <c r="B1678" s="1079">
        <v>85016</v>
      </c>
      <c r="C1678" s="1080" t="s">
        <v>520</v>
      </c>
      <c r="D1678" s="1079" t="s">
        <v>29</v>
      </c>
      <c r="E1678" s="718">
        <v>21.83</v>
      </c>
    </row>
    <row r="1679" spans="2:5">
      <c r="B1679" s="719">
        <v>79475</v>
      </c>
      <c r="C1679" s="720" t="s">
        <v>521</v>
      </c>
      <c r="D1679" s="719" t="s">
        <v>25</v>
      </c>
      <c r="E1679" s="721">
        <v>318.13</v>
      </c>
    </row>
    <row r="1680" spans="2:5">
      <c r="B1680" s="1079" t="s">
        <v>522</v>
      </c>
      <c r="C1680" s="1080" t="s">
        <v>523</v>
      </c>
      <c r="D1680" s="1079" t="s">
        <v>29</v>
      </c>
      <c r="E1680" s="718">
        <v>41.64</v>
      </c>
    </row>
    <row r="1681" spans="2:5" ht="30">
      <c r="B1681" s="719">
        <v>89198</v>
      </c>
      <c r="C1681" s="720" t="s">
        <v>11147</v>
      </c>
      <c r="D1681" s="719" t="s">
        <v>29</v>
      </c>
      <c r="E1681" s="721">
        <v>59.91</v>
      </c>
    </row>
    <row r="1682" spans="2:5" ht="30">
      <c r="B1682" s="1079">
        <v>89199</v>
      </c>
      <c r="C1682" s="1080" t="s">
        <v>11148</v>
      </c>
      <c r="D1682" s="1079" t="s">
        <v>29</v>
      </c>
      <c r="E1682" s="718">
        <v>78.42</v>
      </c>
    </row>
    <row r="1683" spans="2:5" ht="30">
      <c r="B1683" s="719">
        <v>89200</v>
      </c>
      <c r="C1683" s="720" t="s">
        <v>11149</v>
      </c>
      <c r="D1683" s="719" t="s">
        <v>29</v>
      </c>
      <c r="E1683" s="721">
        <v>182.07</v>
      </c>
    </row>
    <row r="1684" spans="2:5" ht="30">
      <c r="B1684" s="1079">
        <v>89201</v>
      </c>
      <c r="C1684" s="1080" t="s">
        <v>11150</v>
      </c>
      <c r="D1684" s="1079" t="s">
        <v>29</v>
      </c>
      <c r="E1684" s="718">
        <v>46.07</v>
      </c>
    </row>
    <row r="1685" spans="2:5" ht="30">
      <c r="B1685" s="719">
        <v>89202</v>
      </c>
      <c r="C1685" s="720" t="s">
        <v>11151</v>
      </c>
      <c r="D1685" s="719" t="s">
        <v>29</v>
      </c>
      <c r="E1685" s="721">
        <v>59.3</v>
      </c>
    </row>
    <row r="1686" spans="2:5" ht="45">
      <c r="B1686" s="1079">
        <v>89203</v>
      </c>
      <c r="C1686" s="1080" t="s">
        <v>11152</v>
      </c>
      <c r="D1686" s="1079" t="s">
        <v>29</v>
      </c>
      <c r="E1686" s="718">
        <v>136.69</v>
      </c>
    </row>
    <row r="1687" spans="2:5" ht="30">
      <c r="B1687" s="719">
        <v>89204</v>
      </c>
      <c r="C1687" s="720" t="s">
        <v>11153</v>
      </c>
      <c r="D1687" s="719" t="s">
        <v>29</v>
      </c>
      <c r="E1687" s="721">
        <v>41.26</v>
      </c>
    </row>
    <row r="1688" spans="2:5" ht="30">
      <c r="B1688" s="1079">
        <v>89205</v>
      </c>
      <c r="C1688" s="1080" t="s">
        <v>11154</v>
      </c>
      <c r="D1688" s="1079" t="s">
        <v>29</v>
      </c>
      <c r="E1688" s="718">
        <v>53.68</v>
      </c>
    </row>
    <row r="1689" spans="2:5" ht="45">
      <c r="B1689" s="719">
        <v>89206</v>
      </c>
      <c r="C1689" s="720" t="s">
        <v>11155</v>
      </c>
      <c r="D1689" s="719" t="s">
        <v>29</v>
      </c>
      <c r="E1689" s="721">
        <v>126.13</v>
      </c>
    </row>
    <row r="1690" spans="2:5" ht="30">
      <c r="B1690" s="1079">
        <v>90808</v>
      </c>
      <c r="C1690" s="1080" t="s">
        <v>11156</v>
      </c>
      <c r="D1690" s="1079" t="s">
        <v>29</v>
      </c>
      <c r="E1690" s="718">
        <v>65.239999999999995</v>
      </c>
    </row>
    <row r="1691" spans="2:5" ht="30">
      <c r="B1691" s="719">
        <v>90809</v>
      </c>
      <c r="C1691" s="720" t="s">
        <v>11157</v>
      </c>
      <c r="D1691" s="719" t="s">
        <v>29</v>
      </c>
      <c r="E1691" s="721">
        <v>63.24</v>
      </c>
    </row>
    <row r="1692" spans="2:5" ht="30">
      <c r="B1692" s="1079">
        <v>90810</v>
      </c>
      <c r="C1692" s="1080" t="s">
        <v>11158</v>
      </c>
      <c r="D1692" s="1079" t="s">
        <v>29</v>
      </c>
      <c r="E1692" s="718">
        <v>143.22</v>
      </c>
    </row>
    <row r="1693" spans="2:5" ht="30">
      <c r="B1693" s="719">
        <v>90811</v>
      </c>
      <c r="C1693" s="720" t="s">
        <v>11159</v>
      </c>
      <c r="D1693" s="719" t="s">
        <v>29</v>
      </c>
      <c r="E1693" s="721">
        <v>137.24</v>
      </c>
    </row>
    <row r="1694" spans="2:5" ht="30">
      <c r="B1694" s="1079">
        <v>90812</v>
      </c>
      <c r="C1694" s="1080" t="s">
        <v>11160</v>
      </c>
      <c r="D1694" s="1079" t="s">
        <v>29</v>
      </c>
      <c r="E1694" s="718">
        <v>249.12</v>
      </c>
    </row>
    <row r="1695" spans="2:5" ht="30">
      <c r="B1695" s="719">
        <v>90813</v>
      </c>
      <c r="C1695" s="720" t="s">
        <v>11161</v>
      </c>
      <c r="D1695" s="719" t="s">
        <v>29</v>
      </c>
      <c r="E1695" s="721">
        <v>240.92</v>
      </c>
    </row>
    <row r="1696" spans="2:5" ht="30">
      <c r="B1696" s="1079">
        <v>90814</v>
      </c>
      <c r="C1696" s="1080" t="s">
        <v>11162</v>
      </c>
      <c r="D1696" s="1079" t="s">
        <v>29</v>
      </c>
      <c r="E1696" s="718">
        <v>304.27999999999997</v>
      </c>
    </row>
    <row r="1697" spans="2:5" ht="30">
      <c r="B1697" s="719">
        <v>90815</v>
      </c>
      <c r="C1697" s="720" t="s">
        <v>11163</v>
      </c>
      <c r="D1697" s="719" t="s">
        <v>29</v>
      </c>
      <c r="E1697" s="721">
        <v>372.38</v>
      </c>
    </row>
    <row r="1698" spans="2:5" ht="30">
      <c r="B1698" s="1079">
        <v>90877</v>
      </c>
      <c r="C1698" s="1080" t="s">
        <v>11164</v>
      </c>
      <c r="D1698" s="1079" t="s">
        <v>29</v>
      </c>
      <c r="E1698" s="718">
        <v>34.68</v>
      </c>
    </row>
    <row r="1699" spans="2:5" ht="30">
      <c r="B1699" s="719">
        <v>90878</v>
      </c>
      <c r="C1699" s="720" t="s">
        <v>11165</v>
      </c>
      <c r="D1699" s="719" t="s">
        <v>29</v>
      </c>
      <c r="E1699" s="721">
        <v>33.56</v>
      </c>
    </row>
    <row r="1700" spans="2:5" ht="30">
      <c r="B1700" s="1079">
        <v>90880</v>
      </c>
      <c r="C1700" s="1080" t="s">
        <v>11166</v>
      </c>
      <c r="D1700" s="1079" t="s">
        <v>29</v>
      </c>
      <c r="E1700" s="718">
        <v>46.13</v>
      </c>
    </row>
    <row r="1701" spans="2:5" ht="30">
      <c r="B1701" s="719">
        <v>90881</v>
      </c>
      <c r="C1701" s="720" t="s">
        <v>11167</v>
      </c>
      <c r="D1701" s="719" t="s">
        <v>29</v>
      </c>
      <c r="E1701" s="721">
        <v>42.75</v>
      </c>
    </row>
    <row r="1702" spans="2:5" ht="30">
      <c r="B1702" s="1079">
        <v>90883</v>
      </c>
      <c r="C1702" s="1080" t="s">
        <v>11168</v>
      </c>
      <c r="D1702" s="1079" t="s">
        <v>29</v>
      </c>
      <c r="E1702" s="718">
        <v>66.260000000000005</v>
      </c>
    </row>
    <row r="1703" spans="2:5" ht="30">
      <c r="B1703" s="719">
        <v>90884</v>
      </c>
      <c r="C1703" s="720" t="s">
        <v>11169</v>
      </c>
      <c r="D1703" s="719" t="s">
        <v>29</v>
      </c>
      <c r="E1703" s="721">
        <v>64.92</v>
      </c>
    </row>
    <row r="1704" spans="2:5" ht="30">
      <c r="B1704" s="1079">
        <v>90885</v>
      </c>
      <c r="C1704" s="1080" t="s">
        <v>11170</v>
      </c>
      <c r="D1704" s="1079" t="s">
        <v>29</v>
      </c>
      <c r="E1704" s="718">
        <v>64.31</v>
      </c>
    </row>
    <row r="1705" spans="2:5" ht="30">
      <c r="B1705" s="719">
        <v>90886</v>
      </c>
      <c r="C1705" s="720" t="s">
        <v>11171</v>
      </c>
      <c r="D1705" s="719" t="s">
        <v>29</v>
      </c>
      <c r="E1705" s="721">
        <v>135.09</v>
      </c>
    </row>
    <row r="1706" spans="2:5" ht="30">
      <c r="B1706" s="1079">
        <v>90887</v>
      </c>
      <c r="C1706" s="1080" t="s">
        <v>11172</v>
      </c>
      <c r="D1706" s="1079" t="s">
        <v>29</v>
      </c>
      <c r="E1706" s="718">
        <v>133.52000000000001</v>
      </c>
    </row>
    <row r="1707" spans="2:5" ht="30">
      <c r="B1707" s="719">
        <v>90888</v>
      </c>
      <c r="C1707" s="720" t="s">
        <v>11173</v>
      </c>
      <c r="D1707" s="719" t="s">
        <v>29</v>
      </c>
      <c r="E1707" s="721">
        <v>132.84</v>
      </c>
    </row>
    <row r="1708" spans="2:5" ht="30">
      <c r="B1708" s="1079">
        <v>90889</v>
      </c>
      <c r="C1708" s="1080" t="s">
        <v>11174</v>
      </c>
      <c r="D1708" s="1079" t="s">
        <v>29</v>
      </c>
      <c r="E1708" s="718">
        <v>160.31</v>
      </c>
    </row>
    <row r="1709" spans="2:5" ht="30">
      <c r="B1709" s="719">
        <v>90890</v>
      </c>
      <c r="C1709" s="720" t="s">
        <v>11175</v>
      </c>
      <c r="D1709" s="719" t="s">
        <v>29</v>
      </c>
      <c r="E1709" s="721">
        <v>157.77000000000001</v>
      </c>
    </row>
    <row r="1710" spans="2:5" ht="30">
      <c r="B1710" s="1079">
        <v>90891</v>
      </c>
      <c r="C1710" s="1080" t="s">
        <v>11176</v>
      </c>
      <c r="D1710" s="1079" t="s">
        <v>29</v>
      </c>
      <c r="E1710" s="718">
        <v>156.62</v>
      </c>
    </row>
    <row r="1711" spans="2:5">
      <c r="B1711" s="719">
        <v>95601</v>
      </c>
      <c r="C1711" s="720" t="s">
        <v>11177</v>
      </c>
      <c r="D1711" s="719" t="s">
        <v>30</v>
      </c>
      <c r="E1711" s="721">
        <v>11.79</v>
      </c>
    </row>
    <row r="1712" spans="2:5">
      <c r="B1712" s="1079">
        <v>95602</v>
      </c>
      <c r="C1712" s="1080" t="s">
        <v>11178</v>
      </c>
      <c r="D1712" s="1079" t="s">
        <v>30</v>
      </c>
      <c r="E1712" s="718">
        <v>15.12</v>
      </c>
    </row>
    <row r="1713" spans="2:5">
      <c r="B1713" s="719">
        <v>95603</v>
      </c>
      <c r="C1713" s="720" t="s">
        <v>11179</v>
      </c>
      <c r="D1713" s="719" t="s">
        <v>30</v>
      </c>
      <c r="E1713" s="721">
        <v>19.84</v>
      </c>
    </row>
    <row r="1714" spans="2:5">
      <c r="B1714" s="1079">
        <v>95604</v>
      </c>
      <c r="C1714" s="1080" t="s">
        <v>11180</v>
      </c>
      <c r="D1714" s="1079" t="s">
        <v>30</v>
      </c>
      <c r="E1714" s="718">
        <v>26.12</v>
      </c>
    </row>
    <row r="1715" spans="2:5">
      <c r="B1715" s="719">
        <v>95605</v>
      </c>
      <c r="C1715" s="720" t="s">
        <v>11181</v>
      </c>
      <c r="D1715" s="719" t="s">
        <v>30</v>
      </c>
      <c r="E1715" s="721">
        <v>40.94</v>
      </c>
    </row>
    <row r="1716" spans="2:5">
      <c r="B1716" s="1079">
        <v>95607</v>
      </c>
      <c r="C1716" s="1080" t="s">
        <v>11182</v>
      </c>
      <c r="D1716" s="1079" t="s">
        <v>30</v>
      </c>
      <c r="E1716" s="718">
        <v>4.7300000000000004</v>
      </c>
    </row>
    <row r="1717" spans="2:5">
      <c r="B1717" s="719">
        <v>95608</v>
      </c>
      <c r="C1717" s="720" t="s">
        <v>11183</v>
      </c>
      <c r="D1717" s="719" t="s">
        <v>30</v>
      </c>
      <c r="E1717" s="721">
        <v>5.46</v>
      </c>
    </row>
    <row r="1718" spans="2:5">
      <c r="B1718" s="1079">
        <v>95609</v>
      </c>
      <c r="C1718" s="1080" t="s">
        <v>11184</v>
      </c>
      <c r="D1718" s="1079" t="s">
        <v>30</v>
      </c>
      <c r="E1718" s="718">
        <v>6.08</v>
      </c>
    </row>
    <row r="1719" spans="2:5">
      <c r="B1719" s="719">
        <v>83534</v>
      </c>
      <c r="C1719" s="720" t="s">
        <v>9931</v>
      </c>
      <c r="D1719" s="719" t="s">
        <v>25</v>
      </c>
      <c r="E1719" s="721">
        <v>457.89</v>
      </c>
    </row>
    <row r="1720" spans="2:5">
      <c r="B1720" s="1079">
        <v>95240</v>
      </c>
      <c r="C1720" s="1080" t="s">
        <v>10554</v>
      </c>
      <c r="D1720" s="1079" t="s">
        <v>0</v>
      </c>
      <c r="E1720" s="718">
        <v>11.54</v>
      </c>
    </row>
    <row r="1721" spans="2:5">
      <c r="B1721" s="719">
        <v>95241</v>
      </c>
      <c r="C1721" s="720" t="s">
        <v>10555</v>
      </c>
      <c r="D1721" s="719" t="s">
        <v>0</v>
      </c>
      <c r="E1721" s="721">
        <v>19.23</v>
      </c>
    </row>
    <row r="1722" spans="2:5">
      <c r="B1722" s="1079">
        <v>5651</v>
      </c>
      <c r="C1722" s="1080" t="s">
        <v>524</v>
      </c>
      <c r="D1722" s="1079" t="s">
        <v>0</v>
      </c>
      <c r="E1722" s="718">
        <v>26.68</v>
      </c>
    </row>
    <row r="1723" spans="2:5">
      <c r="B1723" s="719">
        <v>5970</v>
      </c>
      <c r="C1723" s="720" t="s">
        <v>525</v>
      </c>
      <c r="D1723" s="719" t="s">
        <v>0</v>
      </c>
      <c r="E1723" s="721">
        <v>45.1</v>
      </c>
    </row>
    <row r="1724" spans="2:5">
      <c r="B1724" s="1079" t="s">
        <v>526</v>
      </c>
      <c r="C1724" s="1080" t="s">
        <v>527</v>
      </c>
      <c r="D1724" s="1079" t="s">
        <v>0</v>
      </c>
      <c r="E1724" s="718">
        <v>21.77</v>
      </c>
    </row>
    <row r="1725" spans="2:5">
      <c r="B1725" s="719" t="s">
        <v>528</v>
      </c>
      <c r="C1725" s="720" t="s">
        <v>529</v>
      </c>
      <c r="D1725" s="719" t="s">
        <v>0</v>
      </c>
      <c r="E1725" s="721">
        <v>57.4</v>
      </c>
    </row>
    <row r="1726" spans="2:5">
      <c r="B1726" s="1079" t="s">
        <v>530</v>
      </c>
      <c r="C1726" s="1080" t="s">
        <v>531</v>
      </c>
      <c r="D1726" s="1079" t="s">
        <v>0</v>
      </c>
      <c r="E1726" s="718">
        <v>32.25</v>
      </c>
    </row>
    <row r="1727" spans="2:5">
      <c r="B1727" s="719" t="s">
        <v>532</v>
      </c>
      <c r="C1727" s="720" t="s">
        <v>533</v>
      </c>
      <c r="D1727" s="719" t="s">
        <v>0</v>
      </c>
      <c r="E1727" s="721">
        <v>24.25</v>
      </c>
    </row>
    <row r="1728" spans="2:5">
      <c r="B1728" s="1079" t="s">
        <v>534</v>
      </c>
      <c r="C1728" s="1080" t="s">
        <v>535</v>
      </c>
      <c r="D1728" s="1079" t="s">
        <v>0</v>
      </c>
      <c r="E1728" s="718">
        <v>18.28</v>
      </c>
    </row>
    <row r="1729" spans="2:5" ht="30">
      <c r="B1729" s="719">
        <v>90996</v>
      </c>
      <c r="C1729" s="720" t="s">
        <v>4139</v>
      </c>
      <c r="D1729" s="719" t="s">
        <v>0</v>
      </c>
      <c r="E1729" s="721">
        <v>10.63</v>
      </c>
    </row>
    <row r="1730" spans="2:5" ht="30">
      <c r="B1730" s="1079">
        <v>90997</v>
      </c>
      <c r="C1730" s="1080" t="s">
        <v>4140</v>
      </c>
      <c r="D1730" s="1079" t="s">
        <v>0</v>
      </c>
      <c r="E1730" s="718">
        <v>14.46</v>
      </c>
    </row>
    <row r="1731" spans="2:5" ht="30">
      <c r="B1731" s="719">
        <v>90998</v>
      </c>
      <c r="C1731" s="720" t="s">
        <v>4141</v>
      </c>
      <c r="D1731" s="719" t="s">
        <v>0</v>
      </c>
      <c r="E1731" s="721">
        <v>17.46</v>
      </c>
    </row>
    <row r="1732" spans="2:5" ht="30">
      <c r="B1732" s="1079">
        <v>91000</v>
      </c>
      <c r="C1732" s="1080" t="s">
        <v>4142</v>
      </c>
      <c r="D1732" s="1079" t="s">
        <v>0</v>
      </c>
      <c r="E1732" s="718">
        <v>13.32</v>
      </c>
    </row>
    <row r="1733" spans="2:5" ht="30">
      <c r="B1733" s="719">
        <v>91002</v>
      </c>
      <c r="C1733" s="720" t="s">
        <v>4143</v>
      </c>
      <c r="D1733" s="719" t="s">
        <v>0</v>
      </c>
      <c r="E1733" s="721">
        <v>12.25</v>
      </c>
    </row>
    <row r="1734" spans="2:5" ht="30">
      <c r="B1734" s="1079">
        <v>91003</v>
      </c>
      <c r="C1734" s="1080" t="s">
        <v>4144</v>
      </c>
      <c r="D1734" s="1079" t="s">
        <v>0</v>
      </c>
      <c r="E1734" s="718">
        <v>14.19</v>
      </c>
    </row>
    <row r="1735" spans="2:5" ht="30">
      <c r="B1735" s="719">
        <v>91004</v>
      </c>
      <c r="C1735" s="720" t="s">
        <v>4145</v>
      </c>
      <c r="D1735" s="719" t="s">
        <v>0</v>
      </c>
      <c r="E1735" s="721">
        <v>11.15</v>
      </c>
    </row>
    <row r="1736" spans="2:5" ht="30">
      <c r="B1736" s="1079">
        <v>91005</v>
      </c>
      <c r="C1736" s="1080" t="s">
        <v>4146</v>
      </c>
      <c r="D1736" s="1079" t="s">
        <v>0</v>
      </c>
      <c r="E1736" s="718">
        <v>13.39</v>
      </c>
    </row>
    <row r="1737" spans="2:5" ht="30">
      <c r="B1737" s="719">
        <v>91006</v>
      </c>
      <c r="C1737" s="720" t="s">
        <v>4147</v>
      </c>
      <c r="D1737" s="719" t="s">
        <v>0</v>
      </c>
      <c r="E1737" s="721">
        <v>10.3</v>
      </c>
    </row>
    <row r="1738" spans="2:5" ht="30">
      <c r="B1738" s="1079">
        <v>91007</v>
      </c>
      <c r="C1738" s="1080" t="s">
        <v>4148</v>
      </c>
      <c r="D1738" s="1079" t="s">
        <v>0</v>
      </c>
      <c r="E1738" s="718">
        <v>9.23</v>
      </c>
    </row>
    <row r="1739" spans="2:5" ht="30">
      <c r="B1739" s="719">
        <v>91008</v>
      </c>
      <c r="C1739" s="720" t="s">
        <v>4149</v>
      </c>
      <c r="D1739" s="719" t="s">
        <v>0</v>
      </c>
      <c r="E1739" s="721">
        <v>11.17</v>
      </c>
    </row>
    <row r="1740" spans="2:5" ht="30">
      <c r="B1740" s="1079">
        <v>92263</v>
      </c>
      <c r="C1740" s="1080" t="s">
        <v>4150</v>
      </c>
      <c r="D1740" s="1079" t="s">
        <v>0</v>
      </c>
      <c r="E1740" s="718">
        <v>87.73</v>
      </c>
    </row>
    <row r="1741" spans="2:5" ht="30">
      <c r="B1741" s="719">
        <v>92264</v>
      </c>
      <c r="C1741" s="720" t="s">
        <v>4151</v>
      </c>
      <c r="D1741" s="719" t="s">
        <v>0</v>
      </c>
      <c r="E1741" s="721">
        <v>100.51</v>
      </c>
    </row>
    <row r="1742" spans="2:5">
      <c r="B1742" s="1079">
        <v>92265</v>
      </c>
      <c r="C1742" s="1080" t="s">
        <v>4152</v>
      </c>
      <c r="D1742" s="1079" t="s">
        <v>0</v>
      </c>
      <c r="E1742" s="718">
        <v>67.349999999999994</v>
      </c>
    </row>
    <row r="1743" spans="2:5">
      <c r="B1743" s="719">
        <v>92266</v>
      </c>
      <c r="C1743" s="720" t="s">
        <v>4153</v>
      </c>
      <c r="D1743" s="719" t="s">
        <v>0</v>
      </c>
      <c r="E1743" s="721">
        <v>78.73</v>
      </c>
    </row>
    <row r="1744" spans="2:5">
      <c r="B1744" s="1079">
        <v>92267</v>
      </c>
      <c r="C1744" s="1080" t="s">
        <v>4154</v>
      </c>
      <c r="D1744" s="1079" t="s">
        <v>0</v>
      </c>
      <c r="E1744" s="718">
        <v>27.68</v>
      </c>
    </row>
    <row r="1745" spans="2:5">
      <c r="B1745" s="719">
        <v>92268</v>
      </c>
      <c r="C1745" s="720" t="s">
        <v>4155</v>
      </c>
      <c r="D1745" s="719" t="s">
        <v>0</v>
      </c>
      <c r="E1745" s="721">
        <v>37.729999999999997</v>
      </c>
    </row>
    <row r="1746" spans="2:5">
      <c r="B1746" s="1079">
        <v>92269</v>
      </c>
      <c r="C1746" s="1080" t="s">
        <v>4156</v>
      </c>
      <c r="D1746" s="1079" t="s">
        <v>0</v>
      </c>
      <c r="E1746" s="718">
        <v>49.57</v>
      </c>
    </row>
    <row r="1747" spans="2:5">
      <c r="B1747" s="719">
        <v>92270</v>
      </c>
      <c r="C1747" s="720" t="s">
        <v>4157</v>
      </c>
      <c r="D1747" s="719" t="s">
        <v>0</v>
      </c>
      <c r="E1747" s="721">
        <v>38.43</v>
      </c>
    </row>
    <row r="1748" spans="2:5">
      <c r="B1748" s="1079">
        <v>92271</v>
      </c>
      <c r="C1748" s="1080" t="s">
        <v>4158</v>
      </c>
      <c r="D1748" s="1079" t="s">
        <v>0</v>
      </c>
      <c r="E1748" s="718">
        <v>23.25</v>
      </c>
    </row>
    <row r="1749" spans="2:5">
      <c r="B1749" s="719">
        <v>92272</v>
      </c>
      <c r="C1749" s="720" t="s">
        <v>4159</v>
      </c>
      <c r="D1749" s="719" t="s">
        <v>29</v>
      </c>
      <c r="E1749" s="721">
        <v>18.399999999999999</v>
      </c>
    </row>
    <row r="1750" spans="2:5">
      <c r="B1750" s="1079">
        <v>92273</v>
      </c>
      <c r="C1750" s="1080" t="s">
        <v>4160</v>
      </c>
      <c r="D1750" s="1079" t="s">
        <v>29</v>
      </c>
      <c r="E1750" s="718">
        <v>8.01</v>
      </c>
    </row>
    <row r="1751" spans="2:5" ht="30">
      <c r="B1751" s="719">
        <v>92408</v>
      </c>
      <c r="C1751" s="720" t="s">
        <v>4161</v>
      </c>
      <c r="D1751" s="719" t="s">
        <v>0</v>
      </c>
      <c r="E1751" s="721">
        <v>117.89</v>
      </c>
    </row>
    <row r="1752" spans="2:5" ht="30">
      <c r="B1752" s="1079">
        <v>92409</v>
      </c>
      <c r="C1752" s="1080" t="s">
        <v>4162</v>
      </c>
      <c r="D1752" s="1079" t="s">
        <v>0</v>
      </c>
      <c r="E1752" s="718">
        <v>110.07</v>
      </c>
    </row>
    <row r="1753" spans="2:5" ht="30">
      <c r="B1753" s="719">
        <v>92410</v>
      </c>
      <c r="C1753" s="720" t="s">
        <v>4163</v>
      </c>
      <c r="D1753" s="719" t="s">
        <v>0</v>
      </c>
      <c r="E1753" s="721">
        <v>85.74</v>
      </c>
    </row>
    <row r="1754" spans="2:5" ht="30">
      <c r="B1754" s="1079">
        <v>92411</v>
      </c>
      <c r="C1754" s="1080" t="s">
        <v>4164</v>
      </c>
      <c r="D1754" s="1079" t="s">
        <v>0</v>
      </c>
      <c r="E1754" s="718">
        <v>78.83</v>
      </c>
    </row>
    <row r="1755" spans="2:5" ht="30">
      <c r="B1755" s="719">
        <v>92412</v>
      </c>
      <c r="C1755" s="720" t="s">
        <v>4165</v>
      </c>
      <c r="D1755" s="719" t="s">
        <v>0</v>
      </c>
      <c r="E1755" s="721">
        <v>59.46</v>
      </c>
    </row>
    <row r="1756" spans="2:5" ht="30">
      <c r="B1756" s="1079">
        <v>92413</v>
      </c>
      <c r="C1756" s="1080" t="s">
        <v>4166</v>
      </c>
      <c r="D1756" s="1079" t="s">
        <v>0</v>
      </c>
      <c r="E1756" s="718">
        <v>54.14</v>
      </c>
    </row>
    <row r="1757" spans="2:5" ht="30">
      <c r="B1757" s="719">
        <v>92414</v>
      </c>
      <c r="C1757" s="720" t="s">
        <v>4167</v>
      </c>
      <c r="D1757" s="719" t="s">
        <v>0</v>
      </c>
      <c r="E1757" s="721">
        <v>85.97</v>
      </c>
    </row>
    <row r="1758" spans="2:5" ht="30">
      <c r="B1758" s="1079">
        <v>92415</v>
      </c>
      <c r="C1758" s="1080" t="s">
        <v>4168</v>
      </c>
      <c r="D1758" s="1079" t="s">
        <v>0</v>
      </c>
      <c r="E1758" s="718">
        <v>79.06</v>
      </c>
    </row>
    <row r="1759" spans="2:5" ht="30">
      <c r="B1759" s="719">
        <v>92416</v>
      </c>
      <c r="C1759" s="720" t="s">
        <v>4169</v>
      </c>
      <c r="D1759" s="719" t="s">
        <v>0</v>
      </c>
      <c r="E1759" s="721">
        <v>100.17</v>
      </c>
    </row>
    <row r="1760" spans="2:5" ht="30">
      <c r="B1760" s="1079">
        <v>92417</v>
      </c>
      <c r="C1760" s="1080" t="s">
        <v>4170</v>
      </c>
      <c r="D1760" s="1079" t="s">
        <v>0</v>
      </c>
      <c r="E1760" s="718">
        <v>93.29</v>
      </c>
    </row>
    <row r="1761" spans="2:5" ht="30">
      <c r="B1761" s="719">
        <v>92418</v>
      </c>
      <c r="C1761" s="720" t="s">
        <v>4171</v>
      </c>
      <c r="D1761" s="719" t="s">
        <v>0</v>
      </c>
      <c r="E1761" s="721">
        <v>56.3</v>
      </c>
    </row>
    <row r="1762" spans="2:5" ht="30">
      <c r="B1762" s="1079">
        <v>92419</v>
      </c>
      <c r="C1762" s="1080" t="s">
        <v>4172</v>
      </c>
      <c r="D1762" s="1079" t="s">
        <v>0</v>
      </c>
      <c r="E1762" s="718">
        <v>51.01</v>
      </c>
    </row>
    <row r="1763" spans="2:5" ht="30">
      <c r="B1763" s="719">
        <v>92420</v>
      </c>
      <c r="C1763" s="720" t="s">
        <v>4173</v>
      </c>
      <c r="D1763" s="719" t="s">
        <v>0</v>
      </c>
      <c r="E1763" s="721">
        <v>67.23</v>
      </c>
    </row>
    <row r="1764" spans="2:5" ht="30">
      <c r="B1764" s="1079">
        <v>92421</v>
      </c>
      <c r="C1764" s="1080" t="s">
        <v>4174</v>
      </c>
      <c r="D1764" s="1079" t="s">
        <v>0</v>
      </c>
      <c r="E1764" s="718">
        <v>61.92</v>
      </c>
    </row>
    <row r="1765" spans="2:5" ht="30">
      <c r="B1765" s="719">
        <v>92422</v>
      </c>
      <c r="C1765" s="720" t="s">
        <v>4175</v>
      </c>
      <c r="D1765" s="719" t="s">
        <v>0</v>
      </c>
      <c r="E1765" s="721">
        <v>46.8</v>
      </c>
    </row>
    <row r="1766" spans="2:5" ht="30">
      <c r="B1766" s="1079">
        <v>92423</v>
      </c>
      <c r="C1766" s="1080" t="s">
        <v>4176</v>
      </c>
      <c r="D1766" s="1079" t="s">
        <v>0</v>
      </c>
      <c r="E1766" s="718">
        <v>42.2</v>
      </c>
    </row>
    <row r="1767" spans="2:5" ht="30">
      <c r="B1767" s="719">
        <v>92424</v>
      </c>
      <c r="C1767" s="720" t="s">
        <v>4177</v>
      </c>
      <c r="D1767" s="719" t="s">
        <v>0</v>
      </c>
      <c r="E1767" s="721">
        <v>56.3</v>
      </c>
    </row>
    <row r="1768" spans="2:5" ht="30">
      <c r="B1768" s="1079">
        <v>92425</v>
      </c>
      <c r="C1768" s="1080" t="s">
        <v>4178</v>
      </c>
      <c r="D1768" s="1079" t="s">
        <v>0</v>
      </c>
      <c r="E1768" s="718">
        <v>51.69</v>
      </c>
    </row>
    <row r="1769" spans="2:5" ht="30">
      <c r="B1769" s="719">
        <v>92426</v>
      </c>
      <c r="C1769" s="720" t="s">
        <v>4179</v>
      </c>
      <c r="D1769" s="719" t="s">
        <v>0</v>
      </c>
      <c r="E1769" s="721">
        <v>42.01</v>
      </c>
    </row>
    <row r="1770" spans="2:5" ht="30">
      <c r="B1770" s="1079">
        <v>92427</v>
      </c>
      <c r="C1770" s="1080" t="s">
        <v>4180</v>
      </c>
      <c r="D1770" s="1079" t="s">
        <v>0</v>
      </c>
      <c r="E1770" s="718">
        <v>37.74</v>
      </c>
    </row>
    <row r="1771" spans="2:5" ht="30">
      <c r="B1771" s="719">
        <v>92428</v>
      </c>
      <c r="C1771" s="720" t="s">
        <v>4181</v>
      </c>
      <c r="D1771" s="719" t="s">
        <v>0</v>
      </c>
      <c r="E1771" s="721">
        <v>50.8</v>
      </c>
    </row>
    <row r="1772" spans="2:5" ht="30">
      <c r="B1772" s="1079">
        <v>92429</v>
      </c>
      <c r="C1772" s="1080" t="s">
        <v>4182</v>
      </c>
      <c r="D1772" s="1079" t="s">
        <v>0</v>
      </c>
      <c r="E1772" s="718">
        <v>46.54</v>
      </c>
    </row>
    <row r="1773" spans="2:5" ht="45">
      <c r="B1773" s="719">
        <v>92430</v>
      </c>
      <c r="C1773" s="720" t="s">
        <v>4183</v>
      </c>
      <c r="D1773" s="719" t="s">
        <v>0</v>
      </c>
      <c r="E1773" s="721">
        <v>38.49</v>
      </c>
    </row>
    <row r="1774" spans="2:5" ht="30">
      <c r="B1774" s="1079">
        <v>92431</v>
      </c>
      <c r="C1774" s="1080" t="s">
        <v>4184</v>
      </c>
      <c r="D1774" s="1079" t="s">
        <v>0</v>
      </c>
      <c r="E1774" s="718">
        <v>34.44</v>
      </c>
    </row>
    <row r="1775" spans="2:5" ht="30">
      <c r="B1775" s="719">
        <v>92432</v>
      </c>
      <c r="C1775" s="720" t="s">
        <v>4185</v>
      </c>
      <c r="D1775" s="719" t="s">
        <v>0</v>
      </c>
      <c r="E1775" s="721">
        <v>46.84</v>
      </c>
    </row>
    <row r="1776" spans="2:5" ht="30">
      <c r="B1776" s="1079">
        <v>92433</v>
      </c>
      <c r="C1776" s="1080" t="s">
        <v>4186</v>
      </c>
      <c r="D1776" s="1079" t="s">
        <v>0</v>
      </c>
      <c r="E1776" s="718">
        <v>42.79</v>
      </c>
    </row>
    <row r="1777" spans="2:5" ht="45">
      <c r="B1777" s="719">
        <v>92434</v>
      </c>
      <c r="C1777" s="720" t="s">
        <v>4187</v>
      </c>
      <c r="D1777" s="719" t="s">
        <v>0</v>
      </c>
      <c r="E1777" s="721">
        <v>36.799999999999997</v>
      </c>
    </row>
    <row r="1778" spans="2:5" ht="30">
      <c r="B1778" s="1079">
        <v>92435</v>
      </c>
      <c r="C1778" s="1080" t="s">
        <v>4188</v>
      </c>
      <c r="D1778" s="1079" t="s">
        <v>0</v>
      </c>
      <c r="E1778" s="718">
        <v>32.89</v>
      </c>
    </row>
    <row r="1779" spans="2:5" ht="30">
      <c r="B1779" s="719">
        <v>92436</v>
      </c>
      <c r="C1779" s="720" t="s">
        <v>4189</v>
      </c>
      <c r="D1779" s="719" t="s">
        <v>0</v>
      </c>
      <c r="E1779" s="721">
        <v>44.86</v>
      </c>
    </row>
    <row r="1780" spans="2:5" ht="30">
      <c r="B1780" s="1079">
        <v>92437</v>
      </c>
      <c r="C1780" s="1080" t="s">
        <v>4190</v>
      </c>
      <c r="D1780" s="1079" t="s">
        <v>0</v>
      </c>
      <c r="E1780" s="718">
        <v>40.950000000000003</v>
      </c>
    </row>
    <row r="1781" spans="2:5" ht="45">
      <c r="B1781" s="719">
        <v>92438</v>
      </c>
      <c r="C1781" s="720" t="s">
        <v>4191</v>
      </c>
      <c r="D1781" s="719" t="s">
        <v>0</v>
      </c>
      <c r="E1781" s="721">
        <v>35.590000000000003</v>
      </c>
    </row>
    <row r="1782" spans="2:5" ht="30">
      <c r="B1782" s="1079">
        <v>92439</v>
      </c>
      <c r="C1782" s="1080" t="s">
        <v>4192</v>
      </c>
      <c r="D1782" s="1079" t="s">
        <v>0</v>
      </c>
      <c r="E1782" s="718">
        <v>31.77</v>
      </c>
    </row>
    <row r="1783" spans="2:5" ht="30">
      <c r="B1783" s="719">
        <v>92440</v>
      </c>
      <c r="C1783" s="720" t="s">
        <v>4193</v>
      </c>
      <c r="D1783" s="719" t="s">
        <v>0</v>
      </c>
      <c r="E1783" s="721">
        <v>43.42</v>
      </c>
    </row>
    <row r="1784" spans="2:5" ht="30">
      <c r="B1784" s="1079">
        <v>92441</v>
      </c>
      <c r="C1784" s="1080" t="s">
        <v>4194</v>
      </c>
      <c r="D1784" s="1079" t="s">
        <v>0</v>
      </c>
      <c r="E1784" s="718">
        <v>39.64</v>
      </c>
    </row>
    <row r="1785" spans="2:5" ht="45">
      <c r="B1785" s="719">
        <v>92442</v>
      </c>
      <c r="C1785" s="720" t="s">
        <v>4195</v>
      </c>
      <c r="D1785" s="719" t="s">
        <v>0</v>
      </c>
      <c r="E1785" s="721">
        <v>33.11</v>
      </c>
    </row>
    <row r="1786" spans="2:5" ht="30">
      <c r="B1786" s="1079">
        <v>92443</v>
      </c>
      <c r="C1786" s="1080" t="s">
        <v>4196</v>
      </c>
      <c r="D1786" s="1079" t="s">
        <v>0</v>
      </c>
      <c r="E1786" s="718">
        <v>29.43</v>
      </c>
    </row>
    <row r="1787" spans="2:5" ht="30">
      <c r="B1787" s="719">
        <v>92444</v>
      </c>
      <c r="C1787" s="720" t="s">
        <v>4197</v>
      </c>
      <c r="D1787" s="719" t="s">
        <v>0</v>
      </c>
      <c r="E1787" s="721">
        <v>40.700000000000003</v>
      </c>
    </row>
    <row r="1788" spans="2:5" ht="30">
      <c r="B1788" s="1079">
        <v>92445</v>
      </c>
      <c r="C1788" s="1080" t="s">
        <v>4198</v>
      </c>
      <c r="D1788" s="1079" t="s">
        <v>0</v>
      </c>
      <c r="E1788" s="718">
        <v>37.020000000000003</v>
      </c>
    </row>
    <row r="1789" spans="2:5" ht="30">
      <c r="B1789" s="719">
        <v>92446</v>
      </c>
      <c r="C1789" s="720" t="s">
        <v>4199</v>
      </c>
      <c r="D1789" s="719" t="s">
        <v>0</v>
      </c>
      <c r="E1789" s="721">
        <v>105.77</v>
      </c>
    </row>
    <row r="1790" spans="2:5" ht="30">
      <c r="B1790" s="1079">
        <v>92447</v>
      </c>
      <c r="C1790" s="1080" t="s">
        <v>4200</v>
      </c>
      <c r="D1790" s="1079" t="s">
        <v>0</v>
      </c>
      <c r="E1790" s="718">
        <v>79.28</v>
      </c>
    </row>
    <row r="1791" spans="2:5" ht="30">
      <c r="B1791" s="719">
        <v>92448</v>
      </c>
      <c r="C1791" s="720" t="s">
        <v>4201</v>
      </c>
      <c r="D1791" s="719" t="s">
        <v>0</v>
      </c>
      <c r="E1791" s="721">
        <v>66.25</v>
      </c>
    </row>
    <row r="1792" spans="2:5" ht="30">
      <c r="B1792" s="1079">
        <v>92449</v>
      </c>
      <c r="C1792" s="1080" t="s">
        <v>4202</v>
      </c>
      <c r="D1792" s="1079" t="s">
        <v>0</v>
      </c>
      <c r="E1792" s="718">
        <v>144.51</v>
      </c>
    </row>
    <row r="1793" spans="2:5" ht="30">
      <c r="B1793" s="719">
        <v>92450</v>
      </c>
      <c r="C1793" s="720" t="s">
        <v>4203</v>
      </c>
      <c r="D1793" s="719" t="s">
        <v>0</v>
      </c>
      <c r="E1793" s="721">
        <v>130.91999999999999</v>
      </c>
    </row>
    <row r="1794" spans="2:5" ht="30">
      <c r="B1794" s="1079">
        <v>92451</v>
      </c>
      <c r="C1794" s="1080" t="s">
        <v>4204</v>
      </c>
      <c r="D1794" s="1079" t="s">
        <v>0</v>
      </c>
      <c r="E1794" s="718">
        <v>99.66</v>
      </c>
    </row>
    <row r="1795" spans="2:5" ht="30">
      <c r="B1795" s="719">
        <v>92452</v>
      </c>
      <c r="C1795" s="720" t="s">
        <v>4205</v>
      </c>
      <c r="D1795" s="719" t="s">
        <v>0</v>
      </c>
      <c r="E1795" s="721">
        <v>95.88</v>
      </c>
    </row>
    <row r="1796" spans="2:5" ht="30">
      <c r="B1796" s="1079">
        <v>92453</v>
      </c>
      <c r="C1796" s="1080" t="s">
        <v>4206</v>
      </c>
      <c r="D1796" s="1079" t="s">
        <v>0</v>
      </c>
      <c r="E1796" s="718">
        <v>124.04</v>
      </c>
    </row>
    <row r="1797" spans="2:5" ht="30">
      <c r="B1797" s="719">
        <v>92454</v>
      </c>
      <c r="C1797" s="720" t="s">
        <v>4207</v>
      </c>
      <c r="D1797" s="719" t="s">
        <v>0</v>
      </c>
      <c r="E1797" s="721">
        <v>128.85</v>
      </c>
    </row>
    <row r="1798" spans="2:5" ht="30">
      <c r="B1798" s="1079">
        <v>92455</v>
      </c>
      <c r="C1798" s="1080" t="s">
        <v>4208</v>
      </c>
      <c r="D1798" s="1079" t="s">
        <v>0</v>
      </c>
      <c r="E1798" s="718">
        <v>81.86</v>
      </c>
    </row>
    <row r="1799" spans="2:5" ht="30">
      <c r="B1799" s="719">
        <v>92456</v>
      </c>
      <c r="C1799" s="720" t="s">
        <v>4209</v>
      </c>
      <c r="D1799" s="719" t="s">
        <v>0</v>
      </c>
      <c r="E1799" s="721">
        <v>82.22</v>
      </c>
    </row>
    <row r="1800" spans="2:5" ht="30">
      <c r="B1800" s="1079">
        <v>92457</v>
      </c>
      <c r="C1800" s="1080" t="s">
        <v>4210</v>
      </c>
      <c r="D1800" s="1079" t="s">
        <v>0</v>
      </c>
      <c r="E1800" s="718">
        <v>107.32</v>
      </c>
    </row>
    <row r="1801" spans="2:5" ht="30">
      <c r="B1801" s="719">
        <v>92458</v>
      </c>
      <c r="C1801" s="720" t="s">
        <v>4211</v>
      </c>
      <c r="D1801" s="719" t="s">
        <v>0</v>
      </c>
      <c r="E1801" s="721">
        <v>117.73</v>
      </c>
    </row>
    <row r="1802" spans="2:5" ht="30">
      <c r="B1802" s="1079">
        <v>92459</v>
      </c>
      <c r="C1802" s="1080" t="s">
        <v>4212</v>
      </c>
      <c r="D1802" s="1079" t="s">
        <v>0</v>
      </c>
      <c r="E1802" s="718">
        <v>69.17</v>
      </c>
    </row>
    <row r="1803" spans="2:5" ht="30">
      <c r="B1803" s="719">
        <v>92460</v>
      </c>
      <c r="C1803" s="720" t="s">
        <v>4213</v>
      </c>
      <c r="D1803" s="719" t="s">
        <v>0</v>
      </c>
      <c r="E1803" s="721">
        <v>67.290000000000006</v>
      </c>
    </row>
    <row r="1804" spans="2:5" ht="30">
      <c r="B1804" s="1079">
        <v>92461</v>
      </c>
      <c r="C1804" s="1080" t="s">
        <v>4214</v>
      </c>
      <c r="D1804" s="1079" t="s">
        <v>0</v>
      </c>
      <c r="E1804" s="718">
        <v>98.59</v>
      </c>
    </row>
    <row r="1805" spans="2:5" ht="30">
      <c r="B1805" s="719">
        <v>92462</v>
      </c>
      <c r="C1805" s="720" t="s">
        <v>4215</v>
      </c>
      <c r="D1805" s="719" t="s">
        <v>0</v>
      </c>
      <c r="E1805" s="721">
        <v>110.63</v>
      </c>
    </row>
    <row r="1806" spans="2:5" ht="30">
      <c r="B1806" s="1079">
        <v>92463</v>
      </c>
      <c r="C1806" s="1080" t="s">
        <v>4216</v>
      </c>
      <c r="D1806" s="1079" t="s">
        <v>0</v>
      </c>
      <c r="E1806" s="718">
        <v>62.37</v>
      </c>
    </row>
    <row r="1807" spans="2:5" ht="30">
      <c r="B1807" s="719">
        <v>92464</v>
      </c>
      <c r="C1807" s="720" t="s">
        <v>4217</v>
      </c>
      <c r="D1807" s="719" t="s">
        <v>0</v>
      </c>
      <c r="E1807" s="721">
        <v>64.599999999999994</v>
      </c>
    </row>
    <row r="1808" spans="2:5" ht="30">
      <c r="B1808" s="1079">
        <v>92465</v>
      </c>
      <c r="C1808" s="1080" t="s">
        <v>4218</v>
      </c>
      <c r="D1808" s="1079" t="s">
        <v>0</v>
      </c>
      <c r="E1808" s="718">
        <v>77.36</v>
      </c>
    </row>
    <row r="1809" spans="2:5" ht="30">
      <c r="B1809" s="719">
        <v>92466</v>
      </c>
      <c r="C1809" s="720" t="s">
        <v>4219</v>
      </c>
      <c r="D1809" s="719" t="s">
        <v>0</v>
      </c>
      <c r="E1809" s="721">
        <v>104.94</v>
      </c>
    </row>
    <row r="1810" spans="2:5" ht="30">
      <c r="B1810" s="1079">
        <v>92467</v>
      </c>
      <c r="C1810" s="1080" t="s">
        <v>4220</v>
      </c>
      <c r="D1810" s="1079" t="s">
        <v>0</v>
      </c>
      <c r="E1810" s="718">
        <v>49.95</v>
      </c>
    </row>
    <row r="1811" spans="2:5" ht="30">
      <c r="B1811" s="719">
        <v>92468</v>
      </c>
      <c r="C1811" s="720" t="s">
        <v>4221</v>
      </c>
      <c r="D1811" s="719" t="s">
        <v>0</v>
      </c>
      <c r="E1811" s="721">
        <v>59.21</v>
      </c>
    </row>
    <row r="1812" spans="2:5" ht="30">
      <c r="B1812" s="1079">
        <v>92469</v>
      </c>
      <c r="C1812" s="1080" t="s">
        <v>4222</v>
      </c>
      <c r="D1812" s="1079" t="s">
        <v>0</v>
      </c>
      <c r="E1812" s="718">
        <v>70.28</v>
      </c>
    </row>
    <row r="1813" spans="2:5" ht="30">
      <c r="B1813" s="719">
        <v>92470</v>
      </c>
      <c r="C1813" s="720" t="s">
        <v>4223</v>
      </c>
      <c r="D1813" s="719" t="s">
        <v>0</v>
      </c>
      <c r="E1813" s="721">
        <v>101.06</v>
      </c>
    </row>
    <row r="1814" spans="2:5" ht="30">
      <c r="B1814" s="1079">
        <v>92471</v>
      </c>
      <c r="C1814" s="1080" t="s">
        <v>4224</v>
      </c>
      <c r="D1814" s="1079" t="s">
        <v>0</v>
      </c>
      <c r="E1814" s="718">
        <v>45.43</v>
      </c>
    </row>
    <row r="1815" spans="2:5" ht="30">
      <c r="B1815" s="719">
        <v>92472</v>
      </c>
      <c r="C1815" s="720" t="s">
        <v>4225</v>
      </c>
      <c r="D1815" s="719" t="s">
        <v>0</v>
      </c>
      <c r="E1815" s="721">
        <v>55.86</v>
      </c>
    </row>
    <row r="1816" spans="2:5" ht="30">
      <c r="B1816" s="1079">
        <v>92473</v>
      </c>
      <c r="C1816" s="1080" t="s">
        <v>4226</v>
      </c>
      <c r="D1816" s="1079" t="s">
        <v>0</v>
      </c>
      <c r="E1816" s="718">
        <v>64.510000000000005</v>
      </c>
    </row>
    <row r="1817" spans="2:5" ht="30">
      <c r="B1817" s="719">
        <v>92474</v>
      </c>
      <c r="C1817" s="720" t="s">
        <v>4227</v>
      </c>
      <c r="D1817" s="719" t="s">
        <v>0</v>
      </c>
      <c r="E1817" s="721">
        <v>97.69</v>
      </c>
    </row>
    <row r="1818" spans="2:5" ht="30">
      <c r="B1818" s="1079">
        <v>92475</v>
      </c>
      <c r="C1818" s="1080" t="s">
        <v>4228</v>
      </c>
      <c r="D1818" s="1079" t="s">
        <v>0</v>
      </c>
      <c r="E1818" s="718">
        <v>41.74</v>
      </c>
    </row>
    <row r="1819" spans="2:5" ht="30">
      <c r="B1819" s="719">
        <v>92476</v>
      </c>
      <c r="C1819" s="720" t="s">
        <v>4229</v>
      </c>
      <c r="D1819" s="719" t="s">
        <v>0</v>
      </c>
      <c r="E1819" s="721">
        <v>53</v>
      </c>
    </row>
    <row r="1820" spans="2:5" ht="30">
      <c r="B1820" s="1079">
        <v>92477</v>
      </c>
      <c r="C1820" s="1080" t="s">
        <v>4230</v>
      </c>
      <c r="D1820" s="1079" t="s">
        <v>0</v>
      </c>
      <c r="E1820" s="718">
        <v>52.31</v>
      </c>
    </row>
    <row r="1821" spans="2:5" ht="30">
      <c r="B1821" s="719">
        <v>92478</v>
      </c>
      <c r="C1821" s="720" t="s">
        <v>4231</v>
      </c>
      <c r="D1821" s="719" t="s">
        <v>0</v>
      </c>
      <c r="E1821" s="721">
        <v>91.11</v>
      </c>
    </row>
    <row r="1822" spans="2:5" ht="30">
      <c r="B1822" s="1079">
        <v>92479</v>
      </c>
      <c r="C1822" s="1080" t="s">
        <v>4232</v>
      </c>
      <c r="D1822" s="1079" t="s">
        <v>0</v>
      </c>
      <c r="E1822" s="718">
        <v>33.92</v>
      </c>
    </row>
    <row r="1823" spans="2:5" ht="30">
      <c r="B1823" s="719">
        <v>92480</v>
      </c>
      <c r="C1823" s="720" t="s">
        <v>4233</v>
      </c>
      <c r="D1823" s="719" t="s">
        <v>0</v>
      </c>
      <c r="E1823" s="721">
        <v>47.33</v>
      </c>
    </row>
    <row r="1824" spans="2:5" ht="30">
      <c r="B1824" s="1079">
        <v>92481</v>
      </c>
      <c r="C1824" s="1080" t="s">
        <v>4234</v>
      </c>
      <c r="D1824" s="1079" t="s">
        <v>0</v>
      </c>
      <c r="E1824" s="718">
        <v>135.19</v>
      </c>
    </row>
    <row r="1825" spans="2:5" ht="30">
      <c r="B1825" s="719">
        <v>92482</v>
      </c>
      <c r="C1825" s="720" t="s">
        <v>4235</v>
      </c>
      <c r="D1825" s="719" t="s">
        <v>0</v>
      </c>
      <c r="E1825" s="721">
        <v>126.08</v>
      </c>
    </row>
    <row r="1826" spans="2:5" ht="30">
      <c r="B1826" s="1079">
        <v>92483</v>
      </c>
      <c r="C1826" s="1080" t="s">
        <v>4236</v>
      </c>
      <c r="D1826" s="1079" t="s">
        <v>0</v>
      </c>
      <c r="E1826" s="718">
        <v>108.45</v>
      </c>
    </row>
    <row r="1827" spans="2:5" ht="30">
      <c r="B1827" s="719">
        <v>92484</v>
      </c>
      <c r="C1827" s="720" t="s">
        <v>4237</v>
      </c>
      <c r="D1827" s="719" t="s">
        <v>0</v>
      </c>
      <c r="E1827" s="721">
        <v>100.4</v>
      </c>
    </row>
    <row r="1828" spans="2:5" ht="30">
      <c r="B1828" s="1079">
        <v>92485</v>
      </c>
      <c r="C1828" s="1080" t="s">
        <v>4238</v>
      </c>
      <c r="D1828" s="1079" t="s">
        <v>0</v>
      </c>
      <c r="E1828" s="718">
        <v>80.53</v>
      </c>
    </row>
    <row r="1829" spans="2:5" ht="30">
      <c r="B1829" s="719">
        <v>92486</v>
      </c>
      <c r="C1829" s="720" t="s">
        <v>4239</v>
      </c>
      <c r="D1829" s="719" t="s">
        <v>0</v>
      </c>
      <c r="E1829" s="721">
        <v>74.349999999999994</v>
      </c>
    </row>
    <row r="1830" spans="2:5" ht="30">
      <c r="B1830" s="1079">
        <v>92487</v>
      </c>
      <c r="C1830" s="1080" t="s">
        <v>4240</v>
      </c>
      <c r="D1830" s="1079" t="s">
        <v>0</v>
      </c>
      <c r="E1830" s="718">
        <v>49.44</v>
      </c>
    </row>
    <row r="1831" spans="2:5" ht="30">
      <c r="B1831" s="719">
        <v>92488</v>
      </c>
      <c r="C1831" s="720" t="s">
        <v>4241</v>
      </c>
      <c r="D1831" s="719" t="s">
        <v>0</v>
      </c>
      <c r="E1831" s="721">
        <v>47.31</v>
      </c>
    </row>
    <row r="1832" spans="2:5" ht="30">
      <c r="B1832" s="1079">
        <v>92489</v>
      </c>
      <c r="C1832" s="1080" t="s">
        <v>4242</v>
      </c>
      <c r="D1832" s="1079" t="s">
        <v>0</v>
      </c>
      <c r="E1832" s="718">
        <v>37.659999999999997</v>
      </c>
    </row>
    <row r="1833" spans="2:5" ht="30">
      <c r="B1833" s="719">
        <v>92490</v>
      </c>
      <c r="C1833" s="720" t="s">
        <v>4243</v>
      </c>
      <c r="D1833" s="719" t="s">
        <v>0</v>
      </c>
      <c r="E1833" s="721">
        <v>35.71</v>
      </c>
    </row>
    <row r="1834" spans="2:5" ht="30">
      <c r="B1834" s="1079">
        <v>92491</v>
      </c>
      <c r="C1834" s="1080" t="s">
        <v>4244</v>
      </c>
      <c r="D1834" s="1079" t="s">
        <v>0</v>
      </c>
      <c r="E1834" s="718">
        <v>47.19</v>
      </c>
    </row>
    <row r="1835" spans="2:5" ht="30">
      <c r="B1835" s="719">
        <v>92492</v>
      </c>
      <c r="C1835" s="720" t="s">
        <v>4245</v>
      </c>
      <c r="D1835" s="719" t="s">
        <v>0</v>
      </c>
      <c r="E1835" s="721">
        <v>45.16</v>
      </c>
    </row>
    <row r="1836" spans="2:5" ht="30">
      <c r="B1836" s="1079">
        <v>92493</v>
      </c>
      <c r="C1836" s="1080" t="s">
        <v>4246</v>
      </c>
      <c r="D1836" s="1079" t="s">
        <v>0</v>
      </c>
      <c r="E1836" s="718">
        <v>33.369999999999997</v>
      </c>
    </row>
    <row r="1837" spans="2:5" ht="30">
      <c r="B1837" s="719">
        <v>92494</v>
      </c>
      <c r="C1837" s="720" t="s">
        <v>4247</v>
      </c>
      <c r="D1837" s="719" t="s">
        <v>0</v>
      </c>
      <c r="E1837" s="721">
        <v>33.869999999999997</v>
      </c>
    </row>
    <row r="1838" spans="2:5" ht="30">
      <c r="B1838" s="1079">
        <v>92495</v>
      </c>
      <c r="C1838" s="1080" t="s">
        <v>4248</v>
      </c>
      <c r="D1838" s="1079" t="s">
        <v>0</v>
      </c>
      <c r="E1838" s="718">
        <v>45.65</v>
      </c>
    </row>
    <row r="1839" spans="2:5" ht="30">
      <c r="B1839" s="719">
        <v>92496</v>
      </c>
      <c r="C1839" s="720" t="s">
        <v>4249</v>
      </c>
      <c r="D1839" s="719" t="s">
        <v>0</v>
      </c>
      <c r="E1839" s="721">
        <v>43.7</v>
      </c>
    </row>
    <row r="1840" spans="2:5" ht="30">
      <c r="B1840" s="1079">
        <v>92497</v>
      </c>
      <c r="C1840" s="1080" t="s">
        <v>4250</v>
      </c>
      <c r="D1840" s="1079" t="s">
        <v>0</v>
      </c>
      <c r="E1840" s="718">
        <v>34.450000000000003</v>
      </c>
    </row>
    <row r="1841" spans="2:5" ht="30">
      <c r="B1841" s="719">
        <v>92498</v>
      </c>
      <c r="C1841" s="720" t="s">
        <v>4251</v>
      </c>
      <c r="D1841" s="719" t="s">
        <v>0</v>
      </c>
      <c r="E1841" s="721">
        <v>32.630000000000003</v>
      </c>
    </row>
    <row r="1842" spans="2:5" ht="30">
      <c r="B1842" s="1079">
        <v>92499</v>
      </c>
      <c r="C1842" s="1080" t="s">
        <v>4252</v>
      </c>
      <c r="D1842" s="1079" t="s">
        <v>0</v>
      </c>
      <c r="E1842" s="718">
        <v>44.75</v>
      </c>
    </row>
    <row r="1843" spans="2:5" ht="30">
      <c r="B1843" s="719">
        <v>92500</v>
      </c>
      <c r="C1843" s="720" t="s">
        <v>4253</v>
      </c>
      <c r="D1843" s="719" t="s">
        <v>0</v>
      </c>
      <c r="E1843" s="721">
        <v>42.85</v>
      </c>
    </row>
    <row r="1844" spans="2:5" ht="30">
      <c r="B1844" s="1079">
        <v>92501</v>
      </c>
      <c r="C1844" s="1080" t="s">
        <v>4254</v>
      </c>
      <c r="D1844" s="1079" t="s">
        <v>0</v>
      </c>
      <c r="E1844" s="718">
        <v>33.700000000000003</v>
      </c>
    </row>
    <row r="1845" spans="2:5" ht="30">
      <c r="B1845" s="719">
        <v>92502</v>
      </c>
      <c r="C1845" s="720" t="s">
        <v>4255</v>
      </c>
      <c r="D1845" s="719" t="s">
        <v>0</v>
      </c>
      <c r="E1845" s="721">
        <v>31.93</v>
      </c>
    </row>
    <row r="1846" spans="2:5" ht="30">
      <c r="B1846" s="1079">
        <v>92503</v>
      </c>
      <c r="C1846" s="1080" t="s">
        <v>4256</v>
      </c>
      <c r="D1846" s="1079" t="s">
        <v>0</v>
      </c>
      <c r="E1846" s="718">
        <v>43.28</v>
      </c>
    </row>
    <row r="1847" spans="2:5" ht="30">
      <c r="B1847" s="719">
        <v>92504</v>
      </c>
      <c r="C1847" s="720" t="s">
        <v>4257</v>
      </c>
      <c r="D1847" s="719" t="s">
        <v>0</v>
      </c>
      <c r="E1847" s="721">
        <v>34.61</v>
      </c>
    </row>
    <row r="1848" spans="2:5" ht="30">
      <c r="B1848" s="1079">
        <v>92505</v>
      </c>
      <c r="C1848" s="1080" t="s">
        <v>4258</v>
      </c>
      <c r="D1848" s="1079" t="s">
        <v>0</v>
      </c>
      <c r="E1848" s="718">
        <v>32.44</v>
      </c>
    </row>
    <row r="1849" spans="2:5" ht="30">
      <c r="B1849" s="719">
        <v>92506</v>
      </c>
      <c r="C1849" s="720" t="s">
        <v>4259</v>
      </c>
      <c r="D1849" s="719" t="s">
        <v>0</v>
      </c>
      <c r="E1849" s="721">
        <v>30.74</v>
      </c>
    </row>
    <row r="1850" spans="2:5" ht="30">
      <c r="B1850" s="1079">
        <v>92507</v>
      </c>
      <c r="C1850" s="1080" t="s">
        <v>4260</v>
      </c>
      <c r="D1850" s="1079" t="s">
        <v>0</v>
      </c>
      <c r="E1850" s="718">
        <v>46.88</v>
      </c>
    </row>
    <row r="1851" spans="2:5" ht="30">
      <c r="B1851" s="719">
        <v>92508</v>
      </c>
      <c r="C1851" s="720" t="s">
        <v>4261</v>
      </c>
      <c r="D1851" s="719" t="s">
        <v>0</v>
      </c>
      <c r="E1851" s="721">
        <v>45.17</v>
      </c>
    </row>
    <row r="1852" spans="2:5" ht="30">
      <c r="B1852" s="1079">
        <v>92509</v>
      </c>
      <c r="C1852" s="1080" t="s">
        <v>4262</v>
      </c>
      <c r="D1852" s="1079" t="s">
        <v>0</v>
      </c>
      <c r="E1852" s="718">
        <v>33.53</v>
      </c>
    </row>
    <row r="1853" spans="2:5" ht="30">
      <c r="B1853" s="719">
        <v>92510</v>
      </c>
      <c r="C1853" s="720" t="s">
        <v>4263</v>
      </c>
      <c r="D1853" s="719" t="s">
        <v>0</v>
      </c>
      <c r="E1853" s="721">
        <v>31.96</v>
      </c>
    </row>
    <row r="1854" spans="2:5" ht="30">
      <c r="B1854" s="1079">
        <v>92511</v>
      </c>
      <c r="C1854" s="1080" t="s">
        <v>4264</v>
      </c>
      <c r="D1854" s="1079" t="s">
        <v>0</v>
      </c>
      <c r="E1854" s="718">
        <v>37.119999999999997</v>
      </c>
    </row>
    <row r="1855" spans="2:5" ht="30">
      <c r="B1855" s="719">
        <v>92512</v>
      </c>
      <c r="C1855" s="720" t="s">
        <v>4265</v>
      </c>
      <c r="D1855" s="719" t="s">
        <v>0</v>
      </c>
      <c r="E1855" s="721">
        <v>35.81</v>
      </c>
    </row>
    <row r="1856" spans="2:5" ht="30">
      <c r="B1856" s="1079">
        <v>92513</v>
      </c>
      <c r="C1856" s="1080" t="s">
        <v>4266</v>
      </c>
      <c r="D1856" s="1079" t="s">
        <v>0</v>
      </c>
      <c r="E1856" s="718">
        <v>24.6</v>
      </c>
    </row>
    <row r="1857" spans="2:5" ht="30">
      <c r="B1857" s="719">
        <v>92514</v>
      </c>
      <c r="C1857" s="720" t="s">
        <v>4267</v>
      </c>
      <c r="D1857" s="719" t="s">
        <v>0</v>
      </c>
      <c r="E1857" s="721">
        <v>23.39</v>
      </c>
    </row>
    <row r="1858" spans="2:5" ht="30">
      <c r="B1858" s="1079">
        <v>92515</v>
      </c>
      <c r="C1858" s="1080" t="s">
        <v>4268</v>
      </c>
      <c r="D1858" s="1079" t="s">
        <v>0</v>
      </c>
      <c r="E1858" s="718">
        <v>31.93</v>
      </c>
    </row>
    <row r="1859" spans="2:5" ht="30">
      <c r="B1859" s="719">
        <v>92516</v>
      </c>
      <c r="C1859" s="720" t="s">
        <v>4269</v>
      </c>
      <c r="D1859" s="719" t="s">
        <v>0</v>
      </c>
      <c r="E1859" s="721">
        <v>30.8</v>
      </c>
    </row>
    <row r="1860" spans="2:5" ht="30">
      <c r="B1860" s="1079">
        <v>92517</v>
      </c>
      <c r="C1860" s="1080" t="s">
        <v>4270</v>
      </c>
      <c r="D1860" s="1079" t="s">
        <v>0</v>
      </c>
      <c r="E1860" s="718">
        <v>20.43</v>
      </c>
    </row>
    <row r="1861" spans="2:5" ht="30">
      <c r="B1861" s="719">
        <v>92518</v>
      </c>
      <c r="C1861" s="720" t="s">
        <v>4271</v>
      </c>
      <c r="D1861" s="719" t="s">
        <v>0</v>
      </c>
      <c r="E1861" s="721">
        <v>19.37</v>
      </c>
    </row>
    <row r="1862" spans="2:5" ht="30">
      <c r="B1862" s="1079">
        <v>92519</v>
      </c>
      <c r="C1862" s="1080" t="s">
        <v>4272</v>
      </c>
      <c r="D1862" s="1079" t="s">
        <v>0</v>
      </c>
      <c r="E1862" s="718">
        <v>29.29</v>
      </c>
    </row>
    <row r="1863" spans="2:5" ht="30">
      <c r="B1863" s="719">
        <v>92520</v>
      </c>
      <c r="C1863" s="720" t="s">
        <v>4273</v>
      </c>
      <c r="D1863" s="719" t="s">
        <v>0</v>
      </c>
      <c r="E1863" s="721">
        <v>28.25</v>
      </c>
    </row>
    <row r="1864" spans="2:5" ht="30">
      <c r="B1864" s="1079">
        <v>92521</v>
      </c>
      <c r="C1864" s="1080" t="s">
        <v>4274</v>
      </c>
      <c r="D1864" s="1079" t="s">
        <v>0</v>
      </c>
      <c r="E1864" s="718">
        <v>18.29</v>
      </c>
    </row>
    <row r="1865" spans="2:5" ht="30">
      <c r="B1865" s="719">
        <v>92522</v>
      </c>
      <c r="C1865" s="720" t="s">
        <v>4275</v>
      </c>
      <c r="D1865" s="719" t="s">
        <v>0</v>
      </c>
      <c r="E1865" s="721">
        <v>17.309999999999999</v>
      </c>
    </row>
    <row r="1866" spans="2:5" ht="30">
      <c r="B1866" s="1079">
        <v>92523</v>
      </c>
      <c r="C1866" s="1080" t="s">
        <v>4276</v>
      </c>
      <c r="D1866" s="1079" t="s">
        <v>0</v>
      </c>
      <c r="E1866" s="718">
        <v>28.23</v>
      </c>
    </row>
    <row r="1867" spans="2:5" ht="30">
      <c r="B1867" s="719">
        <v>92524</v>
      </c>
      <c r="C1867" s="720" t="s">
        <v>4277</v>
      </c>
      <c r="D1867" s="719" t="s">
        <v>0</v>
      </c>
      <c r="E1867" s="721">
        <v>27.23</v>
      </c>
    </row>
    <row r="1868" spans="2:5" ht="30">
      <c r="B1868" s="1079">
        <v>92525</v>
      </c>
      <c r="C1868" s="1080" t="s">
        <v>4278</v>
      </c>
      <c r="D1868" s="1079" t="s">
        <v>0</v>
      </c>
      <c r="E1868" s="718">
        <v>17.54</v>
      </c>
    </row>
    <row r="1869" spans="2:5" ht="30">
      <c r="B1869" s="719">
        <v>92526</v>
      </c>
      <c r="C1869" s="720" t="s">
        <v>4279</v>
      </c>
      <c r="D1869" s="719" t="s">
        <v>0</v>
      </c>
      <c r="E1869" s="721">
        <v>16.600000000000001</v>
      </c>
    </row>
    <row r="1870" spans="2:5" ht="30">
      <c r="B1870" s="1079">
        <v>92527</v>
      </c>
      <c r="C1870" s="1080" t="s">
        <v>4280</v>
      </c>
      <c r="D1870" s="1079" t="s">
        <v>0</v>
      </c>
      <c r="E1870" s="718">
        <v>27.2</v>
      </c>
    </row>
    <row r="1871" spans="2:5" ht="30">
      <c r="B1871" s="719">
        <v>92528</v>
      </c>
      <c r="C1871" s="720" t="s">
        <v>4281</v>
      </c>
      <c r="D1871" s="719" t="s">
        <v>0</v>
      </c>
      <c r="E1871" s="721">
        <v>26.24</v>
      </c>
    </row>
    <row r="1872" spans="2:5" ht="30">
      <c r="B1872" s="1079">
        <v>92529</v>
      </c>
      <c r="C1872" s="1080" t="s">
        <v>4282</v>
      </c>
      <c r="D1872" s="1079" t="s">
        <v>0</v>
      </c>
      <c r="E1872" s="718">
        <v>16.7</v>
      </c>
    </row>
    <row r="1873" spans="2:5" ht="30">
      <c r="B1873" s="719">
        <v>92530</v>
      </c>
      <c r="C1873" s="720" t="s">
        <v>4283</v>
      </c>
      <c r="D1873" s="719" t="s">
        <v>0</v>
      </c>
      <c r="E1873" s="721">
        <v>15.79</v>
      </c>
    </row>
    <row r="1874" spans="2:5" ht="30">
      <c r="B1874" s="1079">
        <v>92531</v>
      </c>
      <c r="C1874" s="1080" t="s">
        <v>4284</v>
      </c>
      <c r="D1874" s="1079" t="s">
        <v>0</v>
      </c>
      <c r="E1874" s="718">
        <v>26.42</v>
      </c>
    </row>
    <row r="1875" spans="2:5" ht="30">
      <c r="B1875" s="719">
        <v>92532</v>
      </c>
      <c r="C1875" s="720" t="s">
        <v>4285</v>
      </c>
      <c r="D1875" s="719" t="s">
        <v>0</v>
      </c>
      <c r="E1875" s="721">
        <v>25.48</v>
      </c>
    </row>
    <row r="1876" spans="2:5" ht="30">
      <c r="B1876" s="1079">
        <v>92533</v>
      </c>
      <c r="C1876" s="1080" t="s">
        <v>4286</v>
      </c>
      <c r="D1876" s="1079" t="s">
        <v>0</v>
      </c>
      <c r="E1876" s="718">
        <v>16.07</v>
      </c>
    </row>
    <row r="1877" spans="2:5" ht="30">
      <c r="B1877" s="719">
        <v>92534</v>
      </c>
      <c r="C1877" s="720" t="s">
        <v>4287</v>
      </c>
      <c r="D1877" s="719" t="s">
        <v>0</v>
      </c>
      <c r="E1877" s="721">
        <v>15.21</v>
      </c>
    </row>
    <row r="1878" spans="2:5" ht="30">
      <c r="B1878" s="1079">
        <v>92535</v>
      </c>
      <c r="C1878" s="1080" t="s">
        <v>4288</v>
      </c>
      <c r="D1878" s="1079" t="s">
        <v>0</v>
      </c>
      <c r="E1878" s="718">
        <v>25.04</v>
      </c>
    </row>
    <row r="1879" spans="2:5" ht="30">
      <c r="B1879" s="719">
        <v>92536</v>
      </c>
      <c r="C1879" s="720" t="s">
        <v>4289</v>
      </c>
      <c r="D1879" s="719" t="s">
        <v>0</v>
      </c>
      <c r="E1879" s="721">
        <v>24.13</v>
      </c>
    </row>
    <row r="1880" spans="2:5" ht="30">
      <c r="B1880" s="1079">
        <v>92537</v>
      </c>
      <c r="C1880" s="1080" t="s">
        <v>4290</v>
      </c>
      <c r="D1880" s="1079" t="s">
        <v>0</v>
      </c>
      <c r="E1880" s="718">
        <v>14.86</v>
      </c>
    </row>
    <row r="1881" spans="2:5" ht="30">
      <c r="B1881" s="719">
        <v>92538</v>
      </c>
      <c r="C1881" s="720" t="s">
        <v>4291</v>
      </c>
      <c r="D1881" s="719" t="s">
        <v>0</v>
      </c>
      <c r="E1881" s="721">
        <v>14.02</v>
      </c>
    </row>
    <row r="1882" spans="2:5">
      <c r="B1882" s="1079" t="s">
        <v>536</v>
      </c>
      <c r="C1882" s="1080" t="s">
        <v>4292</v>
      </c>
      <c r="D1882" s="1079" t="s">
        <v>30</v>
      </c>
      <c r="E1882" s="718">
        <v>20.81</v>
      </c>
    </row>
    <row r="1883" spans="2:5">
      <c r="B1883" s="719" t="s">
        <v>537</v>
      </c>
      <c r="C1883" s="720" t="s">
        <v>538</v>
      </c>
      <c r="D1883" s="719" t="s">
        <v>30</v>
      </c>
      <c r="E1883" s="721">
        <v>445.12</v>
      </c>
    </row>
    <row r="1884" spans="2:5">
      <c r="B1884" s="1079" t="s">
        <v>539</v>
      </c>
      <c r="C1884" s="1080" t="s">
        <v>4293</v>
      </c>
      <c r="D1884" s="1079" t="s">
        <v>26</v>
      </c>
      <c r="E1884" s="718">
        <v>6.8</v>
      </c>
    </row>
    <row r="1885" spans="2:5">
      <c r="B1885" s="719" t="s">
        <v>540</v>
      </c>
      <c r="C1885" s="720" t="s">
        <v>541</v>
      </c>
      <c r="D1885" s="719" t="s">
        <v>29</v>
      </c>
      <c r="E1885" s="721">
        <v>35.14</v>
      </c>
    </row>
    <row r="1886" spans="2:5">
      <c r="B1886" s="1079" t="s">
        <v>542</v>
      </c>
      <c r="C1886" s="1080" t="s">
        <v>543</v>
      </c>
      <c r="D1886" s="1079" t="s">
        <v>29</v>
      </c>
      <c r="E1886" s="718">
        <v>39.78</v>
      </c>
    </row>
    <row r="1887" spans="2:5">
      <c r="B1887" s="719" t="s">
        <v>544</v>
      </c>
      <c r="C1887" s="720" t="s">
        <v>545</v>
      </c>
      <c r="D1887" s="719" t="s">
        <v>29</v>
      </c>
      <c r="E1887" s="721">
        <v>44.43</v>
      </c>
    </row>
    <row r="1888" spans="2:5">
      <c r="B1888" s="1079" t="s">
        <v>546</v>
      </c>
      <c r="C1888" s="1080" t="s">
        <v>547</v>
      </c>
      <c r="D1888" s="1079" t="s">
        <v>29</v>
      </c>
      <c r="E1888" s="718">
        <v>49.07</v>
      </c>
    </row>
    <row r="1889" spans="2:5">
      <c r="B1889" s="719" t="s">
        <v>548</v>
      </c>
      <c r="C1889" s="720" t="s">
        <v>4294</v>
      </c>
      <c r="D1889" s="719" t="s">
        <v>29</v>
      </c>
      <c r="E1889" s="721">
        <v>43.9</v>
      </c>
    </row>
    <row r="1890" spans="2:5">
      <c r="B1890" s="1079" t="s">
        <v>549</v>
      </c>
      <c r="C1890" s="1080" t="s">
        <v>550</v>
      </c>
      <c r="D1890" s="1079" t="s">
        <v>29</v>
      </c>
      <c r="E1890" s="718">
        <v>48.55</v>
      </c>
    </row>
    <row r="1891" spans="2:5">
      <c r="B1891" s="719" t="s">
        <v>551</v>
      </c>
      <c r="C1891" s="720" t="s">
        <v>552</v>
      </c>
      <c r="D1891" s="719" t="s">
        <v>29</v>
      </c>
      <c r="E1891" s="721">
        <v>53.2</v>
      </c>
    </row>
    <row r="1892" spans="2:5">
      <c r="B1892" s="1079" t="s">
        <v>553</v>
      </c>
      <c r="C1892" s="1080" t="s">
        <v>554</v>
      </c>
      <c r="D1892" s="1079" t="s">
        <v>29</v>
      </c>
      <c r="E1892" s="718">
        <v>67.709999999999994</v>
      </c>
    </row>
    <row r="1893" spans="2:5" ht="30">
      <c r="B1893" s="719" t="s">
        <v>555</v>
      </c>
      <c r="C1893" s="720" t="s">
        <v>556</v>
      </c>
      <c r="D1893" s="719" t="s">
        <v>29</v>
      </c>
      <c r="E1893" s="721">
        <v>90.24</v>
      </c>
    </row>
    <row r="1894" spans="2:5" ht="30">
      <c r="B1894" s="1079" t="s">
        <v>557</v>
      </c>
      <c r="C1894" s="1080" t="s">
        <v>558</v>
      </c>
      <c r="D1894" s="1079" t="s">
        <v>29</v>
      </c>
      <c r="E1894" s="718">
        <v>94.88</v>
      </c>
    </row>
    <row r="1895" spans="2:5">
      <c r="B1895" s="719" t="s">
        <v>559</v>
      </c>
      <c r="C1895" s="720" t="s">
        <v>560</v>
      </c>
      <c r="D1895" s="719" t="s">
        <v>29</v>
      </c>
      <c r="E1895" s="721">
        <v>99.53</v>
      </c>
    </row>
    <row r="1896" spans="2:5">
      <c r="B1896" s="1079" t="s">
        <v>561</v>
      </c>
      <c r="C1896" s="1080" t="s">
        <v>562</v>
      </c>
      <c r="D1896" s="1079" t="s">
        <v>29</v>
      </c>
      <c r="E1896" s="718">
        <v>114.05</v>
      </c>
    </row>
    <row r="1897" spans="2:5">
      <c r="B1897" s="719">
        <v>85662</v>
      </c>
      <c r="C1897" s="720" t="s">
        <v>4295</v>
      </c>
      <c r="D1897" s="719" t="s">
        <v>0</v>
      </c>
      <c r="E1897" s="721">
        <v>10.17</v>
      </c>
    </row>
    <row r="1898" spans="2:5">
      <c r="B1898" s="1079">
        <v>89996</v>
      </c>
      <c r="C1898" s="1080" t="s">
        <v>4296</v>
      </c>
      <c r="D1898" s="1079" t="s">
        <v>26</v>
      </c>
      <c r="E1898" s="718">
        <v>4.8499999999999996</v>
      </c>
    </row>
    <row r="1899" spans="2:5">
      <c r="B1899" s="719">
        <v>89997</v>
      </c>
      <c r="C1899" s="720" t="s">
        <v>4297</v>
      </c>
      <c r="D1899" s="719" t="s">
        <v>26</v>
      </c>
      <c r="E1899" s="721">
        <v>4.09</v>
      </c>
    </row>
    <row r="1900" spans="2:5">
      <c r="B1900" s="1079">
        <v>89998</v>
      </c>
      <c r="C1900" s="1080" t="s">
        <v>4298</v>
      </c>
      <c r="D1900" s="1079" t="s">
        <v>26</v>
      </c>
      <c r="E1900" s="718">
        <v>4.49</v>
      </c>
    </row>
    <row r="1901" spans="2:5">
      <c r="B1901" s="719">
        <v>89999</v>
      </c>
      <c r="C1901" s="720" t="s">
        <v>4299</v>
      </c>
      <c r="D1901" s="719" t="s">
        <v>26</v>
      </c>
      <c r="E1901" s="721">
        <v>7.8</v>
      </c>
    </row>
    <row r="1902" spans="2:5">
      <c r="B1902" s="1079">
        <v>90000</v>
      </c>
      <c r="C1902" s="1080" t="s">
        <v>4300</v>
      </c>
      <c r="D1902" s="1079" t="s">
        <v>26</v>
      </c>
      <c r="E1902" s="718">
        <v>5.78</v>
      </c>
    </row>
    <row r="1903" spans="2:5" ht="30">
      <c r="B1903" s="719">
        <v>91593</v>
      </c>
      <c r="C1903" s="720" t="s">
        <v>4301</v>
      </c>
      <c r="D1903" s="719" t="s">
        <v>26</v>
      </c>
      <c r="E1903" s="721">
        <v>6.88</v>
      </c>
    </row>
    <row r="1904" spans="2:5" ht="30">
      <c r="B1904" s="1079">
        <v>91594</v>
      </c>
      <c r="C1904" s="1080" t="s">
        <v>4302</v>
      </c>
      <c r="D1904" s="1079" t="s">
        <v>26</v>
      </c>
      <c r="E1904" s="718">
        <v>7.27</v>
      </c>
    </row>
    <row r="1905" spans="2:5">
      <c r="B1905" s="719">
        <v>91595</v>
      </c>
      <c r="C1905" s="720" t="s">
        <v>4303</v>
      </c>
      <c r="D1905" s="719" t="s">
        <v>26</v>
      </c>
      <c r="E1905" s="721">
        <v>8.0500000000000007</v>
      </c>
    </row>
    <row r="1906" spans="2:5">
      <c r="B1906" s="1079">
        <v>91596</v>
      </c>
      <c r="C1906" s="1080" t="s">
        <v>4304</v>
      </c>
      <c r="D1906" s="1079" t="s">
        <v>26</v>
      </c>
      <c r="E1906" s="718">
        <v>7.02</v>
      </c>
    </row>
    <row r="1907" spans="2:5">
      <c r="B1907" s="719">
        <v>91597</v>
      </c>
      <c r="C1907" s="720" t="s">
        <v>4305</v>
      </c>
      <c r="D1907" s="719" t="s">
        <v>26</v>
      </c>
      <c r="E1907" s="721">
        <v>4.8899999999999997</v>
      </c>
    </row>
    <row r="1908" spans="2:5">
      <c r="B1908" s="1079">
        <v>91598</v>
      </c>
      <c r="C1908" s="1080" t="s">
        <v>4306</v>
      </c>
      <c r="D1908" s="1079" t="s">
        <v>26</v>
      </c>
      <c r="E1908" s="718">
        <v>6.96</v>
      </c>
    </row>
    <row r="1909" spans="2:5">
      <c r="B1909" s="719">
        <v>91599</v>
      </c>
      <c r="C1909" s="720" t="s">
        <v>4307</v>
      </c>
      <c r="D1909" s="719" t="s">
        <v>26</v>
      </c>
      <c r="E1909" s="721">
        <v>7.43</v>
      </c>
    </row>
    <row r="1910" spans="2:5">
      <c r="B1910" s="1079">
        <v>91600</v>
      </c>
      <c r="C1910" s="1080" t="s">
        <v>4308</v>
      </c>
      <c r="D1910" s="1079" t="s">
        <v>26</v>
      </c>
      <c r="E1910" s="718">
        <v>7.91</v>
      </c>
    </row>
    <row r="1911" spans="2:5" ht="30">
      <c r="B1911" s="719">
        <v>91601</v>
      </c>
      <c r="C1911" s="720" t="s">
        <v>4309</v>
      </c>
      <c r="D1911" s="719" t="s">
        <v>26</v>
      </c>
      <c r="E1911" s="721">
        <v>6.41</v>
      </c>
    </row>
    <row r="1912" spans="2:5" ht="30">
      <c r="B1912" s="1079">
        <v>91602</v>
      </c>
      <c r="C1912" s="1080" t="s">
        <v>4310</v>
      </c>
      <c r="D1912" s="1079" t="s">
        <v>26</v>
      </c>
      <c r="E1912" s="718">
        <v>5.82</v>
      </c>
    </row>
    <row r="1913" spans="2:5" ht="30">
      <c r="B1913" s="719">
        <v>91603</v>
      </c>
      <c r="C1913" s="720" t="s">
        <v>4311</v>
      </c>
      <c r="D1913" s="719" t="s">
        <v>26</v>
      </c>
      <c r="E1913" s="721">
        <v>4.6100000000000003</v>
      </c>
    </row>
    <row r="1914" spans="2:5" ht="30">
      <c r="B1914" s="1079">
        <v>92759</v>
      </c>
      <c r="C1914" s="1080" t="s">
        <v>4312</v>
      </c>
      <c r="D1914" s="1079" t="s">
        <v>26</v>
      </c>
      <c r="E1914" s="718">
        <v>9.69</v>
      </c>
    </row>
    <row r="1915" spans="2:5" ht="30">
      <c r="B1915" s="719">
        <v>92760</v>
      </c>
      <c r="C1915" s="720" t="s">
        <v>4313</v>
      </c>
      <c r="D1915" s="719" t="s">
        <v>26</v>
      </c>
      <c r="E1915" s="721">
        <v>8.8800000000000008</v>
      </c>
    </row>
    <row r="1916" spans="2:5" ht="30">
      <c r="B1916" s="1079">
        <v>92761</v>
      </c>
      <c r="C1916" s="1080" t="s">
        <v>4314</v>
      </c>
      <c r="D1916" s="1079" t="s">
        <v>26</v>
      </c>
      <c r="E1916" s="718">
        <v>8.4499999999999993</v>
      </c>
    </row>
    <row r="1917" spans="2:5" ht="30">
      <c r="B1917" s="719">
        <v>92762</v>
      </c>
      <c r="C1917" s="720" t="s">
        <v>4315</v>
      </c>
      <c r="D1917" s="719" t="s">
        <v>26</v>
      </c>
      <c r="E1917" s="721">
        <v>6.85</v>
      </c>
    </row>
    <row r="1918" spans="2:5" ht="30">
      <c r="B1918" s="1079">
        <v>92763</v>
      </c>
      <c r="C1918" s="1080" t="s">
        <v>4316</v>
      </c>
      <c r="D1918" s="1079" t="s">
        <v>26</v>
      </c>
      <c r="E1918" s="718">
        <v>5.61</v>
      </c>
    </row>
    <row r="1919" spans="2:5" ht="30">
      <c r="B1919" s="719">
        <v>92764</v>
      </c>
      <c r="C1919" s="720" t="s">
        <v>4317</v>
      </c>
      <c r="D1919" s="719" t="s">
        <v>26</v>
      </c>
      <c r="E1919" s="721">
        <v>4.28</v>
      </c>
    </row>
    <row r="1920" spans="2:5" ht="30">
      <c r="B1920" s="1079">
        <v>92765</v>
      </c>
      <c r="C1920" s="1080" t="s">
        <v>4318</v>
      </c>
      <c r="D1920" s="1079" t="s">
        <v>26</v>
      </c>
      <c r="E1920" s="718">
        <v>3.84</v>
      </c>
    </row>
    <row r="1921" spans="2:5" ht="30">
      <c r="B1921" s="719">
        <v>92766</v>
      </c>
      <c r="C1921" s="720" t="s">
        <v>4319</v>
      </c>
      <c r="D1921" s="719" t="s">
        <v>26</v>
      </c>
      <c r="E1921" s="721">
        <v>4.13</v>
      </c>
    </row>
    <row r="1922" spans="2:5" ht="30">
      <c r="B1922" s="1079">
        <v>92767</v>
      </c>
      <c r="C1922" s="1080" t="s">
        <v>4320</v>
      </c>
      <c r="D1922" s="1079" t="s">
        <v>26</v>
      </c>
      <c r="E1922" s="718">
        <v>8.08</v>
      </c>
    </row>
    <row r="1923" spans="2:5" ht="30">
      <c r="B1923" s="719">
        <v>92768</v>
      </c>
      <c r="C1923" s="720" t="s">
        <v>4321</v>
      </c>
      <c r="D1923" s="719" t="s">
        <v>26</v>
      </c>
      <c r="E1923" s="721">
        <v>7.14</v>
      </c>
    </row>
    <row r="1924" spans="2:5" ht="30">
      <c r="B1924" s="1079">
        <v>92769</v>
      </c>
      <c r="C1924" s="1080" t="s">
        <v>4322</v>
      </c>
      <c r="D1924" s="1079" t="s">
        <v>26</v>
      </c>
      <c r="E1924" s="718">
        <v>6.3</v>
      </c>
    </row>
    <row r="1925" spans="2:5" ht="30">
      <c r="B1925" s="719">
        <v>92770</v>
      </c>
      <c r="C1925" s="720" t="s">
        <v>4323</v>
      </c>
      <c r="D1925" s="719" t="s">
        <v>26</v>
      </c>
      <c r="E1925" s="721">
        <v>6.06</v>
      </c>
    </row>
    <row r="1926" spans="2:5" ht="30">
      <c r="B1926" s="1079">
        <v>92771</v>
      </c>
      <c r="C1926" s="1080" t="s">
        <v>4324</v>
      </c>
      <c r="D1926" s="1079" t="s">
        <v>26</v>
      </c>
      <c r="E1926" s="718">
        <v>4.84</v>
      </c>
    </row>
    <row r="1927" spans="2:5" ht="30">
      <c r="B1927" s="719">
        <v>92772</v>
      </c>
      <c r="C1927" s="720" t="s">
        <v>4325</v>
      </c>
      <c r="D1927" s="719" t="s">
        <v>26</v>
      </c>
      <c r="E1927" s="721">
        <v>4.2</v>
      </c>
    </row>
    <row r="1928" spans="2:5" ht="30">
      <c r="B1928" s="1079">
        <v>92773</v>
      </c>
      <c r="C1928" s="1080" t="s">
        <v>4326</v>
      </c>
      <c r="D1928" s="1079" t="s">
        <v>26</v>
      </c>
      <c r="E1928" s="718">
        <v>3.95</v>
      </c>
    </row>
    <row r="1929" spans="2:5" ht="30">
      <c r="B1929" s="719">
        <v>92774</v>
      </c>
      <c r="C1929" s="720" t="s">
        <v>4327</v>
      </c>
      <c r="D1929" s="719" t="s">
        <v>26</v>
      </c>
      <c r="E1929" s="721">
        <v>3.62</v>
      </c>
    </row>
    <row r="1930" spans="2:5" ht="30">
      <c r="B1930" s="1079">
        <v>92775</v>
      </c>
      <c r="C1930" s="1080" t="s">
        <v>4328</v>
      </c>
      <c r="D1930" s="1079" t="s">
        <v>26</v>
      </c>
      <c r="E1930" s="718">
        <v>11.62</v>
      </c>
    </row>
    <row r="1931" spans="2:5" ht="30">
      <c r="B1931" s="719">
        <v>92776</v>
      </c>
      <c r="C1931" s="720" t="s">
        <v>4329</v>
      </c>
      <c r="D1931" s="719" t="s">
        <v>26</v>
      </c>
      <c r="E1931" s="721">
        <v>10.36</v>
      </c>
    </row>
    <row r="1932" spans="2:5" ht="30">
      <c r="B1932" s="1079">
        <v>92777</v>
      </c>
      <c r="C1932" s="1080" t="s">
        <v>4330</v>
      </c>
      <c r="D1932" s="1079" t="s">
        <v>26</v>
      </c>
      <c r="E1932" s="718">
        <v>9.5500000000000007</v>
      </c>
    </row>
    <row r="1933" spans="2:5" ht="30">
      <c r="B1933" s="719">
        <v>92778</v>
      </c>
      <c r="C1933" s="720" t="s">
        <v>4331</v>
      </c>
      <c r="D1933" s="719" t="s">
        <v>26</v>
      </c>
      <c r="E1933" s="721">
        <v>7.67</v>
      </c>
    </row>
    <row r="1934" spans="2:5" ht="30">
      <c r="B1934" s="1079">
        <v>92779</v>
      </c>
      <c r="C1934" s="1080" t="s">
        <v>4332</v>
      </c>
      <c r="D1934" s="1079" t="s">
        <v>26</v>
      </c>
      <c r="E1934" s="718">
        <v>6.21</v>
      </c>
    </row>
    <row r="1935" spans="2:5" ht="30">
      <c r="B1935" s="719">
        <v>92780</v>
      </c>
      <c r="C1935" s="720" t="s">
        <v>4333</v>
      </c>
      <c r="D1935" s="719" t="s">
        <v>26</v>
      </c>
      <c r="E1935" s="721">
        <v>4.6900000000000004</v>
      </c>
    </row>
    <row r="1936" spans="2:5" ht="30">
      <c r="B1936" s="1079">
        <v>92781</v>
      </c>
      <c r="C1936" s="1080" t="s">
        <v>4334</v>
      </c>
      <c r="D1936" s="1079" t="s">
        <v>26</v>
      </c>
      <c r="E1936" s="718">
        <v>4.1100000000000003</v>
      </c>
    </row>
    <row r="1937" spans="2:5" ht="30">
      <c r="B1937" s="719">
        <v>92782</v>
      </c>
      <c r="C1937" s="720" t="s">
        <v>4335</v>
      </c>
      <c r="D1937" s="719" t="s">
        <v>26</v>
      </c>
      <c r="E1937" s="721">
        <v>4.29</v>
      </c>
    </row>
    <row r="1938" spans="2:5" ht="30">
      <c r="B1938" s="1079">
        <v>92783</v>
      </c>
      <c r="C1938" s="1080" t="s">
        <v>4336</v>
      </c>
      <c r="D1938" s="1079" t="s">
        <v>26</v>
      </c>
      <c r="E1938" s="718">
        <v>9.7200000000000006</v>
      </c>
    </row>
    <row r="1939" spans="2:5" ht="30">
      <c r="B1939" s="719">
        <v>92784</v>
      </c>
      <c r="C1939" s="720" t="s">
        <v>4337</v>
      </c>
      <c r="D1939" s="719" t="s">
        <v>26</v>
      </c>
      <c r="E1939" s="721">
        <v>8.48</v>
      </c>
    </row>
    <row r="1940" spans="2:5" ht="30">
      <c r="B1940" s="1079">
        <v>92785</v>
      </c>
      <c r="C1940" s="1080" t="s">
        <v>4338</v>
      </c>
      <c r="D1940" s="1079" t="s">
        <v>26</v>
      </c>
      <c r="E1940" s="718">
        <v>7.31</v>
      </c>
    </row>
    <row r="1941" spans="2:5" ht="30">
      <c r="B1941" s="719">
        <v>92786</v>
      </c>
      <c r="C1941" s="720" t="s">
        <v>4339</v>
      </c>
      <c r="D1941" s="719" t="s">
        <v>26</v>
      </c>
      <c r="E1941" s="721">
        <v>6.8</v>
      </c>
    </row>
    <row r="1942" spans="2:5" ht="30">
      <c r="B1942" s="1079">
        <v>92787</v>
      </c>
      <c r="C1942" s="1080" t="s">
        <v>4340</v>
      </c>
      <c r="D1942" s="1079" t="s">
        <v>26</v>
      </c>
      <c r="E1942" s="718">
        <v>5.38</v>
      </c>
    </row>
    <row r="1943" spans="2:5" ht="30">
      <c r="B1943" s="719">
        <v>92788</v>
      </c>
      <c r="C1943" s="720" t="s">
        <v>4341</v>
      </c>
      <c r="D1943" s="719" t="s">
        <v>26</v>
      </c>
      <c r="E1943" s="721">
        <v>4.58</v>
      </c>
    </row>
    <row r="1944" spans="2:5" ht="30">
      <c r="B1944" s="1079">
        <v>92789</v>
      </c>
      <c r="C1944" s="1080" t="s">
        <v>4342</v>
      </c>
      <c r="D1944" s="1079" t="s">
        <v>26</v>
      </c>
      <c r="E1944" s="718">
        <v>4.1900000000000004</v>
      </c>
    </row>
    <row r="1945" spans="2:5" ht="30">
      <c r="B1945" s="719">
        <v>92790</v>
      </c>
      <c r="C1945" s="720" t="s">
        <v>4343</v>
      </c>
      <c r="D1945" s="719" t="s">
        <v>26</v>
      </c>
      <c r="E1945" s="721">
        <v>3.77</v>
      </c>
    </row>
    <row r="1946" spans="2:5">
      <c r="B1946" s="1079">
        <v>92791</v>
      </c>
      <c r="C1946" s="1080" t="s">
        <v>4344</v>
      </c>
      <c r="D1946" s="1079" t="s">
        <v>26</v>
      </c>
      <c r="E1946" s="718">
        <v>6.91</v>
      </c>
    </row>
    <row r="1947" spans="2:5">
      <c r="B1947" s="719">
        <v>92792</v>
      </c>
      <c r="C1947" s="720" t="s">
        <v>4345</v>
      </c>
      <c r="D1947" s="719" t="s">
        <v>26</v>
      </c>
      <c r="E1947" s="721">
        <v>6.7</v>
      </c>
    </row>
    <row r="1948" spans="2:5">
      <c r="B1948" s="1079">
        <v>92793</v>
      </c>
      <c r="C1948" s="1080" t="s">
        <v>4346</v>
      </c>
      <c r="D1948" s="1079" t="s">
        <v>26</v>
      </c>
      <c r="E1948" s="718">
        <v>6.77</v>
      </c>
    </row>
    <row r="1949" spans="2:5">
      <c r="B1949" s="719">
        <v>92794</v>
      </c>
      <c r="C1949" s="720" t="s">
        <v>4347</v>
      </c>
      <c r="D1949" s="719" t="s">
        <v>26</v>
      </c>
      <c r="E1949" s="721">
        <v>5.55</v>
      </c>
    </row>
    <row r="1950" spans="2:5">
      <c r="B1950" s="1079">
        <v>92795</v>
      </c>
      <c r="C1950" s="1080" t="s">
        <v>4348</v>
      </c>
      <c r="D1950" s="1079" t="s">
        <v>26</v>
      </c>
      <c r="E1950" s="718">
        <v>4.6100000000000003</v>
      </c>
    </row>
    <row r="1951" spans="2:5">
      <c r="B1951" s="719">
        <v>92796</v>
      </c>
      <c r="C1951" s="720" t="s">
        <v>4349</v>
      </c>
      <c r="D1951" s="719" t="s">
        <v>26</v>
      </c>
      <c r="E1951" s="721">
        <v>3.55</v>
      </c>
    </row>
    <row r="1952" spans="2:5">
      <c r="B1952" s="1079">
        <v>92797</v>
      </c>
      <c r="C1952" s="1080" t="s">
        <v>4350</v>
      </c>
      <c r="D1952" s="1079" t="s">
        <v>26</v>
      </c>
      <c r="E1952" s="718">
        <v>3.3</v>
      </c>
    </row>
    <row r="1953" spans="2:5">
      <c r="B1953" s="719">
        <v>92798</v>
      </c>
      <c r="C1953" s="720" t="s">
        <v>4351</v>
      </c>
      <c r="D1953" s="719" t="s">
        <v>26</v>
      </c>
      <c r="E1953" s="721">
        <v>3.74</v>
      </c>
    </row>
    <row r="1954" spans="2:5">
      <c r="B1954" s="1079">
        <v>92799</v>
      </c>
      <c r="C1954" s="1080" t="s">
        <v>4352</v>
      </c>
      <c r="D1954" s="1079" t="s">
        <v>26</v>
      </c>
      <c r="E1954" s="718">
        <v>5.41</v>
      </c>
    </row>
    <row r="1955" spans="2:5">
      <c r="B1955" s="719">
        <v>92800</v>
      </c>
      <c r="C1955" s="720" t="s">
        <v>4353</v>
      </c>
      <c r="D1955" s="719" t="s">
        <v>26</v>
      </c>
      <c r="E1955" s="721">
        <v>4.96</v>
      </c>
    </row>
    <row r="1956" spans="2:5">
      <c r="B1956" s="1079">
        <v>92801</v>
      </c>
      <c r="C1956" s="1080" t="s">
        <v>4354</v>
      </c>
      <c r="D1956" s="1079" t="s">
        <v>26</v>
      </c>
      <c r="E1956" s="718">
        <v>4.6500000000000004</v>
      </c>
    </row>
    <row r="1957" spans="2:5">
      <c r="B1957" s="719">
        <v>92802</v>
      </c>
      <c r="C1957" s="720" t="s">
        <v>4355</v>
      </c>
      <c r="D1957" s="719" t="s">
        <v>26</v>
      </c>
      <c r="E1957" s="721">
        <v>4.83</v>
      </c>
    </row>
    <row r="1958" spans="2:5">
      <c r="B1958" s="1079">
        <v>92803</v>
      </c>
      <c r="C1958" s="1080" t="s">
        <v>4356</v>
      </c>
      <c r="D1958" s="1079" t="s">
        <v>26</v>
      </c>
      <c r="E1958" s="718">
        <v>3.92</v>
      </c>
    </row>
    <row r="1959" spans="2:5">
      <c r="B1959" s="719">
        <v>92804</v>
      </c>
      <c r="C1959" s="720" t="s">
        <v>4357</v>
      </c>
      <c r="D1959" s="719" t="s">
        <v>26</v>
      </c>
      <c r="E1959" s="721">
        <v>3.5</v>
      </c>
    </row>
    <row r="1960" spans="2:5">
      <c r="B1960" s="1079">
        <v>92805</v>
      </c>
      <c r="C1960" s="1080" t="s">
        <v>4358</v>
      </c>
      <c r="D1960" s="1079" t="s">
        <v>26</v>
      </c>
      <c r="E1960" s="718">
        <v>3.44</v>
      </c>
    </row>
    <row r="1961" spans="2:5">
      <c r="B1961" s="719">
        <v>92806</v>
      </c>
      <c r="C1961" s="720" t="s">
        <v>4359</v>
      </c>
      <c r="D1961" s="719" t="s">
        <v>26</v>
      </c>
      <c r="E1961" s="721">
        <v>3.24</v>
      </c>
    </row>
    <row r="1962" spans="2:5">
      <c r="B1962" s="1079">
        <v>92875</v>
      </c>
      <c r="C1962" s="1080" t="s">
        <v>4360</v>
      </c>
      <c r="D1962" s="1079" t="s">
        <v>26</v>
      </c>
      <c r="E1962" s="718">
        <v>7.72</v>
      </c>
    </row>
    <row r="1963" spans="2:5">
      <c r="B1963" s="719">
        <v>92876</v>
      </c>
      <c r="C1963" s="720" t="s">
        <v>4361</v>
      </c>
      <c r="D1963" s="719" t="s">
        <v>26</v>
      </c>
      <c r="E1963" s="721">
        <v>7.33</v>
      </c>
    </row>
    <row r="1964" spans="2:5">
      <c r="B1964" s="1079">
        <v>92877</v>
      </c>
      <c r="C1964" s="1080" t="s">
        <v>4362</v>
      </c>
      <c r="D1964" s="1079" t="s">
        <v>26</v>
      </c>
      <c r="E1964" s="718">
        <v>6.42</v>
      </c>
    </row>
    <row r="1965" spans="2:5">
      <c r="B1965" s="719">
        <v>92878</v>
      </c>
      <c r="C1965" s="720" t="s">
        <v>4363</v>
      </c>
      <c r="D1965" s="719" t="s">
        <v>26</v>
      </c>
      <c r="E1965" s="721">
        <v>5.69</v>
      </c>
    </row>
    <row r="1966" spans="2:5">
      <c r="B1966" s="1079">
        <v>92879</v>
      </c>
      <c r="C1966" s="1080" t="s">
        <v>4364</v>
      </c>
      <c r="D1966" s="1079" t="s">
        <v>26</v>
      </c>
      <c r="E1966" s="718">
        <v>4.63</v>
      </c>
    </row>
    <row r="1967" spans="2:5">
      <c r="B1967" s="719">
        <v>92880</v>
      </c>
      <c r="C1967" s="720" t="s">
        <v>4365</v>
      </c>
      <c r="D1967" s="719" t="s">
        <v>26</v>
      </c>
      <c r="E1967" s="721">
        <v>4.62</v>
      </c>
    </row>
    <row r="1968" spans="2:5">
      <c r="B1968" s="1079">
        <v>92881</v>
      </c>
      <c r="C1968" s="1080" t="s">
        <v>4366</v>
      </c>
      <c r="D1968" s="1079" t="s">
        <v>26</v>
      </c>
      <c r="E1968" s="718">
        <v>4.5599999999999996</v>
      </c>
    </row>
    <row r="1969" spans="2:5">
      <c r="B1969" s="719">
        <v>92882</v>
      </c>
      <c r="C1969" s="720" t="s">
        <v>4367</v>
      </c>
      <c r="D1969" s="719" t="s">
        <v>26</v>
      </c>
      <c r="E1969" s="721">
        <v>9.89</v>
      </c>
    </row>
    <row r="1970" spans="2:5">
      <c r="B1970" s="1079">
        <v>92883</v>
      </c>
      <c r="C1970" s="1080" t="s">
        <v>4368</v>
      </c>
      <c r="D1970" s="1079" t="s">
        <v>26</v>
      </c>
      <c r="E1970" s="718">
        <v>9</v>
      </c>
    </row>
    <row r="1971" spans="2:5">
      <c r="B1971" s="719">
        <v>92884</v>
      </c>
      <c r="C1971" s="720" t="s">
        <v>4369</v>
      </c>
      <c r="D1971" s="719" t="s">
        <v>26</v>
      </c>
      <c r="E1971" s="721">
        <v>7.73</v>
      </c>
    </row>
    <row r="1972" spans="2:5">
      <c r="B1972" s="1079">
        <v>92885</v>
      </c>
      <c r="C1972" s="1080" t="s">
        <v>4370</v>
      </c>
      <c r="D1972" s="1079" t="s">
        <v>26</v>
      </c>
      <c r="E1972" s="718">
        <v>6.69</v>
      </c>
    </row>
    <row r="1973" spans="2:5">
      <c r="B1973" s="719">
        <v>92886</v>
      </c>
      <c r="C1973" s="720" t="s">
        <v>4371</v>
      </c>
      <c r="D1973" s="719" t="s">
        <v>26</v>
      </c>
      <c r="E1973" s="721">
        <v>5.36</v>
      </c>
    </row>
    <row r="1974" spans="2:5">
      <c r="B1974" s="1079">
        <v>92887</v>
      </c>
      <c r="C1974" s="1080" t="s">
        <v>4372</v>
      </c>
      <c r="D1974" s="1079" t="s">
        <v>26</v>
      </c>
      <c r="E1974" s="718">
        <v>5.17</v>
      </c>
    </row>
    <row r="1975" spans="2:5">
      <c r="B1975" s="719">
        <v>92888</v>
      </c>
      <c r="C1975" s="720" t="s">
        <v>4373</v>
      </c>
      <c r="D1975" s="719" t="s">
        <v>26</v>
      </c>
      <c r="E1975" s="721">
        <v>4.96</v>
      </c>
    </row>
    <row r="1976" spans="2:5" ht="30">
      <c r="B1976" s="1079">
        <v>92915</v>
      </c>
      <c r="C1976" s="1080" t="s">
        <v>11185</v>
      </c>
      <c r="D1976" s="1079" t="s">
        <v>26</v>
      </c>
      <c r="E1976" s="718">
        <v>10.66</v>
      </c>
    </row>
    <row r="1977" spans="2:5" ht="30">
      <c r="B1977" s="719">
        <v>92916</v>
      </c>
      <c r="C1977" s="720" t="s">
        <v>11186</v>
      </c>
      <c r="D1977" s="719" t="s">
        <v>26</v>
      </c>
      <c r="E1977" s="721">
        <v>9.6199999999999992</v>
      </c>
    </row>
    <row r="1978" spans="2:5" ht="30">
      <c r="B1978" s="1079">
        <v>92917</v>
      </c>
      <c r="C1978" s="1080" t="s">
        <v>11187</v>
      </c>
      <c r="D1978" s="1079" t="s">
        <v>26</v>
      </c>
      <c r="E1978" s="718">
        <v>9</v>
      </c>
    </row>
    <row r="1979" spans="2:5" ht="30">
      <c r="B1979" s="719">
        <v>92919</v>
      </c>
      <c r="C1979" s="720" t="s">
        <v>11188</v>
      </c>
      <c r="D1979" s="719" t="s">
        <v>26</v>
      </c>
      <c r="E1979" s="721">
        <v>7.26</v>
      </c>
    </row>
    <row r="1980" spans="2:5" ht="30">
      <c r="B1980" s="1079">
        <v>92921</v>
      </c>
      <c r="C1980" s="1080" t="s">
        <v>11189</v>
      </c>
      <c r="D1980" s="1079" t="s">
        <v>26</v>
      </c>
      <c r="E1980" s="718">
        <v>5.91</v>
      </c>
    </row>
    <row r="1981" spans="2:5" ht="30">
      <c r="B1981" s="719">
        <v>92922</v>
      </c>
      <c r="C1981" s="720" t="s">
        <v>11190</v>
      </c>
      <c r="D1981" s="719" t="s">
        <v>26</v>
      </c>
      <c r="E1981" s="721">
        <v>4.49</v>
      </c>
    </row>
    <row r="1982" spans="2:5" ht="30">
      <c r="B1982" s="1079">
        <v>92923</v>
      </c>
      <c r="C1982" s="1080" t="s">
        <v>11191</v>
      </c>
      <c r="D1982" s="1079" t="s">
        <v>26</v>
      </c>
      <c r="E1982" s="718">
        <v>3.98</v>
      </c>
    </row>
    <row r="1983" spans="2:5" ht="30">
      <c r="B1983" s="719">
        <v>92924</v>
      </c>
      <c r="C1983" s="720" t="s">
        <v>11192</v>
      </c>
      <c r="D1983" s="719" t="s">
        <v>26</v>
      </c>
      <c r="E1983" s="721">
        <v>4.21</v>
      </c>
    </row>
    <row r="1984" spans="2:5">
      <c r="B1984" s="1079">
        <v>95445</v>
      </c>
      <c r="C1984" s="1080" t="s">
        <v>10920</v>
      </c>
      <c r="D1984" s="1079" t="s">
        <v>26</v>
      </c>
      <c r="E1984" s="718">
        <v>3.62</v>
      </c>
    </row>
    <row r="1985" spans="2:5">
      <c r="B1985" s="719">
        <v>95446</v>
      </c>
      <c r="C1985" s="720" t="s">
        <v>10921</v>
      </c>
      <c r="D1985" s="719" t="s">
        <v>26</v>
      </c>
      <c r="E1985" s="721">
        <v>3.67</v>
      </c>
    </row>
    <row r="1986" spans="2:5">
      <c r="B1986" s="1079">
        <v>95576</v>
      </c>
      <c r="C1986" s="1080" t="s">
        <v>11193</v>
      </c>
      <c r="D1986" s="1079" t="s">
        <v>26</v>
      </c>
      <c r="E1986" s="718">
        <v>8.5399999999999991</v>
      </c>
    </row>
    <row r="1987" spans="2:5">
      <c r="B1987" s="719">
        <v>95577</v>
      </c>
      <c r="C1987" s="720" t="s">
        <v>11194</v>
      </c>
      <c r="D1987" s="719" t="s">
        <v>26</v>
      </c>
      <c r="E1987" s="721">
        <v>7.01</v>
      </c>
    </row>
    <row r="1988" spans="2:5">
      <c r="B1988" s="1079">
        <v>95578</v>
      </c>
      <c r="C1988" s="1080" t="s">
        <v>11195</v>
      </c>
      <c r="D1988" s="1079" t="s">
        <v>26</v>
      </c>
      <c r="E1988" s="718">
        <v>5.82</v>
      </c>
    </row>
    <row r="1989" spans="2:5">
      <c r="B1989" s="719">
        <v>95579</v>
      </c>
      <c r="C1989" s="720" t="s">
        <v>11196</v>
      </c>
      <c r="D1989" s="719" t="s">
        <v>26</v>
      </c>
      <c r="E1989" s="721">
        <v>4.5199999999999996</v>
      </c>
    </row>
    <row r="1990" spans="2:5">
      <c r="B1990" s="1079">
        <v>95580</v>
      </c>
      <c r="C1990" s="1080" t="s">
        <v>11197</v>
      </c>
      <c r="D1990" s="1079" t="s">
        <v>26</v>
      </c>
      <c r="E1990" s="718">
        <v>4.12</v>
      </c>
    </row>
    <row r="1991" spans="2:5">
      <c r="B1991" s="719">
        <v>95581</v>
      </c>
      <c r="C1991" s="720" t="s">
        <v>11198</v>
      </c>
      <c r="D1991" s="719" t="s">
        <v>26</v>
      </c>
      <c r="E1991" s="721">
        <v>4.43</v>
      </c>
    </row>
    <row r="1992" spans="2:5">
      <c r="B1992" s="1079">
        <v>95583</v>
      </c>
      <c r="C1992" s="1080" t="s">
        <v>11199</v>
      </c>
      <c r="D1992" s="1079" t="s">
        <v>26</v>
      </c>
      <c r="E1992" s="718">
        <v>8.9499999999999993</v>
      </c>
    </row>
    <row r="1993" spans="2:5">
      <c r="B1993" s="719">
        <v>95584</v>
      </c>
      <c r="C1993" s="720" t="s">
        <v>11200</v>
      </c>
      <c r="D1993" s="719" t="s">
        <v>26</v>
      </c>
      <c r="E1993" s="721">
        <v>7.05</v>
      </c>
    </row>
    <row r="1994" spans="2:5">
      <c r="B1994" s="1079">
        <v>95585</v>
      </c>
      <c r="C1994" s="1080" t="s">
        <v>11201</v>
      </c>
      <c r="D1994" s="1079" t="s">
        <v>26</v>
      </c>
      <c r="E1994" s="718">
        <v>8.8800000000000008</v>
      </c>
    </row>
    <row r="1995" spans="2:5">
      <c r="B1995" s="719">
        <v>95586</v>
      </c>
      <c r="C1995" s="720" t="s">
        <v>11202</v>
      </c>
      <c r="D1995" s="719" t="s">
        <v>26</v>
      </c>
      <c r="E1995" s="721">
        <v>7.26</v>
      </c>
    </row>
    <row r="1996" spans="2:5">
      <c r="B1996" s="1079">
        <v>95587</v>
      </c>
      <c r="C1996" s="1080" t="s">
        <v>11203</v>
      </c>
      <c r="D1996" s="1079" t="s">
        <v>26</v>
      </c>
      <c r="E1996" s="718">
        <v>6.04</v>
      </c>
    </row>
    <row r="1997" spans="2:5">
      <c r="B1997" s="719">
        <v>95588</v>
      </c>
      <c r="C1997" s="720" t="s">
        <v>11204</v>
      </c>
      <c r="D1997" s="719" t="s">
        <v>26</v>
      </c>
      <c r="E1997" s="721">
        <v>4.6900000000000004</v>
      </c>
    </row>
    <row r="1998" spans="2:5">
      <c r="B1998" s="1079">
        <v>95589</v>
      </c>
      <c r="C1998" s="1080" t="s">
        <v>11205</v>
      </c>
      <c r="D1998" s="1079" t="s">
        <v>26</v>
      </c>
      <c r="E1998" s="718">
        <v>4.25</v>
      </c>
    </row>
    <row r="1999" spans="2:5">
      <c r="B1999" s="719">
        <v>95590</v>
      </c>
      <c r="C1999" s="720" t="s">
        <v>11206</v>
      </c>
      <c r="D1999" s="719" t="s">
        <v>26</v>
      </c>
      <c r="E1999" s="721">
        <v>4.54</v>
      </c>
    </row>
    <row r="2000" spans="2:5">
      <c r="B2000" s="1079">
        <v>95592</v>
      </c>
      <c r="C2000" s="1080" t="s">
        <v>11207</v>
      </c>
      <c r="D2000" s="1079" t="s">
        <v>26</v>
      </c>
      <c r="E2000" s="718">
        <v>13.28</v>
      </c>
    </row>
    <row r="2001" spans="2:5">
      <c r="B2001" s="719">
        <v>95593</v>
      </c>
      <c r="C2001" s="720" t="s">
        <v>11208</v>
      </c>
      <c r="D2001" s="719" t="s">
        <v>26</v>
      </c>
      <c r="E2001" s="721">
        <v>10.72</v>
      </c>
    </row>
    <row r="2002" spans="2:5">
      <c r="B2002" s="1079">
        <v>40780</v>
      </c>
      <c r="C2002" s="1080" t="s">
        <v>9932</v>
      </c>
      <c r="D2002" s="1079" t="s">
        <v>0</v>
      </c>
      <c r="E2002" s="718">
        <v>8.1999999999999993</v>
      </c>
    </row>
    <row r="2003" spans="2:5">
      <c r="B2003" s="719" t="s">
        <v>563</v>
      </c>
      <c r="C2003" s="720" t="s">
        <v>564</v>
      </c>
      <c r="D2003" s="719" t="s">
        <v>25</v>
      </c>
      <c r="E2003" s="721">
        <v>91.46</v>
      </c>
    </row>
    <row r="2004" spans="2:5">
      <c r="B2004" s="1079">
        <v>89993</v>
      </c>
      <c r="C2004" s="1080" t="s">
        <v>565</v>
      </c>
      <c r="D2004" s="1079" t="s">
        <v>25</v>
      </c>
      <c r="E2004" s="718">
        <v>549.6</v>
      </c>
    </row>
    <row r="2005" spans="2:5">
      <c r="B2005" s="719">
        <v>89994</v>
      </c>
      <c r="C2005" s="720" t="s">
        <v>4374</v>
      </c>
      <c r="D2005" s="719" t="s">
        <v>25</v>
      </c>
      <c r="E2005" s="721">
        <v>458.89</v>
      </c>
    </row>
    <row r="2006" spans="2:5">
      <c r="B2006" s="1079">
        <v>89995</v>
      </c>
      <c r="C2006" s="1080" t="s">
        <v>4375</v>
      </c>
      <c r="D2006" s="1079" t="s">
        <v>25</v>
      </c>
      <c r="E2006" s="718">
        <v>526.4</v>
      </c>
    </row>
    <row r="2007" spans="2:5" ht="30">
      <c r="B2007" s="719">
        <v>90278</v>
      </c>
      <c r="C2007" s="720" t="s">
        <v>4376</v>
      </c>
      <c r="D2007" s="719" t="s">
        <v>25</v>
      </c>
      <c r="E2007" s="721">
        <v>257.98</v>
      </c>
    </row>
    <row r="2008" spans="2:5" ht="30">
      <c r="B2008" s="1079">
        <v>90279</v>
      </c>
      <c r="C2008" s="1080" t="s">
        <v>4377</v>
      </c>
      <c r="D2008" s="1079" t="s">
        <v>25</v>
      </c>
      <c r="E2008" s="718">
        <v>275.54000000000002</v>
      </c>
    </row>
    <row r="2009" spans="2:5" ht="30">
      <c r="B2009" s="719">
        <v>90280</v>
      </c>
      <c r="C2009" s="720" t="s">
        <v>4378</v>
      </c>
      <c r="D2009" s="719" t="s">
        <v>25</v>
      </c>
      <c r="E2009" s="721">
        <v>309.5</v>
      </c>
    </row>
    <row r="2010" spans="2:5" ht="30">
      <c r="B2010" s="1079">
        <v>90281</v>
      </c>
      <c r="C2010" s="1080" t="s">
        <v>4379</v>
      </c>
      <c r="D2010" s="1079" t="s">
        <v>25</v>
      </c>
      <c r="E2010" s="718">
        <v>356.15</v>
      </c>
    </row>
    <row r="2011" spans="2:5" ht="30">
      <c r="B2011" s="719">
        <v>90282</v>
      </c>
      <c r="C2011" s="720" t="s">
        <v>4380</v>
      </c>
      <c r="D2011" s="719" t="s">
        <v>25</v>
      </c>
      <c r="E2011" s="721">
        <v>263.38</v>
      </c>
    </row>
    <row r="2012" spans="2:5" ht="30">
      <c r="B2012" s="1079">
        <v>90283</v>
      </c>
      <c r="C2012" s="1080" t="s">
        <v>4381</v>
      </c>
      <c r="D2012" s="1079" t="s">
        <v>25</v>
      </c>
      <c r="E2012" s="718">
        <v>282.2</v>
      </c>
    </row>
    <row r="2013" spans="2:5" ht="30">
      <c r="B2013" s="719">
        <v>90284</v>
      </c>
      <c r="C2013" s="720" t="s">
        <v>4382</v>
      </c>
      <c r="D2013" s="719" t="s">
        <v>25</v>
      </c>
      <c r="E2013" s="721">
        <v>317.2</v>
      </c>
    </row>
    <row r="2014" spans="2:5" ht="30">
      <c r="B2014" s="1079">
        <v>90285</v>
      </c>
      <c r="C2014" s="1080" t="s">
        <v>4383</v>
      </c>
      <c r="D2014" s="1079" t="s">
        <v>25</v>
      </c>
      <c r="E2014" s="718">
        <v>366.76</v>
      </c>
    </row>
    <row r="2015" spans="2:5" ht="30">
      <c r="B2015" s="719">
        <v>90853</v>
      </c>
      <c r="C2015" s="720" t="s">
        <v>4384</v>
      </c>
      <c r="D2015" s="719" t="s">
        <v>25</v>
      </c>
      <c r="E2015" s="721">
        <v>427.36</v>
      </c>
    </row>
    <row r="2016" spans="2:5" ht="30">
      <c r="B2016" s="1079">
        <v>90854</v>
      </c>
      <c r="C2016" s="1080" t="s">
        <v>4385</v>
      </c>
      <c r="D2016" s="1079" t="s">
        <v>25</v>
      </c>
      <c r="E2016" s="718">
        <v>414.47</v>
      </c>
    </row>
    <row r="2017" spans="2:5" ht="30">
      <c r="B2017" s="719">
        <v>90855</v>
      </c>
      <c r="C2017" s="720" t="s">
        <v>4386</v>
      </c>
      <c r="D2017" s="719" t="s">
        <v>25</v>
      </c>
      <c r="E2017" s="721">
        <v>452.19</v>
      </c>
    </row>
    <row r="2018" spans="2:5" ht="30">
      <c r="B2018" s="1079">
        <v>90856</v>
      </c>
      <c r="C2018" s="1080" t="s">
        <v>4387</v>
      </c>
      <c r="D2018" s="1079" t="s">
        <v>25</v>
      </c>
      <c r="E2018" s="718">
        <v>430.5</v>
      </c>
    </row>
    <row r="2019" spans="2:5" ht="30">
      <c r="B2019" s="719">
        <v>90857</v>
      </c>
      <c r="C2019" s="720" t="s">
        <v>4388</v>
      </c>
      <c r="D2019" s="719" t="s">
        <v>25</v>
      </c>
      <c r="E2019" s="721">
        <v>416.55</v>
      </c>
    </row>
    <row r="2020" spans="2:5" ht="45">
      <c r="B2020" s="1079">
        <v>90858</v>
      </c>
      <c r="C2020" s="1080" t="s">
        <v>4389</v>
      </c>
      <c r="D2020" s="1079" t="s">
        <v>25</v>
      </c>
      <c r="E2020" s="718">
        <v>466.59</v>
      </c>
    </row>
    <row r="2021" spans="2:5" ht="30">
      <c r="B2021" s="719">
        <v>90859</v>
      </c>
      <c r="C2021" s="720" t="s">
        <v>4390</v>
      </c>
      <c r="D2021" s="719" t="s">
        <v>25</v>
      </c>
      <c r="E2021" s="721">
        <v>407.63</v>
      </c>
    </row>
    <row r="2022" spans="2:5" ht="30">
      <c r="B2022" s="1079">
        <v>90860</v>
      </c>
      <c r="C2022" s="1080" t="s">
        <v>4391</v>
      </c>
      <c r="D2022" s="1079" t="s">
        <v>25</v>
      </c>
      <c r="E2022" s="718">
        <v>411.95</v>
      </c>
    </row>
    <row r="2023" spans="2:5" ht="30">
      <c r="B2023" s="719">
        <v>90861</v>
      </c>
      <c r="C2023" s="720" t="s">
        <v>4392</v>
      </c>
      <c r="D2023" s="719" t="s">
        <v>25</v>
      </c>
      <c r="E2023" s="721">
        <v>420.52</v>
      </c>
    </row>
    <row r="2024" spans="2:5" ht="30">
      <c r="B2024" s="1079">
        <v>90862</v>
      </c>
      <c r="C2024" s="1080" t="s">
        <v>4393</v>
      </c>
      <c r="D2024" s="1079" t="s">
        <v>25</v>
      </c>
      <c r="E2024" s="718">
        <v>383.44</v>
      </c>
    </row>
    <row r="2025" spans="2:5" ht="30">
      <c r="B2025" s="719">
        <v>92718</v>
      </c>
      <c r="C2025" s="720" t="s">
        <v>4394</v>
      </c>
      <c r="D2025" s="719" t="s">
        <v>25</v>
      </c>
      <c r="E2025" s="721">
        <v>483.42</v>
      </c>
    </row>
    <row r="2026" spans="2:5" ht="30">
      <c r="B2026" s="1079">
        <v>92719</v>
      </c>
      <c r="C2026" s="1080" t="s">
        <v>4395</v>
      </c>
      <c r="D2026" s="1079" t="s">
        <v>25</v>
      </c>
      <c r="E2026" s="718">
        <v>367.28</v>
      </c>
    </row>
    <row r="2027" spans="2:5" ht="30">
      <c r="B2027" s="719">
        <v>92720</v>
      </c>
      <c r="C2027" s="720" t="s">
        <v>4396</v>
      </c>
      <c r="D2027" s="719" t="s">
        <v>25</v>
      </c>
      <c r="E2027" s="721">
        <v>420.3</v>
      </c>
    </row>
    <row r="2028" spans="2:5" ht="30">
      <c r="B2028" s="1079">
        <v>92721</v>
      </c>
      <c r="C2028" s="1080" t="s">
        <v>4397</v>
      </c>
      <c r="D2028" s="1079" t="s">
        <v>25</v>
      </c>
      <c r="E2028" s="718">
        <v>360.18</v>
      </c>
    </row>
    <row r="2029" spans="2:5" ht="30">
      <c r="B2029" s="719">
        <v>92722</v>
      </c>
      <c r="C2029" s="720" t="s">
        <v>4398</v>
      </c>
      <c r="D2029" s="719" t="s">
        <v>25</v>
      </c>
      <c r="E2029" s="721">
        <v>417.35</v>
      </c>
    </row>
    <row r="2030" spans="2:5" ht="30">
      <c r="B2030" s="1079">
        <v>92723</v>
      </c>
      <c r="C2030" s="1080" t="s">
        <v>4399</v>
      </c>
      <c r="D2030" s="1079" t="s">
        <v>25</v>
      </c>
      <c r="E2030" s="718">
        <v>404.68</v>
      </c>
    </row>
    <row r="2031" spans="2:5" ht="30">
      <c r="B2031" s="719">
        <v>92724</v>
      </c>
      <c r="C2031" s="720" t="s">
        <v>4400</v>
      </c>
      <c r="D2031" s="719" t="s">
        <v>25</v>
      </c>
      <c r="E2031" s="721">
        <v>402.11</v>
      </c>
    </row>
    <row r="2032" spans="2:5" ht="30">
      <c r="B2032" s="1079">
        <v>92725</v>
      </c>
      <c r="C2032" s="1080" t="s">
        <v>4401</v>
      </c>
      <c r="D2032" s="1079" t="s">
        <v>25</v>
      </c>
      <c r="E2032" s="718">
        <v>401.03</v>
      </c>
    </row>
    <row r="2033" spans="2:5" ht="30">
      <c r="B2033" s="719">
        <v>92726</v>
      </c>
      <c r="C2033" s="720" t="s">
        <v>4402</v>
      </c>
      <c r="D2033" s="719" t="s">
        <v>25</v>
      </c>
      <c r="E2033" s="721">
        <v>399.21</v>
      </c>
    </row>
    <row r="2034" spans="2:5" ht="45">
      <c r="B2034" s="1079">
        <v>92727</v>
      </c>
      <c r="C2034" s="1080" t="s">
        <v>4403</v>
      </c>
      <c r="D2034" s="1079" t="s">
        <v>25</v>
      </c>
      <c r="E2034" s="718">
        <v>427.11</v>
      </c>
    </row>
    <row r="2035" spans="2:5" ht="45">
      <c r="B2035" s="719">
        <v>92728</v>
      </c>
      <c r="C2035" s="720" t="s">
        <v>4404</v>
      </c>
      <c r="D2035" s="719" t="s">
        <v>25</v>
      </c>
      <c r="E2035" s="721">
        <v>408.76</v>
      </c>
    </row>
    <row r="2036" spans="2:5" ht="45">
      <c r="B2036" s="1079">
        <v>92729</v>
      </c>
      <c r="C2036" s="1080" t="s">
        <v>4405</v>
      </c>
      <c r="D2036" s="1079" t="s">
        <v>25</v>
      </c>
      <c r="E2036" s="718">
        <v>400.98</v>
      </c>
    </row>
    <row r="2037" spans="2:5" ht="45">
      <c r="B2037" s="719">
        <v>92730</v>
      </c>
      <c r="C2037" s="720" t="s">
        <v>4406</v>
      </c>
      <c r="D2037" s="719" t="s">
        <v>25</v>
      </c>
      <c r="E2037" s="721">
        <v>388.03</v>
      </c>
    </row>
    <row r="2038" spans="2:5" ht="45">
      <c r="B2038" s="1079">
        <v>92731</v>
      </c>
      <c r="C2038" s="1080" t="s">
        <v>4407</v>
      </c>
      <c r="D2038" s="1079" t="s">
        <v>25</v>
      </c>
      <c r="E2038" s="718">
        <v>402.98</v>
      </c>
    </row>
    <row r="2039" spans="2:5" ht="45">
      <c r="B2039" s="719">
        <v>92732</v>
      </c>
      <c r="C2039" s="720" t="s">
        <v>4408</v>
      </c>
      <c r="D2039" s="719" t="s">
        <v>25</v>
      </c>
      <c r="E2039" s="721">
        <v>390.4</v>
      </c>
    </row>
    <row r="2040" spans="2:5" ht="45">
      <c r="B2040" s="1079">
        <v>92733</v>
      </c>
      <c r="C2040" s="1080" t="s">
        <v>4409</v>
      </c>
      <c r="D2040" s="1079" t="s">
        <v>25</v>
      </c>
      <c r="E2040" s="718">
        <v>385.05</v>
      </c>
    </row>
    <row r="2041" spans="2:5" ht="45">
      <c r="B2041" s="719">
        <v>92734</v>
      </c>
      <c r="C2041" s="720" t="s">
        <v>4410</v>
      </c>
      <c r="D2041" s="719" t="s">
        <v>25</v>
      </c>
      <c r="E2041" s="721">
        <v>376.19</v>
      </c>
    </row>
    <row r="2042" spans="2:5" ht="45">
      <c r="B2042" s="1079">
        <v>92735</v>
      </c>
      <c r="C2042" s="1080" t="s">
        <v>4411</v>
      </c>
      <c r="D2042" s="1079" t="s">
        <v>25</v>
      </c>
      <c r="E2042" s="718">
        <v>381.12</v>
      </c>
    </row>
    <row r="2043" spans="2:5" ht="45">
      <c r="B2043" s="719">
        <v>92736</v>
      </c>
      <c r="C2043" s="720" t="s">
        <v>4412</v>
      </c>
      <c r="D2043" s="719" t="s">
        <v>25</v>
      </c>
      <c r="E2043" s="721">
        <v>371.57</v>
      </c>
    </row>
    <row r="2044" spans="2:5" ht="45">
      <c r="B2044" s="1079">
        <v>92739</v>
      </c>
      <c r="C2044" s="1080" t="s">
        <v>4413</v>
      </c>
      <c r="D2044" s="1079" t="s">
        <v>25</v>
      </c>
      <c r="E2044" s="718">
        <v>357.71</v>
      </c>
    </row>
    <row r="2045" spans="2:5" ht="45">
      <c r="B2045" s="719">
        <v>92740</v>
      </c>
      <c r="C2045" s="720" t="s">
        <v>4414</v>
      </c>
      <c r="D2045" s="719" t="s">
        <v>25</v>
      </c>
      <c r="E2045" s="721">
        <v>352.97</v>
      </c>
    </row>
    <row r="2046" spans="2:5" ht="30">
      <c r="B2046" s="1079">
        <v>92741</v>
      </c>
      <c r="C2046" s="1080" t="s">
        <v>4415</v>
      </c>
      <c r="D2046" s="1079" t="s">
        <v>25</v>
      </c>
      <c r="E2046" s="718">
        <v>527.74</v>
      </c>
    </row>
    <row r="2047" spans="2:5" ht="45">
      <c r="B2047" s="719">
        <v>92742</v>
      </c>
      <c r="C2047" s="720" t="s">
        <v>4416</v>
      </c>
      <c r="D2047" s="719" t="s">
        <v>25</v>
      </c>
      <c r="E2047" s="721">
        <v>711.41</v>
      </c>
    </row>
    <row r="2048" spans="2:5">
      <c r="B2048" s="1079">
        <v>92873</v>
      </c>
      <c r="C2048" s="1080" t="s">
        <v>4417</v>
      </c>
      <c r="D2048" s="1079" t="s">
        <v>25</v>
      </c>
      <c r="E2048" s="718">
        <v>143.61000000000001</v>
      </c>
    </row>
    <row r="2049" spans="2:5">
      <c r="B2049" s="719">
        <v>92874</v>
      </c>
      <c r="C2049" s="720" t="s">
        <v>4418</v>
      </c>
      <c r="D2049" s="719" t="s">
        <v>25</v>
      </c>
      <c r="E2049" s="721">
        <v>23.74</v>
      </c>
    </row>
    <row r="2050" spans="2:5" ht="30">
      <c r="B2050" s="1079">
        <v>94962</v>
      </c>
      <c r="C2050" s="1080" t="s">
        <v>9933</v>
      </c>
      <c r="D2050" s="1079" t="s">
        <v>25</v>
      </c>
      <c r="E2050" s="718">
        <v>241.17</v>
      </c>
    </row>
    <row r="2051" spans="2:5" ht="30">
      <c r="B2051" s="719">
        <v>94963</v>
      </c>
      <c r="C2051" s="720" t="s">
        <v>9934</v>
      </c>
      <c r="D2051" s="719" t="s">
        <v>25</v>
      </c>
      <c r="E2051" s="721">
        <v>272</v>
      </c>
    </row>
    <row r="2052" spans="2:5" ht="30">
      <c r="B2052" s="1079">
        <v>94964</v>
      </c>
      <c r="C2052" s="1080" t="s">
        <v>9935</v>
      </c>
      <c r="D2052" s="1079" t="s">
        <v>25</v>
      </c>
      <c r="E2052" s="718">
        <v>303.89999999999998</v>
      </c>
    </row>
    <row r="2053" spans="2:5" ht="30">
      <c r="B2053" s="719">
        <v>94965</v>
      </c>
      <c r="C2053" s="720" t="s">
        <v>9936</v>
      </c>
      <c r="D2053" s="719" t="s">
        <v>25</v>
      </c>
      <c r="E2053" s="721">
        <v>301.23</v>
      </c>
    </row>
    <row r="2054" spans="2:5" ht="30">
      <c r="B2054" s="1079">
        <v>94966</v>
      </c>
      <c r="C2054" s="1080" t="s">
        <v>9937</v>
      </c>
      <c r="D2054" s="1079" t="s">
        <v>25</v>
      </c>
      <c r="E2054" s="718">
        <v>311.86</v>
      </c>
    </row>
    <row r="2055" spans="2:5" ht="30">
      <c r="B2055" s="719">
        <v>94967</v>
      </c>
      <c r="C2055" s="720" t="s">
        <v>9938</v>
      </c>
      <c r="D2055" s="719" t="s">
        <v>25</v>
      </c>
      <c r="E2055" s="721">
        <v>360.43</v>
      </c>
    </row>
    <row r="2056" spans="2:5" ht="30">
      <c r="B2056" s="1079">
        <v>94968</v>
      </c>
      <c r="C2056" s="1080" t="s">
        <v>9939</v>
      </c>
      <c r="D2056" s="1079" t="s">
        <v>25</v>
      </c>
      <c r="E2056" s="718">
        <v>245.12</v>
      </c>
    </row>
    <row r="2057" spans="2:5" ht="30">
      <c r="B2057" s="719">
        <v>94969</v>
      </c>
      <c r="C2057" s="720" t="s">
        <v>9940</v>
      </c>
      <c r="D2057" s="719" t="s">
        <v>25</v>
      </c>
      <c r="E2057" s="721">
        <v>260.63</v>
      </c>
    </row>
    <row r="2058" spans="2:5" ht="30">
      <c r="B2058" s="1079">
        <v>94970</v>
      </c>
      <c r="C2058" s="1080" t="s">
        <v>9941</v>
      </c>
      <c r="D2058" s="1079" t="s">
        <v>25</v>
      </c>
      <c r="E2058" s="718">
        <v>286.22000000000003</v>
      </c>
    </row>
    <row r="2059" spans="2:5" ht="30">
      <c r="B2059" s="719">
        <v>94971</v>
      </c>
      <c r="C2059" s="720" t="s">
        <v>9942</v>
      </c>
      <c r="D2059" s="719" t="s">
        <v>25</v>
      </c>
      <c r="E2059" s="721">
        <v>305.08</v>
      </c>
    </row>
    <row r="2060" spans="2:5" ht="30">
      <c r="B2060" s="1079">
        <v>94972</v>
      </c>
      <c r="C2060" s="1080" t="s">
        <v>9943</v>
      </c>
      <c r="D2060" s="1079" t="s">
        <v>25</v>
      </c>
      <c r="E2060" s="718">
        <v>309.16000000000003</v>
      </c>
    </row>
    <row r="2061" spans="2:5" ht="30">
      <c r="B2061" s="719">
        <v>94973</v>
      </c>
      <c r="C2061" s="720" t="s">
        <v>9944</v>
      </c>
      <c r="D2061" s="719" t="s">
        <v>25</v>
      </c>
      <c r="E2061" s="721">
        <v>351.38</v>
      </c>
    </row>
    <row r="2062" spans="2:5">
      <c r="B2062" s="1079">
        <v>94974</v>
      </c>
      <c r="C2062" s="1080" t="s">
        <v>9945</v>
      </c>
      <c r="D2062" s="1079" t="s">
        <v>25</v>
      </c>
      <c r="E2062" s="718">
        <v>331.35</v>
      </c>
    </row>
    <row r="2063" spans="2:5">
      <c r="B2063" s="719">
        <v>94975</v>
      </c>
      <c r="C2063" s="720" t="s">
        <v>9946</v>
      </c>
      <c r="D2063" s="719" t="s">
        <v>25</v>
      </c>
      <c r="E2063" s="721">
        <v>353.66</v>
      </c>
    </row>
    <row r="2064" spans="2:5" ht="30">
      <c r="B2064" s="1079" t="s">
        <v>566</v>
      </c>
      <c r="C2064" s="1080" t="s">
        <v>4419</v>
      </c>
      <c r="D2064" s="1079" t="s">
        <v>0</v>
      </c>
      <c r="E2064" s="718">
        <v>76.739999999999995</v>
      </c>
    </row>
    <row r="2065" spans="2:5" ht="30">
      <c r="B2065" s="719" t="s">
        <v>567</v>
      </c>
      <c r="C2065" s="720" t="s">
        <v>568</v>
      </c>
      <c r="D2065" s="719" t="s">
        <v>0</v>
      </c>
      <c r="E2065" s="721">
        <v>84.63</v>
      </c>
    </row>
    <row r="2066" spans="2:5" ht="30">
      <c r="B2066" s="1079" t="s">
        <v>569</v>
      </c>
      <c r="C2066" s="1080" t="s">
        <v>570</v>
      </c>
      <c r="D2066" s="1079" t="s">
        <v>0</v>
      </c>
      <c r="E2066" s="718">
        <v>101.98</v>
      </c>
    </row>
    <row r="2067" spans="2:5" ht="30">
      <c r="B2067" s="719" t="s">
        <v>571</v>
      </c>
      <c r="C2067" s="720" t="s">
        <v>572</v>
      </c>
      <c r="D2067" s="719" t="s">
        <v>0</v>
      </c>
      <c r="E2067" s="721">
        <v>118.07</v>
      </c>
    </row>
    <row r="2068" spans="2:5" ht="30">
      <c r="B2068" s="1079" t="s">
        <v>27</v>
      </c>
      <c r="C2068" s="1080" t="s">
        <v>4420</v>
      </c>
      <c r="D2068" s="1079" t="s">
        <v>0</v>
      </c>
      <c r="E2068" s="718">
        <v>68.7</v>
      </c>
    </row>
    <row r="2069" spans="2:5" ht="30">
      <c r="B2069" s="719" t="s">
        <v>573</v>
      </c>
      <c r="C2069" s="720" t="s">
        <v>4421</v>
      </c>
      <c r="D2069" s="719" t="s">
        <v>0</v>
      </c>
      <c r="E2069" s="721">
        <v>75.25</v>
      </c>
    </row>
    <row r="2070" spans="2:5">
      <c r="B2070" s="1079" t="s">
        <v>575</v>
      </c>
      <c r="C2070" s="1080" t="s">
        <v>4422</v>
      </c>
      <c r="D2070" s="1079" t="s">
        <v>25</v>
      </c>
      <c r="E2070" s="718">
        <v>72.62</v>
      </c>
    </row>
    <row r="2071" spans="2:5">
      <c r="B2071" s="719" t="s">
        <v>576</v>
      </c>
      <c r="C2071" s="720" t="s">
        <v>577</v>
      </c>
      <c r="D2071" s="719" t="s">
        <v>25</v>
      </c>
      <c r="E2071" s="721">
        <v>97.09</v>
      </c>
    </row>
    <row r="2072" spans="2:5">
      <c r="B2072" s="1079" t="s">
        <v>578</v>
      </c>
      <c r="C2072" s="1080" t="s">
        <v>579</v>
      </c>
      <c r="D2072" s="1079" t="s">
        <v>0</v>
      </c>
      <c r="E2072" s="718">
        <v>26.03</v>
      </c>
    </row>
    <row r="2073" spans="2:5">
      <c r="B2073" s="719">
        <v>83518</v>
      </c>
      <c r="C2073" s="720" t="s">
        <v>580</v>
      </c>
      <c r="D2073" s="719" t="s">
        <v>25</v>
      </c>
      <c r="E2073" s="721">
        <v>296.86</v>
      </c>
    </row>
    <row r="2074" spans="2:5">
      <c r="B2074" s="1079">
        <v>95467</v>
      </c>
      <c r="C2074" s="1080" t="s">
        <v>574</v>
      </c>
      <c r="D2074" s="1079" t="s">
        <v>25</v>
      </c>
      <c r="E2074" s="718">
        <v>324.62</v>
      </c>
    </row>
    <row r="2075" spans="2:5">
      <c r="B2075" s="719">
        <v>68328</v>
      </c>
      <c r="C2075" s="720" t="s">
        <v>581</v>
      </c>
      <c r="D2075" s="719" t="s">
        <v>0</v>
      </c>
      <c r="E2075" s="721">
        <v>11.23</v>
      </c>
    </row>
    <row r="2076" spans="2:5">
      <c r="B2076" s="1079" t="s">
        <v>582</v>
      </c>
      <c r="C2076" s="1080" t="s">
        <v>583</v>
      </c>
      <c r="D2076" s="1079" t="s">
        <v>29</v>
      </c>
      <c r="E2076" s="718">
        <v>92.81</v>
      </c>
    </row>
    <row r="2077" spans="2:5" ht="30">
      <c r="B2077" s="719" t="s">
        <v>584</v>
      </c>
      <c r="C2077" s="720" t="s">
        <v>4423</v>
      </c>
      <c r="D2077" s="719" t="s">
        <v>29</v>
      </c>
      <c r="E2077" s="721">
        <v>18.27</v>
      </c>
    </row>
    <row r="2078" spans="2:5">
      <c r="B2078" s="1079">
        <v>79471</v>
      </c>
      <c r="C2078" s="1080" t="s">
        <v>585</v>
      </c>
      <c r="D2078" s="1079" t="s">
        <v>26</v>
      </c>
      <c r="E2078" s="718">
        <v>58.09</v>
      </c>
    </row>
    <row r="2079" spans="2:5">
      <c r="B2079" s="719">
        <v>93182</v>
      </c>
      <c r="C2079" s="720" t="s">
        <v>8493</v>
      </c>
      <c r="D2079" s="719" t="s">
        <v>29</v>
      </c>
      <c r="E2079" s="721">
        <v>19.43</v>
      </c>
    </row>
    <row r="2080" spans="2:5">
      <c r="B2080" s="1079">
        <v>93183</v>
      </c>
      <c r="C2080" s="1080" t="s">
        <v>8494</v>
      </c>
      <c r="D2080" s="1079" t="s">
        <v>29</v>
      </c>
      <c r="E2080" s="718">
        <v>24.64</v>
      </c>
    </row>
    <row r="2081" spans="2:5">
      <c r="B2081" s="719">
        <v>93184</v>
      </c>
      <c r="C2081" s="720" t="s">
        <v>8495</v>
      </c>
      <c r="D2081" s="719" t="s">
        <v>29</v>
      </c>
      <c r="E2081" s="721">
        <v>14.94</v>
      </c>
    </row>
    <row r="2082" spans="2:5">
      <c r="B2082" s="1079">
        <v>93185</v>
      </c>
      <c r="C2082" s="1080" t="s">
        <v>8496</v>
      </c>
      <c r="D2082" s="1079" t="s">
        <v>29</v>
      </c>
      <c r="E2082" s="718">
        <v>24.24</v>
      </c>
    </row>
    <row r="2083" spans="2:5">
      <c r="B2083" s="719">
        <v>93186</v>
      </c>
      <c r="C2083" s="720" t="s">
        <v>8497</v>
      </c>
      <c r="D2083" s="719" t="s">
        <v>29</v>
      </c>
      <c r="E2083" s="721">
        <v>33.450000000000003</v>
      </c>
    </row>
    <row r="2084" spans="2:5">
      <c r="B2084" s="1079">
        <v>93187</v>
      </c>
      <c r="C2084" s="1080" t="s">
        <v>8498</v>
      </c>
      <c r="D2084" s="1079" t="s">
        <v>29</v>
      </c>
      <c r="E2084" s="718">
        <v>38.200000000000003</v>
      </c>
    </row>
    <row r="2085" spans="2:5">
      <c r="B2085" s="719">
        <v>93188</v>
      </c>
      <c r="C2085" s="720" t="s">
        <v>8499</v>
      </c>
      <c r="D2085" s="719" t="s">
        <v>29</v>
      </c>
      <c r="E2085" s="721">
        <v>32.65</v>
      </c>
    </row>
    <row r="2086" spans="2:5">
      <c r="B2086" s="1079">
        <v>93189</v>
      </c>
      <c r="C2086" s="1080" t="s">
        <v>8500</v>
      </c>
      <c r="D2086" s="1079" t="s">
        <v>29</v>
      </c>
      <c r="E2086" s="718">
        <v>38.65</v>
      </c>
    </row>
    <row r="2087" spans="2:5">
      <c r="B2087" s="719">
        <v>93190</v>
      </c>
      <c r="C2087" s="720" t="s">
        <v>8501</v>
      </c>
      <c r="D2087" s="719" t="s">
        <v>29</v>
      </c>
      <c r="E2087" s="721">
        <v>26.43</v>
      </c>
    </row>
    <row r="2088" spans="2:5">
      <c r="B2088" s="1079">
        <v>93191</v>
      </c>
      <c r="C2088" s="1080" t="s">
        <v>8502</v>
      </c>
      <c r="D2088" s="1079" t="s">
        <v>29</v>
      </c>
      <c r="E2088" s="718">
        <v>27.57</v>
      </c>
    </row>
    <row r="2089" spans="2:5">
      <c r="B2089" s="719">
        <v>93192</v>
      </c>
      <c r="C2089" s="720" t="s">
        <v>8503</v>
      </c>
      <c r="D2089" s="719" t="s">
        <v>29</v>
      </c>
      <c r="E2089" s="721">
        <v>29.25</v>
      </c>
    </row>
    <row r="2090" spans="2:5">
      <c r="B2090" s="1079">
        <v>93193</v>
      </c>
      <c r="C2090" s="1080" t="s">
        <v>8504</v>
      </c>
      <c r="D2090" s="1079" t="s">
        <v>29</v>
      </c>
      <c r="E2090" s="718">
        <v>28.04</v>
      </c>
    </row>
    <row r="2091" spans="2:5">
      <c r="B2091" s="719">
        <v>93194</v>
      </c>
      <c r="C2091" s="720" t="s">
        <v>8505</v>
      </c>
      <c r="D2091" s="719" t="s">
        <v>29</v>
      </c>
      <c r="E2091" s="721">
        <v>19.2</v>
      </c>
    </row>
    <row r="2092" spans="2:5">
      <c r="B2092" s="1079">
        <v>93195</v>
      </c>
      <c r="C2092" s="1080" t="s">
        <v>8506</v>
      </c>
      <c r="D2092" s="1079" t="s">
        <v>29</v>
      </c>
      <c r="E2092" s="718">
        <v>22.42</v>
      </c>
    </row>
    <row r="2093" spans="2:5">
      <c r="B2093" s="719">
        <v>93196</v>
      </c>
      <c r="C2093" s="720" t="s">
        <v>8507</v>
      </c>
      <c r="D2093" s="719" t="s">
        <v>29</v>
      </c>
      <c r="E2093" s="721">
        <v>31.93</v>
      </c>
    </row>
    <row r="2094" spans="2:5">
      <c r="B2094" s="1079">
        <v>93197</v>
      </c>
      <c r="C2094" s="1080" t="s">
        <v>8508</v>
      </c>
      <c r="D2094" s="1079" t="s">
        <v>29</v>
      </c>
      <c r="E2094" s="718">
        <v>35.19</v>
      </c>
    </row>
    <row r="2095" spans="2:5" ht="30">
      <c r="B2095" s="719">
        <v>93198</v>
      </c>
      <c r="C2095" s="720" t="s">
        <v>8509</v>
      </c>
      <c r="D2095" s="719" t="s">
        <v>29</v>
      </c>
      <c r="E2095" s="721">
        <v>24.17</v>
      </c>
    </row>
    <row r="2096" spans="2:5" ht="30">
      <c r="B2096" s="1079">
        <v>93199</v>
      </c>
      <c r="C2096" s="1080" t="s">
        <v>8510</v>
      </c>
      <c r="D2096" s="1079" t="s">
        <v>29</v>
      </c>
      <c r="E2096" s="718">
        <v>23.79</v>
      </c>
    </row>
    <row r="2097" spans="2:5">
      <c r="B2097" s="719">
        <v>93200</v>
      </c>
      <c r="C2097" s="720" t="s">
        <v>8511</v>
      </c>
      <c r="D2097" s="719" t="s">
        <v>29</v>
      </c>
      <c r="E2097" s="721">
        <v>1.98</v>
      </c>
    </row>
    <row r="2098" spans="2:5">
      <c r="B2098" s="1079">
        <v>93201</v>
      </c>
      <c r="C2098" s="1080" t="s">
        <v>8512</v>
      </c>
      <c r="D2098" s="1079" t="s">
        <v>29</v>
      </c>
      <c r="E2098" s="718">
        <v>4.0999999999999996</v>
      </c>
    </row>
    <row r="2099" spans="2:5">
      <c r="B2099" s="719">
        <v>93202</v>
      </c>
      <c r="C2099" s="720" t="s">
        <v>8513</v>
      </c>
      <c r="D2099" s="719" t="s">
        <v>29</v>
      </c>
      <c r="E2099" s="721">
        <v>15.61</v>
      </c>
    </row>
    <row r="2100" spans="2:5">
      <c r="B2100" s="1079">
        <v>93204</v>
      </c>
      <c r="C2100" s="1080" t="s">
        <v>4424</v>
      </c>
      <c r="D2100" s="1079" t="s">
        <v>29</v>
      </c>
      <c r="E2100" s="718">
        <v>27.08</v>
      </c>
    </row>
    <row r="2101" spans="2:5">
      <c r="B2101" s="719">
        <v>93205</v>
      </c>
      <c r="C2101" s="720" t="s">
        <v>4425</v>
      </c>
      <c r="D2101" s="719" t="s">
        <v>29</v>
      </c>
      <c r="E2101" s="721">
        <v>21.82</v>
      </c>
    </row>
    <row r="2102" spans="2:5" ht="30">
      <c r="B2102" s="1079">
        <v>71623</v>
      </c>
      <c r="C2102" s="1080" t="s">
        <v>4426</v>
      </c>
      <c r="D2102" s="1079" t="s">
        <v>29</v>
      </c>
      <c r="E2102" s="718">
        <v>23.49</v>
      </c>
    </row>
    <row r="2103" spans="2:5">
      <c r="B2103" s="719" t="s">
        <v>586</v>
      </c>
      <c r="C2103" s="720" t="s">
        <v>587</v>
      </c>
      <c r="D2103" s="719" t="s">
        <v>30</v>
      </c>
      <c r="E2103" s="721">
        <v>11.68</v>
      </c>
    </row>
    <row r="2104" spans="2:5">
      <c r="B2104" s="1079">
        <v>83513</v>
      </c>
      <c r="C2104" s="1080" t="s">
        <v>588</v>
      </c>
      <c r="D2104" s="1079" t="s">
        <v>26</v>
      </c>
      <c r="E2104" s="718">
        <v>5.36</v>
      </c>
    </row>
    <row r="2105" spans="2:5">
      <c r="B2105" s="719">
        <v>83514</v>
      </c>
      <c r="C2105" s="720" t="s">
        <v>589</v>
      </c>
      <c r="D2105" s="719" t="s">
        <v>26</v>
      </c>
      <c r="E2105" s="721">
        <v>4.67</v>
      </c>
    </row>
    <row r="2106" spans="2:5">
      <c r="B2106" s="1079">
        <v>84153</v>
      </c>
      <c r="C2106" s="1080" t="s">
        <v>590</v>
      </c>
      <c r="D2106" s="1079" t="s">
        <v>26</v>
      </c>
      <c r="E2106" s="718">
        <v>40.6</v>
      </c>
    </row>
    <row r="2107" spans="2:5">
      <c r="B2107" s="719">
        <v>84154</v>
      </c>
      <c r="C2107" s="720" t="s">
        <v>591</v>
      </c>
      <c r="D2107" s="719" t="s">
        <v>592</v>
      </c>
      <c r="E2107" s="721">
        <v>82.32</v>
      </c>
    </row>
    <row r="2108" spans="2:5">
      <c r="B2108" s="1079">
        <v>85233</v>
      </c>
      <c r="C2108" s="1080" t="s">
        <v>593</v>
      </c>
      <c r="D2108" s="1079" t="s">
        <v>25</v>
      </c>
      <c r="E2108" s="718">
        <v>1969.71</v>
      </c>
    </row>
    <row r="2109" spans="2:5" ht="30">
      <c r="B2109" s="719">
        <v>5968</v>
      </c>
      <c r="C2109" s="720" t="s">
        <v>4427</v>
      </c>
      <c r="D2109" s="719" t="s">
        <v>0</v>
      </c>
      <c r="E2109" s="721">
        <v>33.630000000000003</v>
      </c>
    </row>
    <row r="2110" spans="2:5" ht="30">
      <c r="B2110" s="1079">
        <v>83731</v>
      </c>
      <c r="C2110" s="1080" t="s">
        <v>4428</v>
      </c>
      <c r="D2110" s="1079" t="s">
        <v>0</v>
      </c>
      <c r="E2110" s="718">
        <v>37.78</v>
      </c>
    </row>
    <row r="2111" spans="2:5" ht="30">
      <c r="B2111" s="719">
        <v>83732</v>
      </c>
      <c r="C2111" s="720" t="s">
        <v>4429</v>
      </c>
      <c r="D2111" s="719" t="s">
        <v>0</v>
      </c>
      <c r="E2111" s="721">
        <v>28.09</v>
      </c>
    </row>
    <row r="2112" spans="2:5" ht="30">
      <c r="B2112" s="1079">
        <v>83733</v>
      </c>
      <c r="C2112" s="1080" t="s">
        <v>4430</v>
      </c>
      <c r="D2112" s="1079" t="s">
        <v>0</v>
      </c>
      <c r="E2112" s="718">
        <v>32.54</v>
      </c>
    </row>
    <row r="2113" spans="2:5">
      <c r="B2113" s="719">
        <v>83735</v>
      </c>
      <c r="C2113" s="720" t="s">
        <v>4431</v>
      </c>
      <c r="D2113" s="719" t="s">
        <v>0</v>
      </c>
      <c r="E2113" s="721">
        <v>53.53</v>
      </c>
    </row>
    <row r="2114" spans="2:5">
      <c r="B2114" s="1079">
        <v>68053</v>
      </c>
      <c r="C2114" s="1080" t="s">
        <v>594</v>
      </c>
      <c r="D2114" s="1079" t="s">
        <v>0</v>
      </c>
      <c r="E2114" s="718">
        <v>4.5599999999999996</v>
      </c>
    </row>
    <row r="2115" spans="2:5" ht="30">
      <c r="B2115" s="719" t="s">
        <v>595</v>
      </c>
      <c r="C2115" s="720" t="s">
        <v>4432</v>
      </c>
      <c r="D2115" s="719" t="s">
        <v>0</v>
      </c>
      <c r="E2115" s="721">
        <v>80.38</v>
      </c>
    </row>
    <row r="2116" spans="2:5">
      <c r="B2116" s="1079" t="s">
        <v>596</v>
      </c>
      <c r="C2116" s="1080" t="s">
        <v>597</v>
      </c>
      <c r="D2116" s="1079" t="s">
        <v>0</v>
      </c>
      <c r="E2116" s="718">
        <v>49.36</v>
      </c>
    </row>
    <row r="2117" spans="2:5">
      <c r="B2117" s="719">
        <v>83737</v>
      </c>
      <c r="C2117" s="720" t="s">
        <v>598</v>
      </c>
      <c r="D2117" s="719" t="s">
        <v>0</v>
      </c>
      <c r="E2117" s="721">
        <v>68.290000000000006</v>
      </c>
    </row>
    <row r="2118" spans="2:5">
      <c r="B2118" s="1079">
        <v>83738</v>
      </c>
      <c r="C2118" s="1080" t="s">
        <v>599</v>
      </c>
      <c r="D2118" s="1079" t="s">
        <v>0</v>
      </c>
      <c r="E2118" s="718">
        <v>83.77</v>
      </c>
    </row>
    <row r="2119" spans="2:5">
      <c r="B2119" s="719">
        <v>83740</v>
      </c>
      <c r="C2119" s="720" t="s">
        <v>600</v>
      </c>
      <c r="D2119" s="719" t="s">
        <v>0</v>
      </c>
      <c r="E2119" s="721">
        <v>26.99</v>
      </c>
    </row>
    <row r="2120" spans="2:5">
      <c r="B2120" s="1079" t="s">
        <v>601</v>
      </c>
      <c r="C2120" s="1080" t="s">
        <v>8514</v>
      </c>
      <c r="D2120" s="1079" t="s">
        <v>0</v>
      </c>
      <c r="E2120" s="718">
        <v>28.42</v>
      </c>
    </row>
    <row r="2121" spans="2:5">
      <c r="B2121" s="719" t="s">
        <v>602</v>
      </c>
      <c r="C2121" s="720" t="s">
        <v>8515</v>
      </c>
      <c r="D2121" s="719" t="s">
        <v>0</v>
      </c>
      <c r="E2121" s="721">
        <v>52.97</v>
      </c>
    </row>
    <row r="2122" spans="2:5">
      <c r="B2122" s="1079">
        <v>6225</v>
      </c>
      <c r="C2122" s="1080" t="s">
        <v>603</v>
      </c>
      <c r="D2122" s="1079" t="s">
        <v>0</v>
      </c>
      <c r="E2122" s="718">
        <v>32.96</v>
      </c>
    </row>
    <row r="2123" spans="2:5">
      <c r="B2123" s="719">
        <v>72075</v>
      </c>
      <c r="C2123" s="720" t="s">
        <v>604</v>
      </c>
      <c r="D2123" s="719" t="s">
        <v>0</v>
      </c>
      <c r="E2123" s="721">
        <v>8.6999999999999993</v>
      </c>
    </row>
    <row r="2124" spans="2:5">
      <c r="B2124" s="1079" t="s">
        <v>605</v>
      </c>
      <c r="C2124" s="1080" t="s">
        <v>8516</v>
      </c>
      <c r="D2124" s="1079" t="s">
        <v>0</v>
      </c>
      <c r="E2124" s="718">
        <v>83.48</v>
      </c>
    </row>
    <row r="2125" spans="2:5">
      <c r="B2125" s="719" t="s">
        <v>606</v>
      </c>
      <c r="C2125" s="720" t="s">
        <v>4433</v>
      </c>
      <c r="D2125" s="719" t="s">
        <v>0</v>
      </c>
      <c r="E2125" s="721">
        <v>127.58</v>
      </c>
    </row>
    <row r="2126" spans="2:5">
      <c r="B2126" s="1079" t="s">
        <v>607</v>
      </c>
      <c r="C2126" s="1080" t="s">
        <v>608</v>
      </c>
      <c r="D2126" s="1079" t="s">
        <v>0</v>
      </c>
      <c r="E2126" s="718">
        <v>72.37</v>
      </c>
    </row>
    <row r="2127" spans="2:5">
      <c r="B2127" s="719" t="s">
        <v>28</v>
      </c>
      <c r="C2127" s="720" t="s">
        <v>609</v>
      </c>
      <c r="D2127" s="719" t="s">
        <v>0</v>
      </c>
      <c r="E2127" s="721">
        <v>8.1300000000000008</v>
      </c>
    </row>
    <row r="2128" spans="2:5">
      <c r="B2128" s="1079">
        <v>83741</v>
      </c>
      <c r="C2128" s="1080" t="s">
        <v>4434</v>
      </c>
      <c r="D2128" s="1079" t="s">
        <v>0</v>
      </c>
      <c r="E2128" s="718">
        <v>66.5</v>
      </c>
    </row>
    <row r="2129" spans="2:5">
      <c r="B2129" s="719">
        <v>83742</v>
      </c>
      <c r="C2129" s="720" t="s">
        <v>610</v>
      </c>
      <c r="D2129" s="719" t="s">
        <v>0</v>
      </c>
      <c r="E2129" s="721">
        <v>20.37</v>
      </c>
    </row>
    <row r="2130" spans="2:5">
      <c r="B2130" s="1079">
        <v>83743</v>
      </c>
      <c r="C2130" s="1080" t="s">
        <v>611</v>
      </c>
      <c r="D2130" s="1079" t="s">
        <v>29</v>
      </c>
      <c r="E2130" s="718">
        <v>16.96</v>
      </c>
    </row>
    <row r="2131" spans="2:5">
      <c r="B2131" s="719" t="s">
        <v>612</v>
      </c>
      <c r="C2131" s="720" t="s">
        <v>613</v>
      </c>
      <c r="D2131" s="719" t="s">
        <v>0</v>
      </c>
      <c r="E2131" s="721">
        <v>25.57</v>
      </c>
    </row>
    <row r="2132" spans="2:5">
      <c r="B2132" s="1079" t="s">
        <v>614</v>
      </c>
      <c r="C2132" s="1080" t="s">
        <v>4435</v>
      </c>
      <c r="D2132" s="1079" t="s">
        <v>0</v>
      </c>
      <c r="E2132" s="718">
        <v>49.89</v>
      </c>
    </row>
    <row r="2133" spans="2:5">
      <c r="B2133" s="719">
        <v>72124</v>
      </c>
      <c r="C2133" s="720" t="s">
        <v>4436</v>
      </c>
      <c r="D2133" s="719" t="s">
        <v>592</v>
      </c>
      <c r="E2133" s="721">
        <v>83.18</v>
      </c>
    </row>
    <row r="2134" spans="2:5">
      <c r="B2134" s="1079" t="s">
        <v>615</v>
      </c>
      <c r="C2134" s="1080" t="s">
        <v>616</v>
      </c>
      <c r="D2134" s="1079" t="s">
        <v>29</v>
      </c>
      <c r="E2134" s="718">
        <v>46.23</v>
      </c>
    </row>
    <row r="2135" spans="2:5">
      <c r="B2135" s="719" t="s">
        <v>617</v>
      </c>
      <c r="C2135" s="720" t="s">
        <v>618</v>
      </c>
      <c r="D2135" s="719" t="s">
        <v>0</v>
      </c>
      <c r="E2135" s="721">
        <v>153.51</v>
      </c>
    </row>
    <row r="2136" spans="2:5" ht="30">
      <c r="B2136" s="1079" t="s">
        <v>43</v>
      </c>
      <c r="C2136" s="1080" t="s">
        <v>4437</v>
      </c>
      <c r="D2136" s="1079" t="s">
        <v>29</v>
      </c>
      <c r="E2136" s="718">
        <v>24.15</v>
      </c>
    </row>
    <row r="2137" spans="2:5" ht="30">
      <c r="B2137" s="719" t="s">
        <v>44</v>
      </c>
      <c r="C2137" s="720" t="s">
        <v>4438</v>
      </c>
      <c r="D2137" s="719" t="s">
        <v>29</v>
      </c>
      <c r="E2137" s="721">
        <v>38.78</v>
      </c>
    </row>
    <row r="2138" spans="2:5" ht="30">
      <c r="B2138" s="1079">
        <v>91831</v>
      </c>
      <c r="C2138" s="1080" t="s">
        <v>4439</v>
      </c>
      <c r="D2138" s="1079" t="s">
        <v>29</v>
      </c>
      <c r="E2138" s="718">
        <v>4.78</v>
      </c>
    </row>
    <row r="2139" spans="2:5" ht="30">
      <c r="B2139" s="719">
        <v>91834</v>
      </c>
      <c r="C2139" s="720" t="s">
        <v>4440</v>
      </c>
      <c r="D2139" s="719" t="s">
        <v>29</v>
      </c>
      <c r="E2139" s="721">
        <v>5.35</v>
      </c>
    </row>
    <row r="2140" spans="2:5" ht="30">
      <c r="B2140" s="1079">
        <v>91836</v>
      </c>
      <c r="C2140" s="1080" t="s">
        <v>4441</v>
      </c>
      <c r="D2140" s="1079" t="s">
        <v>29</v>
      </c>
      <c r="E2140" s="718">
        <v>6.84</v>
      </c>
    </row>
    <row r="2141" spans="2:5" ht="30">
      <c r="B2141" s="719">
        <v>91842</v>
      </c>
      <c r="C2141" s="720" t="s">
        <v>4442</v>
      </c>
      <c r="D2141" s="719" t="s">
        <v>29</v>
      </c>
      <c r="E2141" s="721">
        <v>3.4</v>
      </c>
    </row>
    <row r="2142" spans="2:5" ht="30">
      <c r="B2142" s="1079">
        <v>91844</v>
      </c>
      <c r="C2142" s="1080" t="s">
        <v>4443</v>
      </c>
      <c r="D2142" s="1079" t="s">
        <v>29</v>
      </c>
      <c r="E2142" s="718">
        <v>3.97</v>
      </c>
    </row>
    <row r="2143" spans="2:5" ht="30">
      <c r="B2143" s="719">
        <v>91846</v>
      </c>
      <c r="C2143" s="720" t="s">
        <v>4444</v>
      </c>
      <c r="D2143" s="719" t="s">
        <v>29</v>
      </c>
      <c r="E2143" s="721">
        <v>5.46</v>
      </c>
    </row>
    <row r="2144" spans="2:5" ht="30">
      <c r="B2144" s="1079">
        <v>91852</v>
      </c>
      <c r="C2144" s="1080" t="s">
        <v>4445</v>
      </c>
      <c r="D2144" s="1079" t="s">
        <v>29</v>
      </c>
      <c r="E2144" s="718">
        <v>5.1100000000000003</v>
      </c>
    </row>
    <row r="2145" spans="2:5" ht="30">
      <c r="B2145" s="719">
        <v>91854</v>
      </c>
      <c r="C2145" s="720" t="s">
        <v>4446</v>
      </c>
      <c r="D2145" s="719" t="s">
        <v>29</v>
      </c>
      <c r="E2145" s="721">
        <v>5.67</v>
      </c>
    </row>
    <row r="2146" spans="2:5" ht="30">
      <c r="B2146" s="1079">
        <v>91856</v>
      </c>
      <c r="C2146" s="1080" t="s">
        <v>4447</v>
      </c>
      <c r="D2146" s="1079" t="s">
        <v>29</v>
      </c>
      <c r="E2146" s="718">
        <v>7.1</v>
      </c>
    </row>
    <row r="2147" spans="2:5" ht="30">
      <c r="B2147" s="719">
        <v>91862</v>
      </c>
      <c r="C2147" s="720" t="s">
        <v>4448</v>
      </c>
      <c r="D2147" s="719" t="s">
        <v>29</v>
      </c>
      <c r="E2147" s="721">
        <v>5.69</v>
      </c>
    </row>
    <row r="2148" spans="2:5" ht="30">
      <c r="B2148" s="1079">
        <v>91863</v>
      </c>
      <c r="C2148" s="1080" t="s">
        <v>4449</v>
      </c>
      <c r="D2148" s="1079" t="s">
        <v>29</v>
      </c>
      <c r="E2148" s="718">
        <v>6.65</v>
      </c>
    </row>
    <row r="2149" spans="2:5" ht="30">
      <c r="B2149" s="719">
        <v>91864</v>
      </c>
      <c r="C2149" s="720" t="s">
        <v>4450</v>
      </c>
      <c r="D2149" s="719" t="s">
        <v>29</v>
      </c>
      <c r="E2149" s="721">
        <v>8.6</v>
      </c>
    </row>
    <row r="2150" spans="2:5" ht="30">
      <c r="B2150" s="1079">
        <v>91865</v>
      </c>
      <c r="C2150" s="1080" t="s">
        <v>4451</v>
      </c>
      <c r="D2150" s="1079" t="s">
        <v>29</v>
      </c>
      <c r="E2150" s="718">
        <v>10.58</v>
      </c>
    </row>
    <row r="2151" spans="2:5" ht="30">
      <c r="B2151" s="719">
        <v>91866</v>
      </c>
      <c r="C2151" s="720" t="s">
        <v>4452</v>
      </c>
      <c r="D2151" s="719" t="s">
        <v>29</v>
      </c>
      <c r="E2151" s="721">
        <v>4.4000000000000004</v>
      </c>
    </row>
    <row r="2152" spans="2:5" ht="30">
      <c r="B2152" s="1079">
        <v>91867</v>
      </c>
      <c r="C2152" s="1080" t="s">
        <v>4453</v>
      </c>
      <c r="D2152" s="1079" t="s">
        <v>29</v>
      </c>
      <c r="E2152" s="718">
        <v>5.36</v>
      </c>
    </row>
    <row r="2153" spans="2:5" ht="30">
      <c r="B2153" s="719">
        <v>91868</v>
      </c>
      <c r="C2153" s="720" t="s">
        <v>4454</v>
      </c>
      <c r="D2153" s="719" t="s">
        <v>29</v>
      </c>
      <c r="E2153" s="721">
        <v>7.31</v>
      </c>
    </row>
    <row r="2154" spans="2:5" ht="30">
      <c r="B2154" s="1079">
        <v>91869</v>
      </c>
      <c r="C2154" s="1080" t="s">
        <v>4455</v>
      </c>
      <c r="D2154" s="1079" t="s">
        <v>29</v>
      </c>
      <c r="E2154" s="718">
        <v>9.3000000000000007</v>
      </c>
    </row>
    <row r="2155" spans="2:5" ht="30">
      <c r="B2155" s="719">
        <v>91870</v>
      </c>
      <c r="C2155" s="720" t="s">
        <v>4456</v>
      </c>
      <c r="D2155" s="719" t="s">
        <v>29</v>
      </c>
      <c r="E2155" s="721">
        <v>6.51</v>
      </c>
    </row>
    <row r="2156" spans="2:5" ht="30">
      <c r="B2156" s="1079">
        <v>91871</v>
      </c>
      <c r="C2156" s="1080" t="s">
        <v>4457</v>
      </c>
      <c r="D2156" s="1079" t="s">
        <v>29</v>
      </c>
      <c r="E2156" s="718">
        <v>7.5</v>
      </c>
    </row>
    <row r="2157" spans="2:5" ht="30">
      <c r="B2157" s="719">
        <v>91872</v>
      </c>
      <c r="C2157" s="720" t="s">
        <v>4458</v>
      </c>
      <c r="D2157" s="719" t="s">
        <v>29</v>
      </c>
      <c r="E2157" s="721">
        <v>9.4499999999999993</v>
      </c>
    </row>
    <row r="2158" spans="2:5" ht="30">
      <c r="B2158" s="1079">
        <v>91873</v>
      </c>
      <c r="C2158" s="1080" t="s">
        <v>4459</v>
      </c>
      <c r="D2158" s="1079" t="s">
        <v>29</v>
      </c>
      <c r="E2158" s="718">
        <v>11.4</v>
      </c>
    </row>
    <row r="2159" spans="2:5">
      <c r="B2159" s="719">
        <v>93008</v>
      </c>
      <c r="C2159" s="720" t="s">
        <v>4460</v>
      </c>
      <c r="D2159" s="719" t="s">
        <v>29</v>
      </c>
      <c r="E2159" s="721">
        <v>8.7799999999999994</v>
      </c>
    </row>
    <row r="2160" spans="2:5">
      <c r="B2160" s="1079">
        <v>93009</v>
      </c>
      <c r="C2160" s="1080" t="s">
        <v>4461</v>
      </c>
      <c r="D2160" s="1079" t="s">
        <v>29</v>
      </c>
      <c r="E2160" s="718">
        <v>12.63</v>
      </c>
    </row>
    <row r="2161" spans="2:5">
      <c r="B2161" s="719">
        <v>93010</v>
      </c>
      <c r="C2161" s="720" t="s">
        <v>4462</v>
      </c>
      <c r="D2161" s="719" t="s">
        <v>29</v>
      </c>
      <c r="E2161" s="721">
        <v>17.350000000000001</v>
      </c>
    </row>
    <row r="2162" spans="2:5">
      <c r="B2162" s="1079">
        <v>93011</v>
      </c>
      <c r="C2162" s="1080" t="s">
        <v>4463</v>
      </c>
      <c r="D2162" s="1079" t="s">
        <v>29</v>
      </c>
      <c r="E2162" s="718">
        <v>21.06</v>
      </c>
    </row>
    <row r="2163" spans="2:5">
      <c r="B2163" s="719">
        <v>93012</v>
      </c>
      <c r="C2163" s="720" t="s">
        <v>4464</v>
      </c>
      <c r="D2163" s="719" t="s">
        <v>29</v>
      </c>
      <c r="E2163" s="721">
        <v>31.39</v>
      </c>
    </row>
    <row r="2164" spans="2:5" ht="30">
      <c r="B2164" s="1079">
        <v>95726</v>
      </c>
      <c r="C2164" s="1080" t="s">
        <v>11209</v>
      </c>
      <c r="D2164" s="1079" t="s">
        <v>29</v>
      </c>
      <c r="E2164" s="718">
        <v>3.93</v>
      </c>
    </row>
    <row r="2165" spans="2:5" ht="30">
      <c r="B2165" s="719">
        <v>95727</v>
      </c>
      <c r="C2165" s="720" t="s">
        <v>11210</v>
      </c>
      <c r="D2165" s="719" t="s">
        <v>29</v>
      </c>
      <c r="E2165" s="721">
        <v>4.4400000000000004</v>
      </c>
    </row>
    <row r="2166" spans="2:5">
      <c r="B2166" s="1079">
        <v>95728</v>
      </c>
      <c r="C2166" s="1080" t="s">
        <v>11211</v>
      </c>
      <c r="D2166" s="1079" t="s">
        <v>29</v>
      </c>
      <c r="E2166" s="718">
        <v>5.5</v>
      </c>
    </row>
    <row r="2167" spans="2:5" ht="30">
      <c r="B2167" s="719">
        <v>95729</v>
      </c>
      <c r="C2167" s="720" t="s">
        <v>11212</v>
      </c>
      <c r="D2167" s="719" t="s">
        <v>29</v>
      </c>
      <c r="E2167" s="721">
        <v>5.29</v>
      </c>
    </row>
    <row r="2168" spans="2:5" ht="30">
      <c r="B2168" s="1079">
        <v>95730</v>
      </c>
      <c r="C2168" s="1080" t="s">
        <v>11213</v>
      </c>
      <c r="D2168" s="1079" t="s">
        <v>29</v>
      </c>
      <c r="E2168" s="718">
        <v>5.81</v>
      </c>
    </row>
    <row r="2169" spans="2:5" ht="30">
      <c r="B2169" s="719">
        <v>95731</v>
      </c>
      <c r="C2169" s="720" t="s">
        <v>11214</v>
      </c>
      <c r="D2169" s="719" t="s">
        <v>29</v>
      </c>
      <c r="E2169" s="721">
        <v>6.86</v>
      </c>
    </row>
    <row r="2170" spans="2:5" ht="30">
      <c r="B2170" s="1079">
        <v>95745</v>
      </c>
      <c r="C2170" s="1080" t="s">
        <v>11215</v>
      </c>
      <c r="D2170" s="1079" t="s">
        <v>29</v>
      </c>
      <c r="E2170" s="718">
        <v>9.4700000000000006</v>
      </c>
    </row>
    <row r="2171" spans="2:5" ht="30">
      <c r="B2171" s="719">
        <v>95746</v>
      </c>
      <c r="C2171" s="720" t="s">
        <v>11216</v>
      </c>
      <c r="D2171" s="719" t="s">
        <v>29</v>
      </c>
      <c r="E2171" s="721">
        <v>11.61</v>
      </c>
    </row>
    <row r="2172" spans="2:5" ht="30">
      <c r="B2172" s="1079">
        <v>95747</v>
      </c>
      <c r="C2172" s="1080" t="s">
        <v>11217</v>
      </c>
      <c r="D2172" s="1079" t="s">
        <v>29</v>
      </c>
      <c r="E2172" s="718">
        <v>18.829999999999998</v>
      </c>
    </row>
    <row r="2173" spans="2:5" ht="30">
      <c r="B2173" s="719">
        <v>95748</v>
      </c>
      <c r="C2173" s="720" t="s">
        <v>11218</v>
      </c>
      <c r="D2173" s="719" t="s">
        <v>29</v>
      </c>
      <c r="E2173" s="721">
        <v>19.97</v>
      </c>
    </row>
    <row r="2174" spans="2:5" ht="30">
      <c r="B2174" s="1079">
        <v>95749</v>
      </c>
      <c r="C2174" s="1080" t="s">
        <v>11219</v>
      </c>
      <c r="D2174" s="1079" t="s">
        <v>29</v>
      </c>
      <c r="E2174" s="718">
        <v>12.45</v>
      </c>
    </row>
    <row r="2175" spans="2:5" ht="30">
      <c r="B2175" s="719">
        <v>95750</v>
      </c>
      <c r="C2175" s="720" t="s">
        <v>11220</v>
      </c>
      <c r="D2175" s="719" t="s">
        <v>29</v>
      </c>
      <c r="E2175" s="721">
        <v>14.59</v>
      </c>
    </row>
    <row r="2176" spans="2:5" ht="30">
      <c r="B2176" s="1079">
        <v>95751</v>
      </c>
      <c r="C2176" s="1080" t="s">
        <v>11221</v>
      </c>
      <c r="D2176" s="1079" t="s">
        <v>29</v>
      </c>
      <c r="E2176" s="718">
        <v>21.81</v>
      </c>
    </row>
    <row r="2177" spans="2:5" ht="30">
      <c r="B2177" s="719">
        <v>95752</v>
      </c>
      <c r="C2177" s="720" t="s">
        <v>11222</v>
      </c>
      <c r="D2177" s="719" t="s">
        <v>29</v>
      </c>
      <c r="E2177" s="721">
        <v>22.94</v>
      </c>
    </row>
    <row r="2178" spans="2:5">
      <c r="B2178" s="1079">
        <v>72259</v>
      </c>
      <c r="C2178" s="1080" t="s">
        <v>4465</v>
      </c>
      <c r="D2178" s="1079" t="s">
        <v>30</v>
      </c>
      <c r="E2178" s="718">
        <v>11.54</v>
      </c>
    </row>
    <row r="2179" spans="2:5">
      <c r="B2179" s="719">
        <v>72260</v>
      </c>
      <c r="C2179" s="720" t="s">
        <v>4466</v>
      </c>
      <c r="D2179" s="719" t="s">
        <v>30</v>
      </c>
      <c r="E2179" s="721">
        <v>11.5</v>
      </c>
    </row>
    <row r="2180" spans="2:5">
      <c r="B2180" s="1079">
        <v>72261</v>
      </c>
      <c r="C2180" s="1080" t="s">
        <v>4467</v>
      </c>
      <c r="D2180" s="1079" t="s">
        <v>30</v>
      </c>
      <c r="E2180" s="718">
        <v>12.08</v>
      </c>
    </row>
    <row r="2181" spans="2:5">
      <c r="B2181" s="719">
        <v>72262</v>
      </c>
      <c r="C2181" s="720" t="s">
        <v>4468</v>
      </c>
      <c r="D2181" s="719" t="s">
        <v>30</v>
      </c>
      <c r="E2181" s="721">
        <v>12.08</v>
      </c>
    </row>
    <row r="2182" spans="2:5">
      <c r="B2182" s="1079">
        <v>72263</v>
      </c>
      <c r="C2182" s="1080" t="s">
        <v>4469</v>
      </c>
      <c r="D2182" s="1079" t="s">
        <v>30</v>
      </c>
      <c r="E2182" s="718">
        <v>16.2</v>
      </c>
    </row>
    <row r="2183" spans="2:5">
      <c r="B2183" s="719">
        <v>72264</v>
      </c>
      <c r="C2183" s="720" t="s">
        <v>4470</v>
      </c>
      <c r="D2183" s="719" t="s">
        <v>30</v>
      </c>
      <c r="E2183" s="721">
        <v>16.309999999999999</v>
      </c>
    </row>
    <row r="2184" spans="2:5">
      <c r="B2184" s="1079">
        <v>72265</v>
      </c>
      <c r="C2184" s="1080" t="s">
        <v>4471</v>
      </c>
      <c r="D2184" s="1079" t="s">
        <v>30</v>
      </c>
      <c r="E2184" s="718">
        <v>19.079999999999998</v>
      </c>
    </row>
    <row r="2185" spans="2:5">
      <c r="B2185" s="719">
        <v>72266</v>
      </c>
      <c r="C2185" s="720" t="s">
        <v>4472</v>
      </c>
      <c r="D2185" s="719" t="s">
        <v>30</v>
      </c>
      <c r="E2185" s="721">
        <v>25.34</v>
      </c>
    </row>
    <row r="2186" spans="2:5">
      <c r="B2186" s="1079">
        <v>72267</v>
      </c>
      <c r="C2186" s="1080" t="s">
        <v>4473</v>
      </c>
      <c r="D2186" s="1079" t="s">
        <v>30</v>
      </c>
      <c r="E2186" s="718">
        <v>25.53</v>
      </c>
    </row>
    <row r="2187" spans="2:5">
      <c r="B2187" s="719">
        <v>72268</v>
      </c>
      <c r="C2187" s="720" t="s">
        <v>4474</v>
      </c>
      <c r="D2187" s="719" t="s">
        <v>30</v>
      </c>
      <c r="E2187" s="721">
        <v>26.43</v>
      </c>
    </row>
    <row r="2188" spans="2:5">
      <c r="B2188" s="1079">
        <v>72269</v>
      </c>
      <c r="C2188" s="1080" t="s">
        <v>4475</v>
      </c>
      <c r="D2188" s="1079" t="s">
        <v>30</v>
      </c>
      <c r="E2188" s="718">
        <v>29.81</v>
      </c>
    </row>
    <row r="2189" spans="2:5">
      <c r="B2189" s="719">
        <v>72270</v>
      </c>
      <c r="C2189" s="720" t="s">
        <v>4476</v>
      </c>
      <c r="D2189" s="719" t="s">
        <v>30</v>
      </c>
      <c r="E2189" s="721">
        <v>36.159999999999997</v>
      </c>
    </row>
    <row r="2190" spans="2:5">
      <c r="B2190" s="1079">
        <v>72271</v>
      </c>
      <c r="C2190" s="1080" t="s">
        <v>4477</v>
      </c>
      <c r="D2190" s="1079" t="s">
        <v>30</v>
      </c>
      <c r="E2190" s="718">
        <v>9.19</v>
      </c>
    </row>
    <row r="2191" spans="2:5">
      <c r="B2191" s="719">
        <v>72272</v>
      </c>
      <c r="C2191" s="720" t="s">
        <v>4478</v>
      </c>
      <c r="D2191" s="719" t="s">
        <v>30</v>
      </c>
      <c r="E2191" s="721">
        <v>10.1</v>
      </c>
    </row>
    <row r="2192" spans="2:5">
      <c r="B2192" s="1079" t="s">
        <v>619</v>
      </c>
      <c r="C2192" s="1080" t="s">
        <v>8517</v>
      </c>
      <c r="D2192" s="1079" t="s">
        <v>30</v>
      </c>
      <c r="E2192" s="718">
        <v>28.79</v>
      </c>
    </row>
    <row r="2193" spans="2:5">
      <c r="B2193" s="719" t="s">
        <v>620</v>
      </c>
      <c r="C2193" s="720" t="s">
        <v>8518</v>
      </c>
      <c r="D2193" s="719" t="s">
        <v>30</v>
      </c>
      <c r="E2193" s="721">
        <v>44.3</v>
      </c>
    </row>
    <row r="2194" spans="2:5" ht="30">
      <c r="B2194" s="1079" t="s">
        <v>621</v>
      </c>
      <c r="C2194" s="1080" t="s">
        <v>4479</v>
      </c>
      <c r="D2194" s="1079" t="s">
        <v>30</v>
      </c>
      <c r="E2194" s="718">
        <v>93.93</v>
      </c>
    </row>
    <row r="2195" spans="2:5">
      <c r="B2195" s="719" t="s">
        <v>622</v>
      </c>
      <c r="C2195" s="720" t="s">
        <v>8519</v>
      </c>
      <c r="D2195" s="719" t="s">
        <v>30</v>
      </c>
      <c r="E2195" s="721">
        <v>17.78</v>
      </c>
    </row>
    <row r="2196" spans="2:5" ht="30">
      <c r="B2196" s="1079">
        <v>83377</v>
      </c>
      <c r="C2196" s="1080" t="s">
        <v>4480</v>
      </c>
      <c r="D2196" s="1079" t="s">
        <v>30</v>
      </c>
      <c r="E2196" s="718">
        <v>7.31</v>
      </c>
    </row>
    <row r="2197" spans="2:5" ht="30">
      <c r="B2197" s="719">
        <v>91874</v>
      </c>
      <c r="C2197" s="720" t="s">
        <v>4481</v>
      </c>
      <c r="D2197" s="719" t="s">
        <v>30</v>
      </c>
      <c r="E2197" s="721">
        <v>3.14</v>
      </c>
    </row>
    <row r="2198" spans="2:5" ht="30">
      <c r="B2198" s="1079">
        <v>91875</v>
      </c>
      <c r="C2198" s="1080" t="s">
        <v>4482</v>
      </c>
      <c r="D2198" s="1079" t="s">
        <v>30</v>
      </c>
      <c r="E2198" s="718">
        <v>4.1399999999999997</v>
      </c>
    </row>
    <row r="2199" spans="2:5" ht="30">
      <c r="B2199" s="719">
        <v>91876</v>
      </c>
      <c r="C2199" s="720" t="s">
        <v>4483</v>
      </c>
      <c r="D2199" s="719" t="s">
        <v>30</v>
      </c>
      <c r="E2199" s="721">
        <v>5.45</v>
      </c>
    </row>
    <row r="2200" spans="2:5" ht="30">
      <c r="B2200" s="1079">
        <v>91877</v>
      </c>
      <c r="C2200" s="1080" t="s">
        <v>4484</v>
      </c>
      <c r="D2200" s="1079" t="s">
        <v>30</v>
      </c>
      <c r="E2200" s="718">
        <v>7.21</v>
      </c>
    </row>
    <row r="2201" spans="2:5" ht="30">
      <c r="B2201" s="719">
        <v>91878</v>
      </c>
      <c r="C2201" s="720" t="s">
        <v>4485</v>
      </c>
      <c r="D2201" s="719" t="s">
        <v>30</v>
      </c>
      <c r="E2201" s="721">
        <v>4.0599999999999996</v>
      </c>
    </row>
    <row r="2202" spans="2:5" ht="30">
      <c r="B2202" s="1079">
        <v>91879</v>
      </c>
      <c r="C2202" s="1080" t="s">
        <v>4486</v>
      </c>
      <c r="D2202" s="1079" t="s">
        <v>30</v>
      </c>
      <c r="E2202" s="718">
        <v>5.03</v>
      </c>
    </row>
    <row r="2203" spans="2:5" ht="30">
      <c r="B2203" s="719">
        <v>91880</v>
      </c>
      <c r="C2203" s="720" t="s">
        <v>4487</v>
      </c>
      <c r="D2203" s="719" t="s">
        <v>30</v>
      </c>
      <c r="E2203" s="721">
        <v>6.37</v>
      </c>
    </row>
    <row r="2204" spans="2:5" ht="30">
      <c r="B2204" s="1079">
        <v>91881</v>
      </c>
      <c r="C2204" s="1080" t="s">
        <v>4488</v>
      </c>
      <c r="D2204" s="1079" t="s">
        <v>30</v>
      </c>
      <c r="E2204" s="718">
        <v>8.1300000000000008</v>
      </c>
    </row>
    <row r="2205" spans="2:5" ht="30">
      <c r="B2205" s="719">
        <v>91882</v>
      </c>
      <c r="C2205" s="720" t="s">
        <v>4489</v>
      </c>
      <c r="D2205" s="719" t="s">
        <v>30</v>
      </c>
      <c r="E2205" s="721">
        <v>5.04</v>
      </c>
    </row>
    <row r="2206" spans="2:5" ht="30">
      <c r="B2206" s="1079">
        <v>91884</v>
      </c>
      <c r="C2206" s="1080" t="s">
        <v>4490</v>
      </c>
      <c r="D2206" s="1079" t="s">
        <v>30</v>
      </c>
      <c r="E2206" s="718">
        <v>5.79</v>
      </c>
    </row>
    <row r="2207" spans="2:5" ht="30">
      <c r="B2207" s="719">
        <v>91885</v>
      </c>
      <c r="C2207" s="720" t="s">
        <v>4491</v>
      </c>
      <c r="D2207" s="719" t="s">
        <v>30</v>
      </c>
      <c r="E2207" s="721">
        <v>6.82</v>
      </c>
    </row>
    <row r="2208" spans="2:5" ht="30">
      <c r="B2208" s="1079">
        <v>91886</v>
      </c>
      <c r="C2208" s="1080" t="s">
        <v>4492</v>
      </c>
      <c r="D2208" s="1079" t="s">
        <v>30</v>
      </c>
      <c r="E2208" s="718">
        <v>8.2200000000000006</v>
      </c>
    </row>
    <row r="2209" spans="2:5" ht="30">
      <c r="B2209" s="719">
        <v>91887</v>
      </c>
      <c r="C2209" s="720" t="s">
        <v>4493</v>
      </c>
      <c r="D2209" s="719" t="s">
        <v>30</v>
      </c>
      <c r="E2209" s="721">
        <v>5.67</v>
      </c>
    </row>
    <row r="2210" spans="2:5" ht="30">
      <c r="B2210" s="1079">
        <v>91888</v>
      </c>
      <c r="C2210" s="1080" t="s">
        <v>4494</v>
      </c>
      <c r="D2210" s="1079" t="s">
        <v>30</v>
      </c>
      <c r="E2210" s="718">
        <v>8.35</v>
      </c>
    </row>
    <row r="2211" spans="2:5" ht="30">
      <c r="B2211" s="719">
        <v>91889</v>
      </c>
      <c r="C2211" s="720" t="s">
        <v>11223</v>
      </c>
      <c r="D2211" s="719" t="s">
        <v>30</v>
      </c>
      <c r="E2211" s="721">
        <v>5.48</v>
      </c>
    </row>
    <row r="2212" spans="2:5" ht="30">
      <c r="B2212" s="1079">
        <v>91890</v>
      </c>
      <c r="C2212" s="1080" t="s">
        <v>4495</v>
      </c>
      <c r="D2212" s="1079" t="s">
        <v>30</v>
      </c>
      <c r="E2212" s="718">
        <v>6.8</v>
      </c>
    </row>
    <row r="2213" spans="2:5" ht="30">
      <c r="B2213" s="719">
        <v>91892</v>
      </c>
      <c r="C2213" s="720" t="s">
        <v>4496</v>
      </c>
      <c r="D2213" s="719" t="s">
        <v>30</v>
      </c>
      <c r="E2213" s="721">
        <v>8.0399999999999991</v>
      </c>
    </row>
    <row r="2214" spans="2:5" ht="30">
      <c r="B2214" s="1079">
        <v>91893</v>
      </c>
      <c r="C2214" s="1080" t="s">
        <v>4497</v>
      </c>
      <c r="D2214" s="1079" t="s">
        <v>30</v>
      </c>
      <c r="E2214" s="718">
        <v>9.25</v>
      </c>
    </row>
    <row r="2215" spans="2:5" ht="30">
      <c r="B2215" s="719">
        <v>91894</v>
      </c>
      <c r="C2215" s="720" t="s">
        <v>4498</v>
      </c>
      <c r="D2215" s="719" t="s">
        <v>30</v>
      </c>
      <c r="E2215" s="721">
        <v>11.98</v>
      </c>
    </row>
    <row r="2216" spans="2:5" ht="30">
      <c r="B2216" s="1079">
        <v>91896</v>
      </c>
      <c r="C2216" s="1080" t="s">
        <v>4499</v>
      </c>
      <c r="D2216" s="1079" t="s">
        <v>30</v>
      </c>
      <c r="E2216" s="718">
        <v>11.33</v>
      </c>
    </row>
    <row r="2217" spans="2:5" ht="30">
      <c r="B2217" s="719">
        <v>91897</v>
      </c>
      <c r="C2217" s="720" t="s">
        <v>4500</v>
      </c>
      <c r="D2217" s="719" t="s">
        <v>30</v>
      </c>
      <c r="E2217" s="721">
        <v>18.91</v>
      </c>
    </row>
    <row r="2218" spans="2:5" ht="30">
      <c r="B2218" s="1079">
        <v>91898</v>
      </c>
      <c r="C2218" s="1080" t="s">
        <v>11224</v>
      </c>
      <c r="D2218" s="1079" t="s">
        <v>30</v>
      </c>
      <c r="E2218" s="718">
        <v>12.68</v>
      </c>
    </row>
    <row r="2219" spans="2:5" ht="30">
      <c r="B2219" s="719">
        <v>91899</v>
      </c>
      <c r="C2219" s="720" t="s">
        <v>4501</v>
      </c>
      <c r="D2219" s="719" t="s">
        <v>30</v>
      </c>
      <c r="E2219" s="721">
        <v>7</v>
      </c>
    </row>
    <row r="2220" spans="2:5" ht="30">
      <c r="B2220" s="1079">
        <v>91900</v>
      </c>
      <c r="C2220" s="1080" t="s">
        <v>4502</v>
      </c>
      <c r="D2220" s="1079" t="s">
        <v>30</v>
      </c>
      <c r="E2220" s="718">
        <v>9.68</v>
      </c>
    </row>
    <row r="2221" spans="2:5" ht="30">
      <c r="B2221" s="719">
        <v>91901</v>
      </c>
      <c r="C2221" s="720" t="s">
        <v>11225</v>
      </c>
      <c r="D2221" s="719" t="s">
        <v>30</v>
      </c>
      <c r="E2221" s="721">
        <v>6.82</v>
      </c>
    </row>
    <row r="2222" spans="2:5" ht="30">
      <c r="B2222" s="1079">
        <v>91902</v>
      </c>
      <c r="C2222" s="1080" t="s">
        <v>4503</v>
      </c>
      <c r="D2222" s="1079" t="s">
        <v>30</v>
      </c>
      <c r="E2222" s="718">
        <v>8.1300000000000008</v>
      </c>
    </row>
    <row r="2223" spans="2:5" ht="30">
      <c r="B2223" s="719">
        <v>91904</v>
      </c>
      <c r="C2223" s="720" t="s">
        <v>4504</v>
      </c>
      <c r="D2223" s="719" t="s">
        <v>30</v>
      </c>
      <c r="E2223" s="721">
        <v>9.3699999999999992</v>
      </c>
    </row>
    <row r="2224" spans="2:5" ht="30">
      <c r="B2224" s="1079">
        <v>91905</v>
      </c>
      <c r="C2224" s="1080" t="s">
        <v>4505</v>
      </c>
      <c r="D2224" s="1079" t="s">
        <v>30</v>
      </c>
      <c r="E2224" s="718">
        <v>10.58</v>
      </c>
    </row>
    <row r="2225" spans="2:5" ht="30">
      <c r="B2225" s="719">
        <v>91906</v>
      </c>
      <c r="C2225" s="720" t="s">
        <v>4506</v>
      </c>
      <c r="D2225" s="719" t="s">
        <v>30</v>
      </c>
      <c r="E2225" s="721">
        <v>13.31</v>
      </c>
    </row>
    <row r="2226" spans="2:5" ht="30">
      <c r="B2226" s="1079">
        <v>91908</v>
      </c>
      <c r="C2226" s="1080" t="s">
        <v>4507</v>
      </c>
      <c r="D2226" s="1079" t="s">
        <v>30</v>
      </c>
      <c r="E2226" s="718">
        <v>12.69</v>
      </c>
    </row>
    <row r="2227" spans="2:5" ht="30">
      <c r="B2227" s="719">
        <v>91909</v>
      </c>
      <c r="C2227" s="720" t="s">
        <v>4508</v>
      </c>
      <c r="D2227" s="719" t="s">
        <v>30</v>
      </c>
      <c r="E2227" s="721">
        <v>20.27</v>
      </c>
    </row>
    <row r="2228" spans="2:5" ht="30">
      <c r="B2228" s="1079">
        <v>91910</v>
      </c>
      <c r="C2228" s="1080" t="s">
        <v>11226</v>
      </c>
      <c r="D2228" s="1079" t="s">
        <v>30</v>
      </c>
      <c r="E2228" s="718">
        <v>14.04</v>
      </c>
    </row>
    <row r="2229" spans="2:5" ht="30">
      <c r="B2229" s="719">
        <v>91911</v>
      </c>
      <c r="C2229" s="720" t="s">
        <v>4509</v>
      </c>
      <c r="D2229" s="719" t="s">
        <v>30</v>
      </c>
      <c r="E2229" s="721">
        <v>8.52</v>
      </c>
    </row>
    <row r="2230" spans="2:5" ht="30">
      <c r="B2230" s="1079">
        <v>91912</v>
      </c>
      <c r="C2230" s="1080" t="s">
        <v>4510</v>
      </c>
      <c r="D2230" s="1079" t="s">
        <v>30</v>
      </c>
      <c r="E2230" s="718">
        <v>11.2</v>
      </c>
    </row>
    <row r="2231" spans="2:5" ht="30">
      <c r="B2231" s="719">
        <v>91913</v>
      </c>
      <c r="C2231" s="720" t="s">
        <v>11227</v>
      </c>
      <c r="D2231" s="719" t="s">
        <v>30</v>
      </c>
      <c r="E2231" s="721">
        <v>8.34</v>
      </c>
    </row>
    <row r="2232" spans="2:5" ht="30">
      <c r="B2232" s="1079">
        <v>91914</v>
      </c>
      <c r="C2232" s="1080" t="s">
        <v>4511</v>
      </c>
      <c r="D2232" s="1079" t="s">
        <v>30</v>
      </c>
      <c r="E2232" s="718">
        <v>9.31</v>
      </c>
    </row>
    <row r="2233" spans="2:5" ht="30">
      <c r="B2233" s="719">
        <v>91916</v>
      </c>
      <c r="C2233" s="720" t="s">
        <v>4512</v>
      </c>
      <c r="D2233" s="719" t="s">
        <v>30</v>
      </c>
      <c r="E2233" s="721">
        <v>10.55</v>
      </c>
    </row>
    <row r="2234" spans="2:5" ht="30">
      <c r="B2234" s="1079">
        <v>91917</v>
      </c>
      <c r="C2234" s="1080" t="s">
        <v>4513</v>
      </c>
      <c r="D2234" s="1079" t="s">
        <v>30</v>
      </c>
      <c r="E2234" s="718">
        <v>11.28</v>
      </c>
    </row>
    <row r="2235" spans="2:5" ht="30">
      <c r="B2235" s="719">
        <v>91918</v>
      </c>
      <c r="C2235" s="720" t="s">
        <v>4514</v>
      </c>
      <c r="D2235" s="719" t="s">
        <v>30</v>
      </c>
      <c r="E2235" s="721">
        <v>14.01</v>
      </c>
    </row>
    <row r="2236" spans="2:5" ht="30">
      <c r="B2236" s="1079">
        <v>91920</v>
      </c>
      <c r="C2236" s="1080" t="s">
        <v>4515</v>
      </c>
      <c r="D2236" s="1079" t="s">
        <v>30</v>
      </c>
      <c r="E2236" s="718">
        <v>12.85</v>
      </c>
    </row>
    <row r="2237" spans="2:5" ht="30">
      <c r="B2237" s="719">
        <v>91921</v>
      </c>
      <c r="C2237" s="720" t="s">
        <v>4516</v>
      </c>
      <c r="D2237" s="719" t="s">
        <v>30</v>
      </c>
      <c r="E2237" s="721">
        <v>20.43</v>
      </c>
    </row>
    <row r="2238" spans="2:5" ht="30">
      <c r="B2238" s="1079">
        <v>91922</v>
      </c>
      <c r="C2238" s="1080" t="s">
        <v>11228</v>
      </c>
      <c r="D2238" s="1079" t="s">
        <v>30</v>
      </c>
      <c r="E2238" s="718">
        <v>14.2</v>
      </c>
    </row>
    <row r="2239" spans="2:5">
      <c r="B2239" s="719">
        <v>93013</v>
      </c>
      <c r="C2239" s="720" t="s">
        <v>4517</v>
      </c>
      <c r="D2239" s="719" t="s">
        <v>30</v>
      </c>
      <c r="E2239" s="721">
        <v>9.34</v>
      </c>
    </row>
    <row r="2240" spans="2:5">
      <c r="B2240" s="1079">
        <v>93014</v>
      </c>
      <c r="C2240" s="1080" t="s">
        <v>4518</v>
      </c>
      <c r="D2240" s="1079" t="s">
        <v>30</v>
      </c>
      <c r="E2240" s="718">
        <v>11.42</v>
      </c>
    </row>
    <row r="2241" spans="2:5">
      <c r="B2241" s="719">
        <v>93015</v>
      </c>
      <c r="C2241" s="720" t="s">
        <v>4519</v>
      </c>
      <c r="D2241" s="719" t="s">
        <v>30</v>
      </c>
      <c r="E2241" s="721">
        <v>16.97</v>
      </c>
    </row>
    <row r="2242" spans="2:5">
      <c r="B2242" s="1079">
        <v>93016</v>
      </c>
      <c r="C2242" s="1080" t="s">
        <v>4520</v>
      </c>
      <c r="D2242" s="1079" t="s">
        <v>30</v>
      </c>
      <c r="E2242" s="718">
        <v>20.51</v>
      </c>
    </row>
    <row r="2243" spans="2:5">
      <c r="B2243" s="719">
        <v>93017</v>
      </c>
      <c r="C2243" s="720" t="s">
        <v>4521</v>
      </c>
      <c r="D2243" s="719" t="s">
        <v>30</v>
      </c>
      <c r="E2243" s="721">
        <v>30.5</v>
      </c>
    </row>
    <row r="2244" spans="2:5">
      <c r="B2244" s="1079">
        <v>93018</v>
      </c>
      <c r="C2244" s="1080" t="s">
        <v>4522</v>
      </c>
      <c r="D2244" s="1079" t="s">
        <v>30</v>
      </c>
      <c r="E2244" s="718">
        <v>14.24</v>
      </c>
    </row>
    <row r="2245" spans="2:5">
      <c r="B2245" s="719">
        <v>93019</v>
      </c>
      <c r="C2245" s="720" t="s">
        <v>4523</v>
      </c>
      <c r="D2245" s="719" t="s">
        <v>30</v>
      </c>
      <c r="E2245" s="721">
        <v>22.73</v>
      </c>
    </row>
    <row r="2246" spans="2:5">
      <c r="B2246" s="1079">
        <v>93020</v>
      </c>
      <c r="C2246" s="1080" t="s">
        <v>4524</v>
      </c>
      <c r="D2246" s="1079" t="s">
        <v>30</v>
      </c>
      <c r="E2246" s="718">
        <v>18.09</v>
      </c>
    </row>
    <row r="2247" spans="2:5">
      <c r="B2247" s="719">
        <v>93021</v>
      </c>
      <c r="C2247" s="720" t="s">
        <v>4525</v>
      </c>
      <c r="D2247" s="719" t="s">
        <v>30</v>
      </c>
      <c r="E2247" s="721">
        <v>28.22</v>
      </c>
    </row>
    <row r="2248" spans="2:5">
      <c r="B2248" s="1079">
        <v>93022</v>
      </c>
      <c r="C2248" s="1080" t="s">
        <v>4526</v>
      </c>
      <c r="D2248" s="1079" t="s">
        <v>30</v>
      </c>
      <c r="E2248" s="718">
        <v>29.54</v>
      </c>
    </row>
    <row r="2249" spans="2:5">
      <c r="B2249" s="719">
        <v>93023</v>
      </c>
      <c r="C2249" s="720" t="s">
        <v>4527</v>
      </c>
      <c r="D2249" s="719" t="s">
        <v>30</v>
      </c>
      <c r="E2249" s="721">
        <v>32.909999999999997</v>
      </c>
    </row>
    <row r="2250" spans="2:5">
      <c r="B2250" s="1079">
        <v>93024</v>
      </c>
      <c r="C2250" s="1080" t="s">
        <v>4528</v>
      </c>
      <c r="D2250" s="1079" t="s">
        <v>30</v>
      </c>
      <c r="E2250" s="718">
        <v>31.15</v>
      </c>
    </row>
    <row r="2251" spans="2:5">
      <c r="B2251" s="719">
        <v>93025</v>
      </c>
      <c r="C2251" s="720" t="s">
        <v>4529</v>
      </c>
      <c r="D2251" s="719" t="s">
        <v>30</v>
      </c>
      <c r="E2251" s="721">
        <v>59.41</v>
      </c>
    </row>
    <row r="2252" spans="2:5">
      <c r="B2252" s="1079">
        <v>93026</v>
      </c>
      <c r="C2252" s="1080" t="s">
        <v>4530</v>
      </c>
      <c r="D2252" s="1079" t="s">
        <v>30</v>
      </c>
      <c r="E2252" s="718">
        <v>50.17</v>
      </c>
    </row>
    <row r="2253" spans="2:5">
      <c r="B2253" s="719">
        <v>93027</v>
      </c>
      <c r="C2253" s="720" t="s">
        <v>4531</v>
      </c>
      <c r="D2253" s="719" t="s">
        <v>30</v>
      </c>
      <c r="E2253" s="721">
        <v>66.37</v>
      </c>
    </row>
    <row r="2254" spans="2:5">
      <c r="B2254" s="1079">
        <v>72250</v>
      </c>
      <c r="C2254" s="1080" t="s">
        <v>623</v>
      </c>
      <c r="D2254" s="1079" t="s">
        <v>29</v>
      </c>
      <c r="E2254" s="718">
        <v>7.71</v>
      </c>
    </row>
    <row r="2255" spans="2:5">
      <c r="B2255" s="719">
        <v>72251</v>
      </c>
      <c r="C2255" s="720" t="s">
        <v>624</v>
      </c>
      <c r="D2255" s="719" t="s">
        <v>29</v>
      </c>
      <c r="E2255" s="721">
        <v>11.35</v>
      </c>
    </row>
    <row r="2256" spans="2:5">
      <c r="B2256" s="1079">
        <v>72252</v>
      </c>
      <c r="C2256" s="1080" t="s">
        <v>625</v>
      </c>
      <c r="D2256" s="1079" t="s">
        <v>29</v>
      </c>
      <c r="E2256" s="718">
        <v>16.55</v>
      </c>
    </row>
    <row r="2257" spans="2:5">
      <c r="B2257" s="719">
        <v>72253</v>
      </c>
      <c r="C2257" s="720" t="s">
        <v>626</v>
      </c>
      <c r="D2257" s="719" t="s">
        <v>29</v>
      </c>
      <c r="E2257" s="721">
        <v>22.09</v>
      </c>
    </row>
    <row r="2258" spans="2:5">
      <c r="B2258" s="1079">
        <v>72254</v>
      </c>
      <c r="C2258" s="1080" t="s">
        <v>627</v>
      </c>
      <c r="D2258" s="1079" t="s">
        <v>29</v>
      </c>
      <c r="E2258" s="718">
        <v>31.32</v>
      </c>
    </row>
    <row r="2259" spans="2:5">
      <c r="B2259" s="719">
        <v>72255</v>
      </c>
      <c r="C2259" s="720" t="s">
        <v>628</v>
      </c>
      <c r="D2259" s="719" t="s">
        <v>29</v>
      </c>
      <c r="E2259" s="721">
        <v>41.05</v>
      </c>
    </row>
    <row r="2260" spans="2:5">
      <c r="B2260" s="1079">
        <v>72256</v>
      </c>
      <c r="C2260" s="1080" t="s">
        <v>629</v>
      </c>
      <c r="D2260" s="1079" t="s">
        <v>29</v>
      </c>
      <c r="E2260" s="718">
        <v>54.05</v>
      </c>
    </row>
    <row r="2261" spans="2:5">
      <c r="B2261" s="719">
        <v>72257</v>
      </c>
      <c r="C2261" s="720" t="s">
        <v>630</v>
      </c>
      <c r="D2261" s="719" t="s">
        <v>29</v>
      </c>
      <c r="E2261" s="721">
        <v>70.44</v>
      </c>
    </row>
    <row r="2262" spans="2:5" ht="30">
      <c r="B2262" s="1079">
        <v>91924</v>
      </c>
      <c r="C2262" s="1080" t="s">
        <v>4532</v>
      </c>
      <c r="D2262" s="1079" t="s">
        <v>29</v>
      </c>
      <c r="E2262" s="718">
        <v>1.56</v>
      </c>
    </row>
    <row r="2263" spans="2:5" ht="30">
      <c r="B2263" s="719">
        <v>91925</v>
      </c>
      <c r="C2263" s="720" t="s">
        <v>4533</v>
      </c>
      <c r="D2263" s="719" t="s">
        <v>29</v>
      </c>
      <c r="E2263" s="721">
        <v>2.14</v>
      </c>
    </row>
    <row r="2264" spans="2:5" ht="30">
      <c r="B2264" s="1079">
        <v>91926</v>
      </c>
      <c r="C2264" s="1080" t="s">
        <v>4534</v>
      </c>
      <c r="D2264" s="1079" t="s">
        <v>29</v>
      </c>
      <c r="E2264" s="718">
        <v>2.95</v>
      </c>
    </row>
    <row r="2265" spans="2:5" ht="30">
      <c r="B2265" s="719">
        <v>91927</v>
      </c>
      <c r="C2265" s="720" t="s">
        <v>4535</v>
      </c>
      <c r="D2265" s="719" t="s">
        <v>29</v>
      </c>
      <c r="E2265" s="721">
        <v>2.85</v>
      </c>
    </row>
    <row r="2266" spans="2:5" ht="30">
      <c r="B2266" s="1079">
        <v>91928</v>
      </c>
      <c r="C2266" s="1080" t="s">
        <v>4536</v>
      </c>
      <c r="D2266" s="1079" t="s">
        <v>29</v>
      </c>
      <c r="E2266" s="718">
        <v>4.18</v>
      </c>
    </row>
    <row r="2267" spans="2:5" ht="30">
      <c r="B2267" s="719">
        <v>91929</v>
      </c>
      <c r="C2267" s="720" t="s">
        <v>4537</v>
      </c>
      <c r="D2267" s="719" t="s">
        <v>29</v>
      </c>
      <c r="E2267" s="721">
        <v>3.97</v>
      </c>
    </row>
    <row r="2268" spans="2:5" ht="30">
      <c r="B2268" s="1079">
        <v>91930</v>
      </c>
      <c r="C2268" s="1080" t="s">
        <v>4538</v>
      </c>
      <c r="D2268" s="1079" t="s">
        <v>29</v>
      </c>
      <c r="E2268" s="718">
        <v>4.9400000000000004</v>
      </c>
    </row>
    <row r="2269" spans="2:5" ht="30">
      <c r="B2269" s="719">
        <v>91931</v>
      </c>
      <c r="C2269" s="720" t="s">
        <v>4539</v>
      </c>
      <c r="D2269" s="719" t="s">
        <v>29</v>
      </c>
      <c r="E2269" s="721">
        <v>5.33</v>
      </c>
    </row>
    <row r="2270" spans="2:5" ht="30">
      <c r="B2270" s="1079">
        <v>91932</v>
      </c>
      <c r="C2270" s="1080" t="s">
        <v>4540</v>
      </c>
      <c r="D2270" s="1079" t="s">
        <v>29</v>
      </c>
      <c r="E2270" s="718">
        <v>8.14</v>
      </c>
    </row>
    <row r="2271" spans="2:5" ht="30">
      <c r="B2271" s="719">
        <v>91933</v>
      </c>
      <c r="C2271" s="720" t="s">
        <v>4541</v>
      </c>
      <c r="D2271" s="719" t="s">
        <v>29</v>
      </c>
      <c r="E2271" s="721">
        <v>8.31</v>
      </c>
    </row>
    <row r="2272" spans="2:5" ht="30">
      <c r="B2272" s="1079">
        <v>91934</v>
      </c>
      <c r="C2272" s="1080" t="s">
        <v>4542</v>
      </c>
      <c r="D2272" s="1079" t="s">
        <v>29</v>
      </c>
      <c r="E2272" s="718">
        <v>15.65</v>
      </c>
    </row>
    <row r="2273" spans="2:5" ht="30">
      <c r="B2273" s="719">
        <v>91935</v>
      </c>
      <c r="C2273" s="720" t="s">
        <v>4543</v>
      </c>
      <c r="D2273" s="719" t="s">
        <v>29</v>
      </c>
      <c r="E2273" s="721">
        <v>12.62</v>
      </c>
    </row>
    <row r="2274" spans="2:5" ht="30">
      <c r="B2274" s="1079">
        <v>92979</v>
      </c>
      <c r="C2274" s="1080" t="s">
        <v>4544</v>
      </c>
      <c r="D2274" s="1079" t="s">
        <v>29</v>
      </c>
      <c r="E2274" s="718">
        <v>5.22</v>
      </c>
    </row>
    <row r="2275" spans="2:5" ht="30">
      <c r="B2275" s="719">
        <v>92980</v>
      </c>
      <c r="C2275" s="720" t="s">
        <v>4545</v>
      </c>
      <c r="D2275" s="719" t="s">
        <v>29</v>
      </c>
      <c r="E2275" s="721">
        <v>5.36</v>
      </c>
    </row>
    <row r="2276" spans="2:5" ht="30">
      <c r="B2276" s="1079">
        <v>92981</v>
      </c>
      <c r="C2276" s="1080" t="s">
        <v>4546</v>
      </c>
      <c r="D2276" s="1079" t="s">
        <v>29</v>
      </c>
      <c r="E2276" s="718">
        <v>10.78</v>
      </c>
    </row>
    <row r="2277" spans="2:5" ht="30">
      <c r="B2277" s="719">
        <v>92982</v>
      </c>
      <c r="C2277" s="720" t="s">
        <v>4547</v>
      </c>
      <c r="D2277" s="719" t="s">
        <v>29</v>
      </c>
      <c r="E2277" s="721">
        <v>8.17</v>
      </c>
    </row>
    <row r="2278" spans="2:5" ht="30">
      <c r="B2278" s="1079">
        <v>92983</v>
      </c>
      <c r="C2278" s="1080" t="s">
        <v>4548</v>
      </c>
      <c r="D2278" s="1079" t="s">
        <v>29</v>
      </c>
      <c r="E2278" s="718">
        <v>13.62</v>
      </c>
    </row>
    <row r="2279" spans="2:5" ht="30">
      <c r="B2279" s="719">
        <v>92984</v>
      </c>
      <c r="C2279" s="720" t="s">
        <v>4549</v>
      </c>
      <c r="D2279" s="719" t="s">
        <v>29</v>
      </c>
      <c r="E2279" s="721">
        <v>13.66</v>
      </c>
    </row>
    <row r="2280" spans="2:5" ht="30">
      <c r="B2280" s="1079">
        <v>92985</v>
      </c>
      <c r="C2280" s="1080" t="s">
        <v>4550</v>
      </c>
      <c r="D2280" s="1079" t="s">
        <v>29</v>
      </c>
      <c r="E2280" s="718">
        <v>18.04</v>
      </c>
    </row>
    <row r="2281" spans="2:5" ht="30">
      <c r="B2281" s="719">
        <v>92986</v>
      </c>
      <c r="C2281" s="720" t="s">
        <v>4551</v>
      </c>
      <c r="D2281" s="719" t="s">
        <v>29</v>
      </c>
      <c r="E2281" s="721">
        <v>18.329999999999998</v>
      </c>
    </row>
    <row r="2282" spans="2:5" ht="30">
      <c r="B2282" s="1079">
        <v>92987</v>
      </c>
      <c r="C2282" s="1080" t="s">
        <v>4552</v>
      </c>
      <c r="D2282" s="1079" t="s">
        <v>29</v>
      </c>
      <c r="E2282" s="718">
        <v>25.05</v>
      </c>
    </row>
    <row r="2283" spans="2:5" ht="30">
      <c r="B2283" s="719">
        <v>92988</v>
      </c>
      <c r="C2283" s="720" t="s">
        <v>4553</v>
      </c>
      <c r="D2283" s="719" t="s">
        <v>29</v>
      </c>
      <c r="E2283" s="721">
        <v>25.57</v>
      </c>
    </row>
    <row r="2284" spans="2:5" ht="30">
      <c r="B2284" s="1079">
        <v>92989</v>
      </c>
      <c r="C2284" s="1080" t="s">
        <v>4554</v>
      </c>
      <c r="D2284" s="1079" t="s">
        <v>29</v>
      </c>
      <c r="E2284" s="718">
        <v>34.1</v>
      </c>
    </row>
    <row r="2285" spans="2:5" ht="30">
      <c r="B2285" s="719">
        <v>92990</v>
      </c>
      <c r="C2285" s="720" t="s">
        <v>4555</v>
      </c>
      <c r="D2285" s="719" t="s">
        <v>29</v>
      </c>
      <c r="E2285" s="721">
        <v>34.909999999999997</v>
      </c>
    </row>
    <row r="2286" spans="2:5" ht="30">
      <c r="B2286" s="1079">
        <v>92991</v>
      </c>
      <c r="C2286" s="1080" t="s">
        <v>4556</v>
      </c>
      <c r="D2286" s="1079" t="s">
        <v>29</v>
      </c>
      <c r="E2286" s="718">
        <v>45.73</v>
      </c>
    </row>
    <row r="2287" spans="2:5" ht="30">
      <c r="B2287" s="719">
        <v>92992</v>
      </c>
      <c r="C2287" s="720" t="s">
        <v>4557</v>
      </c>
      <c r="D2287" s="719" t="s">
        <v>29</v>
      </c>
      <c r="E2287" s="721">
        <v>46</v>
      </c>
    </row>
    <row r="2288" spans="2:5" ht="30">
      <c r="B2288" s="1079">
        <v>92993</v>
      </c>
      <c r="C2288" s="1080" t="s">
        <v>4558</v>
      </c>
      <c r="D2288" s="1079" t="s">
        <v>29</v>
      </c>
      <c r="E2288" s="718">
        <v>57.8</v>
      </c>
    </row>
    <row r="2289" spans="2:5" ht="30">
      <c r="B2289" s="719">
        <v>92994</v>
      </c>
      <c r="C2289" s="720" t="s">
        <v>4559</v>
      </c>
      <c r="D2289" s="719" t="s">
        <v>29</v>
      </c>
      <c r="E2289" s="721">
        <v>59.4</v>
      </c>
    </row>
    <row r="2290" spans="2:5" ht="30">
      <c r="B2290" s="1079">
        <v>92995</v>
      </c>
      <c r="C2290" s="1080" t="s">
        <v>4560</v>
      </c>
      <c r="D2290" s="1079" t="s">
        <v>29</v>
      </c>
      <c r="E2290" s="718">
        <v>71.78</v>
      </c>
    </row>
    <row r="2291" spans="2:5" ht="30">
      <c r="B2291" s="719">
        <v>92996</v>
      </c>
      <c r="C2291" s="720" t="s">
        <v>4561</v>
      </c>
      <c r="D2291" s="719" t="s">
        <v>29</v>
      </c>
      <c r="E2291" s="721">
        <v>73.290000000000006</v>
      </c>
    </row>
    <row r="2292" spans="2:5" ht="30">
      <c r="B2292" s="1079">
        <v>92997</v>
      </c>
      <c r="C2292" s="1080" t="s">
        <v>4562</v>
      </c>
      <c r="D2292" s="1079" t="s">
        <v>29</v>
      </c>
      <c r="E2292" s="718">
        <v>87.84</v>
      </c>
    </row>
    <row r="2293" spans="2:5" ht="30">
      <c r="B2293" s="719">
        <v>92998</v>
      </c>
      <c r="C2293" s="720" t="s">
        <v>4563</v>
      </c>
      <c r="D2293" s="719" t="s">
        <v>29</v>
      </c>
      <c r="E2293" s="721">
        <v>89.59</v>
      </c>
    </row>
    <row r="2294" spans="2:5" ht="30">
      <c r="B2294" s="1079">
        <v>92999</v>
      </c>
      <c r="C2294" s="1080" t="s">
        <v>4564</v>
      </c>
      <c r="D2294" s="1079" t="s">
        <v>29</v>
      </c>
      <c r="E2294" s="718">
        <v>115.51</v>
      </c>
    </row>
    <row r="2295" spans="2:5" ht="30">
      <c r="B2295" s="719">
        <v>93000</v>
      </c>
      <c r="C2295" s="720" t="s">
        <v>4565</v>
      </c>
      <c r="D2295" s="719" t="s">
        <v>29</v>
      </c>
      <c r="E2295" s="721">
        <v>117.45</v>
      </c>
    </row>
    <row r="2296" spans="2:5" ht="30">
      <c r="B2296" s="1079">
        <v>93001</v>
      </c>
      <c r="C2296" s="1080" t="s">
        <v>4566</v>
      </c>
      <c r="D2296" s="1079" t="s">
        <v>29</v>
      </c>
      <c r="E2296" s="718">
        <v>142.5</v>
      </c>
    </row>
    <row r="2297" spans="2:5" ht="30">
      <c r="B2297" s="719">
        <v>93002</v>
      </c>
      <c r="C2297" s="720" t="s">
        <v>4567</v>
      </c>
      <c r="D2297" s="719" t="s">
        <v>29</v>
      </c>
      <c r="E2297" s="721">
        <v>146.38999999999999</v>
      </c>
    </row>
    <row r="2298" spans="2:5">
      <c r="B2298" s="1079">
        <v>83443</v>
      </c>
      <c r="C2298" s="1080" t="s">
        <v>631</v>
      </c>
      <c r="D2298" s="1079" t="s">
        <v>30</v>
      </c>
      <c r="E2298" s="718">
        <v>41.27</v>
      </c>
    </row>
    <row r="2299" spans="2:5">
      <c r="B2299" s="719">
        <v>83446</v>
      </c>
      <c r="C2299" s="720" t="s">
        <v>632</v>
      </c>
      <c r="D2299" s="719" t="s">
        <v>30</v>
      </c>
      <c r="E2299" s="721">
        <v>134.21</v>
      </c>
    </row>
    <row r="2300" spans="2:5">
      <c r="B2300" s="1079">
        <v>83447</v>
      </c>
      <c r="C2300" s="1080" t="s">
        <v>633</v>
      </c>
      <c r="D2300" s="1079" t="s">
        <v>30</v>
      </c>
      <c r="E2300" s="718">
        <v>145.32</v>
      </c>
    </row>
    <row r="2301" spans="2:5">
      <c r="B2301" s="719">
        <v>83448</v>
      </c>
      <c r="C2301" s="720" t="s">
        <v>634</v>
      </c>
      <c r="D2301" s="719" t="s">
        <v>30</v>
      </c>
      <c r="E2301" s="721">
        <v>219.53</v>
      </c>
    </row>
    <row r="2302" spans="2:5">
      <c r="B2302" s="1079">
        <v>83449</v>
      </c>
      <c r="C2302" s="1080" t="s">
        <v>635</v>
      </c>
      <c r="D2302" s="1079" t="s">
        <v>30</v>
      </c>
      <c r="E2302" s="718">
        <v>309.55</v>
      </c>
    </row>
    <row r="2303" spans="2:5">
      <c r="B2303" s="719">
        <v>83450</v>
      </c>
      <c r="C2303" s="720" t="s">
        <v>636</v>
      </c>
      <c r="D2303" s="719" t="s">
        <v>30</v>
      </c>
      <c r="E2303" s="721">
        <v>368.26</v>
      </c>
    </row>
    <row r="2304" spans="2:5">
      <c r="B2304" s="1079">
        <v>91936</v>
      </c>
      <c r="C2304" s="1080" t="s">
        <v>4568</v>
      </c>
      <c r="D2304" s="1079" t="s">
        <v>30</v>
      </c>
      <c r="E2304" s="718">
        <v>8.39</v>
      </c>
    </row>
    <row r="2305" spans="2:5">
      <c r="B2305" s="719">
        <v>91937</v>
      </c>
      <c r="C2305" s="720" t="s">
        <v>4569</v>
      </c>
      <c r="D2305" s="719" t="s">
        <v>30</v>
      </c>
      <c r="E2305" s="721">
        <v>7.21</v>
      </c>
    </row>
    <row r="2306" spans="2:5">
      <c r="B2306" s="1079">
        <v>91939</v>
      </c>
      <c r="C2306" s="1080" t="s">
        <v>4570</v>
      </c>
      <c r="D2306" s="1079" t="s">
        <v>30</v>
      </c>
      <c r="E2306" s="718">
        <v>18.309999999999999</v>
      </c>
    </row>
    <row r="2307" spans="2:5">
      <c r="B2307" s="719">
        <v>91940</v>
      </c>
      <c r="C2307" s="720" t="s">
        <v>4571</v>
      </c>
      <c r="D2307" s="719" t="s">
        <v>30</v>
      </c>
      <c r="E2307" s="721">
        <v>9.68</v>
      </c>
    </row>
    <row r="2308" spans="2:5">
      <c r="B2308" s="1079">
        <v>91941</v>
      </c>
      <c r="C2308" s="1080" t="s">
        <v>4572</v>
      </c>
      <c r="D2308" s="1079" t="s">
        <v>30</v>
      </c>
      <c r="E2308" s="718">
        <v>6.45</v>
      </c>
    </row>
    <row r="2309" spans="2:5">
      <c r="B2309" s="719">
        <v>91942</v>
      </c>
      <c r="C2309" s="720" t="s">
        <v>4573</v>
      </c>
      <c r="D2309" s="719" t="s">
        <v>30</v>
      </c>
      <c r="E2309" s="721">
        <v>22.34</v>
      </c>
    </row>
    <row r="2310" spans="2:5">
      <c r="B2310" s="1079">
        <v>91943</v>
      </c>
      <c r="C2310" s="1080" t="s">
        <v>4574</v>
      </c>
      <c r="D2310" s="1079" t="s">
        <v>30</v>
      </c>
      <c r="E2310" s="718">
        <v>12.42</v>
      </c>
    </row>
    <row r="2311" spans="2:5">
      <c r="B2311" s="719">
        <v>91944</v>
      </c>
      <c r="C2311" s="720" t="s">
        <v>4575</v>
      </c>
      <c r="D2311" s="719" t="s">
        <v>30</v>
      </c>
      <c r="E2311" s="721">
        <v>8.7100000000000009</v>
      </c>
    </row>
    <row r="2312" spans="2:5">
      <c r="B2312" s="1079">
        <v>92865</v>
      </c>
      <c r="C2312" s="1080" t="s">
        <v>4576</v>
      </c>
      <c r="D2312" s="1079" t="s">
        <v>30</v>
      </c>
      <c r="E2312" s="718">
        <v>7.34</v>
      </c>
    </row>
    <row r="2313" spans="2:5">
      <c r="B2313" s="719">
        <v>92866</v>
      </c>
      <c r="C2313" s="720" t="s">
        <v>4577</v>
      </c>
      <c r="D2313" s="719" t="s">
        <v>30</v>
      </c>
      <c r="E2313" s="721">
        <v>5.98</v>
      </c>
    </row>
    <row r="2314" spans="2:5">
      <c r="B2314" s="1079">
        <v>92867</v>
      </c>
      <c r="C2314" s="1080" t="s">
        <v>4578</v>
      </c>
      <c r="D2314" s="1079" t="s">
        <v>30</v>
      </c>
      <c r="E2314" s="718">
        <v>18.149999999999999</v>
      </c>
    </row>
    <row r="2315" spans="2:5" ht="30">
      <c r="B2315" s="719">
        <v>92868</v>
      </c>
      <c r="C2315" s="720" t="s">
        <v>4579</v>
      </c>
      <c r="D2315" s="719" t="s">
        <v>30</v>
      </c>
      <c r="E2315" s="721">
        <v>9.5299999999999994</v>
      </c>
    </row>
    <row r="2316" spans="2:5" ht="30">
      <c r="B2316" s="1079">
        <v>92869</v>
      </c>
      <c r="C2316" s="1080" t="s">
        <v>4580</v>
      </c>
      <c r="D2316" s="1079" t="s">
        <v>30</v>
      </c>
      <c r="E2316" s="718">
        <v>6.3</v>
      </c>
    </row>
    <row r="2317" spans="2:5">
      <c r="B2317" s="719">
        <v>92870</v>
      </c>
      <c r="C2317" s="720" t="s">
        <v>4581</v>
      </c>
      <c r="D2317" s="719" t="s">
        <v>30</v>
      </c>
      <c r="E2317" s="721">
        <v>22.2</v>
      </c>
    </row>
    <row r="2318" spans="2:5" ht="30">
      <c r="B2318" s="1079">
        <v>92871</v>
      </c>
      <c r="C2318" s="1080" t="s">
        <v>4582</v>
      </c>
      <c r="D2318" s="1079" t="s">
        <v>30</v>
      </c>
      <c r="E2318" s="718">
        <v>12.27</v>
      </c>
    </row>
    <row r="2319" spans="2:5" ht="30">
      <c r="B2319" s="719">
        <v>92872</v>
      </c>
      <c r="C2319" s="720" t="s">
        <v>4583</v>
      </c>
      <c r="D2319" s="719" t="s">
        <v>30</v>
      </c>
      <c r="E2319" s="721">
        <v>8.56</v>
      </c>
    </row>
    <row r="2320" spans="2:5" ht="30">
      <c r="B2320" s="1079">
        <v>95777</v>
      </c>
      <c r="C2320" s="1080" t="s">
        <v>11229</v>
      </c>
      <c r="D2320" s="1079" t="s">
        <v>30</v>
      </c>
      <c r="E2320" s="718">
        <v>18.11</v>
      </c>
    </row>
    <row r="2321" spans="2:5" ht="30">
      <c r="B2321" s="719">
        <v>95778</v>
      </c>
      <c r="C2321" s="720" t="s">
        <v>11230</v>
      </c>
      <c r="D2321" s="719" t="s">
        <v>30</v>
      </c>
      <c r="E2321" s="721">
        <v>18.52</v>
      </c>
    </row>
    <row r="2322" spans="2:5" ht="30">
      <c r="B2322" s="1079">
        <v>95779</v>
      </c>
      <c r="C2322" s="1080" t="s">
        <v>11231</v>
      </c>
      <c r="D2322" s="1079" t="s">
        <v>30</v>
      </c>
      <c r="E2322" s="718">
        <v>17.149999999999999</v>
      </c>
    </row>
    <row r="2323" spans="2:5" ht="30">
      <c r="B2323" s="719">
        <v>95780</v>
      </c>
      <c r="C2323" s="720" t="s">
        <v>11232</v>
      </c>
      <c r="D2323" s="719" t="s">
        <v>30</v>
      </c>
      <c r="E2323" s="721">
        <v>20.45</v>
      </c>
    </row>
    <row r="2324" spans="2:5" ht="30">
      <c r="B2324" s="1079">
        <v>95781</v>
      </c>
      <c r="C2324" s="1080" t="s">
        <v>11233</v>
      </c>
      <c r="D2324" s="1079" t="s">
        <v>30</v>
      </c>
      <c r="E2324" s="718">
        <v>20.76</v>
      </c>
    </row>
    <row r="2325" spans="2:5" ht="30">
      <c r="B2325" s="719">
        <v>95782</v>
      </c>
      <c r="C2325" s="720" t="s">
        <v>11234</v>
      </c>
      <c r="D2325" s="719" t="s">
        <v>30</v>
      </c>
      <c r="E2325" s="721">
        <v>21.55</v>
      </c>
    </row>
    <row r="2326" spans="2:5" ht="30">
      <c r="B2326" s="1079">
        <v>95785</v>
      </c>
      <c r="C2326" s="1080" t="s">
        <v>11235</v>
      </c>
      <c r="D2326" s="1079" t="s">
        <v>30</v>
      </c>
      <c r="E2326" s="718">
        <v>24.38</v>
      </c>
    </row>
    <row r="2327" spans="2:5" ht="30">
      <c r="B2327" s="719">
        <v>95787</v>
      </c>
      <c r="C2327" s="720" t="s">
        <v>11236</v>
      </c>
      <c r="D2327" s="719" t="s">
        <v>30</v>
      </c>
      <c r="E2327" s="721">
        <v>18.399999999999999</v>
      </c>
    </row>
    <row r="2328" spans="2:5" ht="30">
      <c r="B2328" s="1079">
        <v>95789</v>
      </c>
      <c r="C2328" s="1080" t="s">
        <v>11237</v>
      </c>
      <c r="D2328" s="1079" t="s">
        <v>30</v>
      </c>
      <c r="E2328" s="718">
        <v>22.52</v>
      </c>
    </row>
    <row r="2329" spans="2:5" ht="30">
      <c r="B2329" s="719">
        <v>95791</v>
      </c>
      <c r="C2329" s="720" t="s">
        <v>11238</v>
      </c>
      <c r="D2329" s="719" t="s">
        <v>30</v>
      </c>
      <c r="E2329" s="721">
        <v>28.66</v>
      </c>
    </row>
    <row r="2330" spans="2:5" ht="30">
      <c r="B2330" s="1079">
        <v>95795</v>
      </c>
      <c r="C2330" s="1080" t="s">
        <v>11239</v>
      </c>
      <c r="D2330" s="1079" t="s">
        <v>30</v>
      </c>
      <c r="E2330" s="718">
        <v>21.23</v>
      </c>
    </row>
    <row r="2331" spans="2:5" ht="30">
      <c r="B2331" s="719">
        <v>95796</v>
      </c>
      <c r="C2331" s="720" t="s">
        <v>11240</v>
      </c>
      <c r="D2331" s="719" t="s">
        <v>30</v>
      </c>
      <c r="E2331" s="721">
        <v>26.48</v>
      </c>
    </row>
    <row r="2332" spans="2:5" ht="30">
      <c r="B2332" s="1079">
        <v>95797</v>
      </c>
      <c r="C2332" s="1080" t="s">
        <v>11241</v>
      </c>
      <c r="D2332" s="1079" t="s">
        <v>30</v>
      </c>
      <c r="E2332" s="718">
        <v>33.32</v>
      </c>
    </row>
    <row r="2333" spans="2:5" ht="30">
      <c r="B2333" s="719">
        <v>95801</v>
      </c>
      <c r="C2333" s="720" t="s">
        <v>11242</v>
      </c>
      <c r="D2333" s="719" t="s">
        <v>30</v>
      </c>
      <c r="E2333" s="721">
        <v>25.36</v>
      </c>
    </row>
    <row r="2334" spans="2:5" ht="30">
      <c r="B2334" s="1079">
        <v>95802</v>
      </c>
      <c r="C2334" s="1080" t="s">
        <v>11243</v>
      </c>
      <c r="D2334" s="1079" t="s">
        <v>30</v>
      </c>
      <c r="E2334" s="718">
        <v>28.23</v>
      </c>
    </row>
    <row r="2335" spans="2:5" ht="30">
      <c r="B2335" s="719">
        <v>95803</v>
      </c>
      <c r="C2335" s="720" t="s">
        <v>11244</v>
      </c>
      <c r="D2335" s="719" t="s">
        <v>30</v>
      </c>
      <c r="E2335" s="721">
        <v>36.97</v>
      </c>
    </row>
    <row r="2336" spans="2:5" ht="30">
      <c r="B2336" s="1079">
        <v>95804</v>
      </c>
      <c r="C2336" s="1080" t="s">
        <v>11245</v>
      </c>
      <c r="D2336" s="1079" t="s">
        <v>30</v>
      </c>
      <c r="E2336" s="718">
        <v>15.7</v>
      </c>
    </row>
    <row r="2337" spans="2:5" ht="30">
      <c r="B2337" s="719">
        <v>95805</v>
      </c>
      <c r="C2337" s="720" t="s">
        <v>11246</v>
      </c>
      <c r="D2337" s="719" t="s">
        <v>30</v>
      </c>
      <c r="E2337" s="721">
        <v>15.85</v>
      </c>
    </row>
    <row r="2338" spans="2:5" ht="30">
      <c r="B2338" s="1079">
        <v>95806</v>
      </c>
      <c r="C2338" s="1080" t="s">
        <v>11247</v>
      </c>
      <c r="D2338" s="1079" t="s">
        <v>30</v>
      </c>
      <c r="E2338" s="718">
        <v>16.350000000000001</v>
      </c>
    </row>
    <row r="2339" spans="2:5" ht="30">
      <c r="B2339" s="719">
        <v>95807</v>
      </c>
      <c r="C2339" s="720" t="s">
        <v>11248</v>
      </c>
      <c r="D2339" s="719" t="s">
        <v>30</v>
      </c>
      <c r="E2339" s="721">
        <v>18.059999999999999</v>
      </c>
    </row>
    <row r="2340" spans="2:5" ht="30">
      <c r="B2340" s="1079">
        <v>95808</v>
      </c>
      <c r="C2340" s="1080" t="s">
        <v>11249</v>
      </c>
      <c r="D2340" s="1079" t="s">
        <v>30</v>
      </c>
      <c r="E2340" s="718">
        <v>18.5</v>
      </c>
    </row>
    <row r="2341" spans="2:5" ht="30">
      <c r="B2341" s="719">
        <v>95809</v>
      </c>
      <c r="C2341" s="720" t="s">
        <v>11250</v>
      </c>
      <c r="D2341" s="719" t="s">
        <v>30</v>
      </c>
      <c r="E2341" s="721">
        <v>20.27</v>
      </c>
    </row>
    <row r="2342" spans="2:5" ht="30">
      <c r="B2342" s="1079">
        <v>95810</v>
      </c>
      <c r="C2342" s="1080" t="s">
        <v>11251</v>
      </c>
      <c r="D2342" s="1079" t="s">
        <v>30</v>
      </c>
      <c r="E2342" s="718">
        <v>9.49</v>
      </c>
    </row>
    <row r="2343" spans="2:5" ht="30">
      <c r="B2343" s="719">
        <v>95811</v>
      </c>
      <c r="C2343" s="720" t="s">
        <v>11252</v>
      </c>
      <c r="D2343" s="719" t="s">
        <v>30</v>
      </c>
      <c r="E2343" s="721">
        <v>9.94</v>
      </c>
    </row>
    <row r="2344" spans="2:5" ht="30">
      <c r="B2344" s="1079">
        <v>95812</v>
      </c>
      <c r="C2344" s="1080" t="s">
        <v>11253</v>
      </c>
      <c r="D2344" s="1079" t="s">
        <v>30</v>
      </c>
      <c r="E2344" s="718">
        <v>11.7</v>
      </c>
    </row>
    <row r="2345" spans="2:5" ht="30">
      <c r="B2345" s="719">
        <v>95813</v>
      </c>
      <c r="C2345" s="720" t="s">
        <v>11254</v>
      </c>
      <c r="D2345" s="719" t="s">
        <v>30</v>
      </c>
      <c r="E2345" s="721">
        <v>11.49</v>
      </c>
    </row>
    <row r="2346" spans="2:5" ht="30">
      <c r="B2346" s="1079">
        <v>95814</v>
      </c>
      <c r="C2346" s="1080" t="s">
        <v>11255</v>
      </c>
      <c r="D2346" s="1079" t="s">
        <v>30</v>
      </c>
      <c r="E2346" s="718">
        <v>12.16</v>
      </c>
    </row>
    <row r="2347" spans="2:5" ht="30">
      <c r="B2347" s="719">
        <v>95815</v>
      </c>
      <c r="C2347" s="720" t="s">
        <v>11256</v>
      </c>
      <c r="D2347" s="719" t="s">
        <v>30</v>
      </c>
      <c r="E2347" s="721">
        <v>15.54</v>
      </c>
    </row>
    <row r="2348" spans="2:5" ht="30">
      <c r="B2348" s="1079">
        <v>95816</v>
      </c>
      <c r="C2348" s="1080" t="s">
        <v>11257</v>
      </c>
      <c r="D2348" s="1079" t="s">
        <v>30</v>
      </c>
      <c r="E2348" s="718">
        <v>22.21</v>
      </c>
    </row>
    <row r="2349" spans="2:5" ht="30">
      <c r="B2349" s="719">
        <v>95817</v>
      </c>
      <c r="C2349" s="720" t="s">
        <v>11258</v>
      </c>
      <c r="D2349" s="719" t="s">
        <v>30</v>
      </c>
      <c r="E2349" s="721">
        <v>22.82</v>
      </c>
    </row>
    <row r="2350" spans="2:5" ht="30">
      <c r="B2350" s="1079">
        <v>95818</v>
      </c>
      <c r="C2350" s="1080" t="s">
        <v>11259</v>
      </c>
      <c r="D2350" s="1079" t="s">
        <v>30</v>
      </c>
      <c r="E2350" s="718">
        <v>27.36</v>
      </c>
    </row>
    <row r="2351" spans="2:5">
      <c r="B2351" s="719">
        <v>68066</v>
      </c>
      <c r="C2351" s="720" t="s">
        <v>637</v>
      </c>
      <c r="D2351" s="719" t="s">
        <v>30</v>
      </c>
      <c r="E2351" s="721">
        <v>127.54</v>
      </c>
    </row>
    <row r="2352" spans="2:5">
      <c r="B2352" s="1079">
        <v>72319</v>
      </c>
      <c r="C2352" s="1080" t="s">
        <v>4584</v>
      </c>
      <c r="D2352" s="1079" t="s">
        <v>30</v>
      </c>
      <c r="E2352" s="718">
        <v>3487.11</v>
      </c>
    </row>
    <row r="2353" spans="2:5">
      <c r="B2353" s="719">
        <v>72341</v>
      </c>
      <c r="C2353" s="720" t="s">
        <v>638</v>
      </c>
      <c r="D2353" s="719" t="s">
        <v>30</v>
      </c>
      <c r="E2353" s="721">
        <v>201</v>
      </c>
    </row>
    <row r="2354" spans="2:5">
      <c r="B2354" s="1079">
        <v>72343</v>
      </c>
      <c r="C2354" s="1080" t="s">
        <v>639</v>
      </c>
      <c r="D2354" s="1079" t="s">
        <v>30</v>
      </c>
      <c r="E2354" s="718">
        <v>238.03</v>
      </c>
    </row>
    <row r="2355" spans="2:5">
      <c r="B2355" s="719">
        <v>72344</v>
      </c>
      <c r="C2355" s="720" t="s">
        <v>640</v>
      </c>
      <c r="D2355" s="719" t="s">
        <v>30</v>
      </c>
      <c r="E2355" s="721">
        <v>374.54</v>
      </c>
    </row>
    <row r="2356" spans="2:5">
      <c r="B2356" s="1079">
        <v>72345</v>
      </c>
      <c r="C2356" s="1080" t="s">
        <v>641</v>
      </c>
      <c r="D2356" s="1079" t="s">
        <v>30</v>
      </c>
      <c r="E2356" s="718">
        <v>1074.6400000000001</v>
      </c>
    </row>
    <row r="2357" spans="2:5">
      <c r="B2357" s="719" t="s">
        <v>642</v>
      </c>
      <c r="C2357" s="720" t="s">
        <v>643</v>
      </c>
      <c r="D2357" s="719" t="s">
        <v>30</v>
      </c>
      <c r="E2357" s="721">
        <v>1216.08</v>
      </c>
    </row>
    <row r="2358" spans="2:5">
      <c r="B2358" s="1079" t="s">
        <v>38</v>
      </c>
      <c r="C2358" s="1080" t="s">
        <v>644</v>
      </c>
      <c r="D2358" s="1079" t="s">
        <v>30</v>
      </c>
      <c r="E2358" s="718">
        <v>10.43</v>
      </c>
    </row>
    <row r="2359" spans="2:5">
      <c r="B2359" s="719" t="s">
        <v>645</v>
      </c>
      <c r="C2359" s="720" t="s">
        <v>646</v>
      </c>
      <c r="D2359" s="719" t="s">
        <v>30</v>
      </c>
      <c r="E2359" s="721">
        <v>16</v>
      </c>
    </row>
    <row r="2360" spans="2:5">
      <c r="B2360" s="1079" t="s">
        <v>39</v>
      </c>
      <c r="C2360" s="1080" t="s">
        <v>647</v>
      </c>
      <c r="D2360" s="1079" t="s">
        <v>30</v>
      </c>
      <c r="E2360" s="718">
        <v>46.89</v>
      </c>
    </row>
    <row r="2361" spans="2:5">
      <c r="B2361" s="719" t="s">
        <v>40</v>
      </c>
      <c r="C2361" s="720" t="s">
        <v>648</v>
      </c>
      <c r="D2361" s="719" t="s">
        <v>30</v>
      </c>
      <c r="E2361" s="721">
        <v>67.86</v>
      </c>
    </row>
    <row r="2362" spans="2:5">
      <c r="B2362" s="1079" t="s">
        <v>41</v>
      </c>
      <c r="C2362" s="1080" t="s">
        <v>649</v>
      </c>
      <c r="D2362" s="1079" t="s">
        <v>30</v>
      </c>
      <c r="E2362" s="718">
        <v>90.42</v>
      </c>
    </row>
    <row r="2363" spans="2:5">
      <c r="B2363" s="719" t="s">
        <v>650</v>
      </c>
      <c r="C2363" s="720" t="s">
        <v>651</v>
      </c>
      <c r="D2363" s="719" t="s">
        <v>30</v>
      </c>
      <c r="E2363" s="721">
        <v>255.81</v>
      </c>
    </row>
    <row r="2364" spans="2:5">
      <c r="B2364" s="1079" t="s">
        <v>652</v>
      </c>
      <c r="C2364" s="1080" t="s">
        <v>653</v>
      </c>
      <c r="D2364" s="1079" t="s">
        <v>30</v>
      </c>
      <c r="E2364" s="718">
        <v>660.91</v>
      </c>
    </row>
    <row r="2365" spans="2:5">
      <c r="B2365" s="719" t="s">
        <v>654</v>
      </c>
      <c r="C2365" s="720" t="s">
        <v>655</v>
      </c>
      <c r="D2365" s="719" t="s">
        <v>30</v>
      </c>
      <c r="E2365" s="721">
        <v>903.11</v>
      </c>
    </row>
    <row r="2366" spans="2:5">
      <c r="B2366" s="1079" t="s">
        <v>656</v>
      </c>
      <c r="C2366" s="1080" t="s">
        <v>657</v>
      </c>
      <c r="D2366" s="1079" t="s">
        <v>30</v>
      </c>
      <c r="E2366" s="718">
        <v>1479.21</v>
      </c>
    </row>
    <row r="2367" spans="2:5">
      <c r="B2367" s="719" t="s">
        <v>42</v>
      </c>
      <c r="C2367" s="720" t="s">
        <v>658</v>
      </c>
      <c r="D2367" s="719" t="s">
        <v>30</v>
      </c>
      <c r="E2367" s="721">
        <v>399.77</v>
      </c>
    </row>
    <row r="2368" spans="2:5" ht="30">
      <c r="B2368" s="1079" t="s">
        <v>659</v>
      </c>
      <c r="C2368" s="1080" t="s">
        <v>4585</v>
      </c>
      <c r="D2368" s="1079" t="s">
        <v>30</v>
      </c>
      <c r="E2368" s="718">
        <v>52.34</v>
      </c>
    </row>
    <row r="2369" spans="2:5" ht="30">
      <c r="B2369" s="719" t="s">
        <v>660</v>
      </c>
      <c r="C2369" s="720" t="s">
        <v>4586</v>
      </c>
      <c r="D2369" s="719" t="s">
        <v>30</v>
      </c>
      <c r="E2369" s="721">
        <v>407.26</v>
      </c>
    </row>
    <row r="2370" spans="2:5" ht="30">
      <c r="B2370" s="1079" t="s">
        <v>47</v>
      </c>
      <c r="C2370" s="1080" t="s">
        <v>4587</v>
      </c>
      <c r="D2370" s="1079" t="s">
        <v>30</v>
      </c>
      <c r="E2370" s="718">
        <v>471.86</v>
      </c>
    </row>
    <row r="2371" spans="2:5" ht="30">
      <c r="B2371" s="719" t="s">
        <v>48</v>
      </c>
      <c r="C2371" s="720" t="s">
        <v>4588</v>
      </c>
      <c r="D2371" s="719" t="s">
        <v>30</v>
      </c>
      <c r="E2371" s="721">
        <v>935.19</v>
      </c>
    </row>
    <row r="2372" spans="2:5" ht="30">
      <c r="B2372" s="1079" t="s">
        <v>661</v>
      </c>
      <c r="C2372" s="1080" t="s">
        <v>4589</v>
      </c>
      <c r="D2372" s="1079" t="s">
        <v>30</v>
      </c>
      <c r="E2372" s="718">
        <v>721.65</v>
      </c>
    </row>
    <row r="2373" spans="2:5" ht="30">
      <c r="B2373" s="719" t="s">
        <v>662</v>
      </c>
      <c r="C2373" s="720" t="s">
        <v>4590</v>
      </c>
      <c r="D2373" s="719" t="s">
        <v>30</v>
      </c>
      <c r="E2373" s="721">
        <v>1140.6199999999999</v>
      </c>
    </row>
    <row r="2374" spans="2:5">
      <c r="B2374" s="1079">
        <v>83372</v>
      </c>
      <c r="C2374" s="1080" t="s">
        <v>663</v>
      </c>
      <c r="D2374" s="1079" t="s">
        <v>30</v>
      </c>
      <c r="E2374" s="718">
        <v>752.48</v>
      </c>
    </row>
    <row r="2375" spans="2:5" ht="30">
      <c r="B2375" s="719">
        <v>83463</v>
      </c>
      <c r="C2375" s="720" t="s">
        <v>4591</v>
      </c>
      <c r="D2375" s="719" t="s">
        <v>30</v>
      </c>
      <c r="E2375" s="721">
        <v>298.20999999999998</v>
      </c>
    </row>
    <row r="2376" spans="2:5" ht="30">
      <c r="B2376" s="1079">
        <v>84402</v>
      </c>
      <c r="C2376" s="1080" t="s">
        <v>4592</v>
      </c>
      <c r="D2376" s="1079" t="s">
        <v>30</v>
      </c>
      <c r="E2376" s="718">
        <v>62.99</v>
      </c>
    </row>
    <row r="2377" spans="2:5">
      <c r="B2377" s="719">
        <v>93653</v>
      </c>
      <c r="C2377" s="720" t="s">
        <v>8780</v>
      </c>
      <c r="D2377" s="719" t="s">
        <v>30</v>
      </c>
      <c r="E2377" s="721">
        <v>7.82</v>
      </c>
    </row>
    <row r="2378" spans="2:5">
      <c r="B2378" s="1079">
        <v>93654</v>
      </c>
      <c r="C2378" s="1080" t="s">
        <v>8781</v>
      </c>
      <c r="D2378" s="1079" t="s">
        <v>30</v>
      </c>
      <c r="E2378" s="718">
        <v>8.24</v>
      </c>
    </row>
    <row r="2379" spans="2:5">
      <c r="B2379" s="719">
        <v>93655</v>
      </c>
      <c r="C2379" s="720" t="s">
        <v>8782</v>
      </c>
      <c r="D2379" s="719" t="s">
        <v>30</v>
      </c>
      <c r="E2379" s="721">
        <v>8.92</v>
      </c>
    </row>
    <row r="2380" spans="2:5">
      <c r="B2380" s="1079">
        <v>93656</v>
      </c>
      <c r="C2380" s="1080" t="s">
        <v>8783</v>
      </c>
      <c r="D2380" s="1079" t="s">
        <v>30</v>
      </c>
      <c r="E2380" s="718">
        <v>8.92</v>
      </c>
    </row>
    <row r="2381" spans="2:5">
      <c r="B2381" s="719">
        <v>93657</v>
      </c>
      <c r="C2381" s="720" t="s">
        <v>8784</v>
      </c>
      <c r="D2381" s="719" t="s">
        <v>30</v>
      </c>
      <c r="E2381" s="721">
        <v>9.8000000000000007</v>
      </c>
    </row>
    <row r="2382" spans="2:5">
      <c r="B2382" s="1079">
        <v>93658</v>
      </c>
      <c r="C2382" s="1080" t="s">
        <v>8785</v>
      </c>
      <c r="D2382" s="1079" t="s">
        <v>30</v>
      </c>
      <c r="E2382" s="718">
        <v>14.31</v>
      </c>
    </row>
    <row r="2383" spans="2:5">
      <c r="B2383" s="719">
        <v>93659</v>
      </c>
      <c r="C2383" s="720" t="s">
        <v>8786</v>
      </c>
      <c r="D2383" s="719" t="s">
        <v>30</v>
      </c>
      <c r="E2383" s="721">
        <v>16.14</v>
      </c>
    </row>
    <row r="2384" spans="2:5">
      <c r="B2384" s="1079">
        <v>93660</v>
      </c>
      <c r="C2384" s="1080" t="s">
        <v>8787</v>
      </c>
      <c r="D2384" s="1079" t="s">
        <v>30</v>
      </c>
      <c r="E2384" s="718">
        <v>39.340000000000003</v>
      </c>
    </row>
    <row r="2385" spans="2:5">
      <c r="B2385" s="719">
        <v>93661</v>
      </c>
      <c r="C2385" s="720" t="s">
        <v>8788</v>
      </c>
      <c r="D2385" s="719" t="s">
        <v>30</v>
      </c>
      <c r="E2385" s="721">
        <v>40.130000000000003</v>
      </c>
    </row>
    <row r="2386" spans="2:5">
      <c r="B2386" s="1079">
        <v>93662</v>
      </c>
      <c r="C2386" s="1080" t="s">
        <v>8789</v>
      </c>
      <c r="D2386" s="1079" t="s">
        <v>30</v>
      </c>
      <c r="E2386" s="718">
        <v>41.56</v>
      </c>
    </row>
    <row r="2387" spans="2:5">
      <c r="B2387" s="719">
        <v>93663</v>
      </c>
      <c r="C2387" s="720" t="s">
        <v>8790</v>
      </c>
      <c r="D2387" s="719" t="s">
        <v>30</v>
      </c>
      <c r="E2387" s="721">
        <v>41.56</v>
      </c>
    </row>
    <row r="2388" spans="2:5">
      <c r="B2388" s="1079">
        <v>93664</v>
      </c>
      <c r="C2388" s="1080" t="s">
        <v>8791</v>
      </c>
      <c r="D2388" s="1079" t="s">
        <v>30</v>
      </c>
      <c r="E2388" s="718">
        <v>43.3</v>
      </c>
    </row>
    <row r="2389" spans="2:5">
      <c r="B2389" s="719">
        <v>93665</v>
      </c>
      <c r="C2389" s="720" t="s">
        <v>8792</v>
      </c>
      <c r="D2389" s="719" t="s">
        <v>30</v>
      </c>
      <c r="E2389" s="721">
        <v>45.62</v>
      </c>
    </row>
    <row r="2390" spans="2:5">
      <c r="B2390" s="1079">
        <v>93666</v>
      </c>
      <c r="C2390" s="1080" t="s">
        <v>8793</v>
      </c>
      <c r="D2390" s="1079" t="s">
        <v>30</v>
      </c>
      <c r="E2390" s="718">
        <v>49.28</v>
      </c>
    </row>
    <row r="2391" spans="2:5">
      <c r="B2391" s="719">
        <v>93667</v>
      </c>
      <c r="C2391" s="720" t="s">
        <v>8794</v>
      </c>
      <c r="D2391" s="719" t="s">
        <v>30</v>
      </c>
      <c r="E2391" s="721">
        <v>49.01</v>
      </c>
    </row>
    <row r="2392" spans="2:5">
      <c r="B2392" s="1079">
        <v>93668</v>
      </c>
      <c r="C2392" s="1080" t="s">
        <v>8795</v>
      </c>
      <c r="D2392" s="1079" t="s">
        <v>30</v>
      </c>
      <c r="E2392" s="718">
        <v>50.22</v>
      </c>
    </row>
    <row r="2393" spans="2:5">
      <c r="B2393" s="719">
        <v>93669</v>
      </c>
      <c r="C2393" s="720" t="s">
        <v>8796</v>
      </c>
      <c r="D2393" s="719" t="s">
        <v>30</v>
      </c>
      <c r="E2393" s="721">
        <v>52.33</v>
      </c>
    </row>
    <row r="2394" spans="2:5">
      <c r="B2394" s="1079">
        <v>93670</v>
      </c>
      <c r="C2394" s="1080" t="s">
        <v>8797</v>
      </c>
      <c r="D2394" s="1079" t="s">
        <v>30</v>
      </c>
      <c r="E2394" s="718">
        <v>52.33</v>
      </c>
    </row>
    <row r="2395" spans="2:5">
      <c r="B2395" s="719">
        <v>93671</v>
      </c>
      <c r="C2395" s="720" t="s">
        <v>8798</v>
      </c>
      <c r="D2395" s="719" t="s">
        <v>30</v>
      </c>
      <c r="E2395" s="721">
        <v>54.95</v>
      </c>
    </row>
    <row r="2396" spans="2:5">
      <c r="B2396" s="1079">
        <v>93672</v>
      </c>
      <c r="C2396" s="1080" t="s">
        <v>8799</v>
      </c>
      <c r="D2396" s="1079" t="s">
        <v>30</v>
      </c>
      <c r="E2396" s="718">
        <v>59.31</v>
      </c>
    </row>
    <row r="2397" spans="2:5">
      <c r="B2397" s="719">
        <v>93673</v>
      </c>
      <c r="C2397" s="720" t="s">
        <v>8800</v>
      </c>
      <c r="D2397" s="719" t="s">
        <v>30</v>
      </c>
      <c r="E2397" s="721">
        <v>64.790000000000006</v>
      </c>
    </row>
    <row r="2398" spans="2:5">
      <c r="B2398" s="1079">
        <v>93677</v>
      </c>
      <c r="C2398" s="1080" t="s">
        <v>8801</v>
      </c>
      <c r="D2398" s="1079" t="s">
        <v>30</v>
      </c>
      <c r="E2398" s="718">
        <v>55.46</v>
      </c>
    </row>
    <row r="2399" spans="2:5">
      <c r="B2399" s="719">
        <v>72339</v>
      </c>
      <c r="C2399" s="720" t="s">
        <v>664</v>
      </c>
      <c r="D2399" s="719" t="s">
        <v>30</v>
      </c>
      <c r="E2399" s="721">
        <v>38.340000000000003</v>
      </c>
    </row>
    <row r="2400" spans="2:5">
      <c r="B2400" s="1079">
        <v>83403</v>
      </c>
      <c r="C2400" s="1080" t="s">
        <v>665</v>
      </c>
      <c r="D2400" s="1079" t="s">
        <v>30</v>
      </c>
      <c r="E2400" s="718">
        <v>13.57</v>
      </c>
    </row>
    <row r="2401" spans="2:5">
      <c r="B2401" s="719">
        <v>83465</v>
      </c>
      <c r="C2401" s="720" t="s">
        <v>666</v>
      </c>
      <c r="D2401" s="719" t="s">
        <v>30</v>
      </c>
      <c r="E2401" s="721">
        <v>32.86</v>
      </c>
    </row>
    <row r="2402" spans="2:5" ht="30">
      <c r="B2402" s="1079">
        <v>91945</v>
      </c>
      <c r="C2402" s="1080" t="s">
        <v>4593</v>
      </c>
      <c r="D2402" s="1079" t="s">
        <v>30</v>
      </c>
      <c r="E2402" s="718">
        <v>5.72</v>
      </c>
    </row>
    <row r="2403" spans="2:5" ht="30">
      <c r="B2403" s="719">
        <v>91946</v>
      </c>
      <c r="C2403" s="720" t="s">
        <v>4594</v>
      </c>
      <c r="D2403" s="719" t="s">
        <v>30</v>
      </c>
      <c r="E2403" s="721">
        <v>4.6900000000000004</v>
      </c>
    </row>
    <row r="2404" spans="2:5" ht="30">
      <c r="B2404" s="1079">
        <v>91947</v>
      </c>
      <c r="C2404" s="1080" t="s">
        <v>4595</v>
      </c>
      <c r="D2404" s="1079" t="s">
        <v>30</v>
      </c>
      <c r="E2404" s="718">
        <v>4.05</v>
      </c>
    </row>
    <row r="2405" spans="2:5" ht="30">
      <c r="B2405" s="719">
        <v>91949</v>
      </c>
      <c r="C2405" s="720" t="s">
        <v>4596</v>
      </c>
      <c r="D2405" s="719" t="s">
        <v>30</v>
      </c>
      <c r="E2405" s="721">
        <v>8.56</v>
      </c>
    </row>
    <row r="2406" spans="2:5" ht="30">
      <c r="B2406" s="1079">
        <v>91950</v>
      </c>
      <c r="C2406" s="1080" t="s">
        <v>4597</v>
      </c>
      <c r="D2406" s="1079" t="s">
        <v>30</v>
      </c>
      <c r="E2406" s="718">
        <v>7.32</v>
      </c>
    </row>
    <row r="2407" spans="2:5" ht="30">
      <c r="B2407" s="719">
        <v>91951</v>
      </c>
      <c r="C2407" s="720" t="s">
        <v>4598</v>
      </c>
      <c r="D2407" s="719" t="s">
        <v>30</v>
      </c>
      <c r="E2407" s="721">
        <v>6.58</v>
      </c>
    </row>
    <row r="2408" spans="2:5">
      <c r="B2408" s="1079">
        <v>91952</v>
      </c>
      <c r="C2408" s="1080" t="s">
        <v>4599</v>
      </c>
      <c r="D2408" s="1079" t="s">
        <v>30</v>
      </c>
      <c r="E2408" s="718">
        <v>11.01</v>
      </c>
    </row>
    <row r="2409" spans="2:5">
      <c r="B2409" s="719">
        <v>91953</v>
      </c>
      <c r="C2409" s="720" t="s">
        <v>4600</v>
      </c>
      <c r="D2409" s="719" t="s">
        <v>30</v>
      </c>
      <c r="E2409" s="721">
        <v>15.71</v>
      </c>
    </row>
    <row r="2410" spans="2:5">
      <c r="B2410" s="1079">
        <v>91954</v>
      </c>
      <c r="C2410" s="1080" t="s">
        <v>4601</v>
      </c>
      <c r="D2410" s="1079" t="s">
        <v>30</v>
      </c>
      <c r="E2410" s="718">
        <v>14.82</v>
      </c>
    </row>
    <row r="2411" spans="2:5">
      <c r="B2411" s="719">
        <v>91955</v>
      </c>
      <c r="C2411" s="720" t="s">
        <v>4602</v>
      </c>
      <c r="D2411" s="719" t="s">
        <v>30</v>
      </c>
      <c r="E2411" s="721">
        <v>19.510000000000002</v>
      </c>
    </row>
    <row r="2412" spans="2:5" ht="30">
      <c r="B2412" s="1079">
        <v>91956</v>
      </c>
      <c r="C2412" s="1080" t="s">
        <v>4603</v>
      </c>
      <c r="D2412" s="1079" t="s">
        <v>30</v>
      </c>
      <c r="E2412" s="718">
        <v>23.9</v>
      </c>
    </row>
    <row r="2413" spans="2:5" ht="30">
      <c r="B2413" s="719">
        <v>91957</v>
      </c>
      <c r="C2413" s="720" t="s">
        <v>4604</v>
      </c>
      <c r="D2413" s="719" t="s">
        <v>30</v>
      </c>
      <c r="E2413" s="721">
        <v>28.6</v>
      </c>
    </row>
    <row r="2414" spans="2:5">
      <c r="B2414" s="1079">
        <v>91958</v>
      </c>
      <c r="C2414" s="1080" t="s">
        <v>4605</v>
      </c>
      <c r="D2414" s="1079" t="s">
        <v>30</v>
      </c>
      <c r="E2414" s="718">
        <v>20.13</v>
      </c>
    </row>
    <row r="2415" spans="2:5">
      <c r="B2415" s="719">
        <v>91959</v>
      </c>
      <c r="C2415" s="720" t="s">
        <v>4606</v>
      </c>
      <c r="D2415" s="719" t="s">
        <v>30</v>
      </c>
      <c r="E2415" s="721">
        <v>24.82</v>
      </c>
    </row>
    <row r="2416" spans="2:5">
      <c r="B2416" s="1079">
        <v>91960</v>
      </c>
      <c r="C2416" s="1080" t="s">
        <v>4607</v>
      </c>
      <c r="D2416" s="1079" t="s">
        <v>30</v>
      </c>
      <c r="E2416" s="718">
        <v>27.71</v>
      </c>
    </row>
    <row r="2417" spans="2:5">
      <c r="B2417" s="719">
        <v>91961</v>
      </c>
      <c r="C2417" s="720" t="s">
        <v>4608</v>
      </c>
      <c r="D2417" s="719" t="s">
        <v>30</v>
      </c>
      <c r="E2417" s="721">
        <v>32.4</v>
      </c>
    </row>
    <row r="2418" spans="2:5" ht="30">
      <c r="B2418" s="1079">
        <v>91962</v>
      </c>
      <c r="C2418" s="1080" t="s">
        <v>4609</v>
      </c>
      <c r="D2418" s="1079" t="s">
        <v>30</v>
      </c>
      <c r="E2418" s="718">
        <v>36.82</v>
      </c>
    </row>
    <row r="2419" spans="2:5" ht="30">
      <c r="B2419" s="719">
        <v>91963</v>
      </c>
      <c r="C2419" s="720" t="s">
        <v>4610</v>
      </c>
      <c r="D2419" s="719" t="s">
        <v>30</v>
      </c>
      <c r="E2419" s="721">
        <v>41.52</v>
      </c>
    </row>
    <row r="2420" spans="2:5" ht="30">
      <c r="B2420" s="1079">
        <v>91964</v>
      </c>
      <c r="C2420" s="1080" t="s">
        <v>4611</v>
      </c>
      <c r="D2420" s="1079" t="s">
        <v>30</v>
      </c>
      <c r="E2420" s="718">
        <v>33.01</v>
      </c>
    </row>
    <row r="2421" spans="2:5" ht="30">
      <c r="B2421" s="719">
        <v>91965</v>
      </c>
      <c r="C2421" s="720" t="s">
        <v>4612</v>
      </c>
      <c r="D2421" s="719" t="s">
        <v>30</v>
      </c>
      <c r="E2421" s="721">
        <v>37.71</v>
      </c>
    </row>
    <row r="2422" spans="2:5">
      <c r="B2422" s="1079">
        <v>91966</v>
      </c>
      <c r="C2422" s="1080" t="s">
        <v>4613</v>
      </c>
      <c r="D2422" s="1079" t="s">
        <v>30</v>
      </c>
      <c r="E2422" s="718">
        <v>29.24</v>
      </c>
    </row>
    <row r="2423" spans="2:5">
      <c r="B2423" s="719">
        <v>91967</v>
      </c>
      <c r="C2423" s="720" t="s">
        <v>4614</v>
      </c>
      <c r="D2423" s="719" t="s">
        <v>30</v>
      </c>
      <c r="E2423" s="721">
        <v>33.93</v>
      </c>
    </row>
    <row r="2424" spans="2:5">
      <c r="B2424" s="1079">
        <v>91968</v>
      </c>
      <c r="C2424" s="1080" t="s">
        <v>4615</v>
      </c>
      <c r="D2424" s="1079" t="s">
        <v>30</v>
      </c>
      <c r="E2424" s="718">
        <v>40.590000000000003</v>
      </c>
    </row>
    <row r="2425" spans="2:5">
      <c r="B2425" s="719">
        <v>91969</v>
      </c>
      <c r="C2425" s="720" t="s">
        <v>4616</v>
      </c>
      <c r="D2425" s="719" t="s">
        <v>30</v>
      </c>
      <c r="E2425" s="721">
        <v>45.29</v>
      </c>
    </row>
    <row r="2426" spans="2:5" ht="30">
      <c r="B2426" s="1079">
        <v>91970</v>
      </c>
      <c r="C2426" s="1080" t="s">
        <v>4617</v>
      </c>
      <c r="D2426" s="1079" t="s">
        <v>30</v>
      </c>
      <c r="E2426" s="718">
        <v>42.35</v>
      </c>
    </row>
    <row r="2427" spans="2:5" ht="30">
      <c r="B2427" s="719">
        <v>91971</v>
      </c>
      <c r="C2427" s="720" t="s">
        <v>4618</v>
      </c>
      <c r="D2427" s="719" t="s">
        <v>30</v>
      </c>
      <c r="E2427" s="721">
        <v>49.67</v>
      </c>
    </row>
    <row r="2428" spans="2:5" ht="30">
      <c r="B2428" s="1079">
        <v>91972</v>
      </c>
      <c r="C2428" s="1080" t="s">
        <v>4619</v>
      </c>
      <c r="D2428" s="1079" t="s">
        <v>30</v>
      </c>
      <c r="E2428" s="718">
        <v>46.16</v>
      </c>
    </row>
    <row r="2429" spans="2:5" ht="30">
      <c r="B2429" s="719">
        <v>91973</v>
      </c>
      <c r="C2429" s="720" t="s">
        <v>4620</v>
      </c>
      <c r="D2429" s="719" t="s">
        <v>30</v>
      </c>
      <c r="E2429" s="721">
        <v>53.48</v>
      </c>
    </row>
    <row r="2430" spans="2:5">
      <c r="B2430" s="1079">
        <v>91974</v>
      </c>
      <c r="C2430" s="1080" t="s">
        <v>4621</v>
      </c>
      <c r="D2430" s="1079" t="s">
        <v>30</v>
      </c>
      <c r="E2430" s="718">
        <v>38.54</v>
      </c>
    </row>
    <row r="2431" spans="2:5">
      <c r="B2431" s="719">
        <v>91975</v>
      </c>
      <c r="C2431" s="720" t="s">
        <v>4622</v>
      </c>
      <c r="D2431" s="719" t="s">
        <v>30</v>
      </c>
      <c r="E2431" s="721">
        <v>45.87</v>
      </c>
    </row>
    <row r="2432" spans="2:5">
      <c r="B2432" s="1079">
        <v>91976</v>
      </c>
      <c r="C2432" s="1080" t="s">
        <v>4623</v>
      </c>
      <c r="D2432" s="1079" t="s">
        <v>30</v>
      </c>
      <c r="E2432" s="718">
        <v>56.83</v>
      </c>
    </row>
    <row r="2433" spans="2:5">
      <c r="B2433" s="719">
        <v>91977</v>
      </c>
      <c r="C2433" s="720" t="s">
        <v>4624</v>
      </c>
      <c r="D2433" s="719" t="s">
        <v>30</v>
      </c>
      <c r="E2433" s="721">
        <v>64.16</v>
      </c>
    </row>
    <row r="2434" spans="2:5">
      <c r="B2434" s="1079">
        <v>91990</v>
      </c>
      <c r="C2434" s="1080" t="s">
        <v>4625</v>
      </c>
      <c r="D2434" s="1079" t="s">
        <v>30</v>
      </c>
      <c r="E2434" s="718">
        <v>20.14</v>
      </c>
    </row>
    <row r="2435" spans="2:5">
      <c r="B2435" s="719">
        <v>91991</v>
      </c>
      <c r="C2435" s="720" t="s">
        <v>4626</v>
      </c>
      <c r="D2435" s="719" t="s">
        <v>30</v>
      </c>
      <c r="E2435" s="721">
        <v>21.37</v>
      </c>
    </row>
    <row r="2436" spans="2:5">
      <c r="B2436" s="1079">
        <v>91992</v>
      </c>
      <c r="C2436" s="1080" t="s">
        <v>4627</v>
      </c>
      <c r="D2436" s="1079" t="s">
        <v>30</v>
      </c>
      <c r="E2436" s="718">
        <v>24.83</v>
      </c>
    </row>
    <row r="2437" spans="2:5">
      <c r="B2437" s="719">
        <v>91993</v>
      </c>
      <c r="C2437" s="720" t="s">
        <v>4628</v>
      </c>
      <c r="D2437" s="719" t="s">
        <v>30</v>
      </c>
      <c r="E2437" s="721">
        <v>26.07</v>
      </c>
    </row>
    <row r="2438" spans="2:5">
      <c r="B2438" s="1079">
        <v>91994</v>
      </c>
      <c r="C2438" s="1080" t="s">
        <v>4629</v>
      </c>
      <c r="D2438" s="1079" t="s">
        <v>30</v>
      </c>
      <c r="E2438" s="718">
        <v>14.18</v>
      </c>
    </row>
    <row r="2439" spans="2:5">
      <c r="B2439" s="719">
        <v>91995</v>
      </c>
      <c r="C2439" s="720" t="s">
        <v>4630</v>
      </c>
      <c r="D2439" s="719" t="s">
        <v>30</v>
      </c>
      <c r="E2439" s="721">
        <v>15.41</v>
      </c>
    </row>
    <row r="2440" spans="2:5">
      <c r="B2440" s="1079">
        <v>91996</v>
      </c>
      <c r="C2440" s="1080" t="s">
        <v>4631</v>
      </c>
      <c r="D2440" s="1079" t="s">
        <v>30</v>
      </c>
      <c r="E2440" s="718">
        <v>18.87</v>
      </c>
    </row>
    <row r="2441" spans="2:5">
      <c r="B2441" s="719">
        <v>91997</v>
      </c>
      <c r="C2441" s="720" t="s">
        <v>4632</v>
      </c>
      <c r="D2441" s="719" t="s">
        <v>30</v>
      </c>
      <c r="E2441" s="721">
        <v>20.11</v>
      </c>
    </row>
    <row r="2442" spans="2:5">
      <c r="B2442" s="1079">
        <v>91998</v>
      </c>
      <c r="C2442" s="1080" t="s">
        <v>4633</v>
      </c>
      <c r="D2442" s="1079" t="s">
        <v>30</v>
      </c>
      <c r="E2442" s="718">
        <v>11.86</v>
      </c>
    </row>
    <row r="2443" spans="2:5">
      <c r="B2443" s="719">
        <v>91999</v>
      </c>
      <c r="C2443" s="720" t="s">
        <v>4634</v>
      </c>
      <c r="D2443" s="719" t="s">
        <v>30</v>
      </c>
      <c r="E2443" s="721">
        <v>13.1</v>
      </c>
    </row>
    <row r="2444" spans="2:5">
      <c r="B2444" s="1079">
        <v>92000</v>
      </c>
      <c r="C2444" s="1080" t="s">
        <v>4635</v>
      </c>
      <c r="D2444" s="1079" t="s">
        <v>30</v>
      </c>
      <c r="E2444" s="718">
        <v>16.559999999999999</v>
      </c>
    </row>
    <row r="2445" spans="2:5">
      <c r="B2445" s="719">
        <v>92001</v>
      </c>
      <c r="C2445" s="720" t="s">
        <v>4636</v>
      </c>
      <c r="D2445" s="719" t="s">
        <v>30</v>
      </c>
      <c r="E2445" s="721">
        <v>17.79</v>
      </c>
    </row>
    <row r="2446" spans="2:5">
      <c r="B2446" s="1079">
        <v>92002</v>
      </c>
      <c r="C2446" s="1080" t="s">
        <v>4637</v>
      </c>
      <c r="D2446" s="1079" t="s">
        <v>30</v>
      </c>
      <c r="E2446" s="718">
        <v>26.43</v>
      </c>
    </row>
    <row r="2447" spans="2:5">
      <c r="B2447" s="719">
        <v>92003</v>
      </c>
      <c r="C2447" s="720" t="s">
        <v>4638</v>
      </c>
      <c r="D2447" s="719" t="s">
        <v>30</v>
      </c>
      <c r="E2447" s="721">
        <v>28.9</v>
      </c>
    </row>
    <row r="2448" spans="2:5">
      <c r="B2448" s="1079">
        <v>92004</v>
      </c>
      <c r="C2448" s="1080" t="s">
        <v>4639</v>
      </c>
      <c r="D2448" s="1079" t="s">
        <v>30</v>
      </c>
      <c r="E2448" s="718">
        <v>31.12</v>
      </c>
    </row>
    <row r="2449" spans="2:5">
      <c r="B2449" s="719">
        <v>92005</v>
      </c>
      <c r="C2449" s="720" t="s">
        <v>4640</v>
      </c>
      <c r="D2449" s="719" t="s">
        <v>30</v>
      </c>
      <c r="E2449" s="721">
        <v>33.590000000000003</v>
      </c>
    </row>
    <row r="2450" spans="2:5">
      <c r="B2450" s="1079">
        <v>92006</v>
      </c>
      <c r="C2450" s="1080" t="s">
        <v>4641</v>
      </c>
      <c r="D2450" s="1079" t="s">
        <v>30</v>
      </c>
      <c r="E2450" s="718">
        <v>21.8</v>
      </c>
    </row>
    <row r="2451" spans="2:5">
      <c r="B2451" s="719">
        <v>92007</v>
      </c>
      <c r="C2451" s="720" t="s">
        <v>4642</v>
      </c>
      <c r="D2451" s="719" t="s">
        <v>30</v>
      </c>
      <c r="E2451" s="721">
        <v>24.27</v>
      </c>
    </row>
    <row r="2452" spans="2:5">
      <c r="B2452" s="1079">
        <v>92008</v>
      </c>
      <c r="C2452" s="1080" t="s">
        <v>4643</v>
      </c>
      <c r="D2452" s="1079" t="s">
        <v>30</v>
      </c>
      <c r="E2452" s="718">
        <v>26.49</v>
      </c>
    </row>
    <row r="2453" spans="2:5">
      <c r="B2453" s="719">
        <v>92009</v>
      </c>
      <c r="C2453" s="720" t="s">
        <v>4644</v>
      </c>
      <c r="D2453" s="719" t="s">
        <v>30</v>
      </c>
      <c r="E2453" s="721">
        <v>28.96</v>
      </c>
    </row>
    <row r="2454" spans="2:5">
      <c r="B2454" s="1079">
        <v>92010</v>
      </c>
      <c r="C2454" s="1080" t="s">
        <v>4645</v>
      </c>
      <c r="D2454" s="1079" t="s">
        <v>30</v>
      </c>
      <c r="E2454" s="718">
        <v>38.68</v>
      </c>
    </row>
    <row r="2455" spans="2:5">
      <c r="B2455" s="719">
        <v>92011</v>
      </c>
      <c r="C2455" s="720" t="s">
        <v>4646</v>
      </c>
      <c r="D2455" s="719" t="s">
        <v>30</v>
      </c>
      <c r="E2455" s="721">
        <v>42.38</v>
      </c>
    </row>
    <row r="2456" spans="2:5">
      <c r="B2456" s="1079">
        <v>92012</v>
      </c>
      <c r="C2456" s="1080" t="s">
        <v>4647</v>
      </c>
      <c r="D2456" s="1079" t="s">
        <v>30</v>
      </c>
      <c r="E2456" s="718">
        <v>43.37</v>
      </c>
    </row>
    <row r="2457" spans="2:5">
      <c r="B2457" s="719">
        <v>92013</v>
      </c>
      <c r="C2457" s="720" t="s">
        <v>4648</v>
      </c>
      <c r="D2457" s="719" t="s">
        <v>30</v>
      </c>
      <c r="E2457" s="721">
        <v>47.07</v>
      </c>
    </row>
    <row r="2458" spans="2:5">
      <c r="B2458" s="1079">
        <v>92014</v>
      </c>
      <c r="C2458" s="1080" t="s">
        <v>4649</v>
      </c>
      <c r="D2458" s="1079" t="s">
        <v>30</v>
      </c>
      <c r="E2458" s="718">
        <v>31.73</v>
      </c>
    </row>
    <row r="2459" spans="2:5">
      <c r="B2459" s="719">
        <v>92015</v>
      </c>
      <c r="C2459" s="720" t="s">
        <v>4650</v>
      </c>
      <c r="D2459" s="719" t="s">
        <v>30</v>
      </c>
      <c r="E2459" s="721">
        <v>35.43</v>
      </c>
    </row>
    <row r="2460" spans="2:5">
      <c r="B2460" s="1079">
        <v>92016</v>
      </c>
      <c r="C2460" s="1080" t="s">
        <v>4651</v>
      </c>
      <c r="D2460" s="1079" t="s">
        <v>30</v>
      </c>
      <c r="E2460" s="718">
        <v>36.43</v>
      </c>
    </row>
    <row r="2461" spans="2:5">
      <c r="B2461" s="719">
        <v>92017</v>
      </c>
      <c r="C2461" s="720" t="s">
        <v>4652</v>
      </c>
      <c r="D2461" s="719" t="s">
        <v>30</v>
      </c>
      <c r="E2461" s="721">
        <v>40.130000000000003</v>
      </c>
    </row>
    <row r="2462" spans="2:5">
      <c r="B2462" s="1079">
        <v>92018</v>
      </c>
      <c r="C2462" s="1080" t="s">
        <v>4653</v>
      </c>
      <c r="D2462" s="1079" t="s">
        <v>30</v>
      </c>
      <c r="E2462" s="718">
        <v>41.99</v>
      </c>
    </row>
    <row r="2463" spans="2:5">
      <c r="B2463" s="719">
        <v>92019</v>
      </c>
      <c r="C2463" s="720" t="s">
        <v>4654</v>
      </c>
      <c r="D2463" s="719" t="s">
        <v>30</v>
      </c>
      <c r="E2463" s="721">
        <v>49.31</v>
      </c>
    </row>
    <row r="2464" spans="2:5">
      <c r="B2464" s="1079">
        <v>92020</v>
      </c>
      <c r="C2464" s="1080" t="s">
        <v>4655</v>
      </c>
      <c r="D2464" s="1079" t="s">
        <v>30</v>
      </c>
      <c r="E2464" s="718">
        <v>62.01</v>
      </c>
    </row>
    <row r="2465" spans="2:5">
      <c r="B2465" s="719">
        <v>92021</v>
      </c>
      <c r="C2465" s="720" t="s">
        <v>4656</v>
      </c>
      <c r="D2465" s="719" t="s">
        <v>30</v>
      </c>
      <c r="E2465" s="721">
        <v>69.34</v>
      </c>
    </row>
    <row r="2466" spans="2:5" ht="30">
      <c r="B2466" s="1079">
        <v>92022</v>
      </c>
      <c r="C2466" s="1080" t="s">
        <v>4657</v>
      </c>
      <c r="D2466" s="1079" t="s">
        <v>30</v>
      </c>
      <c r="E2466" s="718">
        <v>23.26</v>
      </c>
    </row>
    <row r="2467" spans="2:5" ht="30">
      <c r="B2467" s="719">
        <v>92023</v>
      </c>
      <c r="C2467" s="720" t="s">
        <v>4658</v>
      </c>
      <c r="D2467" s="719" t="s">
        <v>30</v>
      </c>
      <c r="E2467" s="721">
        <v>27.96</v>
      </c>
    </row>
    <row r="2468" spans="2:5" ht="30">
      <c r="B2468" s="1079">
        <v>92024</v>
      </c>
      <c r="C2468" s="1080" t="s">
        <v>4659</v>
      </c>
      <c r="D2468" s="1079" t="s">
        <v>30</v>
      </c>
      <c r="E2468" s="718">
        <v>35.54</v>
      </c>
    </row>
    <row r="2469" spans="2:5" ht="30">
      <c r="B2469" s="719">
        <v>92025</v>
      </c>
      <c r="C2469" s="720" t="s">
        <v>4660</v>
      </c>
      <c r="D2469" s="719" t="s">
        <v>30</v>
      </c>
      <c r="E2469" s="721">
        <v>40.24</v>
      </c>
    </row>
    <row r="2470" spans="2:5" ht="30">
      <c r="B2470" s="1079">
        <v>92026</v>
      </c>
      <c r="C2470" s="1080" t="s">
        <v>4661</v>
      </c>
      <c r="D2470" s="1079" t="s">
        <v>30</v>
      </c>
      <c r="E2470" s="718">
        <v>32.369999999999997</v>
      </c>
    </row>
    <row r="2471" spans="2:5" ht="30">
      <c r="B2471" s="719">
        <v>92027</v>
      </c>
      <c r="C2471" s="720" t="s">
        <v>4662</v>
      </c>
      <c r="D2471" s="719" t="s">
        <v>30</v>
      </c>
      <c r="E2471" s="721">
        <v>37.07</v>
      </c>
    </row>
    <row r="2472" spans="2:5" ht="30">
      <c r="B2472" s="1079">
        <v>92028</v>
      </c>
      <c r="C2472" s="1080" t="s">
        <v>4663</v>
      </c>
      <c r="D2472" s="1079" t="s">
        <v>30</v>
      </c>
      <c r="E2472" s="718">
        <v>27.07</v>
      </c>
    </row>
    <row r="2473" spans="2:5" ht="30">
      <c r="B2473" s="719">
        <v>92029</v>
      </c>
      <c r="C2473" s="720" t="s">
        <v>4664</v>
      </c>
      <c r="D2473" s="719" t="s">
        <v>30</v>
      </c>
      <c r="E2473" s="721">
        <v>31.76</v>
      </c>
    </row>
    <row r="2474" spans="2:5" ht="30">
      <c r="B2474" s="1079">
        <v>92030</v>
      </c>
      <c r="C2474" s="1080" t="s">
        <v>4665</v>
      </c>
      <c r="D2474" s="1079" t="s">
        <v>30</v>
      </c>
      <c r="E2474" s="718">
        <v>39.32</v>
      </c>
    </row>
    <row r="2475" spans="2:5" ht="30">
      <c r="B2475" s="719">
        <v>92031</v>
      </c>
      <c r="C2475" s="720" t="s">
        <v>4666</v>
      </c>
      <c r="D2475" s="719" t="s">
        <v>30</v>
      </c>
      <c r="E2475" s="721">
        <v>44.01</v>
      </c>
    </row>
    <row r="2476" spans="2:5" ht="30">
      <c r="B2476" s="1079">
        <v>92032</v>
      </c>
      <c r="C2476" s="1080" t="s">
        <v>4667</v>
      </c>
      <c r="D2476" s="1079" t="s">
        <v>30</v>
      </c>
      <c r="E2476" s="718">
        <v>39.96</v>
      </c>
    </row>
    <row r="2477" spans="2:5" ht="30">
      <c r="B2477" s="719">
        <v>92033</v>
      </c>
      <c r="C2477" s="720" t="s">
        <v>4668</v>
      </c>
      <c r="D2477" s="719" t="s">
        <v>30</v>
      </c>
      <c r="E2477" s="721">
        <v>44.65</v>
      </c>
    </row>
    <row r="2478" spans="2:5" ht="30">
      <c r="B2478" s="1079">
        <v>92034</v>
      </c>
      <c r="C2478" s="1080" t="s">
        <v>4669</v>
      </c>
      <c r="D2478" s="1079" t="s">
        <v>30</v>
      </c>
      <c r="E2478" s="718">
        <v>36.18</v>
      </c>
    </row>
    <row r="2479" spans="2:5" ht="30">
      <c r="B2479" s="719">
        <v>92035</v>
      </c>
      <c r="C2479" s="720" t="s">
        <v>4670</v>
      </c>
      <c r="D2479" s="719" t="s">
        <v>30</v>
      </c>
      <c r="E2479" s="721">
        <v>40.880000000000003</v>
      </c>
    </row>
    <row r="2480" spans="2:5">
      <c r="B2480" s="1079">
        <v>72278</v>
      </c>
      <c r="C2480" s="1080" t="s">
        <v>667</v>
      </c>
      <c r="D2480" s="1079" t="s">
        <v>30</v>
      </c>
      <c r="E2480" s="718">
        <v>60</v>
      </c>
    </row>
    <row r="2481" spans="2:5">
      <c r="B2481" s="719">
        <v>72280</v>
      </c>
      <c r="C2481" s="720" t="s">
        <v>668</v>
      </c>
      <c r="D2481" s="719" t="s">
        <v>30</v>
      </c>
      <c r="E2481" s="721">
        <v>39.130000000000003</v>
      </c>
    </row>
    <row r="2482" spans="2:5" ht="30">
      <c r="B2482" s="1079" t="s">
        <v>45</v>
      </c>
      <c r="C2482" s="1080" t="s">
        <v>4671</v>
      </c>
      <c r="D2482" s="1079" t="s">
        <v>30</v>
      </c>
      <c r="E2482" s="718">
        <v>44.99</v>
      </c>
    </row>
    <row r="2483" spans="2:5" ht="30">
      <c r="B2483" s="719" t="s">
        <v>669</v>
      </c>
      <c r="C2483" s="720" t="s">
        <v>4672</v>
      </c>
      <c r="D2483" s="719" t="s">
        <v>30</v>
      </c>
      <c r="E2483" s="721">
        <v>57.16</v>
      </c>
    </row>
    <row r="2484" spans="2:5" ht="30">
      <c r="B2484" s="1079" t="s">
        <v>670</v>
      </c>
      <c r="C2484" s="1080" t="s">
        <v>4673</v>
      </c>
      <c r="D2484" s="1079" t="s">
        <v>30</v>
      </c>
      <c r="E2484" s="718">
        <v>132.01</v>
      </c>
    </row>
    <row r="2485" spans="2:5" ht="30">
      <c r="B2485" s="719" t="s">
        <v>671</v>
      </c>
      <c r="C2485" s="720" t="s">
        <v>4674</v>
      </c>
      <c r="D2485" s="719" t="s">
        <v>30</v>
      </c>
      <c r="E2485" s="721">
        <v>66.84</v>
      </c>
    </row>
    <row r="2486" spans="2:5" ht="30">
      <c r="B2486" s="1079" t="s">
        <v>46</v>
      </c>
      <c r="C2486" s="1080" t="s">
        <v>4675</v>
      </c>
      <c r="D2486" s="1079" t="s">
        <v>30</v>
      </c>
      <c r="E2486" s="718">
        <v>73.95</v>
      </c>
    </row>
    <row r="2487" spans="2:5" ht="30">
      <c r="B2487" s="719" t="s">
        <v>672</v>
      </c>
      <c r="C2487" s="720" t="s">
        <v>4676</v>
      </c>
      <c r="D2487" s="719" t="s">
        <v>30</v>
      </c>
      <c r="E2487" s="721">
        <v>152.21</v>
      </c>
    </row>
    <row r="2488" spans="2:5" ht="30">
      <c r="B2488" s="1079" t="s">
        <v>673</v>
      </c>
      <c r="C2488" s="1080" t="s">
        <v>4677</v>
      </c>
      <c r="D2488" s="1079" t="s">
        <v>30</v>
      </c>
      <c r="E2488" s="718">
        <v>38.67</v>
      </c>
    </row>
    <row r="2489" spans="2:5">
      <c r="B2489" s="719" t="s">
        <v>674</v>
      </c>
      <c r="C2489" s="720" t="s">
        <v>675</v>
      </c>
      <c r="D2489" s="719" t="s">
        <v>30</v>
      </c>
      <c r="E2489" s="721">
        <v>47.56</v>
      </c>
    </row>
    <row r="2490" spans="2:5">
      <c r="B2490" s="1079" t="s">
        <v>676</v>
      </c>
      <c r="C2490" s="1080" t="s">
        <v>677</v>
      </c>
      <c r="D2490" s="1079" t="s">
        <v>30</v>
      </c>
      <c r="E2490" s="718">
        <v>47.56</v>
      </c>
    </row>
    <row r="2491" spans="2:5">
      <c r="B2491" s="719" t="s">
        <v>678</v>
      </c>
      <c r="C2491" s="720" t="s">
        <v>4678</v>
      </c>
      <c r="D2491" s="719" t="s">
        <v>30</v>
      </c>
      <c r="E2491" s="721">
        <v>192.89</v>
      </c>
    </row>
    <row r="2492" spans="2:5">
      <c r="B2492" s="1079" t="s">
        <v>679</v>
      </c>
      <c r="C2492" s="1080" t="s">
        <v>680</v>
      </c>
      <c r="D2492" s="1079" t="s">
        <v>30</v>
      </c>
      <c r="E2492" s="718">
        <v>46.44</v>
      </c>
    </row>
    <row r="2493" spans="2:5">
      <c r="B2493" s="719">
        <v>83391</v>
      </c>
      <c r="C2493" s="720" t="s">
        <v>681</v>
      </c>
      <c r="D2493" s="719" t="s">
        <v>30</v>
      </c>
      <c r="E2493" s="721">
        <v>18.920000000000002</v>
      </c>
    </row>
    <row r="2494" spans="2:5">
      <c r="B2494" s="1079">
        <v>83392</v>
      </c>
      <c r="C2494" s="1080" t="s">
        <v>682</v>
      </c>
      <c r="D2494" s="1079" t="s">
        <v>30</v>
      </c>
      <c r="E2494" s="718">
        <v>13.91</v>
      </c>
    </row>
    <row r="2495" spans="2:5">
      <c r="B2495" s="719">
        <v>83393</v>
      </c>
      <c r="C2495" s="720" t="s">
        <v>683</v>
      </c>
      <c r="D2495" s="719" t="s">
        <v>30</v>
      </c>
      <c r="E2495" s="721">
        <v>18.05</v>
      </c>
    </row>
    <row r="2496" spans="2:5">
      <c r="B2496" s="1079">
        <v>83468</v>
      </c>
      <c r="C2496" s="1080" t="s">
        <v>684</v>
      </c>
      <c r="D2496" s="1079" t="s">
        <v>30</v>
      </c>
      <c r="E2496" s="718">
        <v>5.24</v>
      </c>
    </row>
    <row r="2497" spans="2:5">
      <c r="B2497" s="719">
        <v>83469</v>
      </c>
      <c r="C2497" s="720" t="s">
        <v>685</v>
      </c>
      <c r="D2497" s="719" t="s">
        <v>30</v>
      </c>
      <c r="E2497" s="721">
        <v>5.24</v>
      </c>
    </row>
    <row r="2498" spans="2:5">
      <c r="B2498" s="1079">
        <v>83470</v>
      </c>
      <c r="C2498" s="1080" t="s">
        <v>686</v>
      </c>
      <c r="D2498" s="1079" t="s">
        <v>30</v>
      </c>
      <c r="E2498" s="718">
        <v>56.27</v>
      </c>
    </row>
    <row r="2499" spans="2:5">
      <c r="B2499" s="719">
        <v>93040</v>
      </c>
      <c r="C2499" s="720" t="s">
        <v>4679</v>
      </c>
      <c r="D2499" s="719" t="s">
        <v>30</v>
      </c>
      <c r="E2499" s="721">
        <v>9.2200000000000006</v>
      </c>
    </row>
    <row r="2500" spans="2:5">
      <c r="B2500" s="1079">
        <v>93041</v>
      </c>
      <c r="C2500" s="1080" t="s">
        <v>4680</v>
      </c>
      <c r="D2500" s="1079" t="s">
        <v>30</v>
      </c>
      <c r="E2500" s="718">
        <v>55.91</v>
      </c>
    </row>
    <row r="2501" spans="2:5">
      <c r="B2501" s="719">
        <v>93042</v>
      </c>
      <c r="C2501" s="720" t="s">
        <v>4681</v>
      </c>
      <c r="D2501" s="719" t="s">
        <v>30</v>
      </c>
      <c r="E2501" s="721">
        <v>18.34</v>
      </c>
    </row>
    <row r="2502" spans="2:5">
      <c r="B2502" s="1079">
        <v>93043</v>
      </c>
      <c r="C2502" s="1080" t="s">
        <v>4682</v>
      </c>
      <c r="D2502" s="1079" t="s">
        <v>30</v>
      </c>
      <c r="E2502" s="718">
        <v>24.3</v>
      </c>
    </row>
    <row r="2503" spans="2:5">
      <c r="B2503" s="719">
        <v>93044</v>
      </c>
      <c r="C2503" s="720" t="s">
        <v>4683</v>
      </c>
      <c r="D2503" s="719" t="s">
        <v>30</v>
      </c>
      <c r="E2503" s="721">
        <v>10.32</v>
      </c>
    </row>
    <row r="2504" spans="2:5">
      <c r="B2504" s="1079">
        <v>93045</v>
      </c>
      <c r="C2504" s="1080" t="s">
        <v>4684</v>
      </c>
      <c r="D2504" s="1079" t="s">
        <v>30</v>
      </c>
      <c r="E2504" s="718">
        <v>31.52</v>
      </c>
    </row>
    <row r="2505" spans="2:5" ht="30">
      <c r="B2505" s="719">
        <v>9540</v>
      </c>
      <c r="C2505" s="720" t="s">
        <v>4685</v>
      </c>
      <c r="D2505" s="719" t="s">
        <v>30</v>
      </c>
      <c r="E2505" s="721">
        <v>884.04</v>
      </c>
    </row>
    <row r="2506" spans="2:5">
      <c r="B2506" s="1079">
        <v>41598</v>
      </c>
      <c r="C2506" s="1080" t="s">
        <v>687</v>
      </c>
      <c r="D2506" s="1079" t="s">
        <v>30</v>
      </c>
      <c r="E2506" s="718">
        <v>1213.6099999999999</v>
      </c>
    </row>
    <row r="2507" spans="2:5">
      <c r="B2507" s="719">
        <v>72941</v>
      </c>
      <c r="C2507" s="720" t="s">
        <v>4686</v>
      </c>
      <c r="D2507" s="719" t="s">
        <v>30</v>
      </c>
      <c r="E2507" s="721">
        <v>118.04</v>
      </c>
    </row>
    <row r="2508" spans="2:5">
      <c r="B2508" s="1079">
        <v>73624</v>
      </c>
      <c r="C2508" s="1080" t="s">
        <v>688</v>
      </c>
      <c r="D2508" s="1079" t="s">
        <v>30</v>
      </c>
      <c r="E2508" s="718">
        <v>63.04</v>
      </c>
    </row>
    <row r="2509" spans="2:5" ht="30">
      <c r="B2509" s="719" t="s">
        <v>689</v>
      </c>
      <c r="C2509" s="720" t="s">
        <v>4687</v>
      </c>
      <c r="D2509" s="719" t="s">
        <v>30</v>
      </c>
      <c r="E2509" s="721">
        <v>8.11</v>
      </c>
    </row>
    <row r="2510" spans="2:5" ht="30">
      <c r="B2510" s="1079" t="s">
        <v>690</v>
      </c>
      <c r="C2510" s="1080" t="s">
        <v>4688</v>
      </c>
      <c r="D2510" s="1079" t="s">
        <v>30</v>
      </c>
      <c r="E2510" s="718">
        <v>7.05</v>
      </c>
    </row>
    <row r="2511" spans="2:5" ht="30">
      <c r="B2511" s="719" t="s">
        <v>691</v>
      </c>
      <c r="C2511" s="720" t="s">
        <v>4689</v>
      </c>
      <c r="D2511" s="719" t="s">
        <v>30</v>
      </c>
      <c r="E2511" s="721">
        <v>5.24</v>
      </c>
    </row>
    <row r="2512" spans="2:5" ht="30">
      <c r="B2512" s="1079" t="s">
        <v>692</v>
      </c>
      <c r="C2512" s="1080" t="s">
        <v>693</v>
      </c>
      <c r="D2512" s="1079" t="s">
        <v>30</v>
      </c>
      <c r="E2512" s="718">
        <v>3.58</v>
      </c>
    </row>
    <row r="2513" spans="2:5" ht="30">
      <c r="B2513" s="719" t="s">
        <v>694</v>
      </c>
      <c r="C2513" s="720" t="s">
        <v>695</v>
      </c>
      <c r="D2513" s="719" t="s">
        <v>30</v>
      </c>
      <c r="E2513" s="721">
        <v>3.32</v>
      </c>
    </row>
    <row r="2514" spans="2:5" ht="30">
      <c r="B2514" s="1079" t="s">
        <v>696</v>
      </c>
      <c r="C2514" s="1080" t="s">
        <v>697</v>
      </c>
      <c r="D2514" s="1079" t="s">
        <v>30</v>
      </c>
      <c r="E2514" s="718">
        <v>378.52</v>
      </c>
    </row>
    <row r="2515" spans="2:5">
      <c r="B2515" s="719" t="s">
        <v>698</v>
      </c>
      <c r="C2515" s="720" t="s">
        <v>699</v>
      </c>
      <c r="D2515" s="719" t="s">
        <v>30</v>
      </c>
      <c r="E2515" s="721">
        <v>26.85</v>
      </c>
    </row>
    <row r="2516" spans="2:5">
      <c r="B2516" s="1079" t="s">
        <v>700</v>
      </c>
      <c r="C2516" s="1080" t="s">
        <v>701</v>
      </c>
      <c r="D2516" s="1079" t="s">
        <v>30</v>
      </c>
      <c r="E2516" s="718">
        <v>82.89</v>
      </c>
    </row>
    <row r="2517" spans="2:5">
      <c r="B2517" s="719">
        <v>88543</v>
      </c>
      <c r="C2517" s="720" t="s">
        <v>702</v>
      </c>
      <c r="D2517" s="719" t="s">
        <v>30</v>
      </c>
      <c r="E2517" s="721">
        <v>110.69</v>
      </c>
    </row>
    <row r="2518" spans="2:5">
      <c r="B2518" s="1079">
        <v>88544</v>
      </c>
      <c r="C2518" s="1080" t="s">
        <v>703</v>
      </c>
      <c r="D2518" s="1079" t="s">
        <v>30</v>
      </c>
      <c r="E2518" s="718">
        <v>71.89</v>
      </c>
    </row>
    <row r="2519" spans="2:5">
      <c r="B2519" s="719">
        <v>88545</v>
      </c>
      <c r="C2519" s="720" t="s">
        <v>704</v>
      </c>
      <c r="D2519" s="719" t="s">
        <v>30</v>
      </c>
      <c r="E2519" s="721">
        <v>126.67</v>
      </c>
    </row>
    <row r="2520" spans="2:5" ht="30">
      <c r="B2520" s="1079" t="s">
        <v>705</v>
      </c>
      <c r="C2520" s="1080" t="s">
        <v>706</v>
      </c>
      <c r="D2520" s="1079" t="s">
        <v>30</v>
      </c>
      <c r="E2520" s="718">
        <v>496.86</v>
      </c>
    </row>
    <row r="2521" spans="2:5" ht="30">
      <c r="B2521" s="719" t="s">
        <v>707</v>
      </c>
      <c r="C2521" s="720" t="s">
        <v>708</v>
      </c>
      <c r="D2521" s="719" t="s">
        <v>30</v>
      </c>
      <c r="E2521" s="721">
        <v>475.79</v>
      </c>
    </row>
    <row r="2522" spans="2:5" ht="30">
      <c r="B2522" s="1079" t="s">
        <v>709</v>
      </c>
      <c r="C2522" s="1080" t="s">
        <v>710</v>
      </c>
      <c r="D2522" s="1079" t="s">
        <v>30</v>
      </c>
      <c r="E2522" s="718">
        <v>528.19000000000005</v>
      </c>
    </row>
    <row r="2523" spans="2:5" ht="30">
      <c r="B2523" s="719" t="s">
        <v>711</v>
      </c>
      <c r="C2523" s="720" t="s">
        <v>712</v>
      </c>
      <c r="D2523" s="719" t="s">
        <v>30</v>
      </c>
      <c r="E2523" s="721">
        <v>619.27</v>
      </c>
    </row>
    <row r="2524" spans="2:5" ht="30">
      <c r="B2524" s="1079" t="s">
        <v>713</v>
      </c>
      <c r="C2524" s="1080" t="s">
        <v>4690</v>
      </c>
      <c r="D2524" s="1079" t="s">
        <v>30</v>
      </c>
      <c r="E2524" s="718">
        <v>1085.33</v>
      </c>
    </row>
    <row r="2525" spans="2:5" ht="30">
      <c r="B2525" s="719" t="s">
        <v>714</v>
      </c>
      <c r="C2525" s="720" t="s">
        <v>4691</v>
      </c>
      <c r="D2525" s="719" t="s">
        <v>30</v>
      </c>
      <c r="E2525" s="721">
        <v>1087.67</v>
      </c>
    </row>
    <row r="2526" spans="2:5" ht="30">
      <c r="B2526" s="1079" t="s">
        <v>715</v>
      </c>
      <c r="C2526" s="1080" t="s">
        <v>4692</v>
      </c>
      <c r="D2526" s="1079" t="s">
        <v>30</v>
      </c>
      <c r="E2526" s="718">
        <v>1298.1500000000001</v>
      </c>
    </row>
    <row r="2527" spans="2:5" ht="30">
      <c r="B2527" s="719" t="s">
        <v>716</v>
      </c>
      <c r="C2527" s="720" t="s">
        <v>4693</v>
      </c>
      <c r="D2527" s="719" t="s">
        <v>30</v>
      </c>
      <c r="E2527" s="721">
        <v>1996.34</v>
      </c>
    </row>
    <row r="2528" spans="2:5" ht="30">
      <c r="B2528" s="1079" t="s">
        <v>717</v>
      </c>
      <c r="C2528" s="1080" t="s">
        <v>718</v>
      </c>
      <c r="D2528" s="1079" t="s">
        <v>30</v>
      </c>
      <c r="E2528" s="718">
        <v>717.29</v>
      </c>
    </row>
    <row r="2529" spans="2:5" ht="30">
      <c r="B2529" s="719" t="s">
        <v>719</v>
      </c>
      <c r="C2529" s="720" t="s">
        <v>720</v>
      </c>
      <c r="D2529" s="719" t="s">
        <v>30</v>
      </c>
      <c r="E2529" s="721">
        <v>809.71</v>
      </c>
    </row>
    <row r="2530" spans="2:5" ht="30">
      <c r="B2530" s="1079" t="s">
        <v>721</v>
      </c>
      <c r="C2530" s="1080" t="s">
        <v>722</v>
      </c>
      <c r="D2530" s="1079" t="s">
        <v>30</v>
      </c>
      <c r="E2530" s="718">
        <v>871.08</v>
      </c>
    </row>
    <row r="2531" spans="2:5" ht="30">
      <c r="B2531" s="719" t="s">
        <v>723</v>
      </c>
      <c r="C2531" s="720" t="s">
        <v>724</v>
      </c>
      <c r="D2531" s="719" t="s">
        <v>30</v>
      </c>
      <c r="E2531" s="721">
        <v>1038.5899999999999</v>
      </c>
    </row>
    <row r="2532" spans="2:5" ht="30">
      <c r="B2532" s="1079" t="s">
        <v>725</v>
      </c>
      <c r="C2532" s="1080" t="s">
        <v>726</v>
      </c>
      <c r="D2532" s="1079" t="s">
        <v>30</v>
      </c>
      <c r="E2532" s="718">
        <v>1376</v>
      </c>
    </row>
    <row r="2533" spans="2:5" ht="30">
      <c r="B2533" s="719">
        <v>83394</v>
      </c>
      <c r="C2533" s="720" t="s">
        <v>4694</v>
      </c>
      <c r="D2533" s="719" t="s">
        <v>30</v>
      </c>
      <c r="E2533" s="721">
        <v>904.69</v>
      </c>
    </row>
    <row r="2534" spans="2:5" ht="30">
      <c r="B2534" s="1079">
        <v>83396</v>
      </c>
      <c r="C2534" s="1080" t="s">
        <v>727</v>
      </c>
      <c r="D2534" s="1079" t="s">
        <v>30</v>
      </c>
      <c r="E2534" s="718">
        <v>818.67</v>
      </c>
    </row>
    <row r="2535" spans="2:5" ht="30">
      <c r="B2535" s="719">
        <v>83397</v>
      </c>
      <c r="C2535" s="720" t="s">
        <v>728</v>
      </c>
      <c r="D2535" s="719" t="s">
        <v>30</v>
      </c>
      <c r="E2535" s="721">
        <v>1094.0999999999999</v>
      </c>
    </row>
    <row r="2536" spans="2:5" ht="30">
      <c r="B2536" s="1079">
        <v>83398</v>
      </c>
      <c r="C2536" s="1080" t="s">
        <v>729</v>
      </c>
      <c r="D2536" s="1079" t="s">
        <v>30</v>
      </c>
      <c r="E2536" s="718">
        <v>953.63</v>
      </c>
    </row>
    <row r="2537" spans="2:5">
      <c r="B2537" s="719" t="s">
        <v>730</v>
      </c>
      <c r="C2537" s="720" t="s">
        <v>731</v>
      </c>
      <c r="D2537" s="719" t="s">
        <v>30</v>
      </c>
      <c r="E2537" s="721">
        <v>1273.0899999999999</v>
      </c>
    </row>
    <row r="2538" spans="2:5">
      <c r="B2538" s="1079" t="s">
        <v>732</v>
      </c>
      <c r="C2538" s="1080" t="s">
        <v>4695</v>
      </c>
      <c r="D2538" s="1079" t="s">
        <v>30</v>
      </c>
      <c r="E2538" s="718">
        <v>1274.76</v>
      </c>
    </row>
    <row r="2539" spans="2:5">
      <c r="B2539" s="719" t="s">
        <v>733</v>
      </c>
      <c r="C2539" s="720" t="s">
        <v>4696</v>
      </c>
      <c r="D2539" s="719" t="s">
        <v>30</v>
      </c>
      <c r="E2539" s="721">
        <v>1314.49</v>
      </c>
    </row>
    <row r="2540" spans="2:5">
      <c r="B2540" s="1079" t="s">
        <v>734</v>
      </c>
      <c r="C2540" s="1080" t="s">
        <v>735</v>
      </c>
      <c r="D2540" s="1079" t="s">
        <v>30</v>
      </c>
      <c r="E2540" s="718">
        <v>1326.87</v>
      </c>
    </row>
    <row r="2541" spans="2:5">
      <c r="B2541" s="719" t="s">
        <v>736</v>
      </c>
      <c r="C2541" s="720" t="s">
        <v>4697</v>
      </c>
      <c r="D2541" s="719" t="s">
        <v>30</v>
      </c>
      <c r="E2541" s="721">
        <v>600.76</v>
      </c>
    </row>
    <row r="2542" spans="2:5">
      <c r="B2542" s="1079">
        <v>72281</v>
      </c>
      <c r="C2542" s="1080" t="s">
        <v>737</v>
      </c>
      <c r="D2542" s="1079" t="s">
        <v>30</v>
      </c>
      <c r="E2542" s="718">
        <v>85.28</v>
      </c>
    </row>
    <row r="2543" spans="2:5">
      <c r="B2543" s="719">
        <v>72282</v>
      </c>
      <c r="C2543" s="720" t="s">
        <v>4698</v>
      </c>
      <c r="D2543" s="719" t="s">
        <v>30</v>
      </c>
      <c r="E2543" s="721">
        <v>114.18</v>
      </c>
    </row>
    <row r="2544" spans="2:5">
      <c r="B2544" s="1079" t="s">
        <v>738</v>
      </c>
      <c r="C2544" s="1080" t="s">
        <v>4699</v>
      </c>
      <c r="D2544" s="1079" t="s">
        <v>30</v>
      </c>
      <c r="E2544" s="718">
        <v>15.24</v>
      </c>
    </row>
    <row r="2545" spans="2:5">
      <c r="B2545" s="719" t="s">
        <v>739</v>
      </c>
      <c r="C2545" s="720" t="s">
        <v>4700</v>
      </c>
      <c r="D2545" s="719" t="s">
        <v>30</v>
      </c>
      <c r="E2545" s="721">
        <v>25.96</v>
      </c>
    </row>
    <row r="2546" spans="2:5">
      <c r="B2546" s="1079" t="s">
        <v>740</v>
      </c>
      <c r="C2546" s="1080" t="s">
        <v>4701</v>
      </c>
      <c r="D2546" s="1079" t="s">
        <v>30</v>
      </c>
      <c r="E2546" s="718">
        <v>34.15</v>
      </c>
    </row>
    <row r="2547" spans="2:5">
      <c r="B2547" s="719" t="s">
        <v>741</v>
      </c>
      <c r="C2547" s="720" t="s">
        <v>742</v>
      </c>
      <c r="D2547" s="719" t="s">
        <v>30</v>
      </c>
      <c r="E2547" s="721">
        <v>16.760000000000002</v>
      </c>
    </row>
    <row r="2548" spans="2:5">
      <c r="B2548" s="1079" t="s">
        <v>743</v>
      </c>
      <c r="C2548" s="1080" t="s">
        <v>744</v>
      </c>
      <c r="D2548" s="1079" t="s">
        <v>30</v>
      </c>
      <c r="E2548" s="718">
        <v>21.62</v>
      </c>
    </row>
    <row r="2549" spans="2:5">
      <c r="B2549" s="719" t="s">
        <v>745</v>
      </c>
      <c r="C2549" s="720" t="s">
        <v>746</v>
      </c>
      <c r="D2549" s="719" t="s">
        <v>30</v>
      </c>
      <c r="E2549" s="721">
        <v>38.11</v>
      </c>
    </row>
    <row r="2550" spans="2:5">
      <c r="B2550" s="1079" t="s">
        <v>747</v>
      </c>
      <c r="C2550" s="1080" t="s">
        <v>4702</v>
      </c>
      <c r="D2550" s="1079" t="s">
        <v>30</v>
      </c>
      <c r="E2550" s="718">
        <v>30.8</v>
      </c>
    </row>
    <row r="2551" spans="2:5">
      <c r="B2551" s="719" t="s">
        <v>748</v>
      </c>
      <c r="C2551" s="720" t="s">
        <v>4703</v>
      </c>
      <c r="D2551" s="719" t="s">
        <v>30</v>
      </c>
      <c r="E2551" s="721">
        <v>35.06</v>
      </c>
    </row>
    <row r="2552" spans="2:5">
      <c r="B2552" s="1079" t="s">
        <v>749</v>
      </c>
      <c r="C2552" s="1080" t="s">
        <v>4704</v>
      </c>
      <c r="D2552" s="1079" t="s">
        <v>30</v>
      </c>
      <c r="E2552" s="718">
        <v>40.29</v>
      </c>
    </row>
    <row r="2553" spans="2:5" ht="30">
      <c r="B2553" s="719" t="s">
        <v>750</v>
      </c>
      <c r="C2553" s="720" t="s">
        <v>4705</v>
      </c>
      <c r="D2553" s="719" t="s">
        <v>30</v>
      </c>
      <c r="E2553" s="721">
        <v>110.82</v>
      </c>
    </row>
    <row r="2554" spans="2:5">
      <c r="B2554" s="1079" t="s">
        <v>751</v>
      </c>
      <c r="C2554" s="1080" t="s">
        <v>752</v>
      </c>
      <c r="D2554" s="1079" t="s">
        <v>30</v>
      </c>
      <c r="E2554" s="718">
        <v>215.8</v>
      </c>
    </row>
    <row r="2555" spans="2:5">
      <c r="B2555" s="719">
        <v>83399</v>
      </c>
      <c r="C2555" s="720" t="s">
        <v>753</v>
      </c>
      <c r="D2555" s="719" t="s">
        <v>30</v>
      </c>
      <c r="E2555" s="721">
        <v>21.04</v>
      </c>
    </row>
    <row r="2556" spans="2:5" ht="30">
      <c r="B2556" s="1079">
        <v>83400</v>
      </c>
      <c r="C2556" s="1080" t="s">
        <v>4706</v>
      </c>
      <c r="D2556" s="1079" t="s">
        <v>30</v>
      </c>
      <c r="E2556" s="718">
        <v>78.819999999999993</v>
      </c>
    </row>
    <row r="2557" spans="2:5" ht="30">
      <c r="B2557" s="719">
        <v>83401</v>
      </c>
      <c r="C2557" s="720" t="s">
        <v>8520</v>
      </c>
      <c r="D2557" s="719" t="s">
        <v>30</v>
      </c>
      <c r="E2557" s="721">
        <v>78.819999999999993</v>
      </c>
    </row>
    <row r="2558" spans="2:5">
      <c r="B2558" s="1079">
        <v>83402</v>
      </c>
      <c r="C2558" s="1080" t="s">
        <v>4707</v>
      </c>
      <c r="D2558" s="1079" t="s">
        <v>30</v>
      </c>
      <c r="E2558" s="718">
        <v>40.92</v>
      </c>
    </row>
    <row r="2559" spans="2:5" ht="30">
      <c r="B2559" s="719">
        <v>83475</v>
      </c>
      <c r="C2559" s="720" t="s">
        <v>4708</v>
      </c>
      <c r="D2559" s="719" t="s">
        <v>30</v>
      </c>
      <c r="E2559" s="721">
        <v>295.99</v>
      </c>
    </row>
    <row r="2560" spans="2:5" ht="30">
      <c r="B2560" s="1079">
        <v>83478</v>
      </c>
      <c r="C2560" s="1080" t="s">
        <v>4709</v>
      </c>
      <c r="D2560" s="1079" t="s">
        <v>30</v>
      </c>
      <c r="E2560" s="718">
        <v>215.09</v>
      </c>
    </row>
    <row r="2561" spans="2:5">
      <c r="B2561" s="719">
        <v>83479</v>
      </c>
      <c r="C2561" s="720" t="s">
        <v>4710</v>
      </c>
      <c r="D2561" s="719" t="s">
        <v>30</v>
      </c>
      <c r="E2561" s="721">
        <v>137.9</v>
      </c>
    </row>
    <row r="2562" spans="2:5">
      <c r="B2562" s="1079">
        <v>83480</v>
      </c>
      <c r="C2562" s="1080" t="s">
        <v>4711</v>
      </c>
      <c r="D2562" s="1079" t="s">
        <v>30</v>
      </c>
      <c r="E2562" s="718">
        <v>68.97</v>
      </c>
    </row>
    <row r="2563" spans="2:5">
      <c r="B2563" s="719">
        <v>83481</v>
      </c>
      <c r="C2563" s="720" t="s">
        <v>754</v>
      </c>
      <c r="D2563" s="719" t="s">
        <v>30</v>
      </c>
      <c r="E2563" s="721">
        <v>77.37</v>
      </c>
    </row>
    <row r="2564" spans="2:5">
      <c r="B2564" s="1079" t="s">
        <v>755</v>
      </c>
      <c r="C2564" s="1080" t="s">
        <v>4712</v>
      </c>
      <c r="D2564" s="1079" t="s">
        <v>30</v>
      </c>
      <c r="E2564" s="718">
        <v>8961.17</v>
      </c>
    </row>
    <row r="2565" spans="2:5">
      <c r="B2565" s="719" t="s">
        <v>756</v>
      </c>
      <c r="C2565" s="720" t="s">
        <v>4713</v>
      </c>
      <c r="D2565" s="719" t="s">
        <v>30</v>
      </c>
      <c r="E2565" s="721">
        <v>11073.57</v>
      </c>
    </row>
    <row r="2566" spans="2:5">
      <c r="B2566" s="1079" t="s">
        <v>757</v>
      </c>
      <c r="C2566" s="1080" t="s">
        <v>4714</v>
      </c>
      <c r="D2566" s="1079" t="s">
        <v>30</v>
      </c>
      <c r="E2566" s="718">
        <v>13961.58</v>
      </c>
    </row>
    <row r="2567" spans="2:5">
      <c r="B2567" s="719" t="s">
        <v>758</v>
      </c>
      <c r="C2567" s="720" t="s">
        <v>4715</v>
      </c>
      <c r="D2567" s="719" t="s">
        <v>30</v>
      </c>
      <c r="E2567" s="721">
        <v>19563.66</v>
      </c>
    </row>
    <row r="2568" spans="2:5">
      <c r="B2568" s="1079" t="s">
        <v>759</v>
      </c>
      <c r="C2568" s="1080" t="s">
        <v>4716</v>
      </c>
      <c r="D2568" s="1079" t="s">
        <v>30</v>
      </c>
      <c r="E2568" s="718">
        <v>22821.64</v>
      </c>
    </row>
    <row r="2569" spans="2:5">
      <c r="B2569" s="719" t="s">
        <v>760</v>
      </c>
      <c r="C2569" s="720" t="s">
        <v>4717</v>
      </c>
      <c r="D2569" s="719" t="s">
        <v>30</v>
      </c>
      <c r="E2569" s="721">
        <v>37177.269999999997</v>
      </c>
    </row>
    <row r="2570" spans="2:5">
      <c r="B2570" s="1079" t="s">
        <v>761</v>
      </c>
      <c r="C2570" s="1080" t="s">
        <v>4718</v>
      </c>
      <c r="D2570" s="1079" t="s">
        <v>30</v>
      </c>
      <c r="E2570" s="718">
        <v>6191.73</v>
      </c>
    </row>
    <row r="2571" spans="2:5">
      <c r="B2571" s="719" t="s">
        <v>762</v>
      </c>
      <c r="C2571" s="720" t="s">
        <v>4719</v>
      </c>
      <c r="D2571" s="719" t="s">
        <v>30</v>
      </c>
      <c r="E2571" s="721">
        <v>6928.01</v>
      </c>
    </row>
    <row r="2572" spans="2:5">
      <c r="B2572" s="1079" t="s">
        <v>763</v>
      </c>
      <c r="C2572" s="1080" t="s">
        <v>4720</v>
      </c>
      <c r="D2572" s="1079" t="s">
        <v>30</v>
      </c>
      <c r="E2572" s="718">
        <v>50957.94</v>
      </c>
    </row>
    <row r="2573" spans="2:5">
      <c r="B2573" s="719" t="s">
        <v>764</v>
      </c>
      <c r="C2573" s="720" t="s">
        <v>4721</v>
      </c>
      <c r="D2573" s="719" t="s">
        <v>30</v>
      </c>
      <c r="E2573" s="721">
        <v>71300.08</v>
      </c>
    </row>
    <row r="2574" spans="2:5" ht="30">
      <c r="B2574" s="1079">
        <v>93128</v>
      </c>
      <c r="C2574" s="1080" t="s">
        <v>4722</v>
      </c>
      <c r="D2574" s="1079" t="s">
        <v>30</v>
      </c>
      <c r="E2574" s="718">
        <v>91.04</v>
      </c>
    </row>
    <row r="2575" spans="2:5" ht="30">
      <c r="B2575" s="719">
        <v>93137</v>
      </c>
      <c r="C2575" s="720" t="s">
        <v>4723</v>
      </c>
      <c r="D2575" s="719" t="s">
        <v>30</v>
      </c>
      <c r="E2575" s="721">
        <v>106.73</v>
      </c>
    </row>
    <row r="2576" spans="2:5" ht="30">
      <c r="B2576" s="1079">
        <v>93138</v>
      </c>
      <c r="C2576" s="1080" t="s">
        <v>4724</v>
      </c>
      <c r="D2576" s="1079" t="s">
        <v>30</v>
      </c>
      <c r="E2576" s="718">
        <v>101.42</v>
      </c>
    </row>
    <row r="2577" spans="2:5" ht="30">
      <c r="B2577" s="719">
        <v>93139</v>
      </c>
      <c r="C2577" s="720" t="s">
        <v>4725</v>
      </c>
      <c r="D2577" s="719" t="s">
        <v>30</v>
      </c>
      <c r="E2577" s="721">
        <v>127.47</v>
      </c>
    </row>
    <row r="2578" spans="2:5" ht="30">
      <c r="B2578" s="1079">
        <v>93140</v>
      </c>
      <c r="C2578" s="1080" t="s">
        <v>4726</v>
      </c>
      <c r="D2578" s="1079" t="s">
        <v>30</v>
      </c>
      <c r="E2578" s="718">
        <v>120.37</v>
      </c>
    </row>
    <row r="2579" spans="2:5" ht="30">
      <c r="B2579" s="719">
        <v>93141</v>
      </c>
      <c r="C2579" s="720" t="s">
        <v>4727</v>
      </c>
      <c r="D2579" s="719" t="s">
        <v>30</v>
      </c>
      <c r="E2579" s="721">
        <v>118.29</v>
      </c>
    </row>
    <row r="2580" spans="2:5" ht="30">
      <c r="B2580" s="1079">
        <v>93142</v>
      </c>
      <c r="C2580" s="1080" t="s">
        <v>4728</v>
      </c>
      <c r="D2580" s="1079" t="s">
        <v>30</v>
      </c>
      <c r="E2580" s="718">
        <v>130.54</v>
      </c>
    </row>
    <row r="2581" spans="2:5" ht="30">
      <c r="B2581" s="719">
        <v>93143</v>
      </c>
      <c r="C2581" s="720" t="s">
        <v>4729</v>
      </c>
      <c r="D2581" s="719" t="s">
        <v>30</v>
      </c>
      <c r="E2581" s="721">
        <v>119.52</v>
      </c>
    </row>
    <row r="2582" spans="2:5" ht="30">
      <c r="B2582" s="1079">
        <v>93144</v>
      </c>
      <c r="C2582" s="1080" t="s">
        <v>4730</v>
      </c>
      <c r="D2582" s="1079" t="s">
        <v>30</v>
      </c>
      <c r="E2582" s="718">
        <v>149.97</v>
      </c>
    </row>
    <row r="2583" spans="2:5" ht="30">
      <c r="B2583" s="719">
        <v>93145</v>
      </c>
      <c r="C2583" s="720" t="s">
        <v>4731</v>
      </c>
      <c r="D2583" s="719" t="s">
        <v>30</v>
      </c>
      <c r="E2583" s="721">
        <v>140.53</v>
      </c>
    </row>
    <row r="2584" spans="2:5" ht="30">
      <c r="B2584" s="1079">
        <v>93146</v>
      </c>
      <c r="C2584" s="1080" t="s">
        <v>4732</v>
      </c>
      <c r="D2584" s="1079" t="s">
        <v>30</v>
      </c>
      <c r="E2584" s="718">
        <v>150.91</v>
      </c>
    </row>
    <row r="2585" spans="2:5" ht="45">
      <c r="B2585" s="719">
        <v>93147</v>
      </c>
      <c r="C2585" s="720" t="s">
        <v>4733</v>
      </c>
      <c r="D2585" s="719" t="s">
        <v>30</v>
      </c>
      <c r="E2585" s="721">
        <v>169.89</v>
      </c>
    </row>
    <row r="2586" spans="2:5">
      <c r="B2586" s="1079">
        <v>8260</v>
      </c>
      <c r="C2586" s="1080" t="s">
        <v>765</v>
      </c>
      <c r="D2586" s="1079" t="s">
        <v>30</v>
      </c>
      <c r="E2586" s="718">
        <v>2291.92</v>
      </c>
    </row>
    <row r="2587" spans="2:5">
      <c r="B2587" s="719">
        <v>68069</v>
      </c>
      <c r="C2587" s="720" t="s">
        <v>766</v>
      </c>
      <c r="D2587" s="719" t="s">
        <v>30</v>
      </c>
      <c r="E2587" s="721">
        <v>42.67</v>
      </c>
    </row>
    <row r="2588" spans="2:5">
      <c r="B2588" s="1079">
        <v>68070</v>
      </c>
      <c r="C2588" s="1080" t="s">
        <v>767</v>
      </c>
      <c r="D2588" s="1079" t="s">
        <v>29</v>
      </c>
      <c r="E2588" s="718">
        <v>48.55</v>
      </c>
    </row>
    <row r="2589" spans="2:5">
      <c r="B2589" s="719">
        <v>72315</v>
      </c>
      <c r="C2589" s="720" t="s">
        <v>768</v>
      </c>
      <c r="D2589" s="719" t="s">
        <v>30</v>
      </c>
      <c r="E2589" s="721">
        <v>21.78</v>
      </c>
    </row>
    <row r="2590" spans="2:5">
      <c r="B2590" s="1079">
        <v>72927</v>
      </c>
      <c r="C2590" s="1080" t="s">
        <v>4734</v>
      </c>
      <c r="D2590" s="1079" t="s">
        <v>29</v>
      </c>
      <c r="E2590" s="718">
        <v>30.37</v>
      </c>
    </row>
    <row r="2591" spans="2:5">
      <c r="B2591" s="719">
        <v>72928</v>
      </c>
      <c r="C2591" s="720" t="s">
        <v>4735</v>
      </c>
      <c r="D2591" s="719" t="s">
        <v>29</v>
      </c>
      <c r="E2591" s="721">
        <v>34.659999999999997</v>
      </c>
    </row>
    <row r="2592" spans="2:5">
      <c r="B2592" s="1079">
        <v>72929</v>
      </c>
      <c r="C2592" s="1080" t="s">
        <v>4736</v>
      </c>
      <c r="D2592" s="1079" t="s">
        <v>29</v>
      </c>
      <c r="E2592" s="718">
        <v>40.229999999999997</v>
      </c>
    </row>
    <row r="2593" spans="2:5">
      <c r="B2593" s="719">
        <v>72930</v>
      </c>
      <c r="C2593" s="720" t="s">
        <v>4737</v>
      </c>
      <c r="D2593" s="719" t="s">
        <v>29</v>
      </c>
      <c r="E2593" s="721">
        <v>49.52</v>
      </c>
    </row>
    <row r="2594" spans="2:5">
      <c r="B2594" s="1079">
        <v>72931</v>
      </c>
      <c r="C2594" s="1080" t="s">
        <v>4738</v>
      </c>
      <c r="D2594" s="1079" t="s">
        <v>29</v>
      </c>
      <c r="E2594" s="718">
        <v>59.35</v>
      </c>
    </row>
    <row r="2595" spans="2:5">
      <c r="B2595" s="719">
        <v>72932</v>
      </c>
      <c r="C2595" s="720" t="s">
        <v>4739</v>
      </c>
      <c r="D2595" s="719" t="s">
        <v>29</v>
      </c>
      <c r="E2595" s="721">
        <v>72.47</v>
      </c>
    </row>
    <row r="2596" spans="2:5">
      <c r="B2596" s="1079">
        <v>83483</v>
      </c>
      <c r="C2596" s="1080" t="s">
        <v>769</v>
      </c>
      <c r="D2596" s="1079" t="s">
        <v>30</v>
      </c>
      <c r="E2596" s="718">
        <v>46.3</v>
      </c>
    </row>
    <row r="2597" spans="2:5">
      <c r="B2597" s="719">
        <v>83484</v>
      </c>
      <c r="C2597" s="720" t="s">
        <v>770</v>
      </c>
      <c r="D2597" s="719" t="s">
        <v>30</v>
      </c>
      <c r="E2597" s="721">
        <v>56.01</v>
      </c>
    </row>
    <row r="2598" spans="2:5" ht="30">
      <c r="B2598" s="1079">
        <v>83485</v>
      </c>
      <c r="C2598" s="1080" t="s">
        <v>8521</v>
      </c>
      <c r="D2598" s="1079" t="s">
        <v>30</v>
      </c>
      <c r="E2598" s="718">
        <v>41.63</v>
      </c>
    </row>
    <row r="2599" spans="2:5">
      <c r="B2599" s="719">
        <v>83638</v>
      </c>
      <c r="C2599" s="720" t="s">
        <v>771</v>
      </c>
      <c r="D2599" s="719" t="s">
        <v>30</v>
      </c>
      <c r="E2599" s="721">
        <v>287.5</v>
      </c>
    </row>
    <row r="2600" spans="2:5">
      <c r="B2600" s="1079">
        <v>83641</v>
      </c>
      <c r="C2600" s="1080" t="s">
        <v>772</v>
      </c>
      <c r="D2600" s="1079" t="s">
        <v>30</v>
      </c>
      <c r="E2600" s="718">
        <v>336.44</v>
      </c>
    </row>
    <row r="2601" spans="2:5">
      <c r="B2601" s="719">
        <v>9535</v>
      </c>
      <c r="C2601" s="720" t="s">
        <v>773</v>
      </c>
      <c r="D2601" s="719" t="s">
        <v>30</v>
      </c>
      <c r="E2601" s="721">
        <v>57.21</v>
      </c>
    </row>
    <row r="2602" spans="2:5">
      <c r="B2602" s="1079">
        <v>72322</v>
      </c>
      <c r="C2602" s="1080" t="s">
        <v>4740</v>
      </c>
      <c r="D2602" s="1079" t="s">
        <v>30</v>
      </c>
      <c r="E2602" s="718">
        <v>207.47</v>
      </c>
    </row>
    <row r="2603" spans="2:5">
      <c r="B2603" s="719">
        <v>72326</v>
      </c>
      <c r="C2603" s="720" t="s">
        <v>774</v>
      </c>
      <c r="D2603" s="719" t="s">
        <v>30</v>
      </c>
      <c r="E2603" s="721">
        <v>269.36</v>
      </c>
    </row>
    <row r="2604" spans="2:5">
      <c r="B2604" s="1079">
        <v>72327</v>
      </c>
      <c r="C2604" s="1080" t="s">
        <v>4741</v>
      </c>
      <c r="D2604" s="1079" t="s">
        <v>30</v>
      </c>
      <c r="E2604" s="718">
        <v>5.01</v>
      </c>
    </row>
    <row r="2605" spans="2:5">
      <c r="B2605" s="719">
        <v>72328</v>
      </c>
      <c r="C2605" s="720" t="s">
        <v>4742</v>
      </c>
      <c r="D2605" s="719" t="s">
        <v>30</v>
      </c>
      <c r="E2605" s="721">
        <v>5.82</v>
      </c>
    </row>
    <row r="2606" spans="2:5">
      <c r="B2606" s="1079">
        <v>72330</v>
      </c>
      <c r="C2606" s="1080" t="s">
        <v>4743</v>
      </c>
      <c r="D2606" s="1079" t="s">
        <v>30</v>
      </c>
      <c r="E2606" s="718">
        <v>23.46</v>
      </c>
    </row>
    <row r="2607" spans="2:5">
      <c r="B2607" s="719" t="s">
        <v>775</v>
      </c>
      <c r="C2607" s="720" t="s">
        <v>4744</v>
      </c>
      <c r="D2607" s="719" t="s">
        <v>30</v>
      </c>
      <c r="E2607" s="721">
        <v>160.58000000000001</v>
      </c>
    </row>
    <row r="2608" spans="2:5">
      <c r="B2608" s="1079" t="s">
        <v>776</v>
      </c>
      <c r="C2608" s="1080" t="s">
        <v>777</v>
      </c>
      <c r="D2608" s="1079" t="s">
        <v>30</v>
      </c>
      <c r="E2608" s="718">
        <v>96.78</v>
      </c>
    </row>
    <row r="2609" spans="2:5">
      <c r="B2609" s="719" t="s">
        <v>778</v>
      </c>
      <c r="C2609" s="720" t="s">
        <v>779</v>
      </c>
      <c r="D2609" s="719" t="s">
        <v>30</v>
      </c>
      <c r="E2609" s="721">
        <v>149.9</v>
      </c>
    </row>
    <row r="2610" spans="2:5">
      <c r="B2610" s="1079" t="s">
        <v>780</v>
      </c>
      <c r="C2610" s="1080" t="s">
        <v>781</v>
      </c>
      <c r="D2610" s="1079" t="s">
        <v>30</v>
      </c>
      <c r="E2610" s="718">
        <v>328.19</v>
      </c>
    </row>
    <row r="2611" spans="2:5">
      <c r="B2611" s="719">
        <v>83482</v>
      </c>
      <c r="C2611" s="720" t="s">
        <v>8522</v>
      </c>
      <c r="D2611" s="719" t="s">
        <v>30</v>
      </c>
      <c r="E2611" s="721">
        <v>23.46</v>
      </c>
    </row>
    <row r="2612" spans="2:5">
      <c r="B2612" s="1079">
        <v>83487</v>
      </c>
      <c r="C2612" s="1080" t="s">
        <v>782</v>
      </c>
      <c r="D2612" s="1079" t="s">
        <v>30</v>
      </c>
      <c r="E2612" s="718">
        <v>44.77</v>
      </c>
    </row>
    <row r="2613" spans="2:5">
      <c r="B2613" s="719">
        <v>83488</v>
      </c>
      <c r="C2613" s="720" t="s">
        <v>783</v>
      </c>
      <c r="D2613" s="719" t="s">
        <v>30</v>
      </c>
      <c r="E2613" s="721">
        <v>1087.8</v>
      </c>
    </row>
    <row r="2614" spans="2:5">
      <c r="B2614" s="1079">
        <v>83489</v>
      </c>
      <c r="C2614" s="1080" t="s">
        <v>784</v>
      </c>
      <c r="D2614" s="1079" t="s">
        <v>30</v>
      </c>
      <c r="E2614" s="718">
        <v>1176.8599999999999</v>
      </c>
    </row>
    <row r="2615" spans="2:5">
      <c r="B2615" s="719">
        <v>83490</v>
      </c>
      <c r="C2615" s="720" t="s">
        <v>785</v>
      </c>
      <c r="D2615" s="719" t="s">
        <v>30</v>
      </c>
      <c r="E2615" s="721">
        <v>93.66</v>
      </c>
    </row>
    <row r="2616" spans="2:5">
      <c r="B2616" s="1079">
        <v>83491</v>
      </c>
      <c r="C2616" s="1080" t="s">
        <v>4745</v>
      </c>
      <c r="D2616" s="1079" t="s">
        <v>30</v>
      </c>
      <c r="E2616" s="718">
        <v>366.07</v>
      </c>
    </row>
    <row r="2617" spans="2:5">
      <c r="B2617" s="719">
        <v>83492</v>
      </c>
      <c r="C2617" s="720" t="s">
        <v>4746</v>
      </c>
      <c r="D2617" s="719" t="s">
        <v>30</v>
      </c>
      <c r="E2617" s="721">
        <v>356.19</v>
      </c>
    </row>
    <row r="2618" spans="2:5">
      <c r="B2618" s="1079">
        <v>83493</v>
      </c>
      <c r="C2618" s="1080" t="s">
        <v>4747</v>
      </c>
      <c r="D2618" s="1079" t="s">
        <v>30</v>
      </c>
      <c r="E2618" s="718">
        <v>23.46</v>
      </c>
    </row>
    <row r="2619" spans="2:5">
      <c r="B2619" s="719">
        <v>85195</v>
      </c>
      <c r="C2619" s="720" t="s">
        <v>786</v>
      </c>
      <c r="D2619" s="719" t="s">
        <v>30</v>
      </c>
      <c r="E2619" s="721">
        <v>58.06</v>
      </c>
    </row>
    <row r="2620" spans="2:5">
      <c r="B2620" s="1079">
        <v>88547</v>
      </c>
      <c r="C2620" s="1080" t="s">
        <v>787</v>
      </c>
      <c r="D2620" s="1079" t="s">
        <v>30</v>
      </c>
      <c r="E2620" s="718">
        <v>63.95</v>
      </c>
    </row>
    <row r="2621" spans="2:5" ht="30">
      <c r="B2621" s="719">
        <v>72283</v>
      </c>
      <c r="C2621" s="720" t="s">
        <v>4748</v>
      </c>
      <c r="D2621" s="719" t="s">
        <v>30</v>
      </c>
      <c r="E2621" s="721">
        <v>909.96</v>
      </c>
    </row>
    <row r="2622" spans="2:5" ht="30">
      <c r="B2622" s="1079">
        <v>72284</v>
      </c>
      <c r="C2622" s="1080" t="s">
        <v>4749</v>
      </c>
      <c r="D2622" s="1079" t="s">
        <v>30</v>
      </c>
      <c r="E2622" s="718">
        <v>1044.6600000000001</v>
      </c>
    </row>
    <row r="2623" spans="2:5">
      <c r="B2623" s="719">
        <v>72287</v>
      </c>
      <c r="C2623" s="720" t="s">
        <v>788</v>
      </c>
      <c r="D2623" s="719" t="s">
        <v>30</v>
      </c>
      <c r="E2623" s="721">
        <v>223.09</v>
      </c>
    </row>
    <row r="2624" spans="2:5">
      <c r="B2624" s="1079">
        <v>72288</v>
      </c>
      <c r="C2624" s="1080" t="s">
        <v>789</v>
      </c>
      <c r="D2624" s="1079" t="s">
        <v>30</v>
      </c>
      <c r="E2624" s="718">
        <v>277.99</v>
      </c>
    </row>
    <row r="2625" spans="2:5">
      <c r="B2625" s="719">
        <v>72553</v>
      </c>
      <c r="C2625" s="720" t="s">
        <v>790</v>
      </c>
      <c r="D2625" s="719" t="s">
        <v>30</v>
      </c>
      <c r="E2625" s="721">
        <v>136.62</v>
      </c>
    </row>
    <row r="2626" spans="2:5">
      <c r="B2626" s="1079">
        <v>72554</v>
      </c>
      <c r="C2626" s="1080" t="s">
        <v>791</v>
      </c>
      <c r="D2626" s="1079" t="s">
        <v>30</v>
      </c>
      <c r="E2626" s="718">
        <v>459.69</v>
      </c>
    </row>
    <row r="2627" spans="2:5">
      <c r="B2627" s="719" t="s">
        <v>792</v>
      </c>
      <c r="C2627" s="720" t="s">
        <v>793</v>
      </c>
      <c r="D2627" s="719" t="s">
        <v>30</v>
      </c>
      <c r="E2627" s="721">
        <v>142.41999999999999</v>
      </c>
    </row>
    <row r="2628" spans="2:5">
      <c r="B2628" s="1079" t="s">
        <v>794</v>
      </c>
      <c r="C2628" s="1080" t="s">
        <v>795</v>
      </c>
      <c r="D2628" s="1079" t="s">
        <v>30</v>
      </c>
      <c r="E2628" s="718">
        <v>146.74</v>
      </c>
    </row>
    <row r="2629" spans="2:5">
      <c r="B2629" s="719">
        <v>83633</v>
      </c>
      <c r="C2629" s="720" t="s">
        <v>796</v>
      </c>
      <c r="D2629" s="719" t="s">
        <v>30</v>
      </c>
      <c r="E2629" s="721">
        <v>1722.71</v>
      </c>
    </row>
    <row r="2630" spans="2:5">
      <c r="B2630" s="1079">
        <v>83634</v>
      </c>
      <c r="C2630" s="1080" t="s">
        <v>797</v>
      </c>
      <c r="D2630" s="1079" t="s">
        <v>30</v>
      </c>
      <c r="E2630" s="718">
        <v>430.88</v>
      </c>
    </row>
    <row r="2631" spans="2:5">
      <c r="B2631" s="719">
        <v>83635</v>
      </c>
      <c r="C2631" s="720" t="s">
        <v>798</v>
      </c>
      <c r="D2631" s="719" t="s">
        <v>30</v>
      </c>
      <c r="E2631" s="721">
        <v>165.49</v>
      </c>
    </row>
    <row r="2632" spans="2:5">
      <c r="B2632" s="1079">
        <v>72337</v>
      </c>
      <c r="C2632" s="1080" t="s">
        <v>799</v>
      </c>
      <c r="D2632" s="1079" t="s">
        <v>30</v>
      </c>
      <c r="E2632" s="718">
        <v>16.16</v>
      </c>
    </row>
    <row r="2633" spans="2:5">
      <c r="B2633" s="719">
        <v>73688</v>
      </c>
      <c r="C2633" s="720" t="s">
        <v>800</v>
      </c>
      <c r="D2633" s="719" t="s">
        <v>29</v>
      </c>
      <c r="E2633" s="721">
        <v>31.73</v>
      </c>
    </row>
    <row r="2634" spans="2:5">
      <c r="B2634" s="1079">
        <v>73689</v>
      </c>
      <c r="C2634" s="1080" t="s">
        <v>801</v>
      </c>
      <c r="D2634" s="1079" t="s">
        <v>29</v>
      </c>
      <c r="E2634" s="718">
        <v>23.09</v>
      </c>
    </row>
    <row r="2635" spans="2:5">
      <c r="B2635" s="719">
        <v>73690</v>
      </c>
      <c r="C2635" s="720" t="s">
        <v>802</v>
      </c>
      <c r="D2635" s="719" t="s">
        <v>29</v>
      </c>
      <c r="E2635" s="721">
        <v>14.05</v>
      </c>
    </row>
    <row r="2636" spans="2:5">
      <c r="B2636" s="1079" t="s">
        <v>803</v>
      </c>
      <c r="C2636" s="1080" t="s">
        <v>804</v>
      </c>
      <c r="D2636" s="1079" t="s">
        <v>30</v>
      </c>
      <c r="E2636" s="718">
        <v>154.97</v>
      </c>
    </row>
    <row r="2637" spans="2:5">
      <c r="B2637" s="719" t="s">
        <v>805</v>
      </c>
      <c r="C2637" s="720" t="s">
        <v>806</v>
      </c>
      <c r="D2637" s="719" t="s">
        <v>30</v>
      </c>
      <c r="E2637" s="721">
        <v>280.93</v>
      </c>
    </row>
    <row r="2638" spans="2:5">
      <c r="B2638" s="1079" t="s">
        <v>807</v>
      </c>
      <c r="C2638" s="1080" t="s">
        <v>808</v>
      </c>
      <c r="D2638" s="1079" t="s">
        <v>30</v>
      </c>
      <c r="E2638" s="718">
        <v>923.17</v>
      </c>
    </row>
    <row r="2639" spans="2:5">
      <c r="B2639" s="719" t="s">
        <v>809</v>
      </c>
      <c r="C2639" s="720" t="s">
        <v>4750</v>
      </c>
      <c r="D2639" s="719" t="s">
        <v>29</v>
      </c>
      <c r="E2639" s="721">
        <v>2.16</v>
      </c>
    </row>
    <row r="2640" spans="2:5">
      <c r="B2640" s="1079" t="s">
        <v>810</v>
      </c>
      <c r="C2640" s="1080" t="s">
        <v>811</v>
      </c>
      <c r="D2640" s="1079" t="s">
        <v>29</v>
      </c>
      <c r="E2640" s="718">
        <v>3.06</v>
      </c>
    </row>
    <row r="2641" spans="2:5">
      <c r="B2641" s="719" t="s">
        <v>812</v>
      </c>
      <c r="C2641" s="720" t="s">
        <v>813</v>
      </c>
      <c r="D2641" s="719" t="s">
        <v>29</v>
      </c>
      <c r="E2641" s="721">
        <v>10.64</v>
      </c>
    </row>
    <row r="2642" spans="2:5">
      <c r="B2642" s="1079" t="s">
        <v>814</v>
      </c>
      <c r="C2642" s="1080" t="s">
        <v>815</v>
      </c>
      <c r="D2642" s="1079" t="s">
        <v>29</v>
      </c>
      <c r="E2642" s="718">
        <v>19.16</v>
      </c>
    </row>
    <row r="2643" spans="2:5">
      <c r="B2643" s="719" t="s">
        <v>816</v>
      </c>
      <c r="C2643" s="720" t="s">
        <v>817</v>
      </c>
      <c r="D2643" s="719" t="s">
        <v>29</v>
      </c>
      <c r="E2643" s="721">
        <v>25.6</v>
      </c>
    </row>
    <row r="2644" spans="2:5">
      <c r="B2644" s="1079" t="s">
        <v>818</v>
      </c>
      <c r="C2644" s="1080" t="s">
        <v>819</v>
      </c>
      <c r="D2644" s="1079" t="s">
        <v>29</v>
      </c>
      <c r="E2644" s="718">
        <v>44.13</v>
      </c>
    </row>
    <row r="2645" spans="2:5">
      <c r="B2645" s="719" t="s">
        <v>820</v>
      </c>
      <c r="C2645" s="720" t="s">
        <v>821</v>
      </c>
      <c r="D2645" s="719" t="s">
        <v>29</v>
      </c>
      <c r="E2645" s="721">
        <v>70.709999999999994</v>
      </c>
    </row>
    <row r="2646" spans="2:5">
      <c r="B2646" s="1079" t="s">
        <v>822</v>
      </c>
      <c r="C2646" s="1080" t="s">
        <v>823</v>
      </c>
      <c r="D2646" s="1079" t="s">
        <v>29</v>
      </c>
      <c r="E2646" s="718">
        <v>171.16</v>
      </c>
    </row>
    <row r="2647" spans="2:5">
      <c r="B2647" s="719" t="s">
        <v>824</v>
      </c>
      <c r="C2647" s="720" t="s">
        <v>825</v>
      </c>
      <c r="D2647" s="719" t="s">
        <v>29</v>
      </c>
      <c r="E2647" s="721">
        <v>1.47</v>
      </c>
    </row>
    <row r="2648" spans="2:5">
      <c r="B2648" s="1079" t="s">
        <v>826</v>
      </c>
      <c r="C2648" s="1080" t="s">
        <v>827</v>
      </c>
      <c r="D2648" s="1079" t="s">
        <v>29</v>
      </c>
      <c r="E2648" s="718">
        <v>2.09</v>
      </c>
    </row>
    <row r="2649" spans="2:5">
      <c r="B2649" s="719" t="s">
        <v>828</v>
      </c>
      <c r="C2649" s="720" t="s">
        <v>829</v>
      </c>
      <c r="D2649" s="719" t="s">
        <v>29</v>
      </c>
      <c r="E2649" s="721">
        <v>2.89</v>
      </c>
    </row>
    <row r="2650" spans="2:5">
      <c r="B2650" s="1079" t="s">
        <v>830</v>
      </c>
      <c r="C2650" s="1080" t="s">
        <v>831</v>
      </c>
      <c r="D2650" s="1079" t="s">
        <v>29</v>
      </c>
      <c r="E2650" s="718">
        <v>3.83</v>
      </c>
    </row>
    <row r="2651" spans="2:5">
      <c r="B2651" s="719" t="s">
        <v>832</v>
      </c>
      <c r="C2651" s="720" t="s">
        <v>833</v>
      </c>
      <c r="D2651" s="719" t="s">
        <v>29</v>
      </c>
      <c r="E2651" s="721">
        <v>5.14</v>
      </c>
    </row>
    <row r="2652" spans="2:5">
      <c r="B2652" s="1079" t="s">
        <v>834</v>
      </c>
      <c r="C2652" s="1080" t="s">
        <v>4751</v>
      </c>
      <c r="D2652" s="1079" t="s">
        <v>29</v>
      </c>
      <c r="E2652" s="718">
        <v>6.35</v>
      </c>
    </row>
    <row r="2653" spans="2:5">
      <c r="B2653" s="719">
        <v>83366</v>
      </c>
      <c r="C2653" s="720" t="s">
        <v>835</v>
      </c>
      <c r="D2653" s="719" t="s">
        <v>30</v>
      </c>
      <c r="E2653" s="721">
        <v>53.86</v>
      </c>
    </row>
    <row r="2654" spans="2:5">
      <c r="B2654" s="1079">
        <v>83367</v>
      </c>
      <c r="C2654" s="1080" t="s">
        <v>836</v>
      </c>
      <c r="D2654" s="1079" t="s">
        <v>30</v>
      </c>
      <c r="E2654" s="718">
        <v>427.36</v>
      </c>
    </row>
    <row r="2655" spans="2:5">
      <c r="B2655" s="719">
        <v>83368</v>
      </c>
      <c r="C2655" s="720" t="s">
        <v>837</v>
      </c>
      <c r="D2655" s="719" t="s">
        <v>30</v>
      </c>
      <c r="E2655" s="721">
        <v>1158.45</v>
      </c>
    </row>
    <row r="2656" spans="2:5" ht="30">
      <c r="B2656" s="1079">
        <v>83369</v>
      </c>
      <c r="C2656" s="1080" t="s">
        <v>4752</v>
      </c>
      <c r="D2656" s="1079" t="s">
        <v>30</v>
      </c>
      <c r="E2656" s="718">
        <v>271.79000000000002</v>
      </c>
    </row>
    <row r="2657" spans="2:5" ht="30">
      <c r="B2657" s="719">
        <v>83370</v>
      </c>
      <c r="C2657" s="720" t="s">
        <v>4753</v>
      </c>
      <c r="D2657" s="719" t="s">
        <v>30</v>
      </c>
      <c r="E2657" s="721">
        <v>166.57</v>
      </c>
    </row>
    <row r="2658" spans="2:5" ht="30">
      <c r="B2658" s="1079">
        <v>83371</v>
      </c>
      <c r="C2658" s="1080" t="s">
        <v>4754</v>
      </c>
      <c r="D2658" s="1079" t="s">
        <v>30</v>
      </c>
      <c r="E2658" s="718">
        <v>98.62</v>
      </c>
    </row>
    <row r="2659" spans="2:5">
      <c r="B2659" s="719">
        <v>83639</v>
      </c>
      <c r="C2659" s="720" t="s">
        <v>838</v>
      </c>
      <c r="D2659" s="719" t="s">
        <v>29</v>
      </c>
      <c r="E2659" s="721">
        <v>86.87</v>
      </c>
    </row>
    <row r="2660" spans="2:5" ht="30">
      <c r="B2660" s="1079">
        <v>84676</v>
      </c>
      <c r="C2660" s="1080" t="s">
        <v>839</v>
      </c>
      <c r="D2660" s="1079" t="s">
        <v>30</v>
      </c>
      <c r="E2660" s="718">
        <v>391.7</v>
      </c>
    </row>
    <row r="2661" spans="2:5">
      <c r="B2661" s="719">
        <v>84796</v>
      </c>
      <c r="C2661" s="720" t="s">
        <v>840</v>
      </c>
      <c r="D2661" s="719" t="s">
        <v>30</v>
      </c>
      <c r="E2661" s="721">
        <v>490.1</v>
      </c>
    </row>
    <row r="2662" spans="2:5">
      <c r="B2662" s="1079">
        <v>84798</v>
      </c>
      <c r="C2662" s="1080" t="s">
        <v>841</v>
      </c>
      <c r="D2662" s="1079" t="s">
        <v>30</v>
      </c>
      <c r="E2662" s="718">
        <v>219.36</v>
      </c>
    </row>
    <row r="2663" spans="2:5">
      <c r="B2663" s="719">
        <v>83636</v>
      </c>
      <c r="C2663" s="720" t="s">
        <v>842</v>
      </c>
      <c r="D2663" s="719" t="s">
        <v>0</v>
      </c>
      <c r="E2663" s="721">
        <v>57.68</v>
      </c>
    </row>
    <row r="2664" spans="2:5">
      <c r="B2664" s="1079">
        <v>83637</v>
      </c>
      <c r="C2664" s="1080" t="s">
        <v>843</v>
      </c>
      <c r="D2664" s="1079" t="s">
        <v>0</v>
      </c>
      <c r="E2664" s="718">
        <v>93.87</v>
      </c>
    </row>
    <row r="2665" spans="2:5">
      <c r="B2665" s="719" t="s">
        <v>844</v>
      </c>
      <c r="C2665" s="720" t="s">
        <v>4755</v>
      </c>
      <c r="D2665" s="719" t="s">
        <v>30</v>
      </c>
      <c r="E2665" s="721">
        <v>4571.72</v>
      </c>
    </row>
    <row r="2666" spans="2:5">
      <c r="B2666" s="1079">
        <v>85120</v>
      </c>
      <c r="C2666" s="1080" t="s">
        <v>4756</v>
      </c>
      <c r="D2666" s="1079" t="s">
        <v>30</v>
      </c>
      <c r="E2666" s="718">
        <v>71.27</v>
      </c>
    </row>
    <row r="2667" spans="2:5">
      <c r="B2667" s="719">
        <v>83486</v>
      </c>
      <c r="C2667" s="720" t="s">
        <v>845</v>
      </c>
      <c r="D2667" s="719" t="s">
        <v>30</v>
      </c>
      <c r="E2667" s="721">
        <v>990.08</v>
      </c>
    </row>
    <row r="2668" spans="2:5" ht="30">
      <c r="B2668" s="1079">
        <v>83643</v>
      </c>
      <c r="C2668" s="1080" t="s">
        <v>8523</v>
      </c>
      <c r="D2668" s="1079" t="s">
        <v>30</v>
      </c>
      <c r="E2668" s="718">
        <v>3295.59</v>
      </c>
    </row>
    <row r="2669" spans="2:5">
      <c r="B2669" s="719">
        <v>83644</v>
      </c>
      <c r="C2669" s="720" t="s">
        <v>846</v>
      </c>
      <c r="D2669" s="719" t="s">
        <v>30</v>
      </c>
      <c r="E2669" s="721">
        <v>4107.29</v>
      </c>
    </row>
    <row r="2670" spans="2:5">
      <c r="B2670" s="1079">
        <v>83645</v>
      </c>
      <c r="C2670" s="1080" t="s">
        <v>847</v>
      </c>
      <c r="D2670" s="1079" t="s">
        <v>30</v>
      </c>
      <c r="E2670" s="718">
        <v>1326.28</v>
      </c>
    </row>
    <row r="2671" spans="2:5">
      <c r="B2671" s="719">
        <v>83646</v>
      </c>
      <c r="C2671" s="720" t="s">
        <v>848</v>
      </c>
      <c r="D2671" s="719" t="s">
        <v>30</v>
      </c>
      <c r="E2671" s="721">
        <v>1534.63</v>
      </c>
    </row>
    <row r="2672" spans="2:5">
      <c r="B2672" s="1079">
        <v>83647</v>
      </c>
      <c r="C2672" s="1080" t="s">
        <v>849</v>
      </c>
      <c r="D2672" s="1079" t="s">
        <v>30</v>
      </c>
      <c r="E2672" s="718">
        <v>1014.46</v>
      </c>
    </row>
    <row r="2673" spans="2:5">
      <c r="B2673" s="719">
        <v>83648</v>
      </c>
      <c r="C2673" s="720" t="s">
        <v>850</v>
      </c>
      <c r="D2673" s="719" t="s">
        <v>30</v>
      </c>
      <c r="E2673" s="721">
        <v>662.19</v>
      </c>
    </row>
    <row r="2674" spans="2:5">
      <c r="B2674" s="1079">
        <v>83649</v>
      </c>
      <c r="C2674" s="1080" t="s">
        <v>851</v>
      </c>
      <c r="D2674" s="1079" t="s">
        <v>30</v>
      </c>
      <c r="E2674" s="718">
        <v>3716.53</v>
      </c>
    </row>
    <row r="2675" spans="2:5">
      <c r="B2675" s="719">
        <v>83650</v>
      </c>
      <c r="C2675" s="720" t="s">
        <v>852</v>
      </c>
      <c r="D2675" s="719" t="s">
        <v>30</v>
      </c>
      <c r="E2675" s="721">
        <v>3092.91</v>
      </c>
    </row>
    <row r="2676" spans="2:5">
      <c r="B2676" s="1079" t="s">
        <v>853</v>
      </c>
      <c r="C2676" s="1080" t="s">
        <v>854</v>
      </c>
      <c r="D2676" s="1079" t="s">
        <v>29</v>
      </c>
      <c r="E2676" s="718">
        <v>52.35</v>
      </c>
    </row>
    <row r="2677" spans="2:5">
      <c r="B2677" s="719" t="s">
        <v>855</v>
      </c>
      <c r="C2677" s="720" t="s">
        <v>856</v>
      </c>
      <c r="D2677" s="719" t="s">
        <v>29</v>
      </c>
      <c r="E2677" s="721">
        <v>164.77</v>
      </c>
    </row>
    <row r="2678" spans="2:5">
      <c r="B2678" s="1079" t="s">
        <v>857</v>
      </c>
      <c r="C2678" s="1080" t="s">
        <v>858</v>
      </c>
      <c r="D2678" s="1079" t="s">
        <v>29</v>
      </c>
      <c r="E2678" s="718">
        <v>238.07</v>
      </c>
    </row>
    <row r="2679" spans="2:5">
      <c r="B2679" s="719" t="s">
        <v>859</v>
      </c>
      <c r="C2679" s="720" t="s">
        <v>860</v>
      </c>
      <c r="D2679" s="719" t="s">
        <v>29</v>
      </c>
      <c r="E2679" s="721">
        <v>228.45</v>
      </c>
    </row>
    <row r="2680" spans="2:5">
      <c r="B2680" s="1079" t="s">
        <v>861</v>
      </c>
      <c r="C2680" s="1080" t="s">
        <v>862</v>
      </c>
      <c r="D2680" s="1079" t="s">
        <v>29</v>
      </c>
      <c r="E2680" s="718">
        <v>363.84</v>
      </c>
    </row>
    <row r="2681" spans="2:5">
      <c r="B2681" s="719">
        <v>89355</v>
      </c>
      <c r="C2681" s="720" t="s">
        <v>10556</v>
      </c>
      <c r="D2681" s="719" t="s">
        <v>29</v>
      </c>
      <c r="E2681" s="721">
        <v>12.58</v>
      </c>
    </row>
    <row r="2682" spans="2:5">
      <c r="B2682" s="1079">
        <v>89356</v>
      </c>
      <c r="C2682" s="1080" t="s">
        <v>10557</v>
      </c>
      <c r="D2682" s="1079" t="s">
        <v>29</v>
      </c>
      <c r="E2682" s="718">
        <v>14.96</v>
      </c>
    </row>
    <row r="2683" spans="2:5">
      <c r="B2683" s="719">
        <v>89357</v>
      </c>
      <c r="C2683" s="720" t="s">
        <v>10558</v>
      </c>
      <c r="D2683" s="719" t="s">
        <v>29</v>
      </c>
      <c r="E2683" s="721">
        <v>20.73</v>
      </c>
    </row>
    <row r="2684" spans="2:5">
      <c r="B2684" s="1079">
        <v>89401</v>
      </c>
      <c r="C2684" s="1080" t="s">
        <v>10559</v>
      </c>
      <c r="D2684" s="1079" t="s">
        <v>29</v>
      </c>
      <c r="E2684" s="718">
        <v>5.42</v>
      </c>
    </row>
    <row r="2685" spans="2:5">
      <c r="B2685" s="719">
        <v>89402</v>
      </c>
      <c r="C2685" s="720" t="s">
        <v>10560</v>
      </c>
      <c r="D2685" s="719" t="s">
        <v>29</v>
      </c>
      <c r="E2685" s="721">
        <v>6.69</v>
      </c>
    </row>
    <row r="2686" spans="2:5">
      <c r="B2686" s="1079">
        <v>89403</v>
      </c>
      <c r="C2686" s="1080" t="s">
        <v>10561</v>
      </c>
      <c r="D2686" s="1079" t="s">
        <v>29</v>
      </c>
      <c r="E2686" s="718">
        <v>10.85</v>
      </c>
    </row>
    <row r="2687" spans="2:5">
      <c r="B2687" s="719">
        <v>89446</v>
      </c>
      <c r="C2687" s="720" t="s">
        <v>10562</v>
      </c>
      <c r="D2687" s="719" t="s">
        <v>29</v>
      </c>
      <c r="E2687" s="721">
        <v>3.56</v>
      </c>
    </row>
    <row r="2688" spans="2:5">
      <c r="B2688" s="1079">
        <v>89447</v>
      </c>
      <c r="C2688" s="1080" t="s">
        <v>10563</v>
      </c>
      <c r="D2688" s="1079" t="s">
        <v>29</v>
      </c>
      <c r="E2688" s="718">
        <v>7.17</v>
      </c>
    </row>
    <row r="2689" spans="2:5">
      <c r="B2689" s="719">
        <v>89448</v>
      </c>
      <c r="C2689" s="720" t="s">
        <v>10564</v>
      </c>
      <c r="D2689" s="719" t="s">
        <v>29</v>
      </c>
      <c r="E2689" s="721">
        <v>10.3</v>
      </c>
    </row>
    <row r="2690" spans="2:5">
      <c r="B2690" s="1079">
        <v>89449</v>
      </c>
      <c r="C2690" s="1080" t="s">
        <v>10565</v>
      </c>
      <c r="D2690" s="1079" t="s">
        <v>29</v>
      </c>
      <c r="E2690" s="718">
        <v>12.74</v>
      </c>
    </row>
    <row r="2691" spans="2:5">
      <c r="B2691" s="719">
        <v>89450</v>
      </c>
      <c r="C2691" s="720" t="s">
        <v>10566</v>
      </c>
      <c r="D2691" s="719" t="s">
        <v>29</v>
      </c>
      <c r="E2691" s="721">
        <v>19.489999999999998</v>
      </c>
    </row>
    <row r="2692" spans="2:5">
      <c r="B2692" s="1079">
        <v>89451</v>
      </c>
      <c r="C2692" s="1080" t="s">
        <v>10567</v>
      </c>
      <c r="D2692" s="1079" t="s">
        <v>29</v>
      </c>
      <c r="E2692" s="718">
        <v>27.17</v>
      </c>
    </row>
    <row r="2693" spans="2:5">
      <c r="B2693" s="719">
        <v>89452</v>
      </c>
      <c r="C2693" s="720" t="s">
        <v>10568</v>
      </c>
      <c r="D2693" s="719" t="s">
        <v>29</v>
      </c>
      <c r="E2693" s="721">
        <v>34.049999999999997</v>
      </c>
    </row>
    <row r="2694" spans="2:5">
      <c r="B2694" s="1079">
        <v>89508</v>
      </c>
      <c r="C2694" s="1080" t="s">
        <v>10569</v>
      </c>
      <c r="D2694" s="1079" t="s">
        <v>29</v>
      </c>
      <c r="E2694" s="718">
        <v>11.61</v>
      </c>
    </row>
    <row r="2695" spans="2:5">
      <c r="B2695" s="719">
        <v>89509</v>
      </c>
      <c r="C2695" s="720" t="s">
        <v>10570</v>
      </c>
      <c r="D2695" s="719" t="s">
        <v>29</v>
      </c>
      <c r="E2695" s="721">
        <v>15.9</v>
      </c>
    </row>
    <row r="2696" spans="2:5">
      <c r="B2696" s="1079">
        <v>89511</v>
      </c>
      <c r="C2696" s="1080" t="s">
        <v>10571</v>
      </c>
      <c r="D2696" s="1079" t="s">
        <v>29</v>
      </c>
      <c r="E2696" s="718">
        <v>23.55</v>
      </c>
    </row>
    <row r="2697" spans="2:5">
      <c r="B2697" s="719">
        <v>89512</v>
      </c>
      <c r="C2697" s="720" t="s">
        <v>10572</v>
      </c>
      <c r="D2697" s="719" t="s">
        <v>29</v>
      </c>
      <c r="E2697" s="721">
        <v>36.14</v>
      </c>
    </row>
    <row r="2698" spans="2:5" ht="30">
      <c r="B2698" s="1079">
        <v>89576</v>
      </c>
      <c r="C2698" s="1080" t="s">
        <v>10573</v>
      </c>
      <c r="D2698" s="1079" t="s">
        <v>29</v>
      </c>
      <c r="E2698" s="718">
        <v>12.59</v>
      </c>
    </row>
    <row r="2699" spans="2:5" ht="30">
      <c r="B2699" s="719">
        <v>89578</v>
      </c>
      <c r="C2699" s="720" t="s">
        <v>10574</v>
      </c>
      <c r="D2699" s="719" t="s">
        <v>29</v>
      </c>
      <c r="E2699" s="721">
        <v>21.21</v>
      </c>
    </row>
    <row r="2700" spans="2:5" ht="30">
      <c r="B2700" s="1079">
        <v>89580</v>
      </c>
      <c r="C2700" s="1080" t="s">
        <v>10575</v>
      </c>
      <c r="D2700" s="1079" t="s">
        <v>29</v>
      </c>
      <c r="E2700" s="718">
        <v>41.91</v>
      </c>
    </row>
    <row r="2701" spans="2:5">
      <c r="B2701" s="719">
        <v>89633</v>
      </c>
      <c r="C2701" s="720" t="s">
        <v>4757</v>
      </c>
      <c r="D2701" s="719" t="s">
        <v>29</v>
      </c>
      <c r="E2701" s="721">
        <v>18.32</v>
      </c>
    </row>
    <row r="2702" spans="2:5">
      <c r="B2702" s="1079">
        <v>89634</v>
      </c>
      <c r="C2702" s="1080" t="s">
        <v>4758</v>
      </c>
      <c r="D2702" s="1079" t="s">
        <v>29</v>
      </c>
      <c r="E2702" s="718">
        <v>28.16</v>
      </c>
    </row>
    <row r="2703" spans="2:5">
      <c r="B2703" s="719">
        <v>89635</v>
      </c>
      <c r="C2703" s="720" t="s">
        <v>4759</v>
      </c>
      <c r="D2703" s="719" t="s">
        <v>29</v>
      </c>
      <c r="E2703" s="721">
        <v>40.61</v>
      </c>
    </row>
    <row r="2704" spans="2:5">
      <c r="B2704" s="1079">
        <v>89636</v>
      </c>
      <c r="C2704" s="1080" t="s">
        <v>9367</v>
      </c>
      <c r="D2704" s="1079" t="s">
        <v>29</v>
      </c>
      <c r="E2704" s="718">
        <v>49.52</v>
      </c>
    </row>
    <row r="2705" spans="2:6" ht="30">
      <c r="B2705" s="719">
        <v>89711</v>
      </c>
      <c r="C2705" s="720" t="s">
        <v>10576</v>
      </c>
      <c r="D2705" s="719" t="s">
        <v>29</v>
      </c>
      <c r="E2705" s="721">
        <v>12.96</v>
      </c>
    </row>
    <row r="2706" spans="2:6" ht="30">
      <c r="B2706" s="1079">
        <v>89712</v>
      </c>
      <c r="C2706" s="1080" t="s">
        <v>10577</v>
      </c>
      <c r="D2706" s="1079" t="s">
        <v>29</v>
      </c>
      <c r="E2706" s="718">
        <v>19.010000000000002</v>
      </c>
    </row>
    <row r="2707" spans="2:6" ht="30">
      <c r="B2707" s="719">
        <v>89713</v>
      </c>
      <c r="C2707" s="720" t="s">
        <v>10578</v>
      </c>
      <c r="D2707" s="719" t="s">
        <v>29</v>
      </c>
      <c r="E2707" s="721">
        <v>28.29</v>
      </c>
    </row>
    <row r="2708" spans="2:6" ht="30">
      <c r="B2708" s="1079">
        <v>89714</v>
      </c>
      <c r="C2708" s="1080" t="s">
        <v>10579</v>
      </c>
      <c r="D2708" s="1079" t="s">
        <v>29</v>
      </c>
      <c r="E2708" s="718">
        <v>36.46</v>
      </c>
      <c r="F2708" t="s">
        <v>3226</v>
      </c>
    </row>
    <row r="2709" spans="2:6">
      <c r="B2709" s="719">
        <v>89716</v>
      </c>
      <c r="C2709" s="720" t="s">
        <v>4760</v>
      </c>
      <c r="D2709" s="719" t="s">
        <v>29</v>
      </c>
      <c r="E2709" s="721">
        <v>20.66</v>
      </c>
    </row>
    <row r="2710" spans="2:6">
      <c r="B2710" s="1079">
        <v>89717</v>
      </c>
      <c r="C2710" s="1080" t="s">
        <v>4761</v>
      </c>
      <c r="D2710" s="1079" t="s">
        <v>29</v>
      </c>
      <c r="E2710" s="718">
        <v>31.78</v>
      </c>
    </row>
    <row r="2711" spans="2:6">
      <c r="B2711" s="719">
        <v>89770</v>
      </c>
      <c r="C2711" s="720" t="s">
        <v>9368</v>
      </c>
      <c r="D2711" s="719" t="s">
        <v>29</v>
      </c>
      <c r="E2711" s="721">
        <v>35.21</v>
      </c>
    </row>
    <row r="2712" spans="2:6">
      <c r="B2712" s="1079">
        <v>89771</v>
      </c>
      <c r="C2712" s="1080" t="s">
        <v>9369</v>
      </c>
      <c r="D2712" s="1079" t="s">
        <v>29</v>
      </c>
      <c r="E2712" s="718">
        <v>48.14</v>
      </c>
    </row>
    <row r="2713" spans="2:6">
      <c r="B2713" s="719">
        <v>89773</v>
      </c>
      <c r="C2713" s="720" t="s">
        <v>9370</v>
      </c>
      <c r="D2713" s="719" t="s">
        <v>29</v>
      </c>
      <c r="E2713" s="721">
        <v>112.15</v>
      </c>
    </row>
    <row r="2714" spans="2:6">
      <c r="B2714" s="1079">
        <v>89775</v>
      </c>
      <c r="C2714" s="1080" t="s">
        <v>9371</v>
      </c>
      <c r="D2714" s="1079" t="s">
        <v>29</v>
      </c>
      <c r="E2714" s="718">
        <v>177.22</v>
      </c>
    </row>
    <row r="2715" spans="2:6" ht="30">
      <c r="B2715" s="719">
        <v>89798</v>
      </c>
      <c r="C2715" s="720" t="s">
        <v>10580</v>
      </c>
      <c r="D2715" s="719" t="s">
        <v>29</v>
      </c>
      <c r="E2715" s="721">
        <v>7.59</v>
      </c>
    </row>
    <row r="2716" spans="2:6" ht="30">
      <c r="B2716" s="1079">
        <v>89799</v>
      </c>
      <c r="C2716" s="1080" t="s">
        <v>10581</v>
      </c>
      <c r="D2716" s="1079" t="s">
        <v>29</v>
      </c>
      <c r="E2716" s="718">
        <v>12.01</v>
      </c>
    </row>
    <row r="2717" spans="2:6" ht="30">
      <c r="B2717" s="719">
        <v>89800</v>
      </c>
      <c r="C2717" s="720" t="s">
        <v>10582</v>
      </c>
      <c r="D2717" s="719" t="s">
        <v>29</v>
      </c>
      <c r="E2717" s="721">
        <v>15.08</v>
      </c>
    </row>
    <row r="2718" spans="2:6" ht="30">
      <c r="B2718" s="1079">
        <v>89848</v>
      </c>
      <c r="C2718" s="1080" t="s">
        <v>10583</v>
      </c>
      <c r="D2718" s="1079" t="s">
        <v>29</v>
      </c>
      <c r="E2718" s="718">
        <v>18.850000000000001</v>
      </c>
    </row>
    <row r="2719" spans="2:6" ht="30">
      <c r="B2719" s="719">
        <v>89849</v>
      </c>
      <c r="C2719" s="720" t="s">
        <v>10584</v>
      </c>
      <c r="D2719" s="719" t="s">
        <v>29</v>
      </c>
      <c r="E2719" s="721">
        <v>34.33</v>
      </c>
    </row>
    <row r="2720" spans="2:6">
      <c r="B2720" s="1079">
        <v>89865</v>
      </c>
      <c r="C2720" s="1080" t="s">
        <v>10585</v>
      </c>
      <c r="D2720" s="1079" t="s">
        <v>29</v>
      </c>
      <c r="E2720" s="718">
        <v>9.15</v>
      </c>
    </row>
    <row r="2721" spans="2:5" ht="30">
      <c r="B2721" s="719">
        <v>91784</v>
      </c>
      <c r="C2721" s="720" t="s">
        <v>10922</v>
      </c>
      <c r="D2721" s="719" t="s">
        <v>29</v>
      </c>
      <c r="E2721" s="721">
        <v>30.12</v>
      </c>
    </row>
    <row r="2722" spans="2:5" ht="45">
      <c r="B2722" s="1079">
        <v>91785</v>
      </c>
      <c r="C2722" s="1080" t="s">
        <v>10923</v>
      </c>
      <c r="D2722" s="1079" t="s">
        <v>29</v>
      </c>
      <c r="E2722" s="718">
        <v>30.01</v>
      </c>
    </row>
    <row r="2723" spans="2:5" ht="45">
      <c r="B2723" s="719">
        <v>91786</v>
      </c>
      <c r="C2723" s="720" t="s">
        <v>10924</v>
      </c>
      <c r="D2723" s="719" t="s">
        <v>29</v>
      </c>
      <c r="E2723" s="721">
        <v>19.8</v>
      </c>
    </row>
    <row r="2724" spans="2:5" ht="30">
      <c r="B2724" s="1079">
        <v>91787</v>
      </c>
      <c r="C2724" s="1080" t="s">
        <v>10925</v>
      </c>
      <c r="D2724" s="1079" t="s">
        <v>29</v>
      </c>
      <c r="E2724" s="718">
        <v>22.35</v>
      </c>
    </row>
    <row r="2725" spans="2:5" ht="30">
      <c r="B2725" s="719">
        <v>91788</v>
      </c>
      <c r="C2725" s="720" t="s">
        <v>10926</v>
      </c>
      <c r="D2725" s="719" t="s">
        <v>29</v>
      </c>
      <c r="E2725" s="721">
        <v>30.12</v>
      </c>
    </row>
    <row r="2726" spans="2:5" ht="45">
      <c r="B2726" s="1079">
        <v>91789</v>
      </c>
      <c r="C2726" s="1080" t="s">
        <v>10927</v>
      </c>
      <c r="D2726" s="1079" t="s">
        <v>29</v>
      </c>
      <c r="E2726" s="718">
        <v>24.44</v>
      </c>
    </row>
    <row r="2727" spans="2:5" ht="45">
      <c r="B2727" s="719">
        <v>91790</v>
      </c>
      <c r="C2727" s="720" t="s">
        <v>10928</v>
      </c>
      <c r="D2727" s="719" t="s">
        <v>29</v>
      </c>
      <c r="E2727" s="721">
        <v>36.770000000000003</v>
      </c>
    </row>
    <row r="2728" spans="2:5" ht="30">
      <c r="B2728" s="1079">
        <v>91791</v>
      </c>
      <c r="C2728" s="1080" t="s">
        <v>10929</v>
      </c>
      <c r="D2728" s="1079" t="s">
        <v>29</v>
      </c>
      <c r="E2728" s="718">
        <v>45.12</v>
      </c>
    </row>
    <row r="2729" spans="2:5" ht="45">
      <c r="B2729" s="719">
        <v>91792</v>
      </c>
      <c r="C2729" s="720" t="s">
        <v>10930</v>
      </c>
      <c r="D2729" s="719" t="s">
        <v>29</v>
      </c>
      <c r="E2729" s="721">
        <v>38.94</v>
      </c>
    </row>
    <row r="2730" spans="2:5" ht="45">
      <c r="B2730" s="1079">
        <v>91793</v>
      </c>
      <c r="C2730" s="1080" t="s">
        <v>10931</v>
      </c>
      <c r="D2730" s="1079" t="s">
        <v>29</v>
      </c>
      <c r="E2730" s="718">
        <v>59.09</v>
      </c>
    </row>
    <row r="2731" spans="2:5" ht="45">
      <c r="B2731" s="719">
        <v>91794</v>
      </c>
      <c r="C2731" s="720" t="s">
        <v>10932</v>
      </c>
      <c r="D2731" s="719" t="s">
        <v>29</v>
      </c>
      <c r="E2731" s="721">
        <v>26.33</v>
      </c>
    </row>
    <row r="2732" spans="2:5" ht="45">
      <c r="B2732" s="1079">
        <v>91795</v>
      </c>
      <c r="C2732" s="1080" t="s">
        <v>10933</v>
      </c>
      <c r="D2732" s="1079" t="s">
        <v>29</v>
      </c>
      <c r="E2732" s="718">
        <v>45.31</v>
      </c>
    </row>
    <row r="2733" spans="2:5" ht="30">
      <c r="B2733" s="719">
        <v>91796</v>
      </c>
      <c r="C2733" s="720" t="s">
        <v>10934</v>
      </c>
      <c r="D2733" s="719" t="s">
        <v>29</v>
      </c>
      <c r="E2733" s="721">
        <v>43.82</v>
      </c>
    </row>
    <row r="2734" spans="2:5" ht="30">
      <c r="B2734" s="1079">
        <v>92275</v>
      </c>
      <c r="C2734" s="1080" t="s">
        <v>4762</v>
      </c>
      <c r="D2734" s="1079" t="s">
        <v>29</v>
      </c>
      <c r="E2734" s="718">
        <v>24.31</v>
      </c>
    </row>
    <row r="2735" spans="2:5" ht="30">
      <c r="B2735" s="719">
        <v>92276</v>
      </c>
      <c r="C2735" s="720" t="s">
        <v>4763</v>
      </c>
      <c r="D2735" s="719" t="s">
        <v>29</v>
      </c>
      <c r="E2735" s="721">
        <v>30.73</v>
      </c>
    </row>
    <row r="2736" spans="2:5" ht="30">
      <c r="B2736" s="1079">
        <v>92277</v>
      </c>
      <c r="C2736" s="1080" t="s">
        <v>4764</v>
      </c>
      <c r="D2736" s="1079" t="s">
        <v>29</v>
      </c>
      <c r="E2736" s="718">
        <v>44.15</v>
      </c>
    </row>
    <row r="2737" spans="2:5" ht="30">
      <c r="B2737" s="719">
        <v>92278</v>
      </c>
      <c r="C2737" s="720" t="s">
        <v>4765</v>
      </c>
      <c r="D2737" s="719" t="s">
        <v>29</v>
      </c>
      <c r="E2737" s="721">
        <v>59.2</v>
      </c>
    </row>
    <row r="2738" spans="2:5" ht="30">
      <c r="B2738" s="1079">
        <v>92279</v>
      </c>
      <c r="C2738" s="1080" t="s">
        <v>4766</v>
      </c>
      <c r="D2738" s="1079" t="s">
        <v>29</v>
      </c>
      <c r="E2738" s="718">
        <v>85.34</v>
      </c>
    </row>
    <row r="2739" spans="2:5" ht="30">
      <c r="B2739" s="719">
        <v>92280</v>
      </c>
      <c r="C2739" s="720" t="s">
        <v>4767</v>
      </c>
      <c r="D2739" s="719" t="s">
        <v>29</v>
      </c>
      <c r="E2739" s="721">
        <v>119.55</v>
      </c>
    </row>
    <row r="2740" spans="2:5" ht="30">
      <c r="B2740" s="1079">
        <v>92305</v>
      </c>
      <c r="C2740" s="1080" t="s">
        <v>4768</v>
      </c>
      <c r="D2740" s="1079" t="s">
        <v>29</v>
      </c>
      <c r="E2740" s="718">
        <v>17.23</v>
      </c>
    </row>
    <row r="2741" spans="2:5" ht="30">
      <c r="B2741" s="719">
        <v>92306</v>
      </c>
      <c r="C2741" s="720" t="s">
        <v>4769</v>
      </c>
      <c r="D2741" s="719" t="s">
        <v>29</v>
      </c>
      <c r="E2741" s="721">
        <v>27.39</v>
      </c>
    </row>
    <row r="2742" spans="2:5" ht="30">
      <c r="B2742" s="1079">
        <v>92307</v>
      </c>
      <c r="C2742" s="1080" t="s">
        <v>4770</v>
      </c>
      <c r="D2742" s="1079" t="s">
        <v>29</v>
      </c>
      <c r="E2742" s="718">
        <v>34.04</v>
      </c>
    </row>
    <row r="2743" spans="2:5" ht="30">
      <c r="B2743" s="719">
        <v>92320</v>
      </c>
      <c r="C2743" s="720" t="s">
        <v>4771</v>
      </c>
      <c r="D2743" s="719" t="s">
        <v>29</v>
      </c>
      <c r="E2743" s="721">
        <v>24</v>
      </c>
    </row>
    <row r="2744" spans="2:5" ht="30">
      <c r="B2744" s="1079">
        <v>92321</v>
      </c>
      <c r="C2744" s="1080" t="s">
        <v>4772</v>
      </c>
      <c r="D2744" s="1079" t="s">
        <v>29</v>
      </c>
      <c r="E2744" s="718">
        <v>39.020000000000003</v>
      </c>
    </row>
    <row r="2745" spans="2:5" ht="30">
      <c r="B2745" s="719">
        <v>92322</v>
      </c>
      <c r="C2745" s="720" t="s">
        <v>4773</v>
      </c>
      <c r="D2745" s="719" t="s">
        <v>29</v>
      </c>
      <c r="E2745" s="721">
        <v>49.9</v>
      </c>
    </row>
    <row r="2746" spans="2:5" ht="30">
      <c r="B2746" s="1079">
        <v>92335</v>
      </c>
      <c r="C2746" s="1080" t="s">
        <v>4774</v>
      </c>
      <c r="D2746" s="1079" t="s">
        <v>29</v>
      </c>
      <c r="E2746" s="718">
        <v>41.16</v>
      </c>
    </row>
    <row r="2747" spans="2:5" ht="30">
      <c r="B2747" s="719">
        <v>92336</v>
      </c>
      <c r="C2747" s="720" t="s">
        <v>4775</v>
      </c>
      <c r="D2747" s="719" t="s">
        <v>29</v>
      </c>
      <c r="E2747" s="721">
        <v>50.36</v>
      </c>
    </row>
    <row r="2748" spans="2:5" ht="30">
      <c r="B2748" s="1079">
        <v>92337</v>
      </c>
      <c r="C2748" s="1080" t="s">
        <v>4776</v>
      </c>
      <c r="D2748" s="1079" t="s">
        <v>29</v>
      </c>
      <c r="E2748" s="718">
        <v>65.67</v>
      </c>
    </row>
    <row r="2749" spans="2:5" ht="30">
      <c r="B2749" s="719">
        <v>92338</v>
      </c>
      <c r="C2749" s="720" t="s">
        <v>4777</v>
      </c>
      <c r="D2749" s="719" t="s">
        <v>29</v>
      </c>
      <c r="E2749" s="721">
        <v>60.92</v>
      </c>
    </row>
    <row r="2750" spans="2:5" ht="30">
      <c r="B2750" s="1079">
        <v>92339</v>
      </c>
      <c r="C2750" s="1080" t="s">
        <v>4778</v>
      </c>
      <c r="D2750" s="1079" t="s">
        <v>29</v>
      </c>
      <c r="E2750" s="718">
        <v>89.27</v>
      </c>
    </row>
    <row r="2751" spans="2:5" ht="30">
      <c r="B2751" s="719">
        <v>92340</v>
      </c>
      <c r="C2751" s="720" t="s">
        <v>4779</v>
      </c>
      <c r="D2751" s="719" t="s">
        <v>29</v>
      </c>
      <c r="E2751" s="721">
        <v>86.91</v>
      </c>
    </row>
    <row r="2752" spans="2:5" ht="30">
      <c r="B2752" s="1079">
        <v>92341</v>
      </c>
      <c r="C2752" s="1080" t="s">
        <v>4780</v>
      </c>
      <c r="D2752" s="1079" t="s">
        <v>29</v>
      </c>
      <c r="E2752" s="718">
        <v>47.93</v>
      </c>
    </row>
    <row r="2753" spans="2:5" ht="30">
      <c r="B2753" s="719">
        <v>92342</v>
      </c>
      <c r="C2753" s="720" t="s">
        <v>4781</v>
      </c>
      <c r="D2753" s="719" t="s">
        <v>29</v>
      </c>
      <c r="E2753" s="721">
        <v>57.16</v>
      </c>
    </row>
    <row r="2754" spans="2:5" ht="30">
      <c r="B2754" s="1079">
        <v>92343</v>
      </c>
      <c r="C2754" s="1080" t="s">
        <v>4782</v>
      </c>
      <c r="D2754" s="1079" t="s">
        <v>29</v>
      </c>
      <c r="E2754" s="718">
        <v>72.540000000000006</v>
      </c>
    </row>
    <row r="2755" spans="2:5" ht="30">
      <c r="B2755" s="719">
        <v>92361</v>
      </c>
      <c r="C2755" s="720" t="s">
        <v>4783</v>
      </c>
      <c r="D2755" s="719" t="s">
        <v>29</v>
      </c>
      <c r="E2755" s="721">
        <v>47.36</v>
      </c>
    </row>
    <row r="2756" spans="2:5" ht="30">
      <c r="B2756" s="1079">
        <v>92362</v>
      </c>
      <c r="C2756" s="1080" t="s">
        <v>4784</v>
      </c>
      <c r="D2756" s="1079" t="s">
        <v>29</v>
      </c>
      <c r="E2756" s="718">
        <v>75.17</v>
      </c>
    </row>
    <row r="2757" spans="2:5" ht="30">
      <c r="B2757" s="719">
        <v>92363</v>
      </c>
      <c r="C2757" s="720" t="s">
        <v>4785</v>
      </c>
      <c r="D2757" s="719" t="s">
        <v>29</v>
      </c>
      <c r="E2757" s="721">
        <v>72.319999999999993</v>
      </c>
    </row>
    <row r="2758" spans="2:5" ht="30">
      <c r="B2758" s="1079">
        <v>92364</v>
      </c>
      <c r="C2758" s="1080" t="s">
        <v>4786</v>
      </c>
      <c r="D2758" s="1079" t="s">
        <v>29</v>
      </c>
      <c r="E2758" s="718">
        <v>25.2</v>
      </c>
    </row>
    <row r="2759" spans="2:5" ht="30">
      <c r="B2759" s="719">
        <v>92365</v>
      </c>
      <c r="C2759" s="720" t="s">
        <v>4787</v>
      </c>
      <c r="D2759" s="719" t="s">
        <v>29</v>
      </c>
      <c r="E2759" s="721">
        <v>28.87</v>
      </c>
    </row>
    <row r="2760" spans="2:5" ht="30">
      <c r="B2760" s="1079">
        <v>92366</v>
      </c>
      <c r="C2760" s="1080" t="s">
        <v>4788</v>
      </c>
      <c r="D2760" s="1079" t="s">
        <v>29</v>
      </c>
      <c r="E2760" s="718">
        <v>39.57</v>
      </c>
    </row>
    <row r="2761" spans="2:5" ht="30">
      <c r="B2761" s="719">
        <v>92367</v>
      </c>
      <c r="C2761" s="720" t="s">
        <v>4789</v>
      </c>
      <c r="D2761" s="719" t="s">
        <v>29</v>
      </c>
      <c r="E2761" s="721">
        <v>48.42</v>
      </c>
    </row>
    <row r="2762" spans="2:5" ht="30">
      <c r="B2762" s="1079">
        <v>92368</v>
      </c>
      <c r="C2762" s="1080" t="s">
        <v>4790</v>
      </c>
      <c r="D2762" s="1079" t="s">
        <v>29</v>
      </c>
      <c r="E2762" s="718">
        <v>63.45</v>
      </c>
    </row>
    <row r="2763" spans="2:5" ht="30">
      <c r="B2763" s="719">
        <v>92648</v>
      </c>
      <c r="C2763" s="720" t="s">
        <v>11260</v>
      </c>
      <c r="D2763" s="719" t="s">
        <v>29</v>
      </c>
      <c r="E2763" s="721">
        <v>40.96</v>
      </c>
    </row>
    <row r="2764" spans="2:5" ht="30">
      <c r="B2764" s="1079">
        <v>92649</v>
      </c>
      <c r="C2764" s="1080" t="s">
        <v>4791</v>
      </c>
      <c r="D2764" s="1079" t="s">
        <v>29</v>
      </c>
      <c r="E2764" s="718">
        <v>49.8</v>
      </c>
    </row>
    <row r="2765" spans="2:5" ht="30">
      <c r="B2765" s="719">
        <v>92650</v>
      </c>
      <c r="C2765" s="720" t="s">
        <v>4792</v>
      </c>
      <c r="D2765" s="719" t="s">
        <v>29</v>
      </c>
      <c r="E2765" s="721">
        <v>77.61</v>
      </c>
    </row>
    <row r="2766" spans="2:5" ht="30">
      <c r="B2766" s="1079">
        <v>92651</v>
      </c>
      <c r="C2766" s="1080" t="s">
        <v>4793</v>
      </c>
      <c r="D2766" s="1079" t="s">
        <v>29</v>
      </c>
      <c r="E2766" s="718">
        <v>74.760000000000005</v>
      </c>
    </row>
    <row r="2767" spans="2:5" ht="30">
      <c r="B2767" s="719">
        <v>92652</v>
      </c>
      <c r="C2767" s="720" t="s">
        <v>4794</v>
      </c>
      <c r="D2767" s="719" t="s">
        <v>29</v>
      </c>
      <c r="E2767" s="721">
        <v>28.28</v>
      </c>
    </row>
    <row r="2768" spans="2:5" ht="30">
      <c r="B2768" s="1079">
        <v>92653</v>
      </c>
      <c r="C2768" s="1080" t="s">
        <v>4795</v>
      </c>
      <c r="D2768" s="1079" t="s">
        <v>29</v>
      </c>
      <c r="E2768" s="718">
        <v>31.98</v>
      </c>
    </row>
    <row r="2769" spans="2:5" ht="30">
      <c r="B2769" s="719">
        <v>92654</v>
      </c>
      <c r="C2769" s="720" t="s">
        <v>4796</v>
      </c>
      <c r="D2769" s="719" t="s">
        <v>29</v>
      </c>
      <c r="E2769" s="721">
        <v>42.69</v>
      </c>
    </row>
    <row r="2770" spans="2:5" ht="30">
      <c r="B2770" s="1079">
        <v>92655</v>
      </c>
      <c r="C2770" s="1080" t="s">
        <v>4797</v>
      </c>
      <c r="D2770" s="1079" t="s">
        <v>29</v>
      </c>
      <c r="E2770" s="718">
        <v>51.6</v>
      </c>
    </row>
    <row r="2771" spans="2:5" ht="30">
      <c r="B2771" s="719">
        <v>92656</v>
      </c>
      <c r="C2771" s="720" t="s">
        <v>4798</v>
      </c>
      <c r="D2771" s="719" t="s">
        <v>29</v>
      </c>
      <c r="E2771" s="721">
        <v>66.63</v>
      </c>
    </row>
    <row r="2772" spans="2:5" ht="30">
      <c r="B2772" s="1079">
        <v>92687</v>
      </c>
      <c r="C2772" s="1080" t="s">
        <v>4799</v>
      </c>
      <c r="D2772" s="1079" t="s">
        <v>29</v>
      </c>
      <c r="E2772" s="718">
        <v>13.75</v>
      </c>
    </row>
    <row r="2773" spans="2:5" ht="30">
      <c r="B2773" s="719">
        <v>92688</v>
      </c>
      <c r="C2773" s="720" t="s">
        <v>4800</v>
      </c>
      <c r="D2773" s="719" t="s">
        <v>29</v>
      </c>
      <c r="E2773" s="721">
        <v>19.88</v>
      </c>
    </row>
    <row r="2774" spans="2:5" ht="30">
      <c r="B2774" s="1079">
        <v>92689</v>
      </c>
      <c r="C2774" s="1080" t="s">
        <v>4801</v>
      </c>
      <c r="D2774" s="1079" t="s">
        <v>29</v>
      </c>
      <c r="E2774" s="718">
        <v>21</v>
      </c>
    </row>
    <row r="2775" spans="2:5" ht="30">
      <c r="B2775" s="719">
        <v>92690</v>
      </c>
      <c r="C2775" s="720" t="s">
        <v>4802</v>
      </c>
      <c r="D2775" s="719" t="s">
        <v>29</v>
      </c>
      <c r="E2775" s="721">
        <v>30.63</v>
      </c>
    </row>
    <row r="2776" spans="2:5" ht="30">
      <c r="B2776" s="1079">
        <v>94462</v>
      </c>
      <c r="C2776" s="1080" t="s">
        <v>9372</v>
      </c>
      <c r="D2776" s="1079" t="s">
        <v>29</v>
      </c>
      <c r="E2776" s="718">
        <v>48.62</v>
      </c>
    </row>
    <row r="2777" spans="2:5" ht="30">
      <c r="B2777" s="719">
        <v>94463</v>
      </c>
      <c r="C2777" s="720" t="s">
        <v>9373</v>
      </c>
      <c r="D2777" s="719" t="s">
        <v>29</v>
      </c>
      <c r="E2777" s="721">
        <v>55.9</v>
      </c>
    </row>
    <row r="2778" spans="2:5" ht="30">
      <c r="B2778" s="1079">
        <v>94464</v>
      </c>
      <c r="C2778" s="1080" t="s">
        <v>9374</v>
      </c>
      <c r="D2778" s="1079" t="s">
        <v>29</v>
      </c>
      <c r="E2778" s="718">
        <v>77.72</v>
      </c>
    </row>
    <row r="2779" spans="2:5" ht="30">
      <c r="B2779" s="719">
        <v>94602</v>
      </c>
      <c r="C2779" s="720" t="s">
        <v>9375</v>
      </c>
      <c r="D2779" s="719" t="s">
        <v>29</v>
      </c>
      <c r="E2779" s="721">
        <v>98.46</v>
      </c>
    </row>
    <row r="2780" spans="2:5" ht="30">
      <c r="B2780" s="1079">
        <v>94603</v>
      </c>
      <c r="C2780" s="1080" t="s">
        <v>9376</v>
      </c>
      <c r="D2780" s="1079" t="s">
        <v>29</v>
      </c>
      <c r="E2780" s="718">
        <v>129.85</v>
      </c>
    </row>
    <row r="2781" spans="2:5" ht="30">
      <c r="B2781" s="719">
        <v>94604</v>
      </c>
      <c r="C2781" s="720" t="s">
        <v>9377</v>
      </c>
      <c r="D2781" s="719" t="s">
        <v>29</v>
      </c>
      <c r="E2781" s="721">
        <v>175.43</v>
      </c>
    </row>
    <row r="2782" spans="2:5" ht="30">
      <c r="B2782" s="1079">
        <v>94605</v>
      </c>
      <c r="C2782" s="1080" t="s">
        <v>9378</v>
      </c>
      <c r="D2782" s="1079" t="s">
        <v>29</v>
      </c>
      <c r="E2782" s="718">
        <v>247.48</v>
      </c>
    </row>
    <row r="2783" spans="2:5" ht="30">
      <c r="B2783" s="719">
        <v>94648</v>
      </c>
      <c r="C2783" s="720" t="s">
        <v>10586</v>
      </c>
      <c r="D2783" s="719" t="s">
        <v>29</v>
      </c>
      <c r="E2783" s="721">
        <v>7.23</v>
      </c>
    </row>
    <row r="2784" spans="2:5" ht="30">
      <c r="B2784" s="1079">
        <v>94649</v>
      </c>
      <c r="C2784" s="1080" t="s">
        <v>10587</v>
      </c>
      <c r="D2784" s="1079" t="s">
        <v>29</v>
      </c>
      <c r="E2784" s="718">
        <v>10.65</v>
      </c>
    </row>
    <row r="2785" spans="2:5" ht="30">
      <c r="B2785" s="719">
        <v>94650</v>
      </c>
      <c r="C2785" s="720" t="s">
        <v>10588</v>
      </c>
      <c r="D2785" s="719" t="s">
        <v>29</v>
      </c>
      <c r="E2785" s="721">
        <v>15.24</v>
      </c>
    </row>
    <row r="2786" spans="2:5" ht="30">
      <c r="B2786" s="1079">
        <v>94651</v>
      </c>
      <c r="C2786" s="1080" t="s">
        <v>10589</v>
      </c>
      <c r="D2786" s="1079" t="s">
        <v>29</v>
      </c>
      <c r="E2786" s="718">
        <v>17.45</v>
      </c>
    </row>
    <row r="2787" spans="2:5" ht="30">
      <c r="B2787" s="719">
        <v>94652</v>
      </c>
      <c r="C2787" s="720" t="s">
        <v>10590</v>
      </c>
      <c r="D2787" s="719" t="s">
        <v>29</v>
      </c>
      <c r="E2787" s="721">
        <v>26.97</v>
      </c>
    </row>
    <row r="2788" spans="2:5" ht="30">
      <c r="B2788" s="1079">
        <v>94653</v>
      </c>
      <c r="C2788" s="1080" t="s">
        <v>10591</v>
      </c>
      <c r="D2788" s="1079" t="s">
        <v>29</v>
      </c>
      <c r="E2788" s="718">
        <v>33.89</v>
      </c>
    </row>
    <row r="2789" spans="2:5" ht="30">
      <c r="B2789" s="719">
        <v>94654</v>
      </c>
      <c r="C2789" s="720" t="s">
        <v>10592</v>
      </c>
      <c r="D2789" s="719" t="s">
        <v>29</v>
      </c>
      <c r="E2789" s="721">
        <v>46.03</v>
      </c>
    </row>
    <row r="2790" spans="2:5" ht="30">
      <c r="B2790" s="1079">
        <v>94655</v>
      </c>
      <c r="C2790" s="1080" t="s">
        <v>10593</v>
      </c>
      <c r="D2790" s="1079" t="s">
        <v>29</v>
      </c>
      <c r="E2790" s="718">
        <v>65.849999999999994</v>
      </c>
    </row>
    <row r="2791" spans="2:5" ht="30">
      <c r="B2791" s="719">
        <v>94716</v>
      </c>
      <c r="C2791" s="720" t="s">
        <v>9379</v>
      </c>
      <c r="D2791" s="719" t="s">
        <v>29</v>
      </c>
      <c r="E2791" s="721">
        <v>20.77</v>
      </c>
    </row>
    <row r="2792" spans="2:5" ht="30">
      <c r="B2792" s="1079">
        <v>94717</v>
      </c>
      <c r="C2792" s="1080" t="s">
        <v>9380</v>
      </c>
      <c r="D2792" s="1079" t="s">
        <v>29</v>
      </c>
      <c r="E2792" s="718">
        <v>30.95</v>
      </c>
    </row>
    <row r="2793" spans="2:5" ht="30">
      <c r="B2793" s="719">
        <v>94718</v>
      </c>
      <c r="C2793" s="720" t="s">
        <v>9381</v>
      </c>
      <c r="D2793" s="719" t="s">
        <v>29</v>
      </c>
      <c r="E2793" s="721">
        <v>38.19</v>
      </c>
    </row>
    <row r="2794" spans="2:5" ht="30">
      <c r="B2794" s="1079">
        <v>94719</v>
      </c>
      <c r="C2794" s="1080" t="s">
        <v>9382</v>
      </c>
      <c r="D2794" s="1079" t="s">
        <v>29</v>
      </c>
      <c r="E2794" s="718">
        <v>50.41</v>
      </c>
    </row>
    <row r="2795" spans="2:5" ht="30">
      <c r="B2795" s="719">
        <v>94720</v>
      </c>
      <c r="C2795" s="720" t="s">
        <v>9383</v>
      </c>
      <c r="D2795" s="719" t="s">
        <v>29</v>
      </c>
      <c r="E2795" s="721">
        <v>75.819999999999993</v>
      </c>
    </row>
    <row r="2796" spans="2:5" ht="30">
      <c r="B2796" s="1079">
        <v>94721</v>
      </c>
      <c r="C2796" s="1080" t="s">
        <v>9384</v>
      </c>
      <c r="D2796" s="1079" t="s">
        <v>29</v>
      </c>
      <c r="E2796" s="718">
        <v>111.62</v>
      </c>
    </row>
    <row r="2797" spans="2:5" ht="30">
      <c r="B2797" s="719">
        <v>94722</v>
      </c>
      <c r="C2797" s="720" t="s">
        <v>9385</v>
      </c>
      <c r="D2797" s="719" t="s">
        <v>29</v>
      </c>
      <c r="E2797" s="721">
        <v>193.94</v>
      </c>
    </row>
    <row r="2798" spans="2:5" ht="30">
      <c r="B2798" s="1079">
        <v>95697</v>
      </c>
      <c r="C2798" s="1080" t="s">
        <v>11261</v>
      </c>
      <c r="D2798" s="1079" t="s">
        <v>29</v>
      </c>
      <c r="E2798" s="718">
        <v>38.520000000000003</v>
      </c>
    </row>
    <row r="2799" spans="2:5">
      <c r="B2799" s="719">
        <v>72293</v>
      </c>
      <c r="C2799" s="720" t="s">
        <v>863</v>
      </c>
      <c r="D2799" s="719" t="s">
        <v>30</v>
      </c>
      <c r="E2799" s="721">
        <v>5.57</v>
      </c>
    </row>
    <row r="2800" spans="2:5">
      <c r="B2800" s="1079">
        <v>72294</v>
      </c>
      <c r="C2800" s="1080" t="s">
        <v>864</v>
      </c>
      <c r="D2800" s="1079" t="s">
        <v>30</v>
      </c>
      <c r="E2800" s="718">
        <v>8.6</v>
      </c>
    </row>
    <row r="2801" spans="2:5">
      <c r="B2801" s="719">
        <v>72295</v>
      </c>
      <c r="C2801" s="720" t="s">
        <v>865</v>
      </c>
      <c r="D2801" s="719" t="s">
        <v>30</v>
      </c>
      <c r="E2801" s="721">
        <v>11.76</v>
      </c>
    </row>
    <row r="2802" spans="2:5">
      <c r="B2802" s="1079">
        <v>72306</v>
      </c>
      <c r="C2802" s="1080" t="s">
        <v>866</v>
      </c>
      <c r="D2802" s="1079" t="s">
        <v>30</v>
      </c>
      <c r="E2802" s="718">
        <v>196.33</v>
      </c>
    </row>
    <row r="2803" spans="2:5">
      <c r="B2803" s="719">
        <v>72307</v>
      </c>
      <c r="C2803" s="720" t="s">
        <v>867</v>
      </c>
      <c r="D2803" s="719" t="s">
        <v>30</v>
      </c>
      <c r="E2803" s="721">
        <v>277.49</v>
      </c>
    </row>
    <row r="2804" spans="2:5">
      <c r="B2804" s="1079">
        <v>72313</v>
      </c>
      <c r="C2804" s="1080" t="s">
        <v>868</v>
      </c>
      <c r="D2804" s="1079" t="s">
        <v>30</v>
      </c>
      <c r="E2804" s="718">
        <v>660.23</v>
      </c>
    </row>
    <row r="2805" spans="2:5">
      <c r="B2805" s="719">
        <v>72482</v>
      </c>
      <c r="C2805" s="720" t="s">
        <v>869</v>
      </c>
      <c r="D2805" s="719" t="s">
        <v>30</v>
      </c>
      <c r="E2805" s="721">
        <v>279.58</v>
      </c>
    </row>
    <row r="2806" spans="2:5">
      <c r="B2806" s="1079">
        <v>72619</v>
      </c>
      <c r="C2806" s="1080" t="s">
        <v>870</v>
      </c>
      <c r="D2806" s="1079" t="s">
        <v>30</v>
      </c>
      <c r="E2806" s="718">
        <v>116.76</v>
      </c>
    </row>
    <row r="2807" spans="2:5">
      <c r="B2807" s="719">
        <v>72620</v>
      </c>
      <c r="C2807" s="720" t="s">
        <v>871</v>
      </c>
      <c r="D2807" s="719" t="s">
        <v>30</v>
      </c>
      <c r="E2807" s="721">
        <v>205.53</v>
      </c>
    </row>
    <row r="2808" spans="2:5">
      <c r="B2808" s="1079">
        <v>72621</v>
      </c>
      <c r="C2808" s="1080" t="s">
        <v>872</v>
      </c>
      <c r="D2808" s="1079" t="s">
        <v>30</v>
      </c>
      <c r="E2808" s="718">
        <v>331.95</v>
      </c>
    </row>
    <row r="2809" spans="2:5">
      <c r="B2809" s="719">
        <v>72667</v>
      </c>
      <c r="C2809" s="720" t="s">
        <v>873</v>
      </c>
      <c r="D2809" s="719" t="s">
        <v>30</v>
      </c>
      <c r="E2809" s="721">
        <v>155.53</v>
      </c>
    </row>
    <row r="2810" spans="2:5">
      <c r="B2810" s="1079">
        <v>72668</v>
      </c>
      <c r="C2810" s="1080" t="s">
        <v>874</v>
      </c>
      <c r="D2810" s="1079" t="s">
        <v>30</v>
      </c>
      <c r="E2810" s="718">
        <v>154.87</v>
      </c>
    </row>
    <row r="2811" spans="2:5">
      <c r="B2811" s="719">
        <v>72669</v>
      </c>
      <c r="C2811" s="720" t="s">
        <v>875</v>
      </c>
      <c r="D2811" s="719" t="s">
        <v>30</v>
      </c>
      <c r="E2811" s="721">
        <v>158.72</v>
      </c>
    </row>
    <row r="2812" spans="2:5">
      <c r="B2812" s="1079">
        <v>72681</v>
      </c>
      <c r="C2812" s="1080" t="s">
        <v>876</v>
      </c>
      <c r="D2812" s="1079" t="s">
        <v>30</v>
      </c>
      <c r="E2812" s="718">
        <v>112.01</v>
      </c>
    </row>
    <row r="2813" spans="2:5">
      <c r="B2813" s="719">
        <v>72682</v>
      </c>
      <c r="C2813" s="720" t="s">
        <v>877</v>
      </c>
      <c r="D2813" s="719" t="s">
        <v>30</v>
      </c>
      <c r="E2813" s="721">
        <v>229.88</v>
      </c>
    </row>
    <row r="2814" spans="2:5">
      <c r="B2814" s="1079">
        <v>72683</v>
      </c>
      <c r="C2814" s="1080" t="s">
        <v>878</v>
      </c>
      <c r="D2814" s="1079" t="s">
        <v>30</v>
      </c>
      <c r="E2814" s="718">
        <v>372.1</v>
      </c>
    </row>
    <row r="2815" spans="2:5">
      <c r="B2815" s="719">
        <v>72719</v>
      </c>
      <c r="C2815" s="720" t="s">
        <v>879</v>
      </c>
      <c r="D2815" s="719" t="s">
        <v>30</v>
      </c>
      <c r="E2815" s="721">
        <v>247.15</v>
      </c>
    </row>
    <row r="2816" spans="2:5">
      <c r="B2816" s="1079">
        <v>72720</v>
      </c>
      <c r="C2816" s="1080" t="s">
        <v>880</v>
      </c>
      <c r="D2816" s="1079" t="s">
        <v>30</v>
      </c>
      <c r="E2816" s="718">
        <v>342.96</v>
      </c>
    </row>
    <row r="2817" spans="2:5">
      <c r="B2817" s="719">
        <v>72721</v>
      </c>
      <c r="C2817" s="720" t="s">
        <v>881</v>
      </c>
      <c r="D2817" s="719" t="s">
        <v>30</v>
      </c>
      <c r="E2817" s="721">
        <v>755.83</v>
      </c>
    </row>
    <row r="2818" spans="2:5" ht="30">
      <c r="B2818" s="1079">
        <v>89358</v>
      </c>
      <c r="C2818" s="1080" t="s">
        <v>10594</v>
      </c>
      <c r="D2818" s="1079" t="s">
        <v>30</v>
      </c>
      <c r="E2818" s="718">
        <v>5.12</v>
      </c>
    </row>
    <row r="2819" spans="2:5" ht="30">
      <c r="B2819" s="719">
        <v>89359</v>
      </c>
      <c r="C2819" s="720" t="s">
        <v>10595</v>
      </c>
      <c r="D2819" s="719" t="s">
        <v>30</v>
      </c>
      <c r="E2819" s="721">
        <v>5.35</v>
      </c>
    </row>
    <row r="2820" spans="2:5" ht="30">
      <c r="B2820" s="1079">
        <v>89360</v>
      </c>
      <c r="C2820" s="1080" t="s">
        <v>10596</v>
      </c>
      <c r="D2820" s="1079" t="s">
        <v>30</v>
      </c>
      <c r="E2820" s="718">
        <v>6.25</v>
      </c>
    </row>
    <row r="2821" spans="2:5" ht="30">
      <c r="B2821" s="719">
        <v>89361</v>
      </c>
      <c r="C2821" s="720" t="s">
        <v>10597</v>
      </c>
      <c r="D2821" s="719" t="s">
        <v>30</v>
      </c>
      <c r="E2821" s="721">
        <v>6.17</v>
      </c>
    </row>
    <row r="2822" spans="2:5" ht="30">
      <c r="B2822" s="1079">
        <v>89362</v>
      </c>
      <c r="C2822" s="1080" t="s">
        <v>10598</v>
      </c>
      <c r="D2822" s="1079" t="s">
        <v>30</v>
      </c>
      <c r="E2822" s="718">
        <v>6.14</v>
      </c>
    </row>
    <row r="2823" spans="2:5" ht="30">
      <c r="B2823" s="719">
        <v>89363</v>
      </c>
      <c r="C2823" s="720" t="s">
        <v>10599</v>
      </c>
      <c r="D2823" s="719" t="s">
        <v>30</v>
      </c>
      <c r="E2823" s="721">
        <v>6.67</v>
      </c>
    </row>
    <row r="2824" spans="2:5" ht="30">
      <c r="B2824" s="1079">
        <v>89364</v>
      </c>
      <c r="C2824" s="1080" t="s">
        <v>10600</v>
      </c>
      <c r="D2824" s="1079" t="s">
        <v>30</v>
      </c>
      <c r="E2824" s="718">
        <v>7.75</v>
      </c>
    </row>
    <row r="2825" spans="2:5" ht="30">
      <c r="B2825" s="719">
        <v>89365</v>
      </c>
      <c r="C2825" s="720" t="s">
        <v>10601</v>
      </c>
      <c r="D2825" s="719" t="s">
        <v>30</v>
      </c>
      <c r="E2825" s="721">
        <v>7.3</v>
      </c>
    </row>
    <row r="2826" spans="2:5" ht="30">
      <c r="B2826" s="1079">
        <v>89366</v>
      </c>
      <c r="C2826" s="1080" t="s">
        <v>10602</v>
      </c>
      <c r="D2826" s="1079" t="s">
        <v>30</v>
      </c>
      <c r="E2826" s="718">
        <v>11.62</v>
      </c>
    </row>
    <row r="2827" spans="2:5" ht="30">
      <c r="B2827" s="719">
        <v>89367</v>
      </c>
      <c r="C2827" s="720" t="s">
        <v>10603</v>
      </c>
      <c r="D2827" s="719" t="s">
        <v>30</v>
      </c>
      <c r="E2827" s="721">
        <v>8.36</v>
      </c>
    </row>
    <row r="2828" spans="2:5" ht="30">
      <c r="B2828" s="1079">
        <v>89368</v>
      </c>
      <c r="C2828" s="1080" t="s">
        <v>10604</v>
      </c>
      <c r="D2828" s="1079" t="s">
        <v>30</v>
      </c>
      <c r="E2828" s="718">
        <v>9.82</v>
      </c>
    </row>
    <row r="2829" spans="2:5" ht="30">
      <c r="B2829" s="719">
        <v>89369</v>
      </c>
      <c r="C2829" s="720" t="s">
        <v>10605</v>
      </c>
      <c r="D2829" s="719" t="s">
        <v>30</v>
      </c>
      <c r="E2829" s="721">
        <v>11.24</v>
      </c>
    </row>
    <row r="2830" spans="2:5" ht="30">
      <c r="B2830" s="1079">
        <v>89370</v>
      </c>
      <c r="C2830" s="1080" t="s">
        <v>10606</v>
      </c>
      <c r="D2830" s="1079" t="s">
        <v>30</v>
      </c>
      <c r="E2830" s="718">
        <v>9.58</v>
      </c>
    </row>
    <row r="2831" spans="2:5">
      <c r="B2831" s="719">
        <v>89371</v>
      </c>
      <c r="C2831" s="720" t="s">
        <v>10607</v>
      </c>
      <c r="D2831" s="719" t="s">
        <v>30</v>
      </c>
      <c r="E2831" s="721">
        <v>3.85</v>
      </c>
    </row>
    <row r="2832" spans="2:5" ht="30">
      <c r="B2832" s="1079">
        <v>89372</v>
      </c>
      <c r="C2832" s="1080" t="s">
        <v>10608</v>
      </c>
      <c r="D2832" s="1079" t="s">
        <v>30</v>
      </c>
      <c r="E2832" s="718">
        <v>9.9</v>
      </c>
    </row>
    <row r="2833" spans="2:5" ht="30">
      <c r="B2833" s="719">
        <v>89373</v>
      </c>
      <c r="C2833" s="720" t="s">
        <v>10609</v>
      </c>
      <c r="D2833" s="719" t="s">
        <v>30</v>
      </c>
      <c r="E2833" s="721">
        <v>4.28</v>
      </c>
    </row>
    <row r="2834" spans="2:5" ht="30">
      <c r="B2834" s="1079">
        <v>89374</v>
      </c>
      <c r="C2834" s="1080" t="s">
        <v>10610</v>
      </c>
      <c r="D2834" s="1079" t="s">
        <v>30</v>
      </c>
      <c r="E2834" s="718">
        <v>7.32</v>
      </c>
    </row>
    <row r="2835" spans="2:5">
      <c r="B2835" s="719">
        <v>89375</v>
      </c>
      <c r="C2835" s="720" t="s">
        <v>10611</v>
      </c>
      <c r="D2835" s="719" t="s">
        <v>30</v>
      </c>
      <c r="E2835" s="721">
        <v>9.1199999999999992</v>
      </c>
    </row>
    <row r="2836" spans="2:5" ht="30">
      <c r="B2836" s="1079">
        <v>89376</v>
      </c>
      <c r="C2836" s="1080" t="s">
        <v>10612</v>
      </c>
      <c r="D2836" s="1079" t="s">
        <v>30</v>
      </c>
      <c r="E2836" s="718">
        <v>4.05</v>
      </c>
    </row>
    <row r="2837" spans="2:5" ht="30">
      <c r="B2837" s="719">
        <v>89377</v>
      </c>
      <c r="C2837" s="720" t="s">
        <v>10613</v>
      </c>
      <c r="D2837" s="719" t="s">
        <v>30</v>
      </c>
      <c r="E2837" s="721">
        <v>6.33</v>
      </c>
    </row>
    <row r="2838" spans="2:5">
      <c r="B2838" s="1079">
        <v>89378</v>
      </c>
      <c r="C2838" s="1080" t="s">
        <v>10614</v>
      </c>
      <c r="D2838" s="1079" t="s">
        <v>30</v>
      </c>
      <c r="E2838" s="718">
        <v>4.5</v>
      </c>
    </row>
    <row r="2839" spans="2:5" ht="30">
      <c r="B2839" s="719">
        <v>89379</v>
      </c>
      <c r="C2839" s="720" t="s">
        <v>10615</v>
      </c>
      <c r="D2839" s="719" t="s">
        <v>30</v>
      </c>
      <c r="E2839" s="721">
        <v>13.19</v>
      </c>
    </row>
    <row r="2840" spans="2:5" ht="30">
      <c r="B2840" s="1079">
        <v>89380</v>
      </c>
      <c r="C2840" s="1080" t="s">
        <v>10616</v>
      </c>
      <c r="D2840" s="1079" t="s">
        <v>30</v>
      </c>
      <c r="E2840" s="718">
        <v>6.24</v>
      </c>
    </row>
    <row r="2841" spans="2:5" ht="30">
      <c r="B2841" s="719">
        <v>89381</v>
      </c>
      <c r="C2841" s="720" t="s">
        <v>10617</v>
      </c>
      <c r="D2841" s="719" t="s">
        <v>30</v>
      </c>
      <c r="E2841" s="721">
        <v>9.26</v>
      </c>
    </row>
    <row r="2842" spans="2:5">
      <c r="B2842" s="1079">
        <v>89382</v>
      </c>
      <c r="C2842" s="1080" t="s">
        <v>10618</v>
      </c>
      <c r="D2842" s="1079" t="s">
        <v>30</v>
      </c>
      <c r="E2842" s="718">
        <v>10.75</v>
      </c>
    </row>
    <row r="2843" spans="2:5" ht="30">
      <c r="B2843" s="719">
        <v>89383</v>
      </c>
      <c r="C2843" s="720" t="s">
        <v>10619</v>
      </c>
      <c r="D2843" s="719" t="s">
        <v>30</v>
      </c>
      <c r="E2843" s="721">
        <v>4.72</v>
      </c>
    </row>
    <row r="2844" spans="2:5" ht="30">
      <c r="B2844" s="1079">
        <v>89384</v>
      </c>
      <c r="C2844" s="1080" t="s">
        <v>10620</v>
      </c>
      <c r="D2844" s="1079" t="s">
        <v>30</v>
      </c>
      <c r="E2844" s="718">
        <v>8.82</v>
      </c>
    </row>
    <row r="2845" spans="2:5" ht="30">
      <c r="B2845" s="719">
        <v>89385</v>
      </c>
      <c r="C2845" s="720" t="s">
        <v>10621</v>
      </c>
      <c r="D2845" s="719" t="s">
        <v>30</v>
      </c>
      <c r="E2845" s="721">
        <v>5.01</v>
      </c>
    </row>
    <row r="2846" spans="2:5">
      <c r="B2846" s="1079">
        <v>89386</v>
      </c>
      <c r="C2846" s="1080" t="s">
        <v>10622</v>
      </c>
      <c r="D2846" s="1079" t="s">
        <v>30</v>
      </c>
      <c r="E2846" s="718">
        <v>6.02</v>
      </c>
    </row>
    <row r="2847" spans="2:5" ht="30">
      <c r="B2847" s="719">
        <v>89387</v>
      </c>
      <c r="C2847" s="720" t="s">
        <v>10623</v>
      </c>
      <c r="D2847" s="719" t="s">
        <v>30</v>
      </c>
      <c r="E2847" s="721">
        <v>20.5</v>
      </c>
    </row>
    <row r="2848" spans="2:5" ht="30">
      <c r="B2848" s="1079">
        <v>89388</v>
      </c>
      <c r="C2848" s="1080" t="s">
        <v>10624</v>
      </c>
      <c r="D2848" s="1079" t="s">
        <v>30</v>
      </c>
      <c r="E2848" s="718">
        <v>7.61</v>
      </c>
    </row>
    <row r="2849" spans="2:5" ht="30">
      <c r="B2849" s="719">
        <v>89389</v>
      </c>
      <c r="C2849" s="720" t="s">
        <v>10625</v>
      </c>
      <c r="D2849" s="719" t="s">
        <v>30</v>
      </c>
      <c r="E2849" s="721">
        <v>8.3000000000000007</v>
      </c>
    </row>
    <row r="2850" spans="2:5">
      <c r="B2850" s="1079">
        <v>89390</v>
      </c>
      <c r="C2850" s="1080" t="s">
        <v>10626</v>
      </c>
      <c r="D2850" s="1079" t="s">
        <v>30</v>
      </c>
      <c r="E2850" s="718">
        <v>16.309999999999999</v>
      </c>
    </row>
    <row r="2851" spans="2:5" ht="30">
      <c r="B2851" s="719">
        <v>89391</v>
      </c>
      <c r="C2851" s="720" t="s">
        <v>10627</v>
      </c>
      <c r="D2851" s="719" t="s">
        <v>30</v>
      </c>
      <c r="E2851" s="721">
        <v>6.38</v>
      </c>
    </row>
    <row r="2852" spans="2:5" ht="30">
      <c r="B2852" s="1079">
        <v>89392</v>
      </c>
      <c r="C2852" s="1080" t="s">
        <v>10628</v>
      </c>
      <c r="D2852" s="1079" t="s">
        <v>30</v>
      </c>
      <c r="E2852" s="718">
        <v>17.5</v>
      </c>
    </row>
    <row r="2853" spans="2:5">
      <c r="B2853" s="719">
        <v>89393</v>
      </c>
      <c r="C2853" s="720" t="s">
        <v>10629</v>
      </c>
      <c r="D2853" s="719" t="s">
        <v>30</v>
      </c>
      <c r="E2853" s="721">
        <v>7.13</v>
      </c>
    </row>
    <row r="2854" spans="2:5" ht="30">
      <c r="B2854" s="1079">
        <v>89394</v>
      </c>
      <c r="C2854" s="1080" t="s">
        <v>10630</v>
      </c>
      <c r="D2854" s="1079" t="s">
        <v>30</v>
      </c>
      <c r="E2854" s="718">
        <v>14.09</v>
      </c>
    </row>
    <row r="2855" spans="2:5">
      <c r="B2855" s="719">
        <v>89395</v>
      </c>
      <c r="C2855" s="720" t="s">
        <v>10631</v>
      </c>
      <c r="D2855" s="719" t="s">
        <v>30</v>
      </c>
      <c r="E2855" s="721">
        <v>8.5500000000000007</v>
      </c>
    </row>
    <row r="2856" spans="2:5" ht="30">
      <c r="B2856" s="1079">
        <v>89396</v>
      </c>
      <c r="C2856" s="1080" t="s">
        <v>10632</v>
      </c>
      <c r="D2856" s="1079" t="s">
        <v>30</v>
      </c>
      <c r="E2856" s="718">
        <v>15.93</v>
      </c>
    </row>
    <row r="2857" spans="2:5" ht="30">
      <c r="B2857" s="719">
        <v>89397</v>
      </c>
      <c r="C2857" s="720" t="s">
        <v>10633</v>
      </c>
      <c r="D2857" s="719" t="s">
        <v>30</v>
      </c>
      <c r="E2857" s="721">
        <v>10.11</v>
      </c>
    </row>
    <row r="2858" spans="2:5">
      <c r="B2858" s="1079">
        <v>89398</v>
      </c>
      <c r="C2858" s="1080" t="s">
        <v>10634</v>
      </c>
      <c r="D2858" s="1079" t="s">
        <v>30</v>
      </c>
      <c r="E2858" s="718">
        <v>11.79</v>
      </c>
    </row>
    <row r="2859" spans="2:5" ht="30">
      <c r="B2859" s="719">
        <v>89399</v>
      </c>
      <c r="C2859" s="720" t="s">
        <v>10635</v>
      </c>
      <c r="D2859" s="719" t="s">
        <v>30</v>
      </c>
      <c r="E2859" s="721">
        <v>23.61</v>
      </c>
    </row>
    <row r="2860" spans="2:5" ht="30">
      <c r="B2860" s="1079">
        <v>89400</v>
      </c>
      <c r="C2860" s="1080" t="s">
        <v>10636</v>
      </c>
      <c r="D2860" s="1079" t="s">
        <v>30</v>
      </c>
      <c r="E2860" s="718">
        <v>14.2</v>
      </c>
    </row>
    <row r="2861" spans="2:5" ht="30">
      <c r="B2861" s="719">
        <v>89404</v>
      </c>
      <c r="C2861" s="720" t="s">
        <v>10637</v>
      </c>
      <c r="D2861" s="719" t="s">
        <v>30</v>
      </c>
      <c r="E2861" s="721">
        <v>3.44</v>
      </c>
    </row>
    <row r="2862" spans="2:5" ht="30">
      <c r="B2862" s="1079">
        <v>89405</v>
      </c>
      <c r="C2862" s="1080" t="s">
        <v>10638</v>
      </c>
      <c r="D2862" s="1079" t="s">
        <v>30</v>
      </c>
      <c r="E2862" s="718">
        <v>3.68</v>
      </c>
    </row>
    <row r="2863" spans="2:5" ht="30">
      <c r="B2863" s="719">
        <v>89406</v>
      </c>
      <c r="C2863" s="720" t="s">
        <v>10639</v>
      </c>
      <c r="D2863" s="719" t="s">
        <v>30</v>
      </c>
      <c r="E2863" s="721">
        <v>4.57</v>
      </c>
    </row>
    <row r="2864" spans="2:5" ht="30">
      <c r="B2864" s="1079">
        <v>89407</v>
      </c>
      <c r="C2864" s="1080" t="s">
        <v>10640</v>
      </c>
      <c r="D2864" s="1079" t="s">
        <v>30</v>
      </c>
      <c r="E2864" s="718">
        <v>4.49</v>
      </c>
    </row>
    <row r="2865" spans="2:5" ht="30">
      <c r="B2865" s="719">
        <v>89408</v>
      </c>
      <c r="C2865" s="720" t="s">
        <v>10641</v>
      </c>
      <c r="D2865" s="719" t="s">
        <v>30</v>
      </c>
      <c r="E2865" s="721">
        <v>4.2</v>
      </c>
    </row>
    <row r="2866" spans="2:5" ht="30">
      <c r="B2866" s="1079">
        <v>89409</v>
      </c>
      <c r="C2866" s="1080" t="s">
        <v>10642</v>
      </c>
      <c r="D2866" s="1079" t="s">
        <v>30</v>
      </c>
      <c r="E2866" s="718">
        <v>4.7300000000000004</v>
      </c>
    </row>
    <row r="2867" spans="2:5" ht="30">
      <c r="B2867" s="719">
        <v>89410</v>
      </c>
      <c r="C2867" s="720" t="s">
        <v>10643</v>
      </c>
      <c r="D2867" s="719" t="s">
        <v>30</v>
      </c>
      <c r="E2867" s="721">
        <v>5.82</v>
      </c>
    </row>
    <row r="2868" spans="2:5" ht="30">
      <c r="B2868" s="1079">
        <v>89411</v>
      </c>
      <c r="C2868" s="1080" t="s">
        <v>10644</v>
      </c>
      <c r="D2868" s="1079" t="s">
        <v>30</v>
      </c>
      <c r="E2868" s="718">
        <v>5.36</v>
      </c>
    </row>
    <row r="2869" spans="2:5" ht="30">
      <c r="B2869" s="719">
        <v>89412</v>
      </c>
      <c r="C2869" s="720" t="s">
        <v>10645</v>
      </c>
      <c r="D2869" s="719" t="s">
        <v>30</v>
      </c>
      <c r="E2869" s="721">
        <v>6.14</v>
      </c>
    </row>
    <row r="2870" spans="2:5" ht="30">
      <c r="B2870" s="1079">
        <v>89413</v>
      </c>
      <c r="C2870" s="1080" t="s">
        <v>10646</v>
      </c>
      <c r="D2870" s="1079" t="s">
        <v>30</v>
      </c>
      <c r="E2870" s="718">
        <v>6.03</v>
      </c>
    </row>
    <row r="2871" spans="2:5" ht="30">
      <c r="B2871" s="719">
        <v>89414</v>
      </c>
      <c r="C2871" s="720" t="s">
        <v>10647</v>
      </c>
      <c r="D2871" s="719" t="s">
        <v>30</v>
      </c>
      <c r="E2871" s="721">
        <v>7.49</v>
      </c>
    </row>
    <row r="2872" spans="2:5" ht="30">
      <c r="B2872" s="1079">
        <v>89415</v>
      </c>
      <c r="C2872" s="1080" t="s">
        <v>10648</v>
      </c>
      <c r="D2872" s="1079" t="s">
        <v>30</v>
      </c>
      <c r="E2872" s="718">
        <v>8.91</v>
      </c>
    </row>
    <row r="2873" spans="2:5" ht="30">
      <c r="B2873" s="719">
        <v>89416</v>
      </c>
      <c r="C2873" s="720" t="s">
        <v>10649</v>
      </c>
      <c r="D2873" s="719" t="s">
        <v>30</v>
      </c>
      <c r="E2873" s="721">
        <v>7.26</v>
      </c>
    </row>
    <row r="2874" spans="2:5">
      <c r="B2874" s="1079">
        <v>89417</v>
      </c>
      <c r="C2874" s="1080" t="s">
        <v>10650</v>
      </c>
      <c r="D2874" s="1079" t="s">
        <v>30</v>
      </c>
      <c r="E2874" s="718">
        <v>2.75</v>
      </c>
    </row>
    <row r="2875" spans="2:5" ht="30">
      <c r="B2875" s="719">
        <v>89418</v>
      </c>
      <c r="C2875" s="720" t="s">
        <v>10651</v>
      </c>
      <c r="D2875" s="719" t="s">
        <v>30</v>
      </c>
      <c r="E2875" s="721">
        <v>8.7899999999999991</v>
      </c>
    </row>
    <row r="2876" spans="2:5" ht="30">
      <c r="B2876" s="1079">
        <v>89419</v>
      </c>
      <c r="C2876" s="1080" t="s">
        <v>10652</v>
      </c>
      <c r="D2876" s="1079" t="s">
        <v>30</v>
      </c>
      <c r="E2876" s="718">
        <v>3.17</v>
      </c>
    </row>
    <row r="2877" spans="2:5" ht="30">
      <c r="B2877" s="719">
        <v>89420</v>
      </c>
      <c r="C2877" s="720" t="s">
        <v>10653</v>
      </c>
      <c r="D2877" s="719" t="s">
        <v>30</v>
      </c>
      <c r="E2877" s="721">
        <v>6.22</v>
      </c>
    </row>
    <row r="2878" spans="2:5">
      <c r="B2878" s="1079">
        <v>89421</v>
      </c>
      <c r="C2878" s="1080" t="s">
        <v>10654</v>
      </c>
      <c r="D2878" s="1079" t="s">
        <v>30</v>
      </c>
      <c r="E2878" s="718">
        <v>8.01</v>
      </c>
    </row>
    <row r="2879" spans="2:5" ht="30">
      <c r="B2879" s="719">
        <v>89422</v>
      </c>
      <c r="C2879" s="720" t="s">
        <v>10655</v>
      </c>
      <c r="D2879" s="719" t="s">
        <v>30</v>
      </c>
      <c r="E2879" s="721">
        <v>2.95</v>
      </c>
    </row>
    <row r="2880" spans="2:5" ht="30">
      <c r="B2880" s="1079">
        <v>89423</v>
      </c>
      <c r="C2880" s="1080" t="s">
        <v>10656</v>
      </c>
      <c r="D2880" s="1079" t="s">
        <v>30</v>
      </c>
      <c r="E2880" s="718">
        <v>5.57</v>
      </c>
    </row>
    <row r="2881" spans="2:5">
      <c r="B2881" s="719">
        <v>89424</v>
      </c>
      <c r="C2881" s="720" t="s">
        <v>10657</v>
      </c>
      <c r="D2881" s="719" t="s">
        <v>30</v>
      </c>
      <c r="E2881" s="721">
        <v>3.2</v>
      </c>
    </row>
    <row r="2882" spans="2:5" ht="30">
      <c r="B2882" s="1079">
        <v>89425</v>
      </c>
      <c r="C2882" s="1080" t="s">
        <v>10658</v>
      </c>
      <c r="D2882" s="1079" t="s">
        <v>30</v>
      </c>
      <c r="E2882" s="718">
        <v>11.89</v>
      </c>
    </row>
    <row r="2883" spans="2:5" ht="30">
      <c r="B2883" s="719">
        <v>89426</v>
      </c>
      <c r="C2883" s="720" t="s">
        <v>10659</v>
      </c>
      <c r="D2883" s="719" t="s">
        <v>30</v>
      </c>
      <c r="E2883" s="721">
        <v>4.9400000000000004</v>
      </c>
    </row>
    <row r="2884" spans="2:5" ht="30">
      <c r="B2884" s="1079">
        <v>89427</v>
      </c>
      <c r="C2884" s="1080" t="s">
        <v>10660</v>
      </c>
      <c r="D2884" s="1079" t="s">
        <v>30</v>
      </c>
      <c r="E2884" s="718">
        <v>7.96</v>
      </c>
    </row>
    <row r="2885" spans="2:5">
      <c r="B2885" s="719">
        <v>89428</v>
      </c>
      <c r="C2885" s="720" t="s">
        <v>10661</v>
      </c>
      <c r="D2885" s="719" t="s">
        <v>30</v>
      </c>
      <c r="E2885" s="721">
        <v>9.4499999999999993</v>
      </c>
    </row>
    <row r="2886" spans="2:5" ht="30">
      <c r="B2886" s="1079">
        <v>89429</v>
      </c>
      <c r="C2886" s="1080" t="s">
        <v>10662</v>
      </c>
      <c r="D2886" s="1079" t="s">
        <v>30</v>
      </c>
      <c r="E2886" s="718">
        <v>3.42</v>
      </c>
    </row>
    <row r="2887" spans="2:5" ht="30">
      <c r="B2887" s="719">
        <v>89430</v>
      </c>
      <c r="C2887" s="720" t="s">
        <v>10663</v>
      </c>
      <c r="D2887" s="719" t="s">
        <v>30</v>
      </c>
      <c r="E2887" s="721">
        <v>7.52</v>
      </c>
    </row>
    <row r="2888" spans="2:5">
      <c r="B2888" s="1079">
        <v>89431</v>
      </c>
      <c r="C2888" s="1080" t="s">
        <v>10664</v>
      </c>
      <c r="D2888" s="1079" t="s">
        <v>30</v>
      </c>
      <c r="E2888" s="718">
        <v>4.46</v>
      </c>
    </row>
    <row r="2889" spans="2:5" ht="30">
      <c r="B2889" s="719">
        <v>89432</v>
      </c>
      <c r="C2889" s="720" t="s">
        <v>10665</v>
      </c>
      <c r="D2889" s="719" t="s">
        <v>30</v>
      </c>
      <c r="E2889" s="721">
        <v>18.940000000000001</v>
      </c>
    </row>
    <row r="2890" spans="2:5" ht="30">
      <c r="B2890" s="1079">
        <v>89433</v>
      </c>
      <c r="C2890" s="1080" t="s">
        <v>10666</v>
      </c>
      <c r="D2890" s="1079" t="s">
        <v>30</v>
      </c>
      <c r="E2890" s="718">
        <v>6.05</v>
      </c>
    </row>
    <row r="2891" spans="2:5" ht="30">
      <c r="B2891" s="719">
        <v>89434</v>
      </c>
      <c r="C2891" s="720" t="s">
        <v>10667</v>
      </c>
      <c r="D2891" s="719" t="s">
        <v>30</v>
      </c>
      <c r="E2891" s="721">
        <v>6.74</v>
      </c>
    </row>
    <row r="2892" spans="2:5">
      <c r="B2892" s="1079">
        <v>89435</v>
      </c>
      <c r="C2892" s="1080" t="s">
        <v>10668</v>
      </c>
      <c r="D2892" s="1079" t="s">
        <v>30</v>
      </c>
      <c r="E2892" s="718">
        <v>14.74</v>
      </c>
    </row>
    <row r="2893" spans="2:5" ht="30">
      <c r="B2893" s="719">
        <v>89436</v>
      </c>
      <c r="C2893" s="720" t="s">
        <v>10669</v>
      </c>
      <c r="D2893" s="719" t="s">
        <v>30</v>
      </c>
      <c r="E2893" s="721">
        <v>4.8099999999999996</v>
      </c>
    </row>
    <row r="2894" spans="2:5" ht="30">
      <c r="B2894" s="1079">
        <v>89437</v>
      </c>
      <c r="C2894" s="1080" t="s">
        <v>10670</v>
      </c>
      <c r="D2894" s="1079" t="s">
        <v>30</v>
      </c>
      <c r="E2894" s="718">
        <v>15.94</v>
      </c>
    </row>
    <row r="2895" spans="2:5">
      <c r="B2895" s="719">
        <v>89438</v>
      </c>
      <c r="C2895" s="720" t="s">
        <v>10671</v>
      </c>
      <c r="D2895" s="719" t="s">
        <v>30</v>
      </c>
      <c r="E2895" s="721">
        <v>4.9000000000000004</v>
      </c>
    </row>
    <row r="2896" spans="2:5" ht="30">
      <c r="B2896" s="1079">
        <v>89439</v>
      </c>
      <c r="C2896" s="1080" t="s">
        <v>10672</v>
      </c>
      <c r="D2896" s="1079" t="s">
        <v>30</v>
      </c>
      <c r="E2896" s="718">
        <v>6.16</v>
      </c>
    </row>
    <row r="2897" spans="2:5">
      <c r="B2897" s="719">
        <v>89440</v>
      </c>
      <c r="C2897" s="720" t="s">
        <v>10673</v>
      </c>
      <c r="D2897" s="719" t="s">
        <v>30</v>
      </c>
      <c r="E2897" s="721">
        <v>5.97</v>
      </c>
    </row>
    <row r="2898" spans="2:5" ht="30">
      <c r="B2898" s="1079">
        <v>89441</v>
      </c>
      <c r="C2898" s="1080" t="s">
        <v>10674</v>
      </c>
      <c r="D2898" s="1079" t="s">
        <v>30</v>
      </c>
      <c r="E2898" s="718">
        <v>13.35</v>
      </c>
    </row>
    <row r="2899" spans="2:5" ht="30">
      <c r="B2899" s="719">
        <v>89442</v>
      </c>
      <c r="C2899" s="720" t="s">
        <v>10675</v>
      </c>
      <c r="D2899" s="719" t="s">
        <v>30</v>
      </c>
      <c r="E2899" s="721">
        <v>7.52</v>
      </c>
    </row>
    <row r="2900" spans="2:5">
      <c r="B2900" s="1079">
        <v>89443</v>
      </c>
      <c r="C2900" s="1080" t="s">
        <v>10676</v>
      </c>
      <c r="D2900" s="1079" t="s">
        <v>30</v>
      </c>
      <c r="E2900" s="718">
        <v>8.7200000000000006</v>
      </c>
    </row>
    <row r="2901" spans="2:5" ht="30">
      <c r="B2901" s="719">
        <v>89444</v>
      </c>
      <c r="C2901" s="720" t="s">
        <v>10677</v>
      </c>
      <c r="D2901" s="719" t="s">
        <v>30</v>
      </c>
      <c r="E2901" s="721">
        <v>20.54</v>
      </c>
    </row>
    <row r="2902" spans="2:5" ht="30">
      <c r="B2902" s="1079">
        <v>89445</v>
      </c>
      <c r="C2902" s="1080" t="s">
        <v>10678</v>
      </c>
      <c r="D2902" s="1079" t="s">
        <v>30</v>
      </c>
      <c r="E2902" s="718">
        <v>11.13</v>
      </c>
    </row>
    <row r="2903" spans="2:5">
      <c r="B2903" s="719">
        <v>89481</v>
      </c>
      <c r="C2903" s="720" t="s">
        <v>10679</v>
      </c>
      <c r="D2903" s="719" t="s">
        <v>30</v>
      </c>
      <c r="E2903" s="721">
        <v>3.22</v>
      </c>
    </row>
    <row r="2904" spans="2:5">
      <c r="B2904" s="1079">
        <v>89485</v>
      </c>
      <c r="C2904" s="1080" t="s">
        <v>10680</v>
      </c>
      <c r="D2904" s="1079" t="s">
        <v>30</v>
      </c>
      <c r="E2904" s="718">
        <v>3.75</v>
      </c>
    </row>
    <row r="2905" spans="2:5">
      <c r="B2905" s="719">
        <v>89489</v>
      </c>
      <c r="C2905" s="720" t="s">
        <v>10681</v>
      </c>
      <c r="D2905" s="719" t="s">
        <v>30</v>
      </c>
      <c r="E2905" s="721">
        <v>4.84</v>
      </c>
    </row>
    <row r="2906" spans="2:5">
      <c r="B2906" s="1079">
        <v>89490</v>
      </c>
      <c r="C2906" s="1080" t="s">
        <v>10682</v>
      </c>
      <c r="D2906" s="1079" t="s">
        <v>30</v>
      </c>
      <c r="E2906" s="718">
        <v>4.38</v>
      </c>
    </row>
    <row r="2907" spans="2:5">
      <c r="B2907" s="719">
        <v>89492</v>
      </c>
      <c r="C2907" s="720" t="s">
        <v>10683</v>
      </c>
      <c r="D2907" s="719" t="s">
        <v>30</v>
      </c>
      <c r="E2907" s="721">
        <v>4.92</v>
      </c>
    </row>
    <row r="2908" spans="2:5">
      <c r="B2908" s="1079">
        <v>89493</v>
      </c>
      <c r="C2908" s="1080" t="s">
        <v>10684</v>
      </c>
      <c r="D2908" s="1079" t="s">
        <v>30</v>
      </c>
      <c r="E2908" s="718">
        <v>6.38</v>
      </c>
    </row>
    <row r="2909" spans="2:5">
      <c r="B2909" s="719">
        <v>89494</v>
      </c>
      <c r="C2909" s="720" t="s">
        <v>10685</v>
      </c>
      <c r="D2909" s="719" t="s">
        <v>30</v>
      </c>
      <c r="E2909" s="721">
        <v>7.81</v>
      </c>
    </row>
    <row r="2910" spans="2:5">
      <c r="B2910" s="1079">
        <v>89496</v>
      </c>
      <c r="C2910" s="1080" t="s">
        <v>10686</v>
      </c>
      <c r="D2910" s="1079" t="s">
        <v>30</v>
      </c>
      <c r="E2910" s="718">
        <v>6.15</v>
      </c>
    </row>
    <row r="2911" spans="2:5">
      <c r="B2911" s="719">
        <v>89497</v>
      </c>
      <c r="C2911" s="720" t="s">
        <v>10687</v>
      </c>
      <c r="D2911" s="719" t="s">
        <v>30</v>
      </c>
      <c r="E2911" s="721">
        <v>8.2100000000000009</v>
      </c>
    </row>
    <row r="2912" spans="2:5">
      <c r="B2912" s="1079">
        <v>89498</v>
      </c>
      <c r="C2912" s="1080" t="s">
        <v>10688</v>
      </c>
      <c r="D2912" s="1079" t="s">
        <v>30</v>
      </c>
      <c r="E2912" s="718">
        <v>8.61</v>
      </c>
    </row>
    <row r="2913" spans="2:5">
      <c r="B2913" s="719">
        <v>89499</v>
      </c>
      <c r="C2913" s="720" t="s">
        <v>10689</v>
      </c>
      <c r="D2913" s="719" t="s">
        <v>30</v>
      </c>
      <c r="E2913" s="721">
        <v>12.34</v>
      </c>
    </row>
    <row r="2914" spans="2:5">
      <c r="B2914" s="1079">
        <v>89500</v>
      </c>
      <c r="C2914" s="1080" t="s">
        <v>10690</v>
      </c>
      <c r="D2914" s="1079" t="s">
        <v>30</v>
      </c>
      <c r="E2914" s="718">
        <v>7.7</v>
      </c>
    </row>
    <row r="2915" spans="2:5">
      <c r="B2915" s="719">
        <v>89501</v>
      </c>
      <c r="C2915" s="720" t="s">
        <v>10691</v>
      </c>
      <c r="D2915" s="719" t="s">
        <v>30</v>
      </c>
      <c r="E2915" s="721">
        <v>9.8699999999999992</v>
      </c>
    </row>
    <row r="2916" spans="2:5">
      <c r="B2916" s="1079">
        <v>89502</v>
      </c>
      <c r="C2916" s="1080" t="s">
        <v>10692</v>
      </c>
      <c r="D2916" s="1079" t="s">
        <v>30</v>
      </c>
      <c r="E2916" s="718">
        <v>10.95</v>
      </c>
    </row>
    <row r="2917" spans="2:5">
      <c r="B2917" s="719">
        <v>89503</v>
      </c>
      <c r="C2917" s="720" t="s">
        <v>10693</v>
      </c>
      <c r="D2917" s="719" t="s">
        <v>30</v>
      </c>
      <c r="E2917" s="721">
        <v>14.39</v>
      </c>
    </row>
    <row r="2918" spans="2:5">
      <c r="B2918" s="1079">
        <v>89504</v>
      </c>
      <c r="C2918" s="1080" t="s">
        <v>10694</v>
      </c>
      <c r="D2918" s="1079" t="s">
        <v>30</v>
      </c>
      <c r="E2918" s="718">
        <v>12.95</v>
      </c>
    </row>
    <row r="2919" spans="2:5">
      <c r="B2919" s="719">
        <v>89505</v>
      </c>
      <c r="C2919" s="720" t="s">
        <v>10695</v>
      </c>
      <c r="D2919" s="719" t="s">
        <v>30</v>
      </c>
      <c r="E2919" s="721">
        <v>28.04</v>
      </c>
    </row>
    <row r="2920" spans="2:5">
      <c r="B2920" s="1079">
        <v>89506</v>
      </c>
      <c r="C2920" s="1080" t="s">
        <v>10696</v>
      </c>
      <c r="D2920" s="1079" t="s">
        <v>30</v>
      </c>
      <c r="E2920" s="718">
        <v>27.28</v>
      </c>
    </row>
    <row r="2921" spans="2:5">
      <c r="B2921" s="719">
        <v>89507</v>
      </c>
      <c r="C2921" s="720" t="s">
        <v>10697</v>
      </c>
      <c r="D2921" s="719" t="s">
        <v>30</v>
      </c>
      <c r="E2921" s="721">
        <v>27.76</v>
      </c>
    </row>
    <row r="2922" spans="2:5">
      <c r="B2922" s="1079">
        <v>89510</v>
      </c>
      <c r="C2922" s="1080" t="s">
        <v>10698</v>
      </c>
      <c r="D2922" s="1079" t="s">
        <v>30</v>
      </c>
      <c r="E2922" s="718">
        <v>19.61</v>
      </c>
    </row>
    <row r="2923" spans="2:5">
      <c r="B2923" s="719">
        <v>89513</v>
      </c>
      <c r="C2923" s="720" t="s">
        <v>10699</v>
      </c>
      <c r="D2923" s="719" t="s">
        <v>30</v>
      </c>
      <c r="E2923" s="721">
        <v>77.56</v>
      </c>
    </row>
    <row r="2924" spans="2:5" ht="30">
      <c r="B2924" s="1079">
        <v>89514</v>
      </c>
      <c r="C2924" s="1080" t="s">
        <v>10700</v>
      </c>
      <c r="D2924" s="1079" t="s">
        <v>30</v>
      </c>
      <c r="E2924" s="718">
        <v>5.52</v>
      </c>
    </row>
    <row r="2925" spans="2:5">
      <c r="B2925" s="719">
        <v>89515</v>
      </c>
      <c r="C2925" s="720" t="s">
        <v>10701</v>
      </c>
      <c r="D2925" s="719" t="s">
        <v>30</v>
      </c>
      <c r="E2925" s="721">
        <v>59.57</v>
      </c>
    </row>
    <row r="2926" spans="2:5" ht="30">
      <c r="B2926" s="1079">
        <v>89516</v>
      </c>
      <c r="C2926" s="1080" t="s">
        <v>10702</v>
      </c>
      <c r="D2926" s="1079" t="s">
        <v>30</v>
      </c>
      <c r="E2926" s="718">
        <v>5.26</v>
      </c>
    </row>
    <row r="2927" spans="2:5">
      <c r="B2927" s="719">
        <v>89517</v>
      </c>
      <c r="C2927" s="720" t="s">
        <v>10703</v>
      </c>
      <c r="D2927" s="719" t="s">
        <v>30</v>
      </c>
      <c r="E2927" s="721">
        <v>45.82</v>
      </c>
    </row>
    <row r="2928" spans="2:5" ht="30">
      <c r="B2928" s="1079">
        <v>89518</v>
      </c>
      <c r="C2928" s="1080" t="s">
        <v>882</v>
      </c>
      <c r="D2928" s="1079" t="s">
        <v>30</v>
      </c>
      <c r="E2928" s="718">
        <v>7.89</v>
      </c>
    </row>
    <row r="2929" spans="2:5">
      <c r="B2929" s="719">
        <v>89519</v>
      </c>
      <c r="C2929" s="720" t="s">
        <v>10704</v>
      </c>
      <c r="D2929" s="719" t="s">
        <v>30</v>
      </c>
      <c r="E2929" s="721">
        <v>35.75</v>
      </c>
    </row>
    <row r="2930" spans="2:5" ht="30">
      <c r="B2930" s="1079">
        <v>89520</v>
      </c>
      <c r="C2930" s="1080" t="s">
        <v>883</v>
      </c>
      <c r="D2930" s="1079" t="s">
        <v>30</v>
      </c>
      <c r="E2930" s="718">
        <v>7.32</v>
      </c>
    </row>
    <row r="2931" spans="2:5">
      <c r="B2931" s="719">
        <v>89521</v>
      </c>
      <c r="C2931" s="720" t="s">
        <v>10705</v>
      </c>
      <c r="D2931" s="719" t="s">
        <v>30</v>
      </c>
      <c r="E2931" s="721">
        <v>87.54</v>
      </c>
    </row>
    <row r="2932" spans="2:5" ht="30">
      <c r="B2932" s="1079">
        <v>89522</v>
      </c>
      <c r="C2932" s="1080" t="s">
        <v>884</v>
      </c>
      <c r="D2932" s="1079" t="s">
        <v>30</v>
      </c>
      <c r="E2932" s="718">
        <v>16.170000000000002</v>
      </c>
    </row>
    <row r="2933" spans="2:5">
      <c r="B2933" s="719">
        <v>89523</v>
      </c>
      <c r="C2933" s="720" t="s">
        <v>10706</v>
      </c>
      <c r="D2933" s="719" t="s">
        <v>30</v>
      </c>
      <c r="E2933" s="721">
        <v>67.52</v>
      </c>
    </row>
    <row r="2934" spans="2:5" ht="30">
      <c r="B2934" s="1079">
        <v>89524</v>
      </c>
      <c r="C2934" s="1080" t="s">
        <v>885</v>
      </c>
      <c r="D2934" s="1079" t="s">
        <v>30</v>
      </c>
      <c r="E2934" s="718">
        <v>15.8</v>
      </c>
    </row>
    <row r="2935" spans="2:5">
      <c r="B2935" s="719">
        <v>89525</v>
      </c>
      <c r="C2935" s="720" t="s">
        <v>10707</v>
      </c>
      <c r="D2935" s="719" t="s">
        <v>30</v>
      </c>
      <c r="E2935" s="721">
        <v>54.46</v>
      </c>
    </row>
    <row r="2936" spans="2:5" ht="30">
      <c r="B2936" s="1079">
        <v>89526</v>
      </c>
      <c r="C2936" s="1080" t="s">
        <v>11262</v>
      </c>
      <c r="D2936" s="1079" t="s">
        <v>30</v>
      </c>
      <c r="E2936" s="718">
        <v>22.67</v>
      </c>
    </row>
    <row r="2937" spans="2:5">
      <c r="B2937" s="719">
        <v>89527</v>
      </c>
      <c r="C2937" s="720" t="s">
        <v>10708</v>
      </c>
      <c r="D2937" s="719" t="s">
        <v>30</v>
      </c>
      <c r="E2937" s="721">
        <v>42.21</v>
      </c>
    </row>
    <row r="2938" spans="2:5">
      <c r="B2938" s="1079">
        <v>89528</v>
      </c>
      <c r="C2938" s="1080" t="s">
        <v>10709</v>
      </c>
      <c r="D2938" s="1079" t="s">
        <v>30</v>
      </c>
      <c r="E2938" s="718">
        <v>2.54</v>
      </c>
    </row>
    <row r="2939" spans="2:5" ht="30">
      <c r="B2939" s="719">
        <v>89529</v>
      </c>
      <c r="C2939" s="720" t="s">
        <v>886</v>
      </c>
      <c r="D2939" s="719" t="s">
        <v>30</v>
      </c>
      <c r="E2939" s="721">
        <v>24.82</v>
      </c>
    </row>
    <row r="2940" spans="2:5">
      <c r="B2940" s="1079">
        <v>89530</v>
      </c>
      <c r="C2940" s="1080" t="s">
        <v>10710</v>
      </c>
      <c r="D2940" s="1079" t="s">
        <v>30</v>
      </c>
      <c r="E2940" s="718">
        <v>11.23</v>
      </c>
    </row>
    <row r="2941" spans="2:5" ht="30">
      <c r="B2941" s="719">
        <v>89531</v>
      </c>
      <c r="C2941" s="720" t="s">
        <v>887</v>
      </c>
      <c r="D2941" s="719" t="s">
        <v>30</v>
      </c>
      <c r="E2941" s="721">
        <v>21.37</v>
      </c>
    </row>
    <row r="2942" spans="2:5" ht="30">
      <c r="B2942" s="1079">
        <v>89532</v>
      </c>
      <c r="C2942" s="1080" t="s">
        <v>10711</v>
      </c>
      <c r="D2942" s="1079" t="s">
        <v>30</v>
      </c>
      <c r="E2942" s="718">
        <v>4.28</v>
      </c>
    </row>
    <row r="2943" spans="2:5" ht="30">
      <c r="B2943" s="719">
        <v>89533</v>
      </c>
      <c r="C2943" s="720" t="s">
        <v>11263</v>
      </c>
      <c r="D2943" s="719" t="s">
        <v>30</v>
      </c>
      <c r="E2943" s="721">
        <v>21.37</v>
      </c>
    </row>
    <row r="2944" spans="2:5" ht="30">
      <c r="B2944" s="1079">
        <v>89534</v>
      </c>
      <c r="C2944" s="1080" t="s">
        <v>10712</v>
      </c>
      <c r="D2944" s="1079" t="s">
        <v>30</v>
      </c>
      <c r="E2944" s="718">
        <v>3.04</v>
      </c>
    </row>
    <row r="2945" spans="2:5" ht="30">
      <c r="B2945" s="719">
        <v>89535</v>
      </c>
      <c r="C2945" s="720" t="s">
        <v>11264</v>
      </c>
      <c r="D2945" s="719" t="s">
        <v>30</v>
      </c>
      <c r="E2945" s="721">
        <v>36.99</v>
      </c>
    </row>
    <row r="2946" spans="2:5">
      <c r="B2946" s="1079">
        <v>89536</v>
      </c>
      <c r="C2946" s="1080" t="s">
        <v>10713</v>
      </c>
      <c r="D2946" s="1079" t="s">
        <v>30</v>
      </c>
      <c r="E2946" s="718">
        <v>8.7799999999999994</v>
      </c>
    </row>
    <row r="2947" spans="2:5" ht="30">
      <c r="B2947" s="719">
        <v>89538</v>
      </c>
      <c r="C2947" s="720" t="s">
        <v>10714</v>
      </c>
      <c r="D2947" s="719" t="s">
        <v>30</v>
      </c>
      <c r="E2947" s="721">
        <v>2.76</v>
      </c>
    </row>
    <row r="2948" spans="2:5" ht="30">
      <c r="B2948" s="1079">
        <v>89540</v>
      </c>
      <c r="C2948" s="1080" t="s">
        <v>10715</v>
      </c>
      <c r="D2948" s="1079" t="s">
        <v>30</v>
      </c>
      <c r="E2948" s="718">
        <v>6.86</v>
      </c>
    </row>
    <row r="2949" spans="2:5">
      <c r="B2949" s="719">
        <v>89541</v>
      </c>
      <c r="C2949" s="720" t="s">
        <v>10716</v>
      </c>
      <c r="D2949" s="719" t="s">
        <v>30</v>
      </c>
      <c r="E2949" s="721">
        <v>3.73</v>
      </c>
    </row>
    <row r="2950" spans="2:5">
      <c r="B2950" s="1079">
        <v>89542</v>
      </c>
      <c r="C2950" s="1080" t="s">
        <v>10717</v>
      </c>
      <c r="D2950" s="1079" t="s">
        <v>30</v>
      </c>
      <c r="E2950" s="718">
        <v>18.21</v>
      </c>
    </row>
    <row r="2951" spans="2:5" ht="30">
      <c r="B2951" s="719">
        <v>89544</v>
      </c>
      <c r="C2951" s="720" t="s">
        <v>10718</v>
      </c>
      <c r="D2951" s="719" t="s">
        <v>30</v>
      </c>
      <c r="E2951" s="721">
        <v>5.2</v>
      </c>
    </row>
    <row r="2952" spans="2:5" ht="30">
      <c r="B2952" s="1079">
        <v>89545</v>
      </c>
      <c r="C2952" s="1080" t="s">
        <v>888</v>
      </c>
      <c r="D2952" s="1079" t="s">
        <v>30</v>
      </c>
      <c r="E2952" s="718">
        <v>7.28</v>
      </c>
    </row>
    <row r="2953" spans="2:5" ht="30">
      <c r="B2953" s="719">
        <v>89546</v>
      </c>
      <c r="C2953" s="720" t="s">
        <v>11265</v>
      </c>
      <c r="D2953" s="719" t="s">
        <v>30</v>
      </c>
      <c r="E2953" s="721">
        <v>5.69</v>
      </c>
    </row>
    <row r="2954" spans="2:5" ht="30">
      <c r="B2954" s="1079">
        <v>89547</v>
      </c>
      <c r="C2954" s="1080" t="s">
        <v>889</v>
      </c>
      <c r="D2954" s="1079" t="s">
        <v>30</v>
      </c>
      <c r="E2954" s="718">
        <v>10.88</v>
      </c>
    </row>
    <row r="2955" spans="2:5" ht="30">
      <c r="B2955" s="719">
        <v>89548</v>
      </c>
      <c r="C2955" s="720" t="s">
        <v>4803</v>
      </c>
      <c r="D2955" s="719" t="s">
        <v>30</v>
      </c>
      <c r="E2955" s="721">
        <v>12.02</v>
      </c>
    </row>
    <row r="2956" spans="2:5" ht="30">
      <c r="B2956" s="1079">
        <v>89549</v>
      </c>
      <c r="C2956" s="1080" t="s">
        <v>4804</v>
      </c>
      <c r="D2956" s="1079" t="s">
        <v>30</v>
      </c>
      <c r="E2956" s="718">
        <v>9.11</v>
      </c>
    </row>
    <row r="2957" spans="2:5" ht="30">
      <c r="B2957" s="719">
        <v>89550</v>
      </c>
      <c r="C2957" s="720" t="s">
        <v>4805</v>
      </c>
      <c r="D2957" s="719" t="s">
        <v>30</v>
      </c>
      <c r="E2957" s="721">
        <v>23.96</v>
      </c>
    </row>
    <row r="2958" spans="2:5" ht="30">
      <c r="B2958" s="1079">
        <v>89551</v>
      </c>
      <c r="C2958" s="1080" t="s">
        <v>10719</v>
      </c>
      <c r="D2958" s="1079" t="s">
        <v>30</v>
      </c>
      <c r="E2958" s="718">
        <v>6.02</v>
      </c>
    </row>
    <row r="2959" spans="2:5">
      <c r="B2959" s="719">
        <v>89552</v>
      </c>
      <c r="C2959" s="720" t="s">
        <v>10720</v>
      </c>
      <c r="D2959" s="719" t="s">
        <v>30</v>
      </c>
      <c r="E2959" s="721">
        <v>14.02</v>
      </c>
    </row>
    <row r="2960" spans="2:5" ht="30">
      <c r="B2960" s="1079">
        <v>89553</v>
      </c>
      <c r="C2960" s="1080" t="s">
        <v>10721</v>
      </c>
      <c r="D2960" s="1079" t="s">
        <v>30</v>
      </c>
      <c r="E2960" s="718">
        <v>4.09</v>
      </c>
    </row>
    <row r="2961" spans="2:5" ht="30">
      <c r="B2961" s="719">
        <v>89554</v>
      </c>
      <c r="C2961" s="720" t="s">
        <v>890</v>
      </c>
      <c r="D2961" s="719" t="s">
        <v>30</v>
      </c>
      <c r="E2961" s="721">
        <v>13.45</v>
      </c>
    </row>
    <row r="2962" spans="2:5" ht="30">
      <c r="B2962" s="1079">
        <v>89555</v>
      </c>
      <c r="C2962" s="1080" t="s">
        <v>10722</v>
      </c>
      <c r="D2962" s="1079" t="s">
        <v>30</v>
      </c>
      <c r="E2962" s="718">
        <v>15.21</v>
      </c>
    </row>
    <row r="2963" spans="2:5" ht="30">
      <c r="B2963" s="719">
        <v>89556</v>
      </c>
      <c r="C2963" s="720" t="s">
        <v>4806</v>
      </c>
      <c r="D2963" s="719" t="s">
        <v>30</v>
      </c>
      <c r="E2963" s="721">
        <v>19.02</v>
      </c>
    </row>
    <row r="2964" spans="2:5" ht="30">
      <c r="B2964" s="1079">
        <v>89557</v>
      </c>
      <c r="C2964" s="1080" t="s">
        <v>891</v>
      </c>
      <c r="D2964" s="1079" t="s">
        <v>30</v>
      </c>
      <c r="E2964" s="718">
        <v>15.42</v>
      </c>
    </row>
    <row r="2965" spans="2:5">
      <c r="B2965" s="719">
        <v>89558</v>
      </c>
      <c r="C2965" s="720" t="s">
        <v>10723</v>
      </c>
      <c r="D2965" s="719" t="s">
        <v>30</v>
      </c>
      <c r="E2965" s="721">
        <v>5.91</v>
      </c>
    </row>
    <row r="2966" spans="2:5" ht="30">
      <c r="B2966" s="1079">
        <v>89559</v>
      </c>
      <c r="C2966" s="1080" t="s">
        <v>4807</v>
      </c>
      <c r="D2966" s="1079" t="s">
        <v>30</v>
      </c>
      <c r="E2966" s="718">
        <v>32.11</v>
      </c>
    </row>
    <row r="2967" spans="2:5" ht="30">
      <c r="B2967" s="719">
        <v>89561</v>
      </c>
      <c r="C2967" s="720" t="s">
        <v>10724</v>
      </c>
      <c r="D2967" s="719" t="s">
        <v>30</v>
      </c>
      <c r="E2967" s="721">
        <v>9.19</v>
      </c>
    </row>
    <row r="2968" spans="2:5" ht="30">
      <c r="B2968" s="1079">
        <v>89562</v>
      </c>
      <c r="C2968" s="1080" t="s">
        <v>10725</v>
      </c>
      <c r="D2968" s="1079" t="s">
        <v>30</v>
      </c>
      <c r="E2968" s="718">
        <v>5.89</v>
      </c>
    </row>
    <row r="2969" spans="2:5" ht="30">
      <c r="B2969" s="719">
        <v>89563</v>
      </c>
      <c r="C2969" s="720" t="s">
        <v>892</v>
      </c>
      <c r="D2969" s="719" t="s">
        <v>30</v>
      </c>
      <c r="E2969" s="721">
        <v>13.61</v>
      </c>
    </row>
    <row r="2970" spans="2:5" ht="30">
      <c r="B2970" s="1079">
        <v>89564</v>
      </c>
      <c r="C2970" s="1080" t="s">
        <v>10726</v>
      </c>
      <c r="D2970" s="1079" t="s">
        <v>30</v>
      </c>
      <c r="E2970" s="718">
        <v>10.74</v>
      </c>
    </row>
    <row r="2971" spans="2:5" ht="30">
      <c r="B2971" s="719">
        <v>89565</v>
      </c>
      <c r="C2971" s="720" t="s">
        <v>4808</v>
      </c>
      <c r="D2971" s="719" t="s">
        <v>30</v>
      </c>
      <c r="E2971" s="721">
        <v>29.45</v>
      </c>
    </row>
    <row r="2972" spans="2:5" ht="30">
      <c r="B2972" s="1079">
        <v>89566</v>
      </c>
      <c r="C2972" s="1080" t="s">
        <v>893</v>
      </c>
      <c r="D2972" s="1079" t="s">
        <v>30</v>
      </c>
      <c r="E2972" s="718">
        <v>24.88</v>
      </c>
    </row>
    <row r="2973" spans="2:5" ht="30">
      <c r="B2973" s="719">
        <v>89567</v>
      </c>
      <c r="C2973" s="720" t="s">
        <v>4809</v>
      </c>
      <c r="D2973" s="719" t="s">
        <v>30</v>
      </c>
      <c r="E2973" s="721">
        <v>43.75</v>
      </c>
    </row>
    <row r="2974" spans="2:5">
      <c r="B2974" s="1079">
        <v>89568</v>
      </c>
      <c r="C2974" s="1080" t="s">
        <v>10727</v>
      </c>
      <c r="D2974" s="1079" t="s">
        <v>30</v>
      </c>
      <c r="E2974" s="718">
        <v>25.66</v>
      </c>
    </row>
    <row r="2975" spans="2:5" ht="30">
      <c r="B2975" s="719">
        <v>89569</v>
      </c>
      <c r="C2975" s="720" t="s">
        <v>894</v>
      </c>
      <c r="D2975" s="719" t="s">
        <v>30</v>
      </c>
      <c r="E2975" s="721">
        <v>42.36</v>
      </c>
    </row>
    <row r="2976" spans="2:5" ht="30">
      <c r="B2976" s="1079">
        <v>89570</v>
      </c>
      <c r="C2976" s="1080" t="s">
        <v>10728</v>
      </c>
      <c r="D2976" s="1079" t="s">
        <v>30</v>
      </c>
      <c r="E2976" s="718">
        <v>6.96</v>
      </c>
    </row>
    <row r="2977" spans="2:5" ht="30">
      <c r="B2977" s="719">
        <v>89571</v>
      </c>
      <c r="C2977" s="720" t="s">
        <v>4810</v>
      </c>
      <c r="D2977" s="719" t="s">
        <v>30</v>
      </c>
      <c r="E2977" s="721">
        <v>39.14</v>
      </c>
    </row>
    <row r="2978" spans="2:5" ht="30">
      <c r="B2978" s="1079">
        <v>89572</v>
      </c>
      <c r="C2978" s="1080" t="s">
        <v>10729</v>
      </c>
      <c r="D2978" s="1079" t="s">
        <v>30</v>
      </c>
      <c r="E2978" s="718">
        <v>6.02</v>
      </c>
    </row>
    <row r="2979" spans="2:5" ht="30">
      <c r="B2979" s="719">
        <v>89573</v>
      </c>
      <c r="C2979" s="720" t="s">
        <v>895</v>
      </c>
      <c r="D2979" s="719" t="s">
        <v>30</v>
      </c>
      <c r="E2979" s="721">
        <v>31.37</v>
      </c>
    </row>
    <row r="2980" spans="2:5" ht="30">
      <c r="B2980" s="1079">
        <v>89574</v>
      </c>
      <c r="C2980" s="1080" t="s">
        <v>4811</v>
      </c>
      <c r="D2980" s="1079" t="s">
        <v>30</v>
      </c>
      <c r="E2980" s="718">
        <v>56.72</v>
      </c>
    </row>
    <row r="2981" spans="2:5">
      <c r="B2981" s="719">
        <v>89575</v>
      </c>
      <c r="C2981" s="720" t="s">
        <v>10730</v>
      </c>
      <c r="D2981" s="719" t="s">
        <v>30</v>
      </c>
      <c r="E2981" s="721">
        <v>7.42</v>
      </c>
    </row>
    <row r="2982" spans="2:5">
      <c r="B2982" s="1079">
        <v>89577</v>
      </c>
      <c r="C2982" s="1080" t="s">
        <v>10731</v>
      </c>
      <c r="D2982" s="1079" t="s">
        <v>30</v>
      </c>
      <c r="E2982" s="718">
        <v>25.22</v>
      </c>
    </row>
    <row r="2983" spans="2:5" ht="30">
      <c r="B2983" s="719">
        <v>89579</v>
      </c>
      <c r="C2983" s="720" t="s">
        <v>10732</v>
      </c>
      <c r="D2983" s="719" t="s">
        <v>30</v>
      </c>
      <c r="E2983" s="721">
        <v>7.32</v>
      </c>
    </row>
    <row r="2984" spans="2:5" ht="30">
      <c r="B2984" s="1079">
        <v>89581</v>
      </c>
      <c r="C2984" s="1080" t="s">
        <v>896</v>
      </c>
      <c r="D2984" s="1079" t="s">
        <v>30</v>
      </c>
      <c r="E2984" s="718">
        <v>14.9</v>
      </c>
    </row>
    <row r="2985" spans="2:5" ht="30">
      <c r="B2985" s="719">
        <v>89582</v>
      </c>
      <c r="C2985" s="720" t="s">
        <v>897</v>
      </c>
      <c r="D2985" s="719" t="s">
        <v>30</v>
      </c>
      <c r="E2985" s="721">
        <v>14.53</v>
      </c>
    </row>
    <row r="2986" spans="2:5" ht="30">
      <c r="B2986" s="1079">
        <v>89583</v>
      </c>
      <c r="C2986" s="1080" t="s">
        <v>11266</v>
      </c>
      <c r="D2986" s="1079" t="s">
        <v>30</v>
      </c>
      <c r="E2986" s="718">
        <v>21.39</v>
      </c>
    </row>
    <row r="2987" spans="2:5" ht="30">
      <c r="B2987" s="719">
        <v>89584</v>
      </c>
      <c r="C2987" s="720" t="s">
        <v>898</v>
      </c>
      <c r="D2987" s="719" t="s">
        <v>30</v>
      </c>
      <c r="E2987" s="721">
        <v>23.55</v>
      </c>
    </row>
    <row r="2988" spans="2:5" ht="30">
      <c r="B2988" s="1079">
        <v>89585</v>
      </c>
      <c r="C2988" s="1080" t="s">
        <v>899</v>
      </c>
      <c r="D2988" s="1079" t="s">
        <v>30</v>
      </c>
      <c r="E2988" s="718">
        <v>20.100000000000001</v>
      </c>
    </row>
    <row r="2989" spans="2:5" ht="30">
      <c r="B2989" s="719">
        <v>89586</v>
      </c>
      <c r="C2989" s="720" t="s">
        <v>11267</v>
      </c>
      <c r="D2989" s="719" t="s">
        <v>30</v>
      </c>
      <c r="E2989" s="721">
        <v>20.100000000000001</v>
      </c>
    </row>
    <row r="2990" spans="2:5" ht="30">
      <c r="B2990" s="1079">
        <v>89587</v>
      </c>
      <c r="C2990" s="1080" t="s">
        <v>11268</v>
      </c>
      <c r="D2990" s="1079" t="s">
        <v>30</v>
      </c>
      <c r="E2990" s="718">
        <v>35.72</v>
      </c>
    </row>
    <row r="2991" spans="2:5" ht="30">
      <c r="B2991" s="719">
        <v>89590</v>
      </c>
      <c r="C2991" s="720" t="s">
        <v>900</v>
      </c>
      <c r="D2991" s="719" t="s">
        <v>30</v>
      </c>
      <c r="E2991" s="721">
        <v>72.73</v>
      </c>
    </row>
    <row r="2992" spans="2:5" ht="30">
      <c r="B2992" s="1079">
        <v>89591</v>
      </c>
      <c r="C2992" s="1080" t="s">
        <v>901</v>
      </c>
      <c r="D2992" s="1079" t="s">
        <v>30</v>
      </c>
      <c r="E2992" s="718">
        <v>59.86</v>
      </c>
    </row>
    <row r="2993" spans="2:5" ht="30">
      <c r="B2993" s="719">
        <v>89592</v>
      </c>
      <c r="C2993" s="720" t="s">
        <v>11269</v>
      </c>
      <c r="D2993" s="719" t="s">
        <v>30</v>
      </c>
      <c r="E2993" s="721">
        <v>229.77</v>
      </c>
    </row>
    <row r="2994" spans="2:5" ht="30">
      <c r="B2994" s="1079">
        <v>89593</v>
      </c>
      <c r="C2994" s="1080" t="s">
        <v>10733</v>
      </c>
      <c r="D2994" s="1079" t="s">
        <v>30</v>
      </c>
      <c r="E2994" s="718">
        <v>17.649999999999999</v>
      </c>
    </row>
    <row r="2995" spans="2:5">
      <c r="B2995" s="719">
        <v>89594</v>
      </c>
      <c r="C2995" s="720" t="s">
        <v>10734</v>
      </c>
      <c r="D2995" s="719" t="s">
        <v>30</v>
      </c>
      <c r="E2995" s="721">
        <v>30.66</v>
      </c>
    </row>
    <row r="2996" spans="2:5" ht="30">
      <c r="B2996" s="1079">
        <v>89595</v>
      </c>
      <c r="C2996" s="1080" t="s">
        <v>10735</v>
      </c>
      <c r="D2996" s="1079" t="s">
        <v>30</v>
      </c>
      <c r="E2996" s="718">
        <v>10.88</v>
      </c>
    </row>
    <row r="2997" spans="2:5" ht="30">
      <c r="B2997" s="719">
        <v>89596</v>
      </c>
      <c r="C2997" s="720" t="s">
        <v>10736</v>
      </c>
      <c r="D2997" s="719" t="s">
        <v>30</v>
      </c>
      <c r="E2997" s="721">
        <v>7.71</v>
      </c>
    </row>
    <row r="2998" spans="2:5">
      <c r="B2998" s="1079">
        <v>89597</v>
      </c>
      <c r="C2998" s="1080" t="s">
        <v>10737</v>
      </c>
      <c r="D2998" s="1079" t="s">
        <v>30</v>
      </c>
      <c r="E2998" s="718">
        <v>14.38</v>
      </c>
    </row>
    <row r="2999" spans="2:5">
      <c r="B2999" s="719">
        <v>89598</v>
      </c>
      <c r="C2999" s="720" t="s">
        <v>10738</v>
      </c>
      <c r="D2999" s="719" t="s">
        <v>30</v>
      </c>
      <c r="E2999" s="721">
        <v>33.28</v>
      </c>
    </row>
    <row r="3000" spans="2:5" ht="30">
      <c r="B3000" s="1079">
        <v>89599</v>
      </c>
      <c r="C3000" s="1080" t="s">
        <v>902</v>
      </c>
      <c r="D3000" s="1079" t="s">
        <v>30</v>
      </c>
      <c r="E3000" s="718">
        <v>9.92</v>
      </c>
    </row>
    <row r="3001" spans="2:5" ht="30">
      <c r="B3001" s="719">
        <v>89600</v>
      </c>
      <c r="C3001" s="720" t="s">
        <v>4812</v>
      </c>
      <c r="D3001" s="719" t="s">
        <v>30</v>
      </c>
      <c r="E3001" s="721">
        <v>11.07</v>
      </c>
    </row>
    <row r="3002" spans="2:5" ht="30">
      <c r="B3002" s="1079">
        <v>89605</v>
      </c>
      <c r="C3002" s="1080" t="s">
        <v>10739</v>
      </c>
      <c r="D3002" s="1079" t="s">
        <v>30</v>
      </c>
      <c r="E3002" s="718">
        <v>12.92</v>
      </c>
    </row>
    <row r="3003" spans="2:5">
      <c r="B3003" s="719">
        <v>89609</v>
      </c>
      <c r="C3003" s="720" t="s">
        <v>10740</v>
      </c>
      <c r="D3003" s="719" t="s">
        <v>30</v>
      </c>
      <c r="E3003" s="721">
        <v>66.69</v>
      </c>
    </row>
    <row r="3004" spans="2:5" ht="30">
      <c r="B3004" s="1079">
        <v>89610</v>
      </c>
      <c r="C3004" s="1080" t="s">
        <v>10741</v>
      </c>
      <c r="D3004" s="1079" t="s">
        <v>30</v>
      </c>
      <c r="E3004" s="718">
        <v>14.48</v>
      </c>
    </row>
    <row r="3005" spans="2:5">
      <c r="B3005" s="719">
        <v>89611</v>
      </c>
      <c r="C3005" s="720" t="s">
        <v>10742</v>
      </c>
      <c r="D3005" s="719" t="s">
        <v>30</v>
      </c>
      <c r="E3005" s="721">
        <v>21.22</v>
      </c>
    </row>
    <row r="3006" spans="2:5">
      <c r="B3006" s="1079">
        <v>89612</v>
      </c>
      <c r="C3006" s="1080" t="s">
        <v>10743</v>
      </c>
      <c r="D3006" s="1079" t="s">
        <v>30</v>
      </c>
      <c r="E3006" s="718">
        <v>135.4</v>
      </c>
    </row>
    <row r="3007" spans="2:5" ht="30">
      <c r="B3007" s="719">
        <v>89613</v>
      </c>
      <c r="C3007" s="720" t="s">
        <v>10744</v>
      </c>
      <c r="D3007" s="719" t="s">
        <v>30</v>
      </c>
      <c r="E3007" s="721">
        <v>23.55</v>
      </c>
    </row>
    <row r="3008" spans="2:5">
      <c r="B3008" s="1079">
        <v>89614</v>
      </c>
      <c r="C3008" s="1080" t="s">
        <v>10745</v>
      </c>
      <c r="D3008" s="1079" t="s">
        <v>30</v>
      </c>
      <c r="E3008" s="718">
        <v>40.229999999999997</v>
      </c>
    </row>
    <row r="3009" spans="2:5">
      <c r="B3009" s="719">
        <v>89615</v>
      </c>
      <c r="C3009" s="720" t="s">
        <v>10746</v>
      </c>
      <c r="D3009" s="719" t="s">
        <v>30</v>
      </c>
      <c r="E3009" s="721">
        <v>198.57</v>
      </c>
    </row>
    <row r="3010" spans="2:5" ht="30">
      <c r="B3010" s="1079">
        <v>89616</v>
      </c>
      <c r="C3010" s="1080" t="s">
        <v>10747</v>
      </c>
      <c r="D3010" s="1079" t="s">
        <v>30</v>
      </c>
      <c r="E3010" s="718">
        <v>32.83</v>
      </c>
    </row>
    <row r="3011" spans="2:5">
      <c r="B3011" s="719">
        <v>89617</v>
      </c>
      <c r="C3011" s="720" t="s">
        <v>10748</v>
      </c>
      <c r="D3011" s="719" t="s">
        <v>30</v>
      </c>
      <c r="E3011" s="721">
        <v>4.66</v>
      </c>
    </row>
    <row r="3012" spans="2:5" ht="30">
      <c r="B3012" s="1079">
        <v>89618</v>
      </c>
      <c r="C3012" s="1080" t="s">
        <v>10749</v>
      </c>
      <c r="D3012" s="1079" t="s">
        <v>30</v>
      </c>
      <c r="E3012" s="718">
        <v>12.04</v>
      </c>
    </row>
    <row r="3013" spans="2:5" ht="30">
      <c r="B3013" s="719">
        <v>89619</v>
      </c>
      <c r="C3013" s="720" t="s">
        <v>10750</v>
      </c>
      <c r="D3013" s="719" t="s">
        <v>30</v>
      </c>
      <c r="E3013" s="721">
        <v>6.21</v>
      </c>
    </row>
    <row r="3014" spans="2:5">
      <c r="B3014" s="1079">
        <v>89620</v>
      </c>
      <c r="C3014" s="1080" t="s">
        <v>10751</v>
      </c>
      <c r="D3014" s="1079" t="s">
        <v>30</v>
      </c>
      <c r="E3014" s="718">
        <v>7.25</v>
      </c>
    </row>
    <row r="3015" spans="2:5" ht="30">
      <c r="B3015" s="719">
        <v>89621</v>
      </c>
      <c r="C3015" s="720" t="s">
        <v>10752</v>
      </c>
      <c r="D3015" s="719" t="s">
        <v>30</v>
      </c>
      <c r="E3015" s="721">
        <v>19.059999999999999</v>
      </c>
    </row>
    <row r="3016" spans="2:5" ht="30">
      <c r="B3016" s="1079">
        <v>89622</v>
      </c>
      <c r="C3016" s="1080" t="s">
        <v>10753</v>
      </c>
      <c r="D3016" s="1079" t="s">
        <v>30</v>
      </c>
      <c r="E3016" s="718">
        <v>9.66</v>
      </c>
    </row>
    <row r="3017" spans="2:5">
      <c r="B3017" s="719">
        <v>89623</v>
      </c>
      <c r="C3017" s="720" t="s">
        <v>10754</v>
      </c>
      <c r="D3017" s="719" t="s">
        <v>30</v>
      </c>
      <c r="E3017" s="721">
        <v>12.69</v>
      </c>
    </row>
    <row r="3018" spans="2:5" ht="30">
      <c r="B3018" s="1079">
        <v>89624</v>
      </c>
      <c r="C3018" s="1080" t="s">
        <v>10755</v>
      </c>
      <c r="D3018" s="1079" t="s">
        <v>30</v>
      </c>
      <c r="E3018" s="718">
        <v>12.57</v>
      </c>
    </row>
    <row r="3019" spans="2:5">
      <c r="B3019" s="719">
        <v>89625</v>
      </c>
      <c r="C3019" s="720" t="s">
        <v>10756</v>
      </c>
      <c r="D3019" s="719" t="s">
        <v>30</v>
      </c>
      <c r="E3019" s="721">
        <v>15.27</v>
      </c>
    </row>
    <row r="3020" spans="2:5" ht="30">
      <c r="B3020" s="1079">
        <v>89626</v>
      </c>
      <c r="C3020" s="1080" t="s">
        <v>10757</v>
      </c>
      <c r="D3020" s="1079" t="s">
        <v>30</v>
      </c>
      <c r="E3020" s="718">
        <v>19.420000000000002</v>
      </c>
    </row>
    <row r="3021" spans="2:5" ht="30">
      <c r="B3021" s="719">
        <v>89627</v>
      </c>
      <c r="C3021" s="720" t="s">
        <v>10758</v>
      </c>
      <c r="D3021" s="719" t="s">
        <v>30</v>
      </c>
      <c r="E3021" s="721">
        <v>15</v>
      </c>
    </row>
    <row r="3022" spans="2:5">
      <c r="B3022" s="1079">
        <v>89628</v>
      </c>
      <c r="C3022" s="1080" t="s">
        <v>10759</v>
      </c>
      <c r="D3022" s="1079" t="s">
        <v>30</v>
      </c>
      <c r="E3022" s="718">
        <v>32.28</v>
      </c>
    </row>
    <row r="3023" spans="2:5">
      <c r="B3023" s="719">
        <v>89629</v>
      </c>
      <c r="C3023" s="720" t="s">
        <v>10760</v>
      </c>
      <c r="D3023" s="719" t="s">
        <v>30</v>
      </c>
      <c r="E3023" s="721">
        <v>57.49</v>
      </c>
    </row>
    <row r="3024" spans="2:5" ht="30">
      <c r="B3024" s="1079">
        <v>89630</v>
      </c>
      <c r="C3024" s="1080" t="s">
        <v>10761</v>
      </c>
      <c r="D3024" s="1079" t="s">
        <v>30</v>
      </c>
      <c r="E3024" s="718">
        <v>49.22</v>
      </c>
    </row>
    <row r="3025" spans="2:5">
      <c r="B3025" s="719">
        <v>89631</v>
      </c>
      <c r="C3025" s="720" t="s">
        <v>10762</v>
      </c>
      <c r="D3025" s="719" t="s">
        <v>30</v>
      </c>
      <c r="E3025" s="721">
        <v>84.89</v>
      </c>
    </row>
    <row r="3026" spans="2:5" ht="30">
      <c r="B3026" s="1079">
        <v>89632</v>
      </c>
      <c r="C3026" s="1080" t="s">
        <v>10763</v>
      </c>
      <c r="D3026" s="1079" t="s">
        <v>30</v>
      </c>
      <c r="E3026" s="718">
        <v>72.599999999999994</v>
      </c>
    </row>
    <row r="3027" spans="2:5" ht="30">
      <c r="B3027" s="719">
        <v>89637</v>
      </c>
      <c r="C3027" s="720" t="s">
        <v>4813</v>
      </c>
      <c r="D3027" s="719" t="s">
        <v>30</v>
      </c>
      <c r="E3027" s="721">
        <v>6.44</v>
      </c>
    </row>
    <row r="3028" spans="2:5" ht="30">
      <c r="B3028" s="1079">
        <v>89638</v>
      </c>
      <c r="C3028" s="1080" t="s">
        <v>9386</v>
      </c>
      <c r="D3028" s="1079" t="s">
        <v>30</v>
      </c>
      <c r="E3028" s="718">
        <v>7.2</v>
      </c>
    </row>
    <row r="3029" spans="2:5" ht="30">
      <c r="B3029" s="719">
        <v>89639</v>
      </c>
      <c r="C3029" s="720" t="s">
        <v>9387</v>
      </c>
      <c r="D3029" s="719" t="s">
        <v>30</v>
      </c>
      <c r="E3029" s="721">
        <v>7.49</v>
      </c>
    </row>
    <row r="3030" spans="2:5" ht="30">
      <c r="B3030" s="1079">
        <v>89641</v>
      </c>
      <c r="C3030" s="1080" t="s">
        <v>4814</v>
      </c>
      <c r="D3030" s="1079" t="s">
        <v>30</v>
      </c>
      <c r="E3030" s="718">
        <v>9.06</v>
      </c>
    </row>
    <row r="3031" spans="2:5" ht="30">
      <c r="B3031" s="719">
        <v>89642</v>
      </c>
      <c r="C3031" s="720" t="s">
        <v>9388</v>
      </c>
      <c r="D3031" s="719" t="s">
        <v>30</v>
      </c>
      <c r="E3031" s="721">
        <v>10.51</v>
      </c>
    </row>
    <row r="3032" spans="2:5" ht="30">
      <c r="B3032" s="1079">
        <v>89643</v>
      </c>
      <c r="C3032" s="1080" t="s">
        <v>9389</v>
      </c>
      <c r="D3032" s="1079" t="s">
        <v>30</v>
      </c>
      <c r="E3032" s="718">
        <v>10.99</v>
      </c>
    </row>
    <row r="3033" spans="2:5" ht="30">
      <c r="B3033" s="719">
        <v>89645</v>
      </c>
      <c r="C3033" s="720" t="s">
        <v>4815</v>
      </c>
      <c r="D3033" s="719" t="s">
        <v>30</v>
      </c>
      <c r="E3033" s="721">
        <v>19.989999999999998</v>
      </c>
    </row>
    <row r="3034" spans="2:5" ht="30">
      <c r="B3034" s="1079">
        <v>89646</v>
      </c>
      <c r="C3034" s="1080" t="s">
        <v>9390</v>
      </c>
      <c r="D3034" s="1079" t="s">
        <v>30</v>
      </c>
      <c r="E3034" s="718">
        <v>14.24</v>
      </c>
    </row>
    <row r="3035" spans="2:5" ht="30">
      <c r="B3035" s="719">
        <v>89647</v>
      </c>
      <c r="C3035" s="720" t="s">
        <v>9391</v>
      </c>
      <c r="D3035" s="719" t="s">
        <v>30</v>
      </c>
      <c r="E3035" s="721">
        <v>13.91</v>
      </c>
    </row>
    <row r="3036" spans="2:5" ht="30">
      <c r="B3036" s="1079">
        <v>89648</v>
      </c>
      <c r="C3036" s="1080" t="s">
        <v>9392</v>
      </c>
      <c r="D3036" s="1079" t="s">
        <v>30</v>
      </c>
      <c r="E3036" s="718">
        <v>15.45</v>
      </c>
    </row>
    <row r="3037" spans="2:5" ht="30">
      <c r="B3037" s="719">
        <v>89649</v>
      </c>
      <c r="C3037" s="720" t="s">
        <v>9393</v>
      </c>
      <c r="D3037" s="719" t="s">
        <v>30</v>
      </c>
      <c r="E3037" s="721">
        <v>21.17</v>
      </c>
    </row>
    <row r="3038" spans="2:5" ht="30">
      <c r="B3038" s="1079">
        <v>89650</v>
      </c>
      <c r="C3038" s="1080" t="s">
        <v>9394</v>
      </c>
      <c r="D3038" s="1079" t="s">
        <v>30</v>
      </c>
      <c r="E3038" s="718">
        <v>21.17</v>
      </c>
    </row>
    <row r="3039" spans="2:5">
      <c r="B3039" s="719">
        <v>89651</v>
      </c>
      <c r="C3039" s="720" t="s">
        <v>4816</v>
      </c>
      <c r="D3039" s="719" t="s">
        <v>30</v>
      </c>
      <c r="E3039" s="721">
        <v>4.3600000000000003</v>
      </c>
    </row>
    <row r="3040" spans="2:5" ht="30">
      <c r="B3040" s="1079">
        <v>89652</v>
      </c>
      <c r="C3040" s="1080" t="s">
        <v>9395</v>
      </c>
      <c r="D3040" s="1079" t="s">
        <v>30</v>
      </c>
      <c r="E3040" s="718">
        <v>7.66</v>
      </c>
    </row>
    <row r="3041" spans="2:5" ht="30">
      <c r="B3041" s="719">
        <v>89653</v>
      </c>
      <c r="C3041" s="720" t="s">
        <v>4817</v>
      </c>
      <c r="D3041" s="719" t="s">
        <v>30</v>
      </c>
      <c r="E3041" s="721">
        <v>12.74</v>
      </c>
    </row>
    <row r="3042" spans="2:5">
      <c r="B3042" s="1079">
        <v>89654</v>
      </c>
      <c r="C3042" s="1080" t="s">
        <v>9396</v>
      </c>
      <c r="D3042" s="1079" t="s">
        <v>30</v>
      </c>
      <c r="E3042" s="718">
        <v>12.41</v>
      </c>
    </row>
    <row r="3043" spans="2:5" ht="30">
      <c r="B3043" s="719">
        <v>89655</v>
      </c>
      <c r="C3043" s="720" t="s">
        <v>9397</v>
      </c>
      <c r="D3043" s="719" t="s">
        <v>30</v>
      </c>
      <c r="E3043" s="721">
        <v>18.61</v>
      </c>
    </row>
    <row r="3044" spans="2:5" ht="30">
      <c r="B3044" s="1079">
        <v>89656</v>
      </c>
      <c r="C3044" s="1080" t="s">
        <v>9398</v>
      </c>
      <c r="D3044" s="1079" t="s">
        <v>30</v>
      </c>
      <c r="E3044" s="718">
        <v>8.18</v>
      </c>
    </row>
    <row r="3045" spans="2:5" ht="30">
      <c r="B3045" s="719">
        <v>89657</v>
      </c>
      <c r="C3045" s="720" t="s">
        <v>9399</v>
      </c>
      <c r="D3045" s="719" t="s">
        <v>30</v>
      </c>
      <c r="E3045" s="721">
        <v>8.35</v>
      </c>
    </row>
    <row r="3046" spans="2:5">
      <c r="B3046" s="1079">
        <v>89658</v>
      </c>
      <c r="C3046" s="1080" t="s">
        <v>9400</v>
      </c>
      <c r="D3046" s="1079" t="s">
        <v>30</v>
      </c>
      <c r="E3046" s="718">
        <v>5.97</v>
      </c>
    </row>
    <row r="3047" spans="2:5" ht="30">
      <c r="B3047" s="719">
        <v>89659</v>
      </c>
      <c r="C3047" s="720" t="s">
        <v>9401</v>
      </c>
      <c r="D3047" s="719" t="s">
        <v>30</v>
      </c>
      <c r="E3047" s="721">
        <v>11.03</v>
      </c>
    </row>
    <row r="3048" spans="2:5" ht="30">
      <c r="B3048" s="1079">
        <v>89660</v>
      </c>
      <c r="C3048" s="1080" t="s">
        <v>4818</v>
      </c>
      <c r="D3048" s="1079" t="s">
        <v>30</v>
      </c>
      <c r="E3048" s="718">
        <v>5.53</v>
      </c>
    </row>
    <row r="3049" spans="2:5">
      <c r="B3049" s="719">
        <v>89661</v>
      </c>
      <c r="C3049" s="720" t="s">
        <v>9402</v>
      </c>
      <c r="D3049" s="719" t="s">
        <v>30</v>
      </c>
      <c r="E3049" s="721">
        <v>14.88</v>
      </c>
    </row>
    <row r="3050" spans="2:5" ht="30">
      <c r="B3050" s="1079">
        <v>89662</v>
      </c>
      <c r="C3050" s="1080" t="s">
        <v>9403</v>
      </c>
      <c r="D3050" s="1079" t="s">
        <v>30</v>
      </c>
      <c r="E3050" s="718">
        <v>23.11</v>
      </c>
    </row>
    <row r="3051" spans="2:5" ht="30">
      <c r="B3051" s="719">
        <v>89663</v>
      </c>
      <c r="C3051" s="720" t="s">
        <v>9404</v>
      </c>
      <c r="D3051" s="719" t="s">
        <v>30</v>
      </c>
      <c r="E3051" s="721">
        <v>9.32</v>
      </c>
    </row>
    <row r="3052" spans="2:5" ht="30">
      <c r="B3052" s="1079">
        <v>89664</v>
      </c>
      <c r="C3052" s="1080" t="s">
        <v>9405</v>
      </c>
      <c r="D3052" s="1079" t="s">
        <v>30</v>
      </c>
      <c r="E3052" s="718">
        <v>11.03</v>
      </c>
    </row>
    <row r="3053" spans="2:5" ht="30">
      <c r="B3053" s="719">
        <v>89665</v>
      </c>
      <c r="C3053" s="720" t="s">
        <v>4819</v>
      </c>
      <c r="D3053" s="719" t="s">
        <v>30</v>
      </c>
      <c r="E3053" s="721">
        <v>8.16</v>
      </c>
    </row>
    <row r="3054" spans="2:5" ht="30">
      <c r="B3054" s="1079">
        <v>89666</v>
      </c>
      <c r="C3054" s="1080" t="s">
        <v>9406</v>
      </c>
      <c r="D3054" s="1079" t="s">
        <v>30</v>
      </c>
      <c r="E3054" s="718">
        <v>4.78</v>
      </c>
    </row>
    <row r="3055" spans="2:5" ht="30">
      <c r="B3055" s="719">
        <v>89667</v>
      </c>
      <c r="C3055" s="720" t="s">
        <v>4820</v>
      </c>
      <c r="D3055" s="719" t="s">
        <v>30</v>
      </c>
      <c r="E3055" s="721">
        <v>23.01</v>
      </c>
    </row>
    <row r="3056" spans="2:5" ht="30">
      <c r="B3056" s="1079">
        <v>89668</v>
      </c>
      <c r="C3056" s="1080" t="s">
        <v>4821</v>
      </c>
      <c r="D3056" s="1079" t="s">
        <v>30</v>
      </c>
      <c r="E3056" s="718">
        <v>21.9</v>
      </c>
    </row>
    <row r="3057" spans="2:5" ht="30">
      <c r="B3057" s="719">
        <v>89669</v>
      </c>
      <c r="C3057" s="720" t="s">
        <v>903</v>
      </c>
      <c r="D3057" s="719" t="s">
        <v>30</v>
      </c>
      <c r="E3057" s="721">
        <v>12.66</v>
      </c>
    </row>
    <row r="3058" spans="2:5">
      <c r="B3058" s="1079">
        <v>89670</v>
      </c>
      <c r="C3058" s="1080" t="s">
        <v>9407</v>
      </c>
      <c r="D3058" s="1079" t="s">
        <v>30</v>
      </c>
      <c r="E3058" s="718">
        <v>8.93</v>
      </c>
    </row>
    <row r="3059" spans="2:5" ht="30">
      <c r="B3059" s="719">
        <v>89671</v>
      </c>
      <c r="C3059" s="720" t="s">
        <v>4822</v>
      </c>
      <c r="D3059" s="719" t="s">
        <v>30</v>
      </c>
      <c r="E3059" s="721">
        <v>18.23</v>
      </c>
    </row>
    <row r="3060" spans="2:5" ht="30">
      <c r="B3060" s="1079">
        <v>89672</v>
      </c>
      <c r="C3060" s="1080" t="s">
        <v>9408</v>
      </c>
      <c r="D3060" s="1079" t="s">
        <v>30</v>
      </c>
      <c r="E3060" s="718">
        <v>14.72</v>
      </c>
    </row>
    <row r="3061" spans="2:5" ht="30">
      <c r="B3061" s="719">
        <v>89673</v>
      </c>
      <c r="C3061" s="720" t="s">
        <v>904</v>
      </c>
      <c r="D3061" s="719" t="s">
        <v>30</v>
      </c>
      <c r="E3061" s="721">
        <v>14.62</v>
      </c>
    </row>
    <row r="3062" spans="2:5">
      <c r="B3062" s="1079">
        <v>89674</v>
      </c>
      <c r="C3062" s="1080" t="s">
        <v>9409</v>
      </c>
      <c r="D3062" s="1079" t="s">
        <v>30</v>
      </c>
      <c r="E3062" s="718">
        <v>22.1</v>
      </c>
    </row>
    <row r="3063" spans="2:5" ht="30">
      <c r="B3063" s="719">
        <v>89675</v>
      </c>
      <c r="C3063" s="720" t="s">
        <v>4823</v>
      </c>
      <c r="D3063" s="719" t="s">
        <v>30</v>
      </c>
      <c r="E3063" s="721">
        <v>31.31</v>
      </c>
    </row>
    <row r="3064" spans="2:5" ht="30">
      <c r="B3064" s="1079">
        <v>89676</v>
      </c>
      <c r="C3064" s="1080" t="s">
        <v>9410</v>
      </c>
      <c r="D3064" s="1079" t="s">
        <v>30</v>
      </c>
      <c r="E3064" s="718">
        <v>34.14</v>
      </c>
    </row>
    <row r="3065" spans="2:5" ht="30">
      <c r="B3065" s="719">
        <v>89677</v>
      </c>
      <c r="C3065" s="720" t="s">
        <v>905</v>
      </c>
      <c r="D3065" s="719" t="s">
        <v>30</v>
      </c>
      <c r="E3065" s="721">
        <v>37.11</v>
      </c>
    </row>
    <row r="3066" spans="2:5" ht="30">
      <c r="B3066" s="1079">
        <v>89678</v>
      </c>
      <c r="C3066" s="1080" t="s">
        <v>9411</v>
      </c>
      <c r="D3066" s="1079" t="s">
        <v>30</v>
      </c>
      <c r="E3066" s="718">
        <v>6.36</v>
      </c>
    </row>
    <row r="3067" spans="2:5" ht="30">
      <c r="B3067" s="719">
        <v>89679</v>
      </c>
      <c r="C3067" s="720" t="s">
        <v>4824</v>
      </c>
      <c r="D3067" s="719" t="s">
        <v>30</v>
      </c>
      <c r="E3067" s="721">
        <v>59.27</v>
      </c>
    </row>
    <row r="3068" spans="2:5">
      <c r="B3068" s="1079">
        <v>89680</v>
      </c>
      <c r="C3068" s="1080" t="s">
        <v>9412</v>
      </c>
      <c r="D3068" s="1079" t="s">
        <v>30</v>
      </c>
      <c r="E3068" s="718">
        <v>14.23</v>
      </c>
    </row>
    <row r="3069" spans="2:5" ht="30">
      <c r="B3069" s="719">
        <v>89681</v>
      </c>
      <c r="C3069" s="720" t="s">
        <v>906</v>
      </c>
      <c r="D3069" s="719" t="s">
        <v>30</v>
      </c>
      <c r="E3069" s="721">
        <v>40.97</v>
      </c>
    </row>
    <row r="3070" spans="2:5" ht="30">
      <c r="B3070" s="1079">
        <v>89682</v>
      </c>
      <c r="C3070" s="1080" t="s">
        <v>9413</v>
      </c>
      <c r="D3070" s="1079" t="s">
        <v>30</v>
      </c>
      <c r="E3070" s="718">
        <v>22.88</v>
      </c>
    </row>
    <row r="3071" spans="2:5">
      <c r="B3071" s="719">
        <v>89684</v>
      </c>
      <c r="C3071" s="720" t="s">
        <v>9414</v>
      </c>
      <c r="D3071" s="719" t="s">
        <v>30</v>
      </c>
      <c r="E3071" s="721">
        <v>32.159999999999997</v>
      </c>
    </row>
    <row r="3072" spans="2:5" ht="30">
      <c r="B3072" s="1079">
        <v>89685</v>
      </c>
      <c r="C3072" s="1080" t="s">
        <v>4825</v>
      </c>
      <c r="D3072" s="1079" t="s">
        <v>30</v>
      </c>
      <c r="E3072" s="718">
        <v>27.7</v>
      </c>
    </row>
    <row r="3073" spans="2:5" ht="30">
      <c r="B3073" s="719">
        <v>89686</v>
      </c>
      <c r="C3073" s="720" t="s">
        <v>9415</v>
      </c>
      <c r="D3073" s="719" t="s">
        <v>30</v>
      </c>
      <c r="E3073" s="721">
        <v>123.96</v>
      </c>
    </row>
    <row r="3074" spans="2:5" ht="30">
      <c r="B3074" s="1079">
        <v>89687</v>
      </c>
      <c r="C3074" s="1080" t="s">
        <v>4826</v>
      </c>
      <c r="D3074" s="1079" t="s">
        <v>30</v>
      </c>
      <c r="E3074" s="718">
        <v>23.13</v>
      </c>
    </row>
    <row r="3075" spans="2:5" ht="30">
      <c r="B3075" s="719">
        <v>89689</v>
      </c>
      <c r="C3075" s="720" t="s">
        <v>9416</v>
      </c>
      <c r="D3075" s="719" t="s">
        <v>30</v>
      </c>
      <c r="E3075" s="721">
        <v>24.74</v>
      </c>
    </row>
    <row r="3076" spans="2:5" ht="30">
      <c r="B3076" s="1079">
        <v>89690</v>
      </c>
      <c r="C3076" s="1080" t="s">
        <v>4827</v>
      </c>
      <c r="D3076" s="1079" t="s">
        <v>30</v>
      </c>
      <c r="E3076" s="718">
        <v>42</v>
      </c>
    </row>
    <row r="3077" spans="2:5">
      <c r="B3077" s="719">
        <v>89691</v>
      </c>
      <c r="C3077" s="720" t="s">
        <v>4828</v>
      </c>
      <c r="D3077" s="719" t="s">
        <v>30</v>
      </c>
      <c r="E3077" s="721">
        <v>8.24</v>
      </c>
    </row>
    <row r="3078" spans="2:5" ht="30">
      <c r="B3078" s="1079">
        <v>89692</v>
      </c>
      <c r="C3078" s="1080" t="s">
        <v>907</v>
      </c>
      <c r="D3078" s="1079" t="s">
        <v>30</v>
      </c>
      <c r="E3078" s="718">
        <v>40.61</v>
      </c>
    </row>
    <row r="3079" spans="2:5" ht="30">
      <c r="B3079" s="719">
        <v>89693</v>
      </c>
      <c r="C3079" s="720" t="s">
        <v>4829</v>
      </c>
      <c r="D3079" s="719" t="s">
        <v>30</v>
      </c>
      <c r="E3079" s="721">
        <v>37.39</v>
      </c>
    </row>
    <row r="3080" spans="2:5" ht="30">
      <c r="B3080" s="1079">
        <v>89694</v>
      </c>
      <c r="C3080" s="1080" t="s">
        <v>9417</v>
      </c>
      <c r="D3080" s="1079" t="s">
        <v>30</v>
      </c>
      <c r="E3080" s="718">
        <v>13.91</v>
      </c>
    </row>
    <row r="3081" spans="2:5" ht="30">
      <c r="B3081" s="719">
        <v>89695</v>
      </c>
      <c r="C3081" s="720" t="s">
        <v>9418</v>
      </c>
      <c r="D3081" s="719" t="s">
        <v>30</v>
      </c>
      <c r="E3081" s="721">
        <v>12.84</v>
      </c>
    </row>
    <row r="3082" spans="2:5" ht="30">
      <c r="B3082" s="1079">
        <v>89696</v>
      </c>
      <c r="C3082" s="1080" t="s">
        <v>908</v>
      </c>
      <c r="D3082" s="1079" t="s">
        <v>30</v>
      </c>
      <c r="E3082" s="718">
        <v>29.62</v>
      </c>
    </row>
    <row r="3083" spans="2:5">
      <c r="B3083" s="719">
        <v>89697</v>
      </c>
      <c r="C3083" s="720" t="s">
        <v>4830</v>
      </c>
      <c r="D3083" s="719" t="s">
        <v>30</v>
      </c>
      <c r="E3083" s="721">
        <v>10.27</v>
      </c>
    </row>
    <row r="3084" spans="2:5" ht="30">
      <c r="B3084" s="1079">
        <v>89698</v>
      </c>
      <c r="C3084" s="1080" t="s">
        <v>4831</v>
      </c>
      <c r="D3084" s="1079" t="s">
        <v>30</v>
      </c>
      <c r="E3084" s="718">
        <v>117.14</v>
      </c>
    </row>
    <row r="3085" spans="2:5" ht="30">
      <c r="B3085" s="719">
        <v>89699</v>
      </c>
      <c r="C3085" s="720" t="s">
        <v>909</v>
      </c>
      <c r="D3085" s="719" t="s">
        <v>30</v>
      </c>
      <c r="E3085" s="721">
        <v>94.63</v>
      </c>
    </row>
    <row r="3086" spans="2:5" ht="30">
      <c r="B3086" s="1079">
        <v>89700</v>
      </c>
      <c r="C3086" s="1080" t="s">
        <v>9419</v>
      </c>
      <c r="D3086" s="1079" t="s">
        <v>30</v>
      </c>
      <c r="E3086" s="718">
        <v>15.12</v>
      </c>
    </row>
    <row r="3087" spans="2:5" ht="30">
      <c r="B3087" s="719">
        <v>89701</v>
      </c>
      <c r="C3087" s="720" t="s">
        <v>4832</v>
      </c>
      <c r="D3087" s="719" t="s">
        <v>30</v>
      </c>
      <c r="E3087" s="721">
        <v>83.49</v>
      </c>
    </row>
    <row r="3088" spans="2:5" ht="30">
      <c r="B3088" s="1079">
        <v>89702</v>
      </c>
      <c r="C3088" s="1080" t="s">
        <v>9420</v>
      </c>
      <c r="D3088" s="1079" t="s">
        <v>30</v>
      </c>
      <c r="E3088" s="718">
        <v>15.12</v>
      </c>
    </row>
    <row r="3089" spans="2:5" ht="30">
      <c r="B3089" s="719">
        <v>89703</v>
      </c>
      <c r="C3089" s="720" t="s">
        <v>4833</v>
      </c>
      <c r="D3089" s="719" t="s">
        <v>30</v>
      </c>
      <c r="E3089" s="721">
        <v>34.81</v>
      </c>
    </row>
    <row r="3090" spans="2:5" ht="30">
      <c r="B3090" s="1079">
        <v>89704</v>
      </c>
      <c r="C3090" s="1080" t="s">
        <v>910</v>
      </c>
      <c r="D3090" s="1079" t="s">
        <v>30</v>
      </c>
      <c r="E3090" s="718">
        <v>67.39</v>
      </c>
    </row>
    <row r="3091" spans="2:5">
      <c r="B3091" s="719">
        <v>89705</v>
      </c>
      <c r="C3091" s="720" t="s">
        <v>9421</v>
      </c>
      <c r="D3091" s="719" t="s">
        <v>30</v>
      </c>
      <c r="E3091" s="721">
        <v>16.809999999999999</v>
      </c>
    </row>
    <row r="3092" spans="2:5">
      <c r="B3092" s="1079">
        <v>89706</v>
      </c>
      <c r="C3092" s="1080" t="s">
        <v>9422</v>
      </c>
      <c r="D3092" s="1079" t="s">
        <v>30</v>
      </c>
      <c r="E3092" s="718">
        <v>37.74</v>
      </c>
    </row>
    <row r="3093" spans="2:5">
      <c r="B3093" s="719">
        <v>89715</v>
      </c>
      <c r="C3093" s="720" t="s">
        <v>9423</v>
      </c>
      <c r="D3093" s="719" t="s">
        <v>30</v>
      </c>
      <c r="E3093" s="721">
        <v>20.66</v>
      </c>
    </row>
    <row r="3094" spans="2:5">
      <c r="B3094" s="1079">
        <v>89718</v>
      </c>
      <c r="C3094" s="1080" t="s">
        <v>9424</v>
      </c>
      <c r="D3094" s="1079" t="s">
        <v>29</v>
      </c>
      <c r="E3094" s="718">
        <v>39.119999999999997</v>
      </c>
    </row>
    <row r="3095" spans="2:5" ht="30">
      <c r="B3095" s="719">
        <v>89719</v>
      </c>
      <c r="C3095" s="720" t="s">
        <v>9425</v>
      </c>
      <c r="D3095" s="719" t="s">
        <v>30</v>
      </c>
      <c r="E3095" s="721">
        <v>7.28</v>
      </c>
    </row>
    <row r="3096" spans="2:5" ht="30">
      <c r="B3096" s="1079">
        <v>89720</v>
      </c>
      <c r="C3096" s="1080" t="s">
        <v>9426</v>
      </c>
      <c r="D3096" s="1079" t="s">
        <v>30</v>
      </c>
      <c r="E3096" s="718">
        <v>8.73</v>
      </c>
    </row>
    <row r="3097" spans="2:5" ht="30">
      <c r="B3097" s="719">
        <v>89721</v>
      </c>
      <c r="C3097" s="720" t="s">
        <v>9427</v>
      </c>
      <c r="D3097" s="719" t="s">
        <v>30</v>
      </c>
      <c r="E3097" s="721">
        <v>9.2100000000000009</v>
      </c>
    </row>
    <row r="3098" spans="2:5" ht="30">
      <c r="B3098" s="1079">
        <v>89723</v>
      </c>
      <c r="C3098" s="1080" t="s">
        <v>9428</v>
      </c>
      <c r="D3098" s="1079" t="s">
        <v>30</v>
      </c>
      <c r="E3098" s="718">
        <v>12.18</v>
      </c>
    </row>
    <row r="3099" spans="2:5" ht="30">
      <c r="B3099" s="719">
        <v>89724</v>
      </c>
      <c r="C3099" s="720" t="s">
        <v>10764</v>
      </c>
      <c r="D3099" s="719" t="s">
        <v>30</v>
      </c>
      <c r="E3099" s="721">
        <v>5.58</v>
      </c>
    </row>
    <row r="3100" spans="2:5" ht="30">
      <c r="B3100" s="1079">
        <v>89725</v>
      </c>
      <c r="C3100" s="1080" t="s">
        <v>9429</v>
      </c>
      <c r="D3100" s="1079" t="s">
        <v>30</v>
      </c>
      <c r="E3100" s="718">
        <v>11.84</v>
      </c>
    </row>
    <row r="3101" spans="2:5" ht="30">
      <c r="B3101" s="719">
        <v>89726</v>
      </c>
      <c r="C3101" s="720" t="s">
        <v>10765</v>
      </c>
      <c r="D3101" s="719" t="s">
        <v>30</v>
      </c>
      <c r="E3101" s="721">
        <v>6.46</v>
      </c>
    </row>
    <row r="3102" spans="2:5" ht="30">
      <c r="B3102" s="1079">
        <v>89727</v>
      </c>
      <c r="C3102" s="1080" t="s">
        <v>9430</v>
      </c>
      <c r="D3102" s="1079" t="s">
        <v>30</v>
      </c>
      <c r="E3102" s="718">
        <v>13.39</v>
      </c>
    </row>
    <row r="3103" spans="2:5" ht="30">
      <c r="B3103" s="719">
        <v>89728</v>
      </c>
      <c r="C3103" s="720" t="s">
        <v>10766</v>
      </c>
      <c r="D3103" s="719" t="s">
        <v>30</v>
      </c>
      <c r="E3103" s="721">
        <v>7.45</v>
      </c>
    </row>
    <row r="3104" spans="2:5" ht="30">
      <c r="B3104" s="1079">
        <v>89729</v>
      </c>
      <c r="C3104" s="1080" t="s">
        <v>9431</v>
      </c>
      <c r="D3104" s="1079" t="s">
        <v>30</v>
      </c>
      <c r="E3104" s="718">
        <v>18.73</v>
      </c>
    </row>
    <row r="3105" spans="2:5" ht="30">
      <c r="B3105" s="719">
        <v>89730</v>
      </c>
      <c r="C3105" s="720" t="s">
        <v>10767</v>
      </c>
      <c r="D3105" s="719" t="s">
        <v>30</v>
      </c>
      <c r="E3105" s="721">
        <v>7.56</v>
      </c>
    </row>
    <row r="3106" spans="2:5" ht="30">
      <c r="B3106" s="1079">
        <v>89731</v>
      </c>
      <c r="C3106" s="1080" t="s">
        <v>4834</v>
      </c>
      <c r="D3106" s="1079" t="s">
        <v>30</v>
      </c>
      <c r="E3106" s="718">
        <v>7.66</v>
      </c>
    </row>
    <row r="3107" spans="2:5" ht="30">
      <c r="B3107" s="719">
        <v>89732</v>
      </c>
      <c r="C3107" s="720" t="s">
        <v>4835</v>
      </c>
      <c r="D3107" s="719" t="s">
        <v>30</v>
      </c>
      <c r="E3107" s="721">
        <v>8.2799999999999994</v>
      </c>
    </row>
    <row r="3108" spans="2:5" ht="30">
      <c r="B3108" s="1079">
        <v>89733</v>
      </c>
      <c r="C3108" s="1080" t="s">
        <v>4836</v>
      </c>
      <c r="D3108" s="1079" t="s">
        <v>30</v>
      </c>
      <c r="E3108" s="718">
        <v>12.9</v>
      </c>
    </row>
    <row r="3109" spans="2:5" ht="30">
      <c r="B3109" s="719">
        <v>89734</v>
      </c>
      <c r="C3109" s="720" t="s">
        <v>9432</v>
      </c>
      <c r="D3109" s="719" t="s">
        <v>30</v>
      </c>
      <c r="E3109" s="721">
        <v>18.73</v>
      </c>
    </row>
    <row r="3110" spans="2:5" ht="30">
      <c r="B3110" s="1079">
        <v>89735</v>
      </c>
      <c r="C3110" s="1080" t="s">
        <v>4837</v>
      </c>
      <c r="D3110" s="1079" t="s">
        <v>30</v>
      </c>
      <c r="E3110" s="718">
        <v>12.8</v>
      </c>
    </row>
    <row r="3111" spans="2:5">
      <c r="B3111" s="719">
        <v>89736</v>
      </c>
      <c r="C3111" s="720" t="s">
        <v>9433</v>
      </c>
      <c r="D3111" s="719" t="s">
        <v>30</v>
      </c>
      <c r="E3111" s="721">
        <v>4.8</v>
      </c>
    </row>
    <row r="3112" spans="2:5" ht="30">
      <c r="B3112" s="1079">
        <v>89737</v>
      </c>
      <c r="C3112" s="1080" t="s">
        <v>4838</v>
      </c>
      <c r="D3112" s="1079" t="s">
        <v>30</v>
      </c>
      <c r="E3112" s="718">
        <v>13.41</v>
      </c>
    </row>
    <row r="3113" spans="2:5" ht="30">
      <c r="B3113" s="719">
        <v>89738</v>
      </c>
      <c r="C3113" s="720" t="s">
        <v>9434</v>
      </c>
      <c r="D3113" s="719" t="s">
        <v>30</v>
      </c>
      <c r="E3113" s="721">
        <v>9.85</v>
      </c>
    </row>
    <row r="3114" spans="2:5" ht="30">
      <c r="B3114" s="1079">
        <v>89739</v>
      </c>
      <c r="C3114" s="1080" t="s">
        <v>4839</v>
      </c>
      <c r="D3114" s="1079" t="s">
        <v>30</v>
      </c>
      <c r="E3114" s="718">
        <v>14.32</v>
      </c>
    </row>
    <row r="3115" spans="2:5" ht="30">
      <c r="B3115" s="719">
        <v>89740</v>
      </c>
      <c r="C3115" s="720" t="s">
        <v>9435</v>
      </c>
      <c r="D3115" s="719" t="s">
        <v>30</v>
      </c>
      <c r="E3115" s="721">
        <v>4.3600000000000003</v>
      </c>
    </row>
    <row r="3116" spans="2:5">
      <c r="B3116" s="1079">
        <v>89741</v>
      </c>
      <c r="C3116" s="1080" t="s">
        <v>9436</v>
      </c>
      <c r="D3116" s="1079" t="s">
        <v>30</v>
      </c>
      <c r="E3116" s="718">
        <v>13.7</v>
      </c>
    </row>
    <row r="3117" spans="2:5" ht="30">
      <c r="B3117" s="719">
        <v>89742</v>
      </c>
      <c r="C3117" s="720" t="s">
        <v>4840</v>
      </c>
      <c r="D3117" s="719" t="s">
        <v>30</v>
      </c>
      <c r="E3117" s="721">
        <v>22.89</v>
      </c>
    </row>
    <row r="3118" spans="2:5" ht="30">
      <c r="B3118" s="1079">
        <v>89743</v>
      </c>
      <c r="C3118" s="1080" t="s">
        <v>4841</v>
      </c>
      <c r="D3118" s="1079" t="s">
        <v>30</v>
      </c>
      <c r="E3118" s="718">
        <v>30.64</v>
      </c>
    </row>
    <row r="3119" spans="2:5" ht="30">
      <c r="B3119" s="719">
        <v>89744</v>
      </c>
      <c r="C3119" s="720" t="s">
        <v>4842</v>
      </c>
      <c r="D3119" s="719" t="s">
        <v>30</v>
      </c>
      <c r="E3119" s="721">
        <v>17.64</v>
      </c>
    </row>
    <row r="3120" spans="2:5" ht="30">
      <c r="B3120" s="1079">
        <v>89745</v>
      </c>
      <c r="C3120" s="1080" t="s">
        <v>9437</v>
      </c>
      <c r="D3120" s="1079" t="s">
        <v>30</v>
      </c>
      <c r="E3120" s="718">
        <v>21.93</v>
      </c>
    </row>
    <row r="3121" spans="2:5" ht="30">
      <c r="B3121" s="719">
        <v>89746</v>
      </c>
      <c r="C3121" s="720" t="s">
        <v>4843</v>
      </c>
      <c r="D3121" s="719" t="s">
        <v>30</v>
      </c>
      <c r="E3121" s="721">
        <v>17.72</v>
      </c>
    </row>
    <row r="3122" spans="2:5" ht="30">
      <c r="B3122" s="1079">
        <v>89747</v>
      </c>
      <c r="C3122" s="1080" t="s">
        <v>9438</v>
      </c>
      <c r="D3122" s="1079" t="s">
        <v>30</v>
      </c>
      <c r="E3122" s="718">
        <v>8.14</v>
      </c>
    </row>
    <row r="3123" spans="2:5" ht="30">
      <c r="B3123" s="719">
        <v>89748</v>
      </c>
      <c r="C3123" s="720" t="s">
        <v>4844</v>
      </c>
      <c r="D3123" s="719" t="s">
        <v>30</v>
      </c>
      <c r="E3123" s="721">
        <v>26.36</v>
      </c>
    </row>
    <row r="3124" spans="2:5" ht="30">
      <c r="B3124" s="1079">
        <v>89749</v>
      </c>
      <c r="C3124" s="1080" t="s">
        <v>9439</v>
      </c>
      <c r="D3124" s="1079" t="s">
        <v>30</v>
      </c>
      <c r="E3124" s="718">
        <v>9.85</v>
      </c>
    </row>
    <row r="3125" spans="2:5" ht="30">
      <c r="B3125" s="719">
        <v>89750</v>
      </c>
      <c r="C3125" s="720" t="s">
        <v>4845</v>
      </c>
      <c r="D3125" s="719" t="s">
        <v>30</v>
      </c>
      <c r="E3125" s="721">
        <v>46.7</v>
      </c>
    </row>
    <row r="3126" spans="2:5" ht="30">
      <c r="B3126" s="1079">
        <v>89751</v>
      </c>
      <c r="C3126" s="1080" t="s">
        <v>9440</v>
      </c>
      <c r="D3126" s="1079" t="s">
        <v>30</v>
      </c>
      <c r="E3126" s="718">
        <v>3.6</v>
      </c>
    </row>
    <row r="3127" spans="2:5" ht="30">
      <c r="B3127" s="719">
        <v>89752</v>
      </c>
      <c r="C3127" s="720" t="s">
        <v>10768</v>
      </c>
      <c r="D3127" s="719" t="s">
        <v>30</v>
      </c>
      <c r="E3127" s="721">
        <v>4.2699999999999996</v>
      </c>
    </row>
    <row r="3128" spans="2:5" ht="30">
      <c r="B3128" s="1079">
        <v>89753</v>
      </c>
      <c r="C3128" s="1080" t="s">
        <v>4846</v>
      </c>
      <c r="D3128" s="1079" t="s">
        <v>30</v>
      </c>
      <c r="E3128" s="718">
        <v>6.29</v>
      </c>
    </row>
    <row r="3129" spans="2:5" ht="30">
      <c r="B3129" s="719">
        <v>89754</v>
      </c>
      <c r="C3129" s="720" t="s">
        <v>4847</v>
      </c>
      <c r="D3129" s="719" t="s">
        <v>30</v>
      </c>
      <c r="E3129" s="721">
        <v>11.21</v>
      </c>
    </row>
    <row r="3130" spans="2:5">
      <c r="B3130" s="1079">
        <v>89755</v>
      </c>
      <c r="C3130" s="1080" t="s">
        <v>9441</v>
      </c>
      <c r="D3130" s="1079" t="s">
        <v>30</v>
      </c>
      <c r="E3130" s="718">
        <v>7.56</v>
      </c>
    </row>
    <row r="3131" spans="2:5" ht="30">
      <c r="B3131" s="719">
        <v>89756</v>
      </c>
      <c r="C3131" s="720" t="s">
        <v>9442</v>
      </c>
      <c r="D3131" s="719" t="s">
        <v>30</v>
      </c>
      <c r="E3131" s="721">
        <v>13.35</v>
      </c>
    </row>
    <row r="3132" spans="2:5">
      <c r="B3132" s="1079">
        <v>89757</v>
      </c>
      <c r="C3132" s="1080" t="s">
        <v>9443</v>
      </c>
      <c r="D3132" s="1079" t="s">
        <v>30</v>
      </c>
      <c r="E3132" s="718">
        <v>20.73</v>
      </c>
    </row>
    <row r="3133" spans="2:5" ht="30">
      <c r="B3133" s="719">
        <v>89758</v>
      </c>
      <c r="C3133" s="720" t="s">
        <v>9444</v>
      </c>
      <c r="D3133" s="719" t="s">
        <v>30</v>
      </c>
      <c r="E3133" s="721">
        <v>32.770000000000003</v>
      </c>
    </row>
    <row r="3134" spans="2:5" ht="30">
      <c r="B3134" s="1079">
        <v>89759</v>
      </c>
      <c r="C3134" s="1080" t="s">
        <v>9445</v>
      </c>
      <c r="D3134" s="1079" t="s">
        <v>30</v>
      </c>
      <c r="E3134" s="718">
        <v>4.99</v>
      </c>
    </row>
    <row r="3135" spans="2:5">
      <c r="B3135" s="719">
        <v>89760</v>
      </c>
      <c r="C3135" s="720" t="s">
        <v>9446</v>
      </c>
      <c r="D3135" s="719" t="s">
        <v>30</v>
      </c>
      <c r="E3135" s="721">
        <v>12.61</v>
      </c>
    </row>
    <row r="3136" spans="2:5" ht="30">
      <c r="B3136" s="1079">
        <v>89761</v>
      </c>
      <c r="C3136" s="1080" t="s">
        <v>9447</v>
      </c>
      <c r="D3136" s="1079" t="s">
        <v>30</v>
      </c>
      <c r="E3136" s="718">
        <v>21.26</v>
      </c>
    </row>
    <row r="3137" spans="2:5" ht="30">
      <c r="B3137" s="719">
        <v>89762</v>
      </c>
      <c r="C3137" s="720" t="s">
        <v>9448</v>
      </c>
      <c r="D3137" s="719" t="s">
        <v>30</v>
      </c>
      <c r="E3137" s="721">
        <v>30.54</v>
      </c>
    </row>
    <row r="3138" spans="2:5" ht="30">
      <c r="B3138" s="1079">
        <v>89763</v>
      </c>
      <c r="C3138" s="1080" t="s">
        <v>9449</v>
      </c>
      <c r="D3138" s="1079" t="s">
        <v>30</v>
      </c>
      <c r="E3138" s="718">
        <v>122.34</v>
      </c>
    </row>
    <row r="3139" spans="2:5" ht="30">
      <c r="B3139" s="719">
        <v>89764</v>
      </c>
      <c r="C3139" s="720" t="s">
        <v>9450</v>
      </c>
      <c r="D3139" s="719" t="s">
        <v>30</v>
      </c>
      <c r="E3139" s="721">
        <v>23.12</v>
      </c>
    </row>
    <row r="3140" spans="2:5">
      <c r="B3140" s="1079">
        <v>89765</v>
      </c>
      <c r="C3140" s="1080" t="s">
        <v>9451</v>
      </c>
      <c r="D3140" s="1079" t="s">
        <v>30</v>
      </c>
      <c r="E3140" s="718">
        <v>9.3000000000000007</v>
      </c>
    </row>
    <row r="3141" spans="2:5" ht="30">
      <c r="B3141" s="719">
        <v>89766</v>
      </c>
      <c r="C3141" s="720" t="s">
        <v>9452</v>
      </c>
      <c r="D3141" s="719" t="s">
        <v>30</v>
      </c>
      <c r="E3141" s="721">
        <v>14.15</v>
      </c>
    </row>
    <row r="3142" spans="2:5" ht="30">
      <c r="B3142" s="1079">
        <v>89767</v>
      </c>
      <c r="C3142" s="1080" t="s">
        <v>9453</v>
      </c>
      <c r="D3142" s="1079" t="s">
        <v>30</v>
      </c>
      <c r="E3142" s="718">
        <v>14.15</v>
      </c>
    </row>
    <row r="3143" spans="2:5">
      <c r="B3143" s="719">
        <v>89768</v>
      </c>
      <c r="C3143" s="720" t="s">
        <v>9454</v>
      </c>
      <c r="D3143" s="719" t="s">
        <v>30</v>
      </c>
      <c r="E3143" s="721">
        <v>14.05</v>
      </c>
    </row>
    <row r="3144" spans="2:5">
      <c r="B3144" s="1079">
        <v>89769</v>
      </c>
      <c r="C3144" s="1080" t="s">
        <v>9455</v>
      </c>
      <c r="D3144" s="1079" t="s">
        <v>30</v>
      </c>
      <c r="E3144" s="718">
        <v>34.47</v>
      </c>
    </row>
    <row r="3145" spans="2:5">
      <c r="B3145" s="719">
        <v>89772</v>
      </c>
      <c r="C3145" s="720" t="s">
        <v>9456</v>
      </c>
      <c r="D3145" s="719" t="s">
        <v>29</v>
      </c>
      <c r="E3145" s="721">
        <v>73.150000000000006</v>
      </c>
    </row>
    <row r="3146" spans="2:5" ht="30">
      <c r="B3146" s="1079">
        <v>89774</v>
      </c>
      <c r="C3146" s="1080" t="s">
        <v>4848</v>
      </c>
      <c r="D3146" s="1079" t="s">
        <v>30</v>
      </c>
      <c r="E3146" s="718">
        <v>10.47</v>
      </c>
    </row>
    <row r="3147" spans="2:5" ht="30">
      <c r="B3147" s="719">
        <v>89776</v>
      </c>
      <c r="C3147" s="720" t="s">
        <v>4849</v>
      </c>
      <c r="D3147" s="719" t="s">
        <v>30</v>
      </c>
      <c r="E3147" s="721">
        <v>13.93</v>
      </c>
    </row>
    <row r="3148" spans="2:5">
      <c r="B3148" s="1079">
        <v>89777</v>
      </c>
      <c r="C3148" s="1080" t="s">
        <v>9457</v>
      </c>
      <c r="D3148" s="1079" t="s">
        <v>30</v>
      </c>
      <c r="E3148" s="718">
        <v>17.61</v>
      </c>
    </row>
    <row r="3149" spans="2:5" ht="30">
      <c r="B3149" s="719">
        <v>89778</v>
      </c>
      <c r="C3149" s="720" t="s">
        <v>4850</v>
      </c>
      <c r="D3149" s="719" t="s">
        <v>30</v>
      </c>
      <c r="E3149" s="721">
        <v>13.1</v>
      </c>
    </row>
    <row r="3150" spans="2:5" ht="30">
      <c r="B3150" s="1079">
        <v>89779</v>
      </c>
      <c r="C3150" s="1080" t="s">
        <v>4851</v>
      </c>
      <c r="D3150" s="1079" t="s">
        <v>30</v>
      </c>
      <c r="E3150" s="718">
        <v>20.02</v>
      </c>
    </row>
    <row r="3151" spans="2:5">
      <c r="B3151" s="719">
        <v>89780</v>
      </c>
      <c r="C3151" s="720" t="s">
        <v>10935</v>
      </c>
      <c r="D3151" s="719" t="s">
        <v>30</v>
      </c>
      <c r="E3151" s="721">
        <v>17.61</v>
      </c>
    </row>
    <row r="3152" spans="2:5">
      <c r="B3152" s="1079">
        <v>89781</v>
      </c>
      <c r="C3152" s="1080" t="s">
        <v>9458</v>
      </c>
      <c r="D3152" s="1079" t="s">
        <v>30</v>
      </c>
      <c r="E3152" s="718">
        <v>26.51</v>
      </c>
    </row>
    <row r="3153" spans="2:5" ht="30">
      <c r="B3153" s="719">
        <v>89782</v>
      </c>
      <c r="C3153" s="720" t="s">
        <v>10769</v>
      </c>
      <c r="D3153" s="719" t="s">
        <v>30</v>
      </c>
      <c r="E3153" s="721">
        <v>8.19</v>
      </c>
    </row>
    <row r="3154" spans="2:5" ht="30">
      <c r="B3154" s="1079">
        <v>89783</v>
      </c>
      <c r="C3154" s="1080" t="s">
        <v>10770</v>
      </c>
      <c r="D3154" s="1079" t="s">
        <v>30</v>
      </c>
      <c r="E3154" s="718">
        <v>8.6300000000000008</v>
      </c>
    </row>
    <row r="3155" spans="2:5" ht="30">
      <c r="B3155" s="719">
        <v>89784</v>
      </c>
      <c r="C3155" s="720" t="s">
        <v>4852</v>
      </c>
      <c r="D3155" s="719" t="s">
        <v>30</v>
      </c>
      <c r="E3155" s="721">
        <v>14.17</v>
      </c>
    </row>
    <row r="3156" spans="2:5" ht="30">
      <c r="B3156" s="1079">
        <v>89785</v>
      </c>
      <c r="C3156" s="1080" t="s">
        <v>4853</v>
      </c>
      <c r="D3156" s="1079" t="s">
        <v>30</v>
      </c>
      <c r="E3156" s="718">
        <v>15.14</v>
      </c>
    </row>
    <row r="3157" spans="2:5" ht="30">
      <c r="B3157" s="719">
        <v>89786</v>
      </c>
      <c r="C3157" s="720" t="s">
        <v>4854</v>
      </c>
      <c r="D3157" s="719" t="s">
        <v>30</v>
      </c>
      <c r="E3157" s="721">
        <v>23.68</v>
      </c>
    </row>
    <row r="3158" spans="2:5">
      <c r="B3158" s="1079">
        <v>89787</v>
      </c>
      <c r="C3158" s="1080" t="s">
        <v>9459</v>
      </c>
      <c r="D3158" s="1079" t="s">
        <v>30</v>
      </c>
      <c r="E3158" s="718">
        <v>26.51</v>
      </c>
    </row>
    <row r="3159" spans="2:5">
      <c r="B3159" s="719">
        <v>89788</v>
      </c>
      <c r="C3159" s="720" t="s">
        <v>9460</v>
      </c>
      <c r="D3159" s="719" t="s">
        <v>30</v>
      </c>
      <c r="E3159" s="721">
        <v>52.59</v>
      </c>
    </row>
    <row r="3160" spans="2:5">
      <c r="B3160" s="1079">
        <v>89789</v>
      </c>
      <c r="C3160" s="1080" t="s">
        <v>9461</v>
      </c>
      <c r="D3160" s="1079" t="s">
        <v>30</v>
      </c>
      <c r="E3160" s="718">
        <v>53.45</v>
      </c>
    </row>
    <row r="3161" spans="2:5">
      <c r="B3161" s="719">
        <v>89790</v>
      </c>
      <c r="C3161" s="720" t="s">
        <v>9462</v>
      </c>
      <c r="D3161" s="719" t="s">
        <v>30</v>
      </c>
      <c r="E3161" s="721">
        <v>131.63999999999999</v>
      </c>
    </row>
    <row r="3162" spans="2:5">
      <c r="B3162" s="1079">
        <v>89791</v>
      </c>
      <c r="C3162" s="1080" t="s">
        <v>9463</v>
      </c>
      <c r="D3162" s="1079" t="s">
        <v>30</v>
      </c>
      <c r="E3162" s="718">
        <v>134.78</v>
      </c>
    </row>
    <row r="3163" spans="2:5">
      <c r="B3163" s="719">
        <v>89792</v>
      </c>
      <c r="C3163" s="720" t="s">
        <v>9464</v>
      </c>
      <c r="D3163" s="719" t="s">
        <v>30</v>
      </c>
      <c r="E3163" s="721">
        <v>154.25</v>
      </c>
    </row>
    <row r="3164" spans="2:5">
      <c r="B3164" s="1079">
        <v>89793</v>
      </c>
      <c r="C3164" s="1080" t="s">
        <v>9465</v>
      </c>
      <c r="D3164" s="1079" t="s">
        <v>30</v>
      </c>
      <c r="E3164" s="718">
        <v>158.47</v>
      </c>
    </row>
    <row r="3165" spans="2:5">
      <c r="B3165" s="719">
        <v>89794</v>
      </c>
      <c r="C3165" s="720" t="s">
        <v>9466</v>
      </c>
      <c r="D3165" s="719" t="s">
        <v>30</v>
      </c>
      <c r="E3165" s="721">
        <v>11.88</v>
      </c>
    </row>
    <row r="3166" spans="2:5" ht="30">
      <c r="B3166" s="1079">
        <v>89795</v>
      </c>
      <c r="C3166" s="1080" t="s">
        <v>4855</v>
      </c>
      <c r="D3166" s="1079" t="s">
        <v>30</v>
      </c>
      <c r="E3166" s="718">
        <v>25.03</v>
      </c>
    </row>
    <row r="3167" spans="2:5" ht="30">
      <c r="B3167" s="719">
        <v>89796</v>
      </c>
      <c r="C3167" s="720" t="s">
        <v>4856</v>
      </c>
      <c r="D3167" s="719" t="s">
        <v>30</v>
      </c>
      <c r="E3167" s="721">
        <v>29.16</v>
      </c>
    </row>
    <row r="3168" spans="2:5" ht="30">
      <c r="B3168" s="1079">
        <v>89797</v>
      </c>
      <c r="C3168" s="1080" t="s">
        <v>4857</v>
      </c>
      <c r="D3168" s="1079" t="s">
        <v>30</v>
      </c>
      <c r="E3168" s="718">
        <v>34.25</v>
      </c>
    </row>
    <row r="3169" spans="2:5" ht="30">
      <c r="B3169" s="719">
        <v>89801</v>
      </c>
      <c r="C3169" s="720" t="s">
        <v>4858</v>
      </c>
      <c r="D3169" s="719" t="s">
        <v>30</v>
      </c>
      <c r="E3169" s="721">
        <v>4.8</v>
      </c>
    </row>
    <row r="3170" spans="2:5" ht="30">
      <c r="B3170" s="1079">
        <v>89802</v>
      </c>
      <c r="C3170" s="1080" t="s">
        <v>4859</v>
      </c>
      <c r="D3170" s="1079" t="s">
        <v>30</v>
      </c>
      <c r="E3170" s="718">
        <v>5.42</v>
      </c>
    </row>
    <row r="3171" spans="2:5" ht="30">
      <c r="B3171" s="719">
        <v>89803</v>
      </c>
      <c r="C3171" s="720" t="s">
        <v>4860</v>
      </c>
      <c r="D3171" s="719" t="s">
        <v>30</v>
      </c>
      <c r="E3171" s="721">
        <v>10.039999999999999</v>
      </c>
    </row>
    <row r="3172" spans="2:5" ht="30">
      <c r="B3172" s="1079">
        <v>89804</v>
      </c>
      <c r="C3172" s="1080" t="s">
        <v>4861</v>
      </c>
      <c r="D3172" s="1079" t="s">
        <v>30</v>
      </c>
      <c r="E3172" s="718">
        <v>9.93</v>
      </c>
    </row>
    <row r="3173" spans="2:5" ht="30">
      <c r="B3173" s="719">
        <v>89805</v>
      </c>
      <c r="C3173" s="720" t="s">
        <v>4862</v>
      </c>
      <c r="D3173" s="719" t="s">
        <v>30</v>
      </c>
      <c r="E3173" s="721">
        <v>9.91</v>
      </c>
    </row>
    <row r="3174" spans="2:5" ht="30">
      <c r="B3174" s="1079">
        <v>89806</v>
      </c>
      <c r="C3174" s="1080" t="s">
        <v>4863</v>
      </c>
      <c r="D3174" s="1079" t="s">
        <v>30</v>
      </c>
      <c r="E3174" s="718">
        <v>10.83</v>
      </c>
    </row>
    <row r="3175" spans="2:5" ht="30">
      <c r="B3175" s="719">
        <v>89807</v>
      </c>
      <c r="C3175" s="720" t="s">
        <v>4864</v>
      </c>
      <c r="D3175" s="719" t="s">
        <v>30</v>
      </c>
      <c r="E3175" s="721">
        <v>19.39</v>
      </c>
    </row>
    <row r="3176" spans="2:5" ht="30">
      <c r="B3176" s="1079">
        <v>89808</v>
      </c>
      <c r="C3176" s="1080" t="s">
        <v>4865</v>
      </c>
      <c r="D3176" s="1079" t="s">
        <v>30</v>
      </c>
      <c r="E3176" s="718">
        <v>27.14</v>
      </c>
    </row>
    <row r="3177" spans="2:5" ht="30">
      <c r="B3177" s="719">
        <v>89809</v>
      </c>
      <c r="C3177" s="720" t="s">
        <v>4866</v>
      </c>
      <c r="D3177" s="719" t="s">
        <v>30</v>
      </c>
      <c r="E3177" s="721">
        <v>13.51</v>
      </c>
    </row>
    <row r="3178" spans="2:5" ht="30">
      <c r="B3178" s="1079">
        <v>89810</v>
      </c>
      <c r="C3178" s="1080" t="s">
        <v>4867</v>
      </c>
      <c r="D3178" s="1079" t="s">
        <v>30</v>
      </c>
      <c r="E3178" s="718">
        <v>13.58</v>
      </c>
    </row>
    <row r="3179" spans="2:5" ht="30">
      <c r="B3179" s="719">
        <v>89811</v>
      </c>
      <c r="C3179" s="720" t="s">
        <v>4868</v>
      </c>
      <c r="D3179" s="719" t="s">
        <v>30</v>
      </c>
      <c r="E3179" s="721">
        <v>22.22</v>
      </c>
    </row>
    <row r="3180" spans="2:5" ht="30">
      <c r="B3180" s="1079">
        <v>89812</v>
      </c>
      <c r="C3180" s="1080" t="s">
        <v>4869</v>
      </c>
      <c r="D3180" s="1079" t="s">
        <v>30</v>
      </c>
      <c r="E3180" s="718">
        <v>42.56</v>
      </c>
    </row>
    <row r="3181" spans="2:5" ht="30">
      <c r="B3181" s="719">
        <v>89813</v>
      </c>
      <c r="C3181" s="720" t="s">
        <v>4870</v>
      </c>
      <c r="D3181" s="719" t="s">
        <v>30</v>
      </c>
      <c r="E3181" s="721">
        <v>4.71</v>
      </c>
    </row>
    <row r="3182" spans="2:5" ht="30">
      <c r="B3182" s="1079">
        <v>89814</v>
      </c>
      <c r="C3182" s="1080" t="s">
        <v>4871</v>
      </c>
      <c r="D3182" s="1079" t="s">
        <v>30</v>
      </c>
      <c r="E3182" s="718">
        <v>9.6199999999999992</v>
      </c>
    </row>
    <row r="3183" spans="2:5">
      <c r="B3183" s="719">
        <v>89815</v>
      </c>
      <c r="C3183" s="720" t="s">
        <v>9467</v>
      </c>
      <c r="D3183" s="719" t="s">
        <v>30</v>
      </c>
      <c r="E3183" s="721">
        <v>20.53</v>
      </c>
    </row>
    <row r="3184" spans="2:5">
      <c r="B3184" s="1079">
        <v>89816</v>
      </c>
      <c r="C3184" s="1080" t="s">
        <v>9468</v>
      </c>
      <c r="D3184" s="1079" t="s">
        <v>30</v>
      </c>
      <c r="E3184" s="718">
        <v>29.81</v>
      </c>
    </row>
    <row r="3185" spans="2:5" ht="30">
      <c r="B3185" s="719">
        <v>89817</v>
      </c>
      <c r="C3185" s="720" t="s">
        <v>4872</v>
      </c>
      <c r="D3185" s="719" t="s">
        <v>30</v>
      </c>
      <c r="E3185" s="721">
        <v>8.25</v>
      </c>
    </row>
    <row r="3186" spans="2:5">
      <c r="B3186" s="1079">
        <v>89818</v>
      </c>
      <c r="C3186" s="1080" t="s">
        <v>9469</v>
      </c>
      <c r="D3186" s="1079" t="s">
        <v>30</v>
      </c>
      <c r="E3186" s="718">
        <v>121.61</v>
      </c>
    </row>
    <row r="3187" spans="2:5" ht="30">
      <c r="B3187" s="719">
        <v>89819</v>
      </c>
      <c r="C3187" s="720" t="s">
        <v>4873</v>
      </c>
      <c r="D3187" s="719" t="s">
        <v>30</v>
      </c>
      <c r="E3187" s="721">
        <v>11.71</v>
      </c>
    </row>
    <row r="3188" spans="2:5" ht="30">
      <c r="B3188" s="1079">
        <v>89820</v>
      </c>
      <c r="C3188" s="1080" t="s">
        <v>9470</v>
      </c>
      <c r="D3188" s="1079" t="s">
        <v>30</v>
      </c>
      <c r="E3188" s="718">
        <v>22.39</v>
      </c>
    </row>
    <row r="3189" spans="2:5" ht="30">
      <c r="B3189" s="719">
        <v>89821</v>
      </c>
      <c r="C3189" s="720" t="s">
        <v>4874</v>
      </c>
      <c r="D3189" s="719" t="s">
        <v>30</v>
      </c>
      <c r="E3189" s="721">
        <v>10.24</v>
      </c>
    </row>
    <row r="3190" spans="2:5">
      <c r="B3190" s="1079">
        <v>89822</v>
      </c>
      <c r="C3190" s="1080" t="s">
        <v>9471</v>
      </c>
      <c r="D3190" s="1079" t="s">
        <v>30</v>
      </c>
      <c r="E3190" s="718">
        <v>15.7</v>
      </c>
    </row>
    <row r="3191" spans="2:5" ht="30">
      <c r="B3191" s="719">
        <v>89823</v>
      </c>
      <c r="C3191" s="720" t="s">
        <v>4875</v>
      </c>
      <c r="D3191" s="719" t="s">
        <v>30</v>
      </c>
      <c r="E3191" s="721">
        <v>17.149999999999999</v>
      </c>
    </row>
    <row r="3192" spans="2:5">
      <c r="B3192" s="1079">
        <v>89824</v>
      </c>
      <c r="C3192" s="1080" t="s">
        <v>9472</v>
      </c>
      <c r="D3192" s="1079" t="s">
        <v>30</v>
      </c>
      <c r="E3192" s="718">
        <v>28.03</v>
      </c>
    </row>
    <row r="3193" spans="2:5" ht="30">
      <c r="B3193" s="719">
        <v>89825</v>
      </c>
      <c r="C3193" s="720" t="s">
        <v>4876</v>
      </c>
      <c r="D3193" s="719" t="s">
        <v>30</v>
      </c>
      <c r="E3193" s="721">
        <v>10.67</v>
      </c>
    </row>
    <row r="3194" spans="2:5" ht="30">
      <c r="B3194" s="1079">
        <v>89826</v>
      </c>
      <c r="C3194" s="1080" t="s">
        <v>9473</v>
      </c>
      <c r="D3194" s="1079" t="s">
        <v>30</v>
      </c>
      <c r="E3194" s="718">
        <v>124.03</v>
      </c>
    </row>
    <row r="3195" spans="2:5" ht="30">
      <c r="B3195" s="719">
        <v>89827</v>
      </c>
      <c r="C3195" s="720" t="s">
        <v>4877</v>
      </c>
      <c r="D3195" s="719" t="s">
        <v>30</v>
      </c>
      <c r="E3195" s="721">
        <v>11.64</v>
      </c>
    </row>
    <row r="3196" spans="2:5">
      <c r="B3196" s="1079">
        <v>89828</v>
      </c>
      <c r="C3196" s="1080" t="s">
        <v>9474</v>
      </c>
      <c r="D3196" s="1079" t="s">
        <v>30</v>
      </c>
      <c r="E3196" s="718">
        <v>43.25</v>
      </c>
    </row>
    <row r="3197" spans="2:5" ht="30">
      <c r="B3197" s="719">
        <v>89829</v>
      </c>
      <c r="C3197" s="720" t="s">
        <v>4878</v>
      </c>
      <c r="D3197" s="719" t="s">
        <v>30</v>
      </c>
      <c r="E3197" s="721">
        <v>19.23</v>
      </c>
    </row>
    <row r="3198" spans="2:5" ht="30">
      <c r="B3198" s="1079">
        <v>89830</v>
      </c>
      <c r="C3198" s="1080" t="s">
        <v>4879</v>
      </c>
      <c r="D3198" s="1079" t="s">
        <v>30</v>
      </c>
      <c r="E3198" s="718">
        <v>20.58</v>
      </c>
    </row>
    <row r="3199" spans="2:5">
      <c r="B3199" s="719">
        <v>89831</v>
      </c>
      <c r="C3199" s="720" t="s">
        <v>9475</v>
      </c>
      <c r="D3199" s="719" t="s">
        <v>30</v>
      </c>
      <c r="E3199" s="721">
        <v>148.5</v>
      </c>
    </row>
    <row r="3200" spans="2:5" ht="30">
      <c r="B3200" s="1079">
        <v>89832</v>
      </c>
      <c r="C3200" s="1080" t="s">
        <v>9476</v>
      </c>
      <c r="D3200" s="1079" t="s">
        <v>30</v>
      </c>
      <c r="E3200" s="718">
        <v>29.43</v>
      </c>
    </row>
    <row r="3201" spans="2:5" ht="30">
      <c r="B3201" s="719">
        <v>89833</v>
      </c>
      <c r="C3201" s="720" t="s">
        <v>4880</v>
      </c>
      <c r="D3201" s="719" t="s">
        <v>30</v>
      </c>
      <c r="E3201" s="721">
        <v>23.76</v>
      </c>
    </row>
    <row r="3202" spans="2:5" ht="30">
      <c r="B3202" s="1079">
        <v>89834</v>
      </c>
      <c r="C3202" s="1080" t="s">
        <v>4881</v>
      </c>
      <c r="D3202" s="1079" t="s">
        <v>30</v>
      </c>
      <c r="E3202" s="718">
        <v>28.85</v>
      </c>
    </row>
    <row r="3203" spans="2:5">
      <c r="B3203" s="719">
        <v>89835</v>
      </c>
      <c r="C3203" s="720" t="s">
        <v>9477</v>
      </c>
      <c r="D3203" s="719" t="s">
        <v>30</v>
      </c>
      <c r="E3203" s="721">
        <v>28.72</v>
      </c>
    </row>
    <row r="3204" spans="2:5" ht="30">
      <c r="B3204" s="1079">
        <v>89836</v>
      </c>
      <c r="C3204" s="1080" t="s">
        <v>9478</v>
      </c>
      <c r="D3204" s="1079" t="s">
        <v>30</v>
      </c>
      <c r="E3204" s="718">
        <v>200.77</v>
      </c>
    </row>
    <row r="3205" spans="2:5">
      <c r="B3205" s="719">
        <v>89837</v>
      </c>
      <c r="C3205" s="720" t="s">
        <v>9479</v>
      </c>
      <c r="D3205" s="719" t="s">
        <v>30</v>
      </c>
      <c r="E3205" s="721">
        <v>99.32</v>
      </c>
    </row>
    <row r="3206" spans="2:5">
      <c r="B3206" s="1079">
        <v>89838</v>
      </c>
      <c r="C3206" s="1080" t="s">
        <v>9480</v>
      </c>
      <c r="D3206" s="1079" t="s">
        <v>30</v>
      </c>
      <c r="E3206" s="718">
        <v>108.33</v>
      </c>
    </row>
    <row r="3207" spans="2:5">
      <c r="B3207" s="719">
        <v>89839</v>
      </c>
      <c r="C3207" s="720" t="s">
        <v>9481</v>
      </c>
      <c r="D3207" s="719" t="s">
        <v>30</v>
      </c>
      <c r="E3207" s="721">
        <v>143.88</v>
      </c>
    </row>
    <row r="3208" spans="2:5">
      <c r="B3208" s="1079">
        <v>89840</v>
      </c>
      <c r="C3208" s="1080" t="s">
        <v>9482</v>
      </c>
      <c r="D3208" s="1079" t="s">
        <v>30</v>
      </c>
      <c r="E3208" s="718">
        <v>123.99</v>
      </c>
    </row>
    <row r="3209" spans="2:5">
      <c r="B3209" s="719">
        <v>89841</v>
      </c>
      <c r="C3209" s="720" t="s">
        <v>9483</v>
      </c>
      <c r="D3209" s="719" t="s">
        <v>30</v>
      </c>
      <c r="E3209" s="721">
        <v>211.21</v>
      </c>
    </row>
    <row r="3210" spans="2:5">
      <c r="B3210" s="1079">
        <v>89842</v>
      </c>
      <c r="C3210" s="1080" t="s">
        <v>9484</v>
      </c>
      <c r="D3210" s="1079" t="s">
        <v>30</v>
      </c>
      <c r="E3210" s="718">
        <v>33</v>
      </c>
    </row>
    <row r="3211" spans="2:5">
      <c r="B3211" s="719">
        <v>89844</v>
      </c>
      <c r="C3211" s="720" t="s">
        <v>9485</v>
      </c>
      <c r="D3211" s="719" t="s">
        <v>30</v>
      </c>
      <c r="E3211" s="721">
        <v>42.17</v>
      </c>
    </row>
    <row r="3212" spans="2:5">
      <c r="B3212" s="1079">
        <v>89845</v>
      </c>
      <c r="C3212" s="1080" t="s">
        <v>9486</v>
      </c>
      <c r="D3212" s="1079" t="s">
        <v>30</v>
      </c>
      <c r="E3212" s="718">
        <v>66</v>
      </c>
    </row>
    <row r="3213" spans="2:5">
      <c r="B3213" s="719">
        <v>89846</v>
      </c>
      <c r="C3213" s="720" t="s">
        <v>9487</v>
      </c>
      <c r="D3213" s="719" t="s">
        <v>30</v>
      </c>
      <c r="E3213" s="721">
        <v>150.38999999999999</v>
      </c>
    </row>
    <row r="3214" spans="2:5">
      <c r="B3214" s="1079">
        <v>89847</v>
      </c>
      <c r="C3214" s="1080" t="s">
        <v>9488</v>
      </c>
      <c r="D3214" s="1079" t="s">
        <v>30</v>
      </c>
      <c r="E3214" s="718">
        <v>184.19</v>
      </c>
    </row>
    <row r="3215" spans="2:5" ht="30">
      <c r="B3215" s="719">
        <v>89850</v>
      </c>
      <c r="C3215" s="720" t="s">
        <v>4882</v>
      </c>
      <c r="D3215" s="719" t="s">
        <v>30</v>
      </c>
      <c r="E3215" s="721">
        <v>17.329999999999998</v>
      </c>
    </row>
    <row r="3216" spans="2:5" ht="30">
      <c r="B3216" s="1079">
        <v>89851</v>
      </c>
      <c r="C3216" s="1080" t="s">
        <v>4883</v>
      </c>
      <c r="D3216" s="1079" t="s">
        <v>30</v>
      </c>
      <c r="E3216" s="718">
        <v>17.399999999999999</v>
      </c>
    </row>
    <row r="3217" spans="2:5" ht="30">
      <c r="B3217" s="719">
        <v>89852</v>
      </c>
      <c r="C3217" s="720" t="s">
        <v>4884</v>
      </c>
      <c r="D3217" s="719" t="s">
        <v>30</v>
      </c>
      <c r="E3217" s="721">
        <v>26.04</v>
      </c>
    </row>
    <row r="3218" spans="2:5" ht="30">
      <c r="B3218" s="1079">
        <v>89853</v>
      </c>
      <c r="C3218" s="1080" t="s">
        <v>4885</v>
      </c>
      <c r="D3218" s="1079" t="s">
        <v>30</v>
      </c>
      <c r="E3218" s="718">
        <v>46.38</v>
      </c>
    </row>
    <row r="3219" spans="2:5" ht="30">
      <c r="B3219" s="719">
        <v>89854</v>
      </c>
      <c r="C3219" s="720" t="s">
        <v>4886</v>
      </c>
      <c r="D3219" s="719" t="s">
        <v>30</v>
      </c>
      <c r="E3219" s="721">
        <v>53.56</v>
      </c>
    </row>
    <row r="3220" spans="2:5" ht="30">
      <c r="B3220" s="1079">
        <v>89855</v>
      </c>
      <c r="C3220" s="1080" t="s">
        <v>4887</v>
      </c>
      <c r="D3220" s="1079" t="s">
        <v>30</v>
      </c>
      <c r="E3220" s="718">
        <v>57.39</v>
      </c>
    </row>
    <row r="3221" spans="2:5" ht="30">
      <c r="B3221" s="719">
        <v>89856</v>
      </c>
      <c r="C3221" s="720" t="s">
        <v>4888</v>
      </c>
      <c r="D3221" s="719" t="s">
        <v>30</v>
      </c>
      <c r="E3221" s="721">
        <v>12.79</v>
      </c>
    </row>
    <row r="3222" spans="2:5" ht="30">
      <c r="B3222" s="1079">
        <v>89857</v>
      </c>
      <c r="C3222" s="1080" t="s">
        <v>4889</v>
      </c>
      <c r="D3222" s="1079" t="s">
        <v>30</v>
      </c>
      <c r="E3222" s="718">
        <v>19.7</v>
      </c>
    </row>
    <row r="3223" spans="2:5" ht="30">
      <c r="B3223" s="719">
        <v>89859</v>
      </c>
      <c r="C3223" s="720" t="s">
        <v>4890</v>
      </c>
      <c r="D3223" s="719" t="s">
        <v>30</v>
      </c>
      <c r="E3223" s="721">
        <v>34.47</v>
      </c>
    </row>
    <row r="3224" spans="2:5" ht="30">
      <c r="B3224" s="1079">
        <v>89860</v>
      </c>
      <c r="C3224" s="1080" t="s">
        <v>4891</v>
      </c>
      <c r="D3224" s="1079" t="s">
        <v>30</v>
      </c>
      <c r="E3224" s="718">
        <v>28.84</v>
      </c>
    </row>
    <row r="3225" spans="2:5" ht="30">
      <c r="B3225" s="719">
        <v>89861</v>
      </c>
      <c r="C3225" s="720" t="s">
        <v>4892</v>
      </c>
      <c r="D3225" s="719" t="s">
        <v>30</v>
      </c>
      <c r="E3225" s="721">
        <v>33.94</v>
      </c>
    </row>
    <row r="3226" spans="2:5" ht="30">
      <c r="B3226" s="1079">
        <v>89862</v>
      </c>
      <c r="C3226" s="1080" t="s">
        <v>4893</v>
      </c>
      <c r="D3226" s="1079" t="s">
        <v>30</v>
      </c>
      <c r="E3226" s="718">
        <v>87.29</v>
      </c>
    </row>
    <row r="3227" spans="2:5" ht="30">
      <c r="B3227" s="719">
        <v>89863</v>
      </c>
      <c r="C3227" s="720" t="s">
        <v>4894</v>
      </c>
      <c r="D3227" s="719" t="s">
        <v>30</v>
      </c>
      <c r="E3227" s="721">
        <v>146.03</v>
      </c>
    </row>
    <row r="3228" spans="2:5" ht="30">
      <c r="B3228" s="1079">
        <v>89866</v>
      </c>
      <c r="C3228" s="1080" t="s">
        <v>10771</v>
      </c>
      <c r="D3228" s="1079" t="s">
        <v>30</v>
      </c>
      <c r="E3228" s="718">
        <v>3.56</v>
      </c>
    </row>
    <row r="3229" spans="2:5" ht="30">
      <c r="B3229" s="719">
        <v>89867</v>
      </c>
      <c r="C3229" s="720" t="s">
        <v>10772</v>
      </c>
      <c r="D3229" s="719" t="s">
        <v>30</v>
      </c>
      <c r="E3229" s="721">
        <v>4.08</v>
      </c>
    </row>
    <row r="3230" spans="2:5">
      <c r="B3230" s="1079">
        <v>89868</v>
      </c>
      <c r="C3230" s="1080" t="s">
        <v>10773</v>
      </c>
      <c r="D3230" s="1079" t="s">
        <v>30</v>
      </c>
      <c r="E3230" s="718">
        <v>2.5499999999999998</v>
      </c>
    </row>
    <row r="3231" spans="2:5">
      <c r="B3231" s="719">
        <v>89869</v>
      </c>
      <c r="C3231" s="720" t="s">
        <v>10774</v>
      </c>
      <c r="D3231" s="719" t="s">
        <v>30</v>
      </c>
      <c r="E3231" s="721">
        <v>5.57</v>
      </c>
    </row>
    <row r="3232" spans="2:5" ht="30">
      <c r="B3232" s="1079">
        <v>89979</v>
      </c>
      <c r="C3232" s="1080" t="s">
        <v>10775</v>
      </c>
      <c r="D3232" s="1079" t="s">
        <v>30</v>
      </c>
      <c r="E3232" s="718">
        <v>17.11</v>
      </c>
    </row>
    <row r="3233" spans="2:5" ht="30">
      <c r="B3233" s="719">
        <v>89980</v>
      </c>
      <c r="C3233" s="720" t="s">
        <v>10776</v>
      </c>
      <c r="D3233" s="719" t="s">
        <v>30</v>
      </c>
      <c r="E3233" s="721">
        <v>7.3</v>
      </c>
    </row>
    <row r="3234" spans="2:5" ht="30">
      <c r="B3234" s="1079">
        <v>89981</v>
      </c>
      <c r="C3234" s="1080" t="s">
        <v>10777</v>
      </c>
      <c r="D3234" s="1079" t="s">
        <v>30</v>
      </c>
      <c r="E3234" s="718">
        <v>14.82</v>
      </c>
    </row>
    <row r="3235" spans="2:5" ht="30">
      <c r="B3235" s="719">
        <v>90373</v>
      </c>
      <c r="C3235" s="720" t="s">
        <v>10778</v>
      </c>
      <c r="D3235" s="719" t="s">
        <v>30</v>
      </c>
      <c r="E3235" s="721">
        <v>10.63</v>
      </c>
    </row>
    <row r="3236" spans="2:5" ht="30">
      <c r="B3236" s="1079">
        <v>90374</v>
      </c>
      <c r="C3236" s="1080" t="s">
        <v>10779</v>
      </c>
      <c r="D3236" s="1079" t="s">
        <v>30</v>
      </c>
      <c r="E3236" s="718">
        <v>16.190000000000001</v>
      </c>
    </row>
    <row r="3237" spans="2:5" ht="30">
      <c r="B3237" s="719">
        <v>90375</v>
      </c>
      <c r="C3237" s="720" t="s">
        <v>10780</v>
      </c>
      <c r="D3237" s="719" t="s">
        <v>30</v>
      </c>
      <c r="E3237" s="721">
        <v>6.35</v>
      </c>
    </row>
    <row r="3238" spans="2:5" ht="30">
      <c r="B3238" s="1079">
        <v>92287</v>
      </c>
      <c r="C3238" s="1080" t="s">
        <v>4895</v>
      </c>
      <c r="D3238" s="1079" t="s">
        <v>30</v>
      </c>
      <c r="E3238" s="718">
        <v>9.0299999999999994</v>
      </c>
    </row>
    <row r="3239" spans="2:5" ht="30">
      <c r="B3239" s="719">
        <v>92288</v>
      </c>
      <c r="C3239" s="720" t="s">
        <v>4896</v>
      </c>
      <c r="D3239" s="719" t="s">
        <v>30</v>
      </c>
      <c r="E3239" s="721">
        <v>13.4</v>
      </c>
    </row>
    <row r="3240" spans="2:5" ht="30">
      <c r="B3240" s="1079">
        <v>92289</v>
      </c>
      <c r="C3240" s="1080" t="s">
        <v>4897</v>
      </c>
      <c r="D3240" s="1079" t="s">
        <v>30</v>
      </c>
      <c r="E3240" s="718">
        <v>22.49</v>
      </c>
    </row>
    <row r="3241" spans="2:5" ht="30">
      <c r="B3241" s="719">
        <v>92290</v>
      </c>
      <c r="C3241" s="720" t="s">
        <v>4898</v>
      </c>
      <c r="D3241" s="719" t="s">
        <v>30</v>
      </c>
      <c r="E3241" s="721">
        <v>32.85</v>
      </c>
    </row>
    <row r="3242" spans="2:5" ht="30">
      <c r="B3242" s="1079">
        <v>92291</v>
      </c>
      <c r="C3242" s="1080" t="s">
        <v>4899</v>
      </c>
      <c r="D3242" s="1079" t="s">
        <v>30</v>
      </c>
      <c r="E3242" s="718">
        <v>49.67</v>
      </c>
    </row>
    <row r="3243" spans="2:5" ht="30">
      <c r="B3243" s="719">
        <v>92292</v>
      </c>
      <c r="C3243" s="720" t="s">
        <v>4900</v>
      </c>
      <c r="D3243" s="719" t="s">
        <v>30</v>
      </c>
      <c r="E3243" s="721">
        <v>151.94</v>
      </c>
    </row>
    <row r="3244" spans="2:5">
      <c r="B3244" s="1079">
        <v>92293</v>
      </c>
      <c r="C3244" s="1080" t="s">
        <v>4901</v>
      </c>
      <c r="D3244" s="1079" t="s">
        <v>30</v>
      </c>
      <c r="E3244" s="718">
        <v>5.2</v>
      </c>
    </row>
    <row r="3245" spans="2:5">
      <c r="B3245" s="719">
        <v>92294</v>
      </c>
      <c r="C3245" s="720" t="s">
        <v>4902</v>
      </c>
      <c r="D3245" s="719" t="s">
        <v>30</v>
      </c>
      <c r="E3245" s="721">
        <v>8.1300000000000008</v>
      </c>
    </row>
    <row r="3246" spans="2:5">
      <c r="B3246" s="1079">
        <v>92295</v>
      </c>
      <c r="C3246" s="1080" t="s">
        <v>4903</v>
      </c>
      <c r="D3246" s="1079" t="s">
        <v>30</v>
      </c>
      <c r="E3246" s="718">
        <v>14.45</v>
      </c>
    </row>
    <row r="3247" spans="2:5">
      <c r="B3247" s="719">
        <v>92296</v>
      </c>
      <c r="C3247" s="720" t="s">
        <v>4904</v>
      </c>
      <c r="D3247" s="719" t="s">
        <v>30</v>
      </c>
      <c r="E3247" s="721">
        <v>18.420000000000002</v>
      </c>
    </row>
    <row r="3248" spans="2:5">
      <c r="B3248" s="1079">
        <v>92297</v>
      </c>
      <c r="C3248" s="1080" t="s">
        <v>4905</v>
      </c>
      <c r="D3248" s="1079" t="s">
        <v>30</v>
      </c>
      <c r="E3248" s="718">
        <v>28.11</v>
      </c>
    </row>
    <row r="3249" spans="2:5">
      <c r="B3249" s="719">
        <v>92298</v>
      </c>
      <c r="C3249" s="720" t="s">
        <v>4906</v>
      </c>
      <c r="D3249" s="719" t="s">
        <v>30</v>
      </c>
      <c r="E3249" s="721">
        <v>78.12</v>
      </c>
    </row>
    <row r="3250" spans="2:5">
      <c r="B3250" s="1079">
        <v>92299</v>
      </c>
      <c r="C3250" s="1080" t="s">
        <v>4907</v>
      </c>
      <c r="D3250" s="1079" t="s">
        <v>30</v>
      </c>
      <c r="E3250" s="718">
        <v>11.89</v>
      </c>
    </row>
    <row r="3251" spans="2:5">
      <c r="B3251" s="719">
        <v>92300</v>
      </c>
      <c r="C3251" s="720" t="s">
        <v>4908</v>
      </c>
      <c r="D3251" s="719" t="s">
        <v>30</v>
      </c>
      <c r="E3251" s="721">
        <v>17.07</v>
      </c>
    </row>
    <row r="3252" spans="2:5">
      <c r="B3252" s="1079">
        <v>92301</v>
      </c>
      <c r="C3252" s="1080" t="s">
        <v>4909</v>
      </c>
      <c r="D3252" s="1079" t="s">
        <v>30</v>
      </c>
      <c r="E3252" s="718">
        <v>31.72</v>
      </c>
    </row>
    <row r="3253" spans="2:5">
      <c r="B3253" s="719">
        <v>92302</v>
      </c>
      <c r="C3253" s="720" t="s">
        <v>4910</v>
      </c>
      <c r="D3253" s="719" t="s">
        <v>30</v>
      </c>
      <c r="E3253" s="721">
        <v>40.619999999999997</v>
      </c>
    </row>
    <row r="3254" spans="2:5">
      <c r="B3254" s="1079">
        <v>92303</v>
      </c>
      <c r="C3254" s="1080" t="s">
        <v>4911</v>
      </c>
      <c r="D3254" s="1079" t="s">
        <v>30</v>
      </c>
      <c r="E3254" s="718">
        <v>73.06</v>
      </c>
    </row>
    <row r="3255" spans="2:5">
      <c r="B3255" s="719">
        <v>92304</v>
      </c>
      <c r="C3255" s="720" t="s">
        <v>4912</v>
      </c>
      <c r="D3255" s="719" t="s">
        <v>30</v>
      </c>
      <c r="E3255" s="721">
        <v>187.28</v>
      </c>
    </row>
    <row r="3256" spans="2:5" ht="30">
      <c r="B3256" s="1079">
        <v>92311</v>
      </c>
      <c r="C3256" s="1080" t="s">
        <v>4913</v>
      </c>
      <c r="D3256" s="1079" t="s">
        <v>30</v>
      </c>
      <c r="E3256" s="718">
        <v>7.76</v>
      </c>
    </row>
    <row r="3257" spans="2:5" ht="30">
      <c r="B3257" s="719">
        <v>92312</v>
      </c>
      <c r="C3257" s="720" t="s">
        <v>4914</v>
      </c>
      <c r="D3257" s="719" t="s">
        <v>30</v>
      </c>
      <c r="E3257" s="721">
        <v>11.46</v>
      </c>
    </row>
    <row r="3258" spans="2:5" ht="30">
      <c r="B3258" s="1079">
        <v>92313</v>
      </c>
      <c r="C3258" s="1080" t="s">
        <v>4915</v>
      </c>
      <c r="D3258" s="1079" t="s">
        <v>30</v>
      </c>
      <c r="E3258" s="718">
        <v>15.8</v>
      </c>
    </row>
    <row r="3259" spans="2:5" ht="30">
      <c r="B3259" s="719">
        <v>92314</v>
      </c>
      <c r="C3259" s="720" t="s">
        <v>4916</v>
      </c>
      <c r="D3259" s="719" t="s">
        <v>30</v>
      </c>
      <c r="E3259" s="721">
        <v>5.01</v>
      </c>
    </row>
    <row r="3260" spans="2:5" ht="30">
      <c r="B3260" s="1079">
        <v>92315</v>
      </c>
      <c r="C3260" s="1080" t="s">
        <v>4917</v>
      </c>
      <c r="D3260" s="1079" t="s">
        <v>30</v>
      </c>
      <c r="E3260" s="718">
        <v>6.85</v>
      </c>
    </row>
    <row r="3261" spans="2:5" ht="30">
      <c r="B3261" s="719">
        <v>92316</v>
      </c>
      <c r="C3261" s="720" t="s">
        <v>4918</v>
      </c>
      <c r="D3261" s="719" t="s">
        <v>30</v>
      </c>
      <c r="E3261" s="721">
        <v>9.7799999999999994</v>
      </c>
    </row>
    <row r="3262" spans="2:5" ht="30">
      <c r="B3262" s="1079">
        <v>92317</v>
      </c>
      <c r="C3262" s="1080" t="s">
        <v>4919</v>
      </c>
      <c r="D3262" s="1079" t="s">
        <v>30</v>
      </c>
      <c r="E3262" s="718">
        <v>10.45</v>
      </c>
    </row>
    <row r="3263" spans="2:5" ht="30">
      <c r="B3263" s="719">
        <v>92318</v>
      </c>
      <c r="C3263" s="720" t="s">
        <v>4920</v>
      </c>
      <c r="D3263" s="719" t="s">
        <v>30</v>
      </c>
      <c r="E3263" s="721">
        <v>15.1</v>
      </c>
    </row>
    <row r="3264" spans="2:5" ht="30">
      <c r="B3264" s="1079">
        <v>92319</v>
      </c>
      <c r="C3264" s="1080" t="s">
        <v>4921</v>
      </c>
      <c r="D3264" s="1079" t="s">
        <v>30</v>
      </c>
      <c r="E3264" s="718">
        <v>20.309999999999999</v>
      </c>
    </row>
    <row r="3265" spans="2:5" ht="30">
      <c r="B3265" s="719">
        <v>92326</v>
      </c>
      <c r="C3265" s="720" t="s">
        <v>4922</v>
      </c>
      <c r="D3265" s="719" t="s">
        <v>30</v>
      </c>
      <c r="E3265" s="721">
        <v>7.94</v>
      </c>
    </row>
    <row r="3266" spans="2:5" ht="30">
      <c r="B3266" s="1079">
        <v>92327</v>
      </c>
      <c r="C3266" s="1080" t="s">
        <v>4923</v>
      </c>
      <c r="D3266" s="1079" t="s">
        <v>30</v>
      </c>
      <c r="E3266" s="718">
        <v>13.69</v>
      </c>
    </row>
    <row r="3267" spans="2:5" ht="30">
      <c r="B3267" s="719">
        <v>92328</v>
      </c>
      <c r="C3267" s="720" t="s">
        <v>4924</v>
      </c>
      <c r="D3267" s="719" t="s">
        <v>30</v>
      </c>
      <c r="E3267" s="721">
        <v>19.760000000000002</v>
      </c>
    </row>
    <row r="3268" spans="2:5" ht="30">
      <c r="B3268" s="1079">
        <v>92329</v>
      </c>
      <c r="C3268" s="1080" t="s">
        <v>4925</v>
      </c>
      <c r="D3268" s="1079" t="s">
        <v>30</v>
      </c>
      <c r="E3268" s="718">
        <v>5.16</v>
      </c>
    </row>
    <row r="3269" spans="2:5" ht="30">
      <c r="B3269" s="719">
        <v>92330</v>
      </c>
      <c r="C3269" s="720" t="s">
        <v>4926</v>
      </c>
      <c r="D3269" s="719" t="s">
        <v>30</v>
      </c>
      <c r="E3269" s="721">
        <v>8.31</v>
      </c>
    </row>
    <row r="3270" spans="2:5" ht="30">
      <c r="B3270" s="1079">
        <v>92331</v>
      </c>
      <c r="C3270" s="1080" t="s">
        <v>4927</v>
      </c>
      <c r="D3270" s="1079" t="s">
        <v>30</v>
      </c>
      <c r="E3270" s="718">
        <v>12.42</v>
      </c>
    </row>
    <row r="3271" spans="2:5">
      <c r="B3271" s="719">
        <v>92332</v>
      </c>
      <c r="C3271" s="720" t="s">
        <v>4928</v>
      </c>
      <c r="D3271" s="719" t="s">
        <v>30</v>
      </c>
      <c r="E3271" s="721">
        <v>10.69</v>
      </c>
    </row>
    <row r="3272" spans="2:5">
      <c r="B3272" s="1079">
        <v>92333</v>
      </c>
      <c r="C3272" s="1080" t="s">
        <v>4929</v>
      </c>
      <c r="D3272" s="1079" t="s">
        <v>30</v>
      </c>
      <c r="E3272" s="718">
        <v>18.05</v>
      </c>
    </row>
    <row r="3273" spans="2:5">
      <c r="B3273" s="719">
        <v>92334</v>
      </c>
      <c r="C3273" s="720" t="s">
        <v>4930</v>
      </c>
      <c r="D3273" s="719" t="s">
        <v>30</v>
      </c>
      <c r="E3273" s="721">
        <v>25.56</v>
      </c>
    </row>
    <row r="3274" spans="2:5" ht="30">
      <c r="B3274" s="1079">
        <v>92344</v>
      </c>
      <c r="C3274" s="1080" t="s">
        <v>4931</v>
      </c>
      <c r="D3274" s="1079" t="s">
        <v>30</v>
      </c>
      <c r="E3274" s="718">
        <v>44.91</v>
      </c>
    </row>
    <row r="3275" spans="2:5" ht="30">
      <c r="B3275" s="719">
        <v>92345</v>
      </c>
      <c r="C3275" s="720" t="s">
        <v>4932</v>
      </c>
      <c r="D3275" s="719" t="s">
        <v>30</v>
      </c>
      <c r="E3275" s="721">
        <v>44.89</v>
      </c>
    </row>
    <row r="3276" spans="2:5" ht="30">
      <c r="B3276" s="1079">
        <v>92346</v>
      </c>
      <c r="C3276" s="1080" t="s">
        <v>4933</v>
      </c>
      <c r="D3276" s="1079" t="s">
        <v>30</v>
      </c>
      <c r="E3276" s="718">
        <v>59.55</v>
      </c>
    </row>
    <row r="3277" spans="2:5" ht="30">
      <c r="B3277" s="719">
        <v>92347</v>
      </c>
      <c r="C3277" s="720" t="s">
        <v>4934</v>
      </c>
      <c r="D3277" s="719" t="s">
        <v>30</v>
      </c>
      <c r="E3277" s="721">
        <v>66.58</v>
      </c>
    </row>
    <row r="3278" spans="2:5" ht="30">
      <c r="B3278" s="1079">
        <v>92348</v>
      </c>
      <c r="C3278" s="1080" t="s">
        <v>4935</v>
      </c>
      <c r="D3278" s="1079" t="s">
        <v>30</v>
      </c>
      <c r="E3278" s="718">
        <v>84.46</v>
      </c>
    </row>
    <row r="3279" spans="2:5" ht="30">
      <c r="B3279" s="719">
        <v>92349</v>
      </c>
      <c r="C3279" s="720" t="s">
        <v>4936</v>
      </c>
      <c r="D3279" s="719" t="s">
        <v>30</v>
      </c>
      <c r="E3279" s="721">
        <v>90.71</v>
      </c>
    </row>
    <row r="3280" spans="2:5" ht="30">
      <c r="B3280" s="1079">
        <v>92350</v>
      </c>
      <c r="C3280" s="1080" t="s">
        <v>4937</v>
      </c>
      <c r="D3280" s="1079" t="s">
        <v>30</v>
      </c>
      <c r="E3280" s="718">
        <v>66.790000000000006</v>
      </c>
    </row>
    <row r="3281" spans="2:5" ht="30">
      <c r="B3281" s="719">
        <v>92351</v>
      </c>
      <c r="C3281" s="720" t="s">
        <v>4938</v>
      </c>
      <c r="D3281" s="719" t="s">
        <v>30</v>
      </c>
      <c r="E3281" s="721">
        <v>65.22</v>
      </c>
    </row>
    <row r="3282" spans="2:5" ht="30">
      <c r="B3282" s="1079">
        <v>92352</v>
      </c>
      <c r="C3282" s="1080" t="s">
        <v>4939</v>
      </c>
      <c r="D3282" s="1079" t="s">
        <v>30</v>
      </c>
      <c r="E3282" s="718">
        <v>102.85</v>
      </c>
    </row>
    <row r="3283" spans="2:5" ht="30">
      <c r="B3283" s="719">
        <v>92353</v>
      </c>
      <c r="C3283" s="720" t="s">
        <v>4940</v>
      </c>
      <c r="D3283" s="719" t="s">
        <v>30</v>
      </c>
      <c r="E3283" s="721">
        <v>95.98</v>
      </c>
    </row>
    <row r="3284" spans="2:5" ht="30">
      <c r="B3284" s="1079">
        <v>92354</v>
      </c>
      <c r="C3284" s="1080" t="s">
        <v>4941</v>
      </c>
      <c r="D3284" s="1079" t="s">
        <v>30</v>
      </c>
      <c r="E3284" s="718">
        <v>137.47999999999999</v>
      </c>
    </row>
    <row r="3285" spans="2:5" ht="30">
      <c r="B3285" s="719">
        <v>92355</v>
      </c>
      <c r="C3285" s="720" t="s">
        <v>4942</v>
      </c>
      <c r="D3285" s="719" t="s">
        <v>30</v>
      </c>
      <c r="E3285" s="721">
        <v>124.23</v>
      </c>
    </row>
    <row r="3286" spans="2:5" ht="30">
      <c r="B3286" s="1079">
        <v>92356</v>
      </c>
      <c r="C3286" s="1080" t="s">
        <v>4943</v>
      </c>
      <c r="D3286" s="1079" t="s">
        <v>30</v>
      </c>
      <c r="E3286" s="718">
        <v>86.92</v>
      </c>
    </row>
    <row r="3287" spans="2:5" ht="30">
      <c r="B3287" s="719">
        <v>92357</v>
      </c>
      <c r="C3287" s="720" t="s">
        <v>4944</v>
      </c>
      <c r="D3287" s="719" t="s">
        <v>30</v>
      </c>
      <c r="E3287" s="721">
        <v>131.41</v>
      </c>
    </row>
    <row r="3288" spans="2:5" ht="30">
      <c r="B3288" s="1079">
        <v>92358</v>
      </c>
      <c r="C3288" s="1080" t="s">
        <v>4945</v>
      </c>
      <c r="D3288" s="1079" t="s">
        <v>30</v>
      </c>
      <c r="E3288" s="718">
        <v>164.35</v>
      </c>
    </row>
    <row r="3289" spans="2:5" ht="30">
      <c r="B3289" s="719">
        <v>92369</v>
      </c>
      <c r="C3289" s="720" t="s">
        <v>4946</v>
      </c>
      <c r="D3289" s="719" t="s">
        <v>30</v>
      </c>
      <c r="E3289" s="721">
        <v>23.67</v>
      </c>
    </row>
    <row r="3290" spans="2:5" ht="30">
      <c r="B3290" s="1079">
        <v>92370</v>
      </c>
      <c r="C3290" s="1080" t="s">
        <v>4947</v>
      </c>
      <c r="D3290" s="1079" t="s">
        <v>30</v>
      </c>
      <c r="E3290" s="718">
        <v>24.94</v>
      </c>
    </row>
    <row r="3291" spans="2:5" ht="30">
      <c r="B3291" s="719">
        <v>92371</v>
      </c>
      <c r="C3291" s="720" t="s">
        <v>4948</v>
      </c>
      <c r="D3291" s="719" t="s">
        <v>30</v>
      </c>
      <c r="E3291" s="721">
        <v>28.83</v>
      </c>
    </row>
    <row r="3292" spans="2:5" ht="30">
      <c r="B3292" s="1079">
        <v>92372</v>
      </c>
      <c r="C3292" s="1080" t="s">
        <v>4949</v>
      </c>
      <c r="D3292" s="1079" t="s">
        <v>30</v>
      </c>
      <c r="E3292" s="718">
        <v>30.01</v>
      </c>
    </row>
    <row r="3293" spans="2:5" ht="30">
      <c r="B3293" s="719">
        <v>92373</v>
      </c>
      <c r="C3293" s="720" t="s">
        <v>4950</v>
      </c>
      <c r="D3293" s="719" t="s">
        <v>30</v>
      </c>
      <c r="E3293" s="721">
        <v>34.25</v>
      </c>
    </row>
    <row r="3294" spans="2:5" ht="30">
      <c r="B3294" s="1079">
        <v>92374</v>
      </c>
      <c r="C3294" s="1080" t="s">
        <v>4951</v>
      </c>
      <c r="D3294" s="1079" t="s">
        <v>30</v>
      </c>
      <c r="E3294" s="718">
        <v>34.479999999999997</v>
      </c>
    </row>
    <row r="3295" spans="2:5" ht="30">
      <c r="B3295" s="719">
        <v>92375</v>
      </c>
      <c r="C3295" s="720" t="s">
        <v>4952</v>
      </c>
      <c r="D3295" s="719" t="s">
        <v>30</v>
      </c>
      <c r="E3295" s="721">
        <v>44.88</v>
      </c>
    </row>
    <row r="3296" spans="2:5" ht="30">
      <c r="B3296" s="1079">
        <v>92376</v>
      </c>
      <c r="C3296" s="1080" t="s">
        <v>4953</v>
      </c>
      <c r="D3296" s="1079" t="s">
        <v>30</v>
      </c>
      <c r="E3296" s="718">
        <v>44.86</v>
      </c>
    </row>
    <row r="3297" spans="2:5" ht="30">
      <c r="B3297" s="719">
        <v>92377</v>
      </c>
      <c r="C3297" s="720" t="s">
        <v>4954</v>
      </c>
      <c r="D3297" s="719" t="s">
        <v>30</v>
      </c>
      <c r="E3297" s="721">
        <v>60.63</v>
      </c>
    </row>
    <row r="3298" spans="2:5" ht="30">
      <c r="B3298" s="1079">
        <v>92378</v>
      </c>
      <c r="C3298" s="1080" t="s">
        <v>4955</v>
      </c>
      <c r="D3298" s="1079" t="s">
        <v>30</v>
      </c>
      <c r="E3298" s="718">
        <v>67.66</v>
      </c>
    </row>
    <row r="3299" spans="2:5" ht="30">
      <c r="B3299" s="719">
        <v>92379</v>
      </c>
      <c r="C3299" s="720" t="s">
        <v>4956</v>
      </c>
      <c r="D3299" s="719" t="s">
        <v>30</v>
      </c>
      <c r="E3299" s="721">
        <v>86.68</v>
      </c>
    </row>
    <row r="3300" spans="2:5" ht="30">
      <c r="B3300" s="1079">
        <v>92380</v>
      </c>
      <c r="C3300" s="1080" t="s">
        <v>4957</v>
      </c>
      <c r="D3300" s="1079" t="s">
        <v>30</v>
      </c>
      <c r="E3300" s="718">
        <v>92.93</v>
      </c>
    </row>
    <row r="3301" spans="2:5" ht="30">
      <c r="B3301" s="719">
        <v>92381</v>
      </c>
      <c r="C3301" s="720" t="s">
        <v>4958</v>
      </c>
      <c r="D3301" s="719" t="s">
        <v>30</v>
      </c>
      <c r="E3301" s="721">
        <v>35.89</v>
      </c>
    </row>
    <row r="3302" spans="2:5" ht="30">
      <c r="B3302" s="1079">
        <v>92382</v>
      </c>
      <c r="C3302" s="1080" t="s">
        <v>4959</v>
      </c>
      <c r="D3302" s="1079" t="s">
        <v>30</v>
      </c>
      <c r="E3302" s="718">
        <v>34.21</v>
      </c>
    </row>
    <row r="3303" spans="2:5" ht="30">
      <c r="B3303" s="719">
        <v>92383</v>
      </c>
      <c r="C3303" s="720" t="s">
        <v>4960</v>
      </c>
      <c r="D3303" s="719" t="s">
        <v>30</v>
      </c>
      <c r="E3303" s="721">
        <v>45.68</v>
      </c>
    </row>
    <row r="3304" spans="2:5" ht="30">
      <c r="B3304" s="1079">
        <v>92384</v>
      </c>
      <c r="C3304" s="1080" t="s">
        <v>4961</v>
      </c>
      <c r="D3304" s="1079" t="s">
        <v>30</v>
      </c>
      <c r="E3304" s="718">
        <v>42.35</v>
      </c>
    </row>
    <row r="3305" spans="2:5" ht="30">
      <c r="B3305" s="719">
        <v>92385</v>
      </c>
      <c r="C3305" s="720" t="s">
        <v>4962</v>
      </c>
      <c r="D3305" s="719" t="s">
        <v>30</v>
      </c>
      <c r="E3305" s="721">
        <v>52.54</v>
      </c>
    </row>
    <row r="3306" spans="2:5" ht="30">
      <c r="B3306" s="1079">
        <v>92386</v>
      </c>
      <c r="C3306" s="1080" t="s">
        <v>4963</v>
      </c>
      <c r="D3306" s="1079" t="s">
        <v>30</v>
      </c>
      <c r="E3306" s="718">
        <v>50.24</v>
      </c>
    </row>
    <row r="3307" spans="2:5" ht="30">
      <c r="B3307" s="719">
        <v>92387</v>
      </c>
      <c r="C3307" s="720" t="s">
        <v>4964</v>
      </c>
      <c r="D3307" s="719" t="s">
        <v>30</v>
      </c>
      <c r="E3307" s="721">
        <v>66.72</v>
      </c>
    </row>
    <row r="3308" spans="2:5" ht="30">
      <c r="B3308" s="1079">
        <v>92388</v>
      </c>
      <c r="C3308" s="1080" t="s">
        <v>4965</v>
      </c>
      <c r="D3308" s="1079" t="s">
        <v>30</v>
      </c>
      <c r="E3308" s="718">
        <v>65.16</v>
      </c>
    </row>
    <row r="3309" spans="2:5" ht="30">
      <c r="B3309" s="719">
        <v>92389</v>
      </c>
      <c r="C3309" s="720" t="s">
        <v>4966</v>
      </c>
      <c r="D3309" s="719" t="s">
        <v>30</v>
      </c>
      <c r="E3309" s="721">
        <v>104.5</v>
      </c>
    </row>
    <row r="3310" spans="2:5" ht="30">
      <c r="B3310" s="1079">
        <v>92390</v>
      </c>
      <c r="C3310" s="1080" t="s">
        <v>4967</v>
      </c>
      <c r="D3310" s="1079" t="s">
        <v>30</v>
      </c>
      <c r="E3310" s="718">
        <v>97.63</v>
      </c>
    </row>
    <row r="3311" spans="2:5" ht="30">
      <c r="B3311" s="719">
        <v>92635</v>
      </c>
      <c r="C3311" s="720" t="s">
        <v>4968</v>
      </c>
      <c r="D3311" s="719" t="s">
        <v>30</v>
      </c>
      <c r="E3311" s="721">
        <v>140.82</v>
      </c>
    </row>
    <row r="3312" spans="2:5" ht="30">
      <c r="B3312" s="1079">
        <v>92636</v>
      </c>
      <c r="C3312" s="1080" t="s">
        <v>4969</v>
      </c>
      <c r="D3312" s="1079" t="s">
        <v>30</v>
      </c>
      <c r="E3312" s="718">
        <v>127.57</v>
      </c>
    </row>
    <row r="3313" spans="2:5" ht="30">
      <c r="B3313" s="719">
        <v>92637</v>
      </c>
      <c r="C3313" s="720" t="s">
        <v>4970</v>
      </c>
      <c r="D3313" s="719" t="s">
        <v>30</v>
      </c>
      <c r="E3313" s="721">
        <v>46.23</v>
      </c>
    </row>
    <row r="3314" spans="2:5" ht="30">
      <c r="B3314" s="1079">
        <v>92638</v>
      </c>
      <c r="C3314" s="1080" t="s">
        <v>4971</v>
      </c>
      <c r="D3314" s="1079" t="s">
        <v>30</v>
      </c>
      <c r="E3314" s="718">
        <v>56.87</v>
      </c>
    </row>
    <row r="3315" spans="2:5" ht="30">
      <c r="B3315" s="719">
        <v>92639</v>
      </c>
      <c r="C3315" s="720" t="s">
        <v>4972</v>
      </c>
      <c r="D3315" s="719" t="s">
        <v>30</v>
      </c>
      <c r="E3315" s="721">
        <v>66.08</v>
      </c>
    </row>
    <row r="3316" spans="2:5" ht="30">
      <c r="B3316" s="1079">
        <v>92640</v>
      </c>
      <c r="C3316" s="1080" t="s">
        <v>4973</v>
      </c>
      <c r="D3316" s="1079" t="s">
        <v>30</v>
      </c>
      <c r="E3316" s="718">
        <v>86.82</v>
      </c>
    </row>
    <row r="3317" spans="2:5" ht="30">
      <c r="B3317" s="719">
        <v>92642</v>
      </c>
      <c r="C3317" s="720" t="s">
        <v>4974</v>
      </c>
      <c r="D3317" s="719" t="s">
        <v>30</v>
      </c>
      <c r="E3317" s="721">
        <v>133.57</v>
      </c>
    </row>
    <row r="3318" spans="2:5" ht="30">
      <c r="B3318" s="1079">
        <v>92644</v>
      </c>
      <c r="C3318" s="1080" t="s">
        <v>4975</v>
      </c>
      <c r="D3318" s="1079" t="s">
        <v>30</v>
      </c>
      <c r="E3318" s="718">
        <v>168.8</v>
      </c>
    </row>
    <row r="3319" spans="2:5" ht="30">
      <c r="B3319" s="719">
        <v>92657</v>
      </c>
      <c r="C3319" s="720" t="s">
        <v>4976</v>
      </c>
      <c r="D3319" s="719" t="s">
        <v>30</v>
      </c>
      <c r="E3319" s="721">
        <v>17.670000000000002</v>
      </c>
    </row>
    <row r="3320" spans="2:5" ht="30">
      <c r="B3320" s="1079">
        <v>92658</v>
      </c>
      <c r="C3320" s="1080" t="s">
        <v>4977</v>
      </c>
      <c r="D3320" s="1079" t="s">
        <v>30</v>
      </c>
      <c r="E3320" s="718">
        <v>18.93</v>
      </c>
    </row>
    <row r="3321" spans="2:5" ht="30">
      <c r="B3321" s="719">
        <v>92659</v>
      </c>
      <c r="C3321" s="720" t="s">
        <v>4978</v>
      </c>
      <c r="D3321" s="719" t="s">
        <v>30</v>
      </c>
      <c r="E3321" s="721">
        <v>22</v>
      </c>
    </row>
    <row r="3322" spans="2:5" ht="30">
      <c r="B3322" s="1079">
        <v>92660</v>
      </c>
      <c r="C3322" s="1080" t="s">
        <v>4979</v>
      </c>
      <c r="D3322" s="1079" t="s">
        <v>30</v>
      </c>
      <c r="E3322" s="718">
        <v>23.18</v>
      </c>
    </row>
    <row r="3323" spans="2:5" ht="30">
      <c r="B3323" s="719">
        <v>92661</v>
      </c>
      <c r="C3323" s="720" t="s">
        <v>4980</v>
      </c>
      <c r="D3323" s="719" t="s">
        <v>30</v>
      </c>
      <c r="E3323" s="721">
        <v>26.46</v>
      </c>
    </row>
    <row r="3324" spans="2:5" ht="30">
      <c r="B3324" s="1079">
        <v>92662</v>
      </c>
      <c r="C3324" s="1080" t="s">
        <v>4981</v>
      </c>
      <c r="D3324" s="1079" t="s">
        <v>30</v>
      </c>
      <c r="E3324" s="718">
        <v>26.69</v>
      </c>
    </row>
    <row r="3325" spans="2:5" ht="30">
      <c r="B3325" s="719">
        <v>92663</v>
      </c>
      <c r="C3325" s="720" t="s">
        <v>4982</v>
      </c>
      <c r="D3325" s="719" t="s">
        <v>30</v>
      </c>
      <c r="E3325" s="721">
        <v>35.909999999999997</v>
      </c>
    </row>
    <row r="3326" spans="2:5" ht="30">
      <c r="B3326" s="1079">
        <v>92664</v>
      </c>
      <c r="C3326" s="1080" t="s">
        <v>4983</v>
      </c>
      <c r="D3326" s="1079" t="s">
        <v>30</v>
      </c>
      <c r="E3326" s="718">
        <v>35.89</v>
      </c>
    </row>
    <row r="3327" spans="2:5" ht="30">
      <c r="B3327" s="719">
        <v>92665</v>
      </c>
      <c r="C3327" s="720" t="s">
        <v>4984</v>
      </c>
      <c r="D3327" s="719" t="s">
        <v>30</v>
      </c>
      <c r="E3327" s="721">
        <v>49.89</v>
      </c>
    </row>
    <row r="3328" spans="2:5" ht="30">
      <c r="B3328" s="1079">
        <v>92666</v>
      </c>
      <c r="C3328" s="1080" t="s">
        <v>4985</v>
      </c>
      <c r="D3328" s="1079" t="s">
        <v>30</v>
      </c>
      <c r="E3328" s="718">
        <v>56.92</v>
      </c>
    </row>
    <row r="3329" spans="2:5" ht="30">
      <c r="B3329" s="719">
        <v>92667</v>
      </c>
      <c r="C3329" s="720" t="s">
        <v>4986</v>
      </c>
      <c r="D3329" s="719" t="s">
        <v>30</v>
      </c>
      <c r="E3329" s="721">
        <v>74.19</v>
      </c>
    </row>
    <row r="3330" spans="2:5" ht="30">
      <c r="B3330" s="1079">
        <v>92668</v>
      </c>
      <c r="C3330" s="1080" t="s">
        <v>4987</v>
      </c>
      <c r="D3330" s="1079" t="s">
        <v>30</v>
      </c>
      <c r="E3330" s="718">
        <v>80.44</v>
      </c>
    </row>
    <row r="3331" spans="2:5" ht="30">
      <c r="B3331" s="719">
        <v>92669</v>
      </c>
      <c r="C3331" s="720" t="s">
        <v>4988</v>
      </c>
      <c r="D3331" s="719" t="s">
        <v>30</v>
      </c>
      <c r="E3331" s="721">
        <v>26.86</v>
      </c>
    </row>
    <row r="3332" spans="2:5" ht="30">
      <c r="B3332" s="1079">
        <v>92670</v>
      </c>
      <c r="C3332" s="1080" t="s">
        <v>4989</v>
      </c>
      <c r="D3332" s="1079" t="s">
        <v>30</v>
      </c>
      <c r="E3332" s="718">
        <v>25.18</v>
      </c>
    </row>
    <row r="3333" spans="2:5" ht="30">
      <c r="B3333" s="719">
        <v>92671</v>
      </c>
      <c r="C3333" s="720" t="s">
        <v>4990</v>
      </c>
      <c r="D3333" s="719" t="s">
        <v>30</v>
      </c>
      <c r="E3333" s="721">
        <v>35.450000000000003</v>
      </c>
    </row>
    <row r="3334" spans="2:5" ht="30">
      <c r="B3334" s="1079">
        <v>92672</v>
      </c>
      <c r="C3334" s="1080" t="s">
        <v>4991</v>
      </c>
      <c r="D3334" s="1079" t="s">
        <v>30</v>
      </c>
      <c r="E3334" s="718">
        <v>32.11</v>
      </c>
    </row>
    <row r="3335" spans="2:5" ht="30">
      <c r="B3335" s="719">
        <v>92673</v>
      </c>
      <c r="C3335" s="720" t="s">
        <v>4992</v>
      </c>
      <c r="D3335" s="719" t="s">
        <v>30</v>
      </c>
      <c r="E3335" s="721">
        <v>40.869999999999997</v>
      </c>
    </row>
    <row r="3336" spans="2:5" ht="30">
      <c r="B3336" s="1079">
        <v>92674</v>
      </c>
      <c r="C3336" s="1080" t="s">
        <v>4993</v>
      </c>
      <c r="D3336" s="1079" t="s">
        <v>30</v>
      </c>
      <c r="E3336" s="718">
        <v>38.57</v>
      </c>
    </row>
    <row r="3337" spans="2:5" ht="30">
      <c r="B3337" s="719">
        <v>92675</v>
      </c>
      <c r="C3337" s="720" t="s">
        <v>4994</v>
      </c>
      <c r="D3337" s="719" t="s">
        <v>30</v>
      </c>
      <c r="E3337" s="721">
        <v>53.31</v>
      </c>
    </row>
    <row r="3338" spans="2:5" ht="30">
      <c r="B3338" s="1079">
        <v>92676</v>
      </c>
      <c r="C3338" s="1080" t="s">
        <v>4995</v>
      </c>
      <c r="D3338" s="1079" t="s">
        <v>30</v>
      </c>
      <c r="E3338" s="718">
        <v>51.75</v>
      </c>
    </row>
    <row r="3339" spans="2:5" ht="30">
      <c r="B3339" s="719">
        <v>92677</v>
      </c>
      <c r="C3339" s="720" t="s">
        <v>4996</v>
      </c>
      <c r="D3339" s="719" t="s">
        <v>30</v>
      </c>
      <c r="E3339" s="721">
        <v>88.42</v>
      </c>
    </row>
    <row r="3340" spans="2:5" ht="30">
      <c r="B3340" s="1079">
        <v>92678</v>
      </c>
      <c r="C3340" s="1080" t="s">
        <v>4997</v>
      </c>
      <c r="D3340" s="1079" t="s">
        <v>30</v>
      </c>
      <c r="E3340" s="718">
        <v>81.540000000000006</v>
      </c>
    </row>
    <row r="3341" spans="2:5" ht="30">
      <c r="B3341" s="719">
        <v>92679</v>
      </c>
      <c r="C3341" s="720" t="s">
        <v>4998</v>
      </c>
      <c r="D3341" s="719" t="s">
        <v>30</v>
      </c>
      <c r="E3341" s="721">
        <v>122.1</v>
      </c>
    </row>
    <row r="3342" spans="2:5" ht="30">
      <c r="B3342" s="1079">
        <v>92680</v>
      </c>
      <c r="C3342" s="1080" t="s">
        <v>4999</v>
      </c>
      <c r="D3342" s="1079" t="s">
        <v>30</v>
      </c>
      <c r="E3342" s="718">
        <v>108.85</v>
      </c>
    </row>
    <row r="3343" spans="2:5" ht="30">
      <c r="B3343" s="719">
        <v>92681</v>
      </c>
      <c r="C3343" s="720" t="s">
        <v>5000</v>
      </c>
      <c r="D3343" s="719" t="s">
        <v>30</v>
      </c>
      <c r="E3343" s="721">
        <v>34.18</v>
      </c>
    </row>
    <row r="3344" spans="2:5" ht="30">
      <c r="B3344" s="1079">
        <v>92682</v>
      </c>
      <c r="C3344" s="1080" t="s">
        <v>5001</v>
      </c>
      <c r="D3344" s="1079" t="s">
        <v>30</v>
      </c>
      <c r="E3344" s="718">
        <v>43.17</v>
      </c>
    </row>
    <row r="3345" spans="2:5" ht="30">
      <c r="B3345" s="719">
        <v>92683</v>
      </c>
      <c r="C3345" s="720" t="s">
        <v>5002</v>
      </c>
      <c r="D3345" s="719" t="s">
        <v>30</v>
      </c>
      <c r="E3345" s="721">
        <v>50.54</v>
      </c>
    </row>
    <row r="3346" spans="2:5" ht="30">
      <c r="B3346" s="1079">
        <v>92684</v>
      </c>
      <c r="C3346" s="1080" t="s">
        <v>5003</v>
      </c>
      <c r="D3346" s="1079" t="s">
        <v>30</v>
      </c>
      <c r="E3346" s="718">
        <v>68.930000000000007</v>
      </c>
    </row>
    <row r="3347" spans="2:5" ht="30">
      <c r="B3347" s="719">
        <v>92685</v>
      </c>
      <c r="C3347" s="720" t="s">
        <v>5004</v>
      </c>
      <c r="D3347" s="719" t="s">
        <v>30</v>
      </c>
      <c r="E3347" s="721">
        <v>112.14</v>
      </c>
    </row>
    <row r="3348" spans="2:5" ht="30">
      <c r="B3348" s="1079">
        <v>92686</v>
      </c>
      <c r="C3348" s="1080" t="s">
        <v>5005</v>
      </c>
      <c r="D3348" s="1079" t="s">
        <v>30</v>
      </c>
      <c r="E3348" s="718">
        <v>143.81</v>
      </c>
    </row>
    <row r="3349" spans="2:5" ht="30">
      <c r="B3349" s="719">
        <v>92692</v>
      </c>
      <c r="C3349" s="720" t="s">
        <v>5006</v>
      </c>
      <c r="D3349" s="719" t="s">
        <v>30</v>
      </c>
      <c r="E3349" s="721">
        <v>9.48</v>
      </c>
    </row>
    <row r="3350" spans="2:5" ht="30">
      <c r="B3350" s="1079">
        <v>92693</v>
      </c>
      <c r="C3350" s="1080" t="s">
        <v>5007</v>
      </c>
      <c r="D3350" s="1079" t="s">
        <v>30</v>
      </c>
      <c r="E3350" s="718">
        <v>9.76</v>
      </c>
    </row>
    <row r="3351" spans="2:5" ht="30">
      <c r="B3351" s="719">
        <v>92694</v>
      </c>
      <c r="C3351" s="720" t="s">
        <v>5008</v>
      </c>
      <c r="D3351" s="719" t="s">
        <v>30</v>
      </c>
      <c r="E3351" s="721">
        <v>14.97</v>
      </c>
    </row>
    <row r="3352" spans="2:5" ht="30">
      <c r="B3352" s="1079">
        <v>92695</v>
      </c>
      <c r="C3352" s="1080" t="s">
        <v>5009</v>
      </c>
      <c r="D3352" s="1079" t="s">
        <v>30</v>
      </c>
      <c r="E3352" s="718">
        <v>15.25</v>
      </c>
    </row>
    <row r="3353" spans="2:5" ht="30">
      <c r="B3353" s="719">
        <v>92696</v>
      </c>
      <c r="C3353" s="720" t="s">
        <v>5010</v>
      </c>
      <c r="D3353" s="719" t="s">
        <v>30</v>
      </c>
      <c r="E3353" s="721">
        <v>23.42</v>
      </c>
    </row>
    <row r="3354" spans="2:5" ht="30">
      <c r="B3354" s="1079">
        <v>92697</v>
      </c>
      <c r="C3354" s="1080" t="s">
        <v>5011</v>
      </c>
      <c r="D3354" s="1079" t="s">
        <v>30</v>
      </c>
      <c r="E3354" s="718">
        <v>24.68</v>
      </c>
    </row>
    <row r="3355" spans="2:5" ht="30">
      <c r="B3355" s="719">
        <v>92698</v>
      </c>
      <c r="C3355" s="720" t="s">
        <v>5012</v>
      </c>
      <c r="D3355" s="719" t="s">
        <v>30</v>
      </c>
      <c r="E3355" s="721">
        <v>14.01</v>
      </c>
    </row>
    <row r="3356" spans="2:5" ht="30">
      <c r="B3356" s="1079">
        <v>92699</v>
      </c>
      <c r="C3356" s="1080" t="s">
        <v>5013</v>
      </c>
      <c r="D3356" s="1079" t="s">
        <v>30</v>
      </c>
      <c r="E3356" s="718">
        <v>13.1</v>
      </c>
    </row>
    <row r="3357" spans="2:5" ht="30">
      <c r="B3357" s="719">
        <v>92700</v>
      </c>
      <c r="C3357" s="720" t="s">
        <v>5014</v>
      </c>
      <c r="D3357" s="719" t="s">
        <v>30</v>
      </c>
      <c r="E3357" s="721">
        <v>22.77</v>
      </c>
    </row>
    <row r="3358" spans="2:5" ht="30">
      <c r="B3358" s="1079">
        <v>92701</v>
      </c>
      <c r="C3358" s="1080" t="s">
        <v>5015</v>
      </c>
      <c r="D3358" s="1079" t="s">
        <v>30</v>
      </c>
      <c r="E3358" s="718">
        <v>21.41</v>
      </c>
    </row>
    <row r="3359" spans="2:5" ht="30">
      <c r="B3359" s="719">
        <v>92702</v>
      </c>
      <c r="C3359" s="720" t="s">
        <v>5016</v>
      </c>
      <c r="D3359" s="719" t="s">
        <v>30</v>
      </c>
      <c r="E3359" s="721">
        <v>35.54</v>
      </c>
    </row>
    <row r="3360" spans="2:5" ht="30">
      <c r="B3360" s="1079">
        <v>92703</v>
      </c>
      <c r="C3360" s="1080" t="s">
        <v>5017</v>
      </c>
      <c r="D3360" s="1079" t="s">
        <v>30</v>
      </c>
      <c r="E3360" s="718">
        <v>33.86</v>
      </c>
    </row>
    <row r="3361" spans="2:5" ht="30">
      <c r="B3361" s="719">
        <v>92704</v>
      </c>
      <c r="C3361" s="720" t="s">
        <v>5018</v>
      </c>
      <c r="D3361" s="719" t="s">
        <v>30</v>
      </c>
      <c r="E3361" s="721">
        <v>17.64</v>
      </c>
    </row>
    <row r="3362" spans="2:5" ht="30">
      <c r="B3362" s="1079">
        <v>92705</v>
      </c>
      <c r="C3362" s="1080" t="s">
        <v>5019</v>
      </c>
      <c r="D3362" s="1079" t="s">
        <v>30</v>
      </c>
      <c r="E3362" s="718">
        <v>28.27</v>
      </c>
    </row>
    <row r="3363" spans="2:5" ht="30">
      <c r="B3363" s="719">
        <v>92706</v>
      </c>
      <c r="C3363" s="720" t="s">
        <v>5020</v>
      </c>
      <c r="D3363" s="719" t="s">
        <v>30</v>
      </c>
      <c r="E3363" s="721">
        <v>45.75</v>
      </c>
    </row>
    <row r="3364" spans="2:5" ht="30">
      <c r="B3364" s="1079">
        <v>92889</v>
      </c>
      <c r="C3364" s="1080" t="s">
        <v>5021</v>
      </c>
      <c r="D3364" s="1079" t="s">
        <v>30</v>
      </c>
      <c r="E3364" s="718">
        <v>90.5</v>
      </c>
    </row>
    <row r="3365" spans="2:5" ht="30">
      <c r="B3365" s="719">
        <v>92890</v>
      </c>
      <c r="C3365" s="720" t="s">
        <v>5022</v>
      </c>
      <c r="D3365" s="719" t="s">
        <v>30</v>
      </c>
      <c r="E3365" s="721">
        <v>137.97</v>
      </c>
    </row>
    <row r="3366" spans="2:5" ht="30">
      <c r="B3366" s="1079">
        <v>92891</v>
      </c>
      <c r="C3366" s="1080" t="s">
        <v>5023</v>
      </c>
      <c r="D3366" s="1079" t="s">
        <v>30</v>
      </c>
      <c r="E3366" s="718">
        <v>203.1</v>
      </c>
    </row>
    <row r="3367" spans="2:5" ht="30">
      <c r="B3367" s="719">
        <v>92892</v>
      </c>
      <c r="C3367" s="720" t="s">
        <v>5024</v>
      </c>
      <c r="D3367" s="719" t="s">
        <v>30</v>
      </c>
      <c r="E3367" s="721">
        <v>38.51</v>
      </c>
    </row>
    <row r="3368" spans="2:5" ht="30">
      <c r="B3368" s="1079">
        <v>92893</v>
      </c>
      <c r="C3368" s="1080" t="s">
        <v>5025</v>
      </c>
      <c r="D3368" s="1079" t="s">
        <v>30</v>
      </c>
      <c r="E3368" s="718">
        <v>55.25</v>
      </c>
    </row>
    <row r="3369" spans="2:5" ht="30">
      <c r="B3369" s="719">
        <v>92894</v>
      </c>
      <c r="C3369" s="720" t="s">
        <v>5026</v>
      </c>
      <c r="D3369" s="719" t="s">
        <v>30</v>
      </c>
      <c r="E3369" s="721">
        <v>66.150000000000006</v>
      </c>
    </row>
    <row r="3370" spans="2:5" ht="30">
      <c r="B3370" s="1079">
        <v>92895</v>
      </c>
      <c r="C3370" s="1080" t="s">
        <v>5027</v>
      </c>
      <c r="D3370" s="1079" t="s">
        <v>30</v>
      </c>
      <c r="E3370" s="718">
        <v>90.47</v>
      </c>
    </row>
    <row r="3371" spans="2:5" ht="30">
      <c r="B3371" s="719">
        <v>92896</v>
      </c>
      <c r="C3371" s="720" t="s">
        <v>5028</v>
      </c>
      <c r="D3371" s="719" t="s">
        <v>30</v>
      </c>
      <c r="E3371" s="721">
        <v>139.05000000000001</v>
      </c>
    </row>
    <row r="3372" spans="2:5" ht="30">
      <c r="B3372" s="1079">
        <v>92897</v>
      </c>
      <c r="C3372" s="1080" t="s">
        <v>5029</v>
      </c>
      <c r="D3372" s="1079" t="s">
        <v>30</v>
      </c>
      <c r="E3372" s="718">
        <v>205.32</v>
      </c>
    </row>
    <row r="3373" spans="2:5" ht="30">
      <c r="B3373" s="719">
        <v>92898</v>
      </c>
      <c r="C3373" s="720" t="s">
        <v>5030</v>
      </c>
      <c r="D3373" s="719" t="s">
        <v>30</v>
      </c>
      <c r="E3373" s="721">
        <v>32.5</v>
      </c>
    </row>
    <row r="3374" spans="2:5" ht="30">
      <c r="B3374" s="1079">
        <v>92899</v>
      </c>
      <c r="C3374" s="1080" t="s">
        <v>5031</v>
      </c>
      <c r="D3374" s="1079" t="s">
        <v>30</v>
      </c>
      <c r="E3374" s="718">
        <v>48.41</v>
      </c>
    </row>
    <row r="3375" spans="2:5" ht="30">
      <c r="B3375" s="719">
        <v>92900</v>
      </c>
      <c r="C3375" s="720" t="s">
        <v>5032</v>
      </c>
      <c r="D3375" s="719" t="s">
        <v>30</v>
      </c>
      <c r="E3375" s="721">
        <v>58.36</v>
      </c>
    </row>
    <row r="3376" spans="2:5" ht="30">
      <c r="B3376" s="1079">
        <v>92901</v>
      </c>
      <c r="C3376" s="1080" t="s">
        <v>5033</v>
      </c>
      <c r="D3376" s="1079" t="s">
        <v>30</v>
      </c>
      <c r="E3376" s="718">
        <v>81.510000000000005</v>
      </c>
    </row>
    <row r="3377" spans="2:5" ht="30">
      <c r="B3377" s="719">
        <v>92902</v>
      </c>
      <c r="C3377" s="720" t="s">
        <v>5034</v>
      </c>
      <c r="D3377" s="719" t="s">
        <v>30</v>
      </c>
      <c r="E3377" s="721">
        <v>128.31</v>
      </c>
    </row>
    <row r="3378" spans="2:5" ht="30">
      <c r="B3378" s="1079">
        <v>92903</v>
      </c>
      <c r="C3378" s="1080" t="s">
        <v>5035</v>
      </c>
      <c r="D3378" s="1079" t="s">
        <v>30</v>
      </c>
      <c r="E3378" s="718">
        <v>192.83</v>
      </c>
    </row>
    <row r="3379" spans="2:5" ht="30">
      <c r="B3379" s="719">
        <v>92904</v>
      </c>
      <c r="C3379" s="720" t="s">
        <v>5036</v>
      </c>
      <c r="D3379" s="719" t="s">
        <v>30</v>
      </c>
      <c r="E3379" s="721">
        <v>22.22</v>
      </c>
    </row>
    <row r="3380" spans="2:5" ht="30">
      <c r="B3380" s="1079">
        <v>92905</v>
      </c>
      <c r="C3380" s="1080" t="s">
        <v>5037</v>
      </c>
      <c r="D3380" s="1079" t="s">
        <v>30</v>
      </c>
      <c r="E3380" s="718">
        <v>31.6</v>
      </c>
    </row>
    <row r="3381" spans="2:5" ht="30">
      <c r="B3381" s="719">
        <v>92906</v>
      </c>
      <c r="C3381" s="720" t="s">
        <v>5038</v>
      </c>
      <c r="D3381" s="719" t="s">
        <v>30</v>
      </c>
      <c r="E3381" s="721">
        <v>38.26</v>
      </c>
    </row>
    <row r="3382" spans="2:5" ht="30">
      <c r="B3382" s="1079">
        <v>92907</v>
      </c>
      <c r="C3382" s="1080" t="s">
        <v>5039</v>
      </c>
      <c r="D3382" s="1079" t="s">
        <v>30</v>
      </c>
      <c r="E3382" s="718">
        <v>47.54</v>
      </c>
    </row>
    <row r="3383" spans="2:5" ht="30">
      <c r="B3383" s="719">
        <v>92908</v>
      </c>
      <c r="C3383" s="720" t="s">
        <v>5040</v>
      </c>
      <c r="D3383" s="719" t="s">
        <v>30</v>
      </c>
      <c r="E3383" s="721">
        <v>47.54</v>
      </c>
    </row>
    <row r="3384" spans="2:5" ht="30">
      <c r="B3384" s="1079">
        <v>92909</v>
      </c>
      <c r="C3384" s="1080" t="s">
        <v>5041</v>
      </c>
      <c r="D3384" s="1079" t="s">
        <v>30</v>
      </c>
      <c r="E3384" s="718">
        <v>47.54</v>
      </c>
    </row>
    <row r="3385" spans="2:5" ht="30">
      <c r="B3385" s="719">
        <v>92910</v>
      </c>
      <c r="C3385" s="720" t="s">
        <v>5042</v>
      </c>
      <c r="D3385" s="719" t="s">
        <v>30</v>
      </c>
      <c r="E3385" s="721">
        <v>69.55</v>
      </c>
    </row>
    <row r="3386" spans="2:5" ht="30">
      <c r="B3386" s="1079">
        <v>92911</v>
      </c>
      <c r="C3386" s="1080" t="s">
        <v>5043</v>
      </c>
      <c r="D3386" s="1079" t="s">
        <v>30</v>
      </c>
      <c r="E3386" s="718">
        <v>69.55</v>
      </c>
    </row>
    <row r="3387" spans="2:5" ht="30">
      <c r="B3387" s="719">
        <v>92912</v>
      </c>
      <c r="C3387" s="720" t="s">
        <v>5044</v>
      </c>
      <c r="D3387" s="719" t="s">
        <v>30</v>
      </c>
      <c r="E3387" s="721">
        <v>94.04</v>
      </c>
    </row>
    <row r="3388" spans="2:5" ht="30">
      <c r="B3388" s="1079">
        <v>92913</v>
      </c>
      <c r="C3388" s="1080" t="s">
        <v>5045</v>
      </c>
      <c r="D3388" s="1079" t="s">
        <v>30</v>
      </c>
      <c r="E3388" s="718">
        <v>95.89</v>
      </c>
    </row>
    <row r="3389" spans="2:5" ht="30">
      <c r="B3389" s="719">
        <v>92914</v>
      </c>
      <c r="C3389" s="720" t="s">
        <v>5046</v>
      </c>
      <c r="D3389" s="719" t="s">
        <v>30</v>
      </c>
      <c r="E3389" s="721">
        <v>95.89</v>
      </c>
    </row>
    <row r="3390" spans="2:5" ht="30">
      <c r="B3390" s="1079">
        <v>92918</v>
      </c>
      <c r="C3390" s="1080" t="s">
        <v>5047</v>
      </c>
      <c r="D3390" s="1079" t="s">
        <v>30</v>
      </c>
      <c r="E3390" s="718">
        <v>24.83</v>
      </c>
    </row>
    <row r="3391" spans="2:5" ht="30">
      <c r="B3391" s="719">
        <v>92920</v>
      </c>
      <c r="C3391" s="720" t="s">
        <v>5048</v>
      </c>
      <c r="D3391" s="719" t="s">
        <v>30</v>
      </c>
      <c r="E3391" s="721">
        <v>25.01</v>
      </c>
    </row>
    <row r="3392" spans="2:5" ht="30">
      <c r="B3392" s="1079">
        <v>92925</v>
      </c>
      <c r="C3392" s="1080" t="s">
        <v>5049</v>
      </c>
      <c r="D3392" s="1079" t="s">
        <v>30</v>
      </c>
      <c r="E3392" s="718">
        <v>30.95</v>
      </c>
    </row>
    <row r="3393" spans="2:5" ht="30">
      <c r="B3393" s="719">
        <v>92926</v>
      </c>
      <c r="C3393" s="720" t="s">
        <v>5050</v>
      </c>
      <c r="D3393" s="719" t="s">
        <v>30</v>
      </c>
      <c r="E3393" s="721">
        <v>30.94</v>
      </c>
    </row>
    <row r="3394" spans="2:5" ht="30">
      <c r="B3394" s="1079">
        <v>92927</v>
      </c>
      <c r="C3394" s="1080" t="s">
        <v>5051</v>
      </c>
      <c r="D3394" s="1079" t="s">
        <v>30</v>
      </c>
      <c r="E3394" s="718">
        <v>30.94</v>
      </c>
    </row>
    <row r="3395" spans="2:5" ht="30">
      <c r="B3395" s="719">
        <v>92928</v>
      </c>
      <c r="C3395" s="720" t="s">
        <v>5052</v>
      </c>
      <c r="D3395" s="719" t="s">
        <v>30</v>
      </c>
      <c r="E3395" s="721">
        <v>35.46</v>
      </c>
    </row>
    <row r="3396" spans="2:5" ht="30">
      <c r="B3396" s="1079">
        <v>92929</v>
      </c>
      <c r="C3396" s="1080" t="s">
        <v>5053</v>
      </c>
      <c r="D3396" s="1079" t="s">
        <v>30</v>
      </c>
      <c r="E3396" s="718">
        <v>35.46</v>
      </c>
    </row>
    <row r="3397" spans="2:5" ht="30">
      <c r="B3397" s="719">
        <v>92930</v>
      </c>
      <c r="C3397" s="720" t="s">
        <v>5054</v>
      </c>
      <c r="D3397" s="719" t="s">
        <v>30</v>
      </c>
      <c r="E3397" s="721">
        <v>35.46</v>
      </c>
    </row>
    <row r="3398" spans="2:5" ht="30">
      <c r="B3398" s="1079">
        <v>92931</v>
      </c>
      <c r="C3398" s="1080" t="s">
        <v>5055</v>
      </c>
      <c r="D3398" s="1079" t="s">
        <v>30</v>
      </c>
      <c r="E3398" s="718">
        <v>47.51</v>
      </c>
    </row>
    <row r="3399" spans="2:5" ht="30">
      <c r="B3399" s="719">
        <v>92932</v>
      </c>
      <c r="C3399" s="720" t="s">
        <v>5056</v>
      </c>
      <c r="D3399" s="719" t="s">
        <v>30</v>
      </c>
      <c r="E3399" s="721">
        <v>47.51</v>
      </c>
    </row>
    <row r="3400" spans="2:5" ht="30">
      <c r="B3400" s="1079">
        <v>92933</v>
      </c>
      <c r="C3400" s="1080" t="s">
        <v>5057</v>
      </c>
      <c r="D3400" s="1079" t="s">
        <v>30</v>
      </c>
      <c r="E3400" s="718">
        <v>47.51</v>
      </c>
    </row>
    <row r="3401" spans="2:5" ht="30">
      <c r="B3401" s="719">
        <v>92934</v>
      </c>
      <c r="C3401" s="720" t="s">
        <v>5058</v>
      </c>
      <c r="D3401" s="719" t="s">
        <v>30</v>
      </c>
      <c r="E3401" s="721">
        <v>70.63</v>
      </c>
    </row>
    <row r="3402" spans="2:5" ht="30">
      <c r="B3402" s="1079">
        <v>92935</v>
      </c>
      <c r="C3402" s="1080" t="s">
        <v>5059</v>
      </c>
      <c r="D3402" s="1079" t="s">
        <v>30</v>
      </c>
      <c r="E3402" s="718">
        <v>70.63</v>
      </c>
    </row>
    <row r="3403" spans="2:5" ht="30">
      <c r="B3403" s="719">
        <v>92936</v>
      </c>
      <c r="C3403" s="720" t="s">
        <v>5060</v>
      </c>
      <c r="D3403" s="719" t="s">
        <v>30</v>
      </c>
      <c r="E3403" s="721">
        <v>98.11</v>
      </c>
    </row>
    <row r="3404" spans="2:5" ht="30">
      <c r="B3404" s="1079">
        <v>92937</v>
      </c>
      <c r="C3404" s="1080" t="s">
        <v>5061</v>
      </c>
      <c r="D3404" s="1079" t="s">
        <v>30</v>
      </c>
      <c r="E3404" s="718">
        <v>98.11</v>
      </c>
    </row>
    <row r="3405" spans="2:5" ht="30">
      <c r="B3405" s="719">
        <v>92938</v>
      </c>
      <c r="C3405" s="720" t="s">
        <v>5062</v>
      </c>
      <c r="D3405" s="719" t="s">
        <v>30</v>
      </c>
      <c r="E3405" s="721">
        <v>18.82</v>
      </c>
    </row>
    <row r="3406" spans="2:5" ht="30">
      <c r="B3406" s="1079">
        <v>92939</v>
      </c>
      <c r="C3406" s="1080" t="s">
        <v>5063</v>
      </c>
      <c r="D3406" s="1079" t="s">
        <v>30</v>
      </c>
      <c r="E3406" s="718">
        <v>19</v>
      </c>
    </row>
    <row r="3407" spans="2:5" ht="30">
      <c r="B3407" s="719">
        <v>92940</v>
      </c>
      <c r="C3407" s="720" t="s">
        <v>5064</v>
      </c>
      <c r="D3407" s="719" t="s">
        <v>30</v>
      </c>
      <c r="E3407" s="721">
        <v>24.12</v>
      </c>
    </row>
    <row r="3408" spans="2:5" ht="30">
      <c r="B3408" s="1079">
        <v>92941</v>
      </c>
      <c r="C3408" s="1080" t="s">
        <v>5065</v>
      </c>
      <c r="D3408" s="1079" t="s">
        <v>30</v>
      </c>
      <c r="E3408" s="718">
        <v>24.11</v>
      </c>
    </row>
    <row r="3409" spans="2:5" ht="30">
      <c r="B3409" s="719">
        <v>92942</v>
      </c>
      <c r="C3409" s="720" t="s">
        <v>5066</v>
      </c>
      <c r="D3409" s="719" t="s">
        <v>30</v>
      </c>
      <c r="E3409" s="721">
        <v>24.11</v>
      </c>
    </row>
    <row r="3410" spans="2:5" ht="30">
      <c r="B3410" s="1079">
        <v>92943</v>
      </c>
      <c r="C3410" s="1080" t="s">
        <v>5067</v>
      </c>
      <c r="D3410" s="1079" t="s">
        <v>30</v>
      </c>
      <c r="E3410" s="718">
        <v>27.67</v>
      </c>
    </row>
    <row r="3411" spans="2:5" ht="30">
      <c r="B3411" s="719">
        <v>92944</v>
      </c>
      <c r="C3411" s="720" t="s">
        <v>5068</v>
      </c>
      <c r="D3411" s="719" t="s">
        <v>30</v>
      </c>
      <c r="E3411" s="721">
        <v>27.67</v>
      </c>
    </row>
    <row r="3412" spans="2:5" ht="30">
      <c r="B3412" s="1079">
        <v>92945</v>
      </c>
      <c r="C3412" s="1080" t="s">
        <v>5069</v>
      </c>
      <c r="D3412" s="1079" t="s">
        <v>30</v>
      </c>
      <c r="E3412" s="718">
        <v>27.67</v>
      </c>
    </row>
    <row r="3413" spans="2:5" ht="30">
      <c r="B3413" s="719">
        <v>92946</v>
      </c>
      <c r="C3413" s="720" t="s">
        <v>5070</v>
      </c>
      <c r="D3413" s="719" t="s">
        <v>30</v>
      </c>
      <c r="E3413" s="721">
        <v>38.549999999999997</v>
      </c>
    </row>
    <row r="3414" spans="2:5" ht="30">
      <c r="B3414" s="1079">
        <v>92947</v>
      </c>
      <c r="C3414" s="1080" t="s">
        <v>5071</v>
      </c>
      <c r="D3414" s="1079" t="s">
        <v>30</v>
      </c>
      <c r="E3414" s="718">
        <v>38.549999999999997</v>
      </c>
    </row>
    <row r="3415" spans="2:5" ht="30">
      <c r="B3415" s="719">
        <v>92948</v>
      </c>
      <c r="C3415" s="720" t="s">
        <v>5072</v>
      </c>
      <c r="D3415" s="719" t="s">
        <v>30</v>
      </c>
      <c r="E3415" s="721">
        <v>38.549999999999997</v>
      </c>
    </row>
    <row r="3416" spans="2:5" ht="30">
      <c r="B3416" s="1079">
        <v>92949</v>
      </c>
      <c r="C3416" s="1080" t="s">
        <v>5073</v>
      </c>
      <c r="D3416" s="1079" t="s">
        <v>30</v>
      </c>
      <c r="E3416" s="718">
        <v>59.88</v>
      </c>
    </row>
    <row r="3417" spans="2:5" ht="30">
      <c r="B3417" s="719">
        <v>92950</v>
      </c>
      <c r="C3417" s="720" t="s">
        <v>5074</v>
      </c>
      <c r="D3417" s="719" t="s">
        <v>30</v>
      </c>
      <c r="E3417" s="721">
        <v>59.88</v>
      </c>
    </row>
    <row r="3418" spans="2:5" ht="30">
      <c r="B3418" s="1079">
        <v>92951</v>
      </c>
      <c r="C3418" s="1080" t="s">
        <v>5075</v>
      </c>
      <c r="D3418" s="1079" t="s">
        <v>30</v>
      </c>
      <c r="E3418" s="718">
        <v>85.62</v>
      </c>
    </row>
    <row r="3419" spans="2:5" ht="30">
      <c r="B3419" s="719">
        <v>92952</v>
      </c>
      <c r="C3419" s="720" t="s">
        <v>5076</v>
      </c>
      <c r="D3419" s="719" t="s">
        <v>30</v>
      </c>
      <c r="E3419" s="721">
        <v>85.62</v>
      </c>
    </row>
    <row r="3420" spans="2:5" ht="30">
      <c r="B3420" s="1079">
        <v>92953</v>
      </c>
      <c r="C3420" s="1080" t="s">
        <v>5077</v>
      </c>
      <c r="D3420" s="1079" t="s">
        <v>30</v>
      </c>
      <c r="E3420" s="718">
        <v>16.16</v>
      </c>
    </row>
    <row r="3421" spans="2:5" ht="30">
      <c r="B3421" s="719">
        <v>93050</v>
      </c>
      <c r="C3421" s="720" t="s">
        <v>5078</v>
      </c>
      <c r="D3421" s="719" t="s">
        <v>30</v>
      </c>
      <c r="E3421" s="721">
        <v>5.76</v>
      </c>
    </row>
    <row r="3422" spans="2:5" ht="30">
      <c r="B3422" s="1079">
        <v>93051</v>
      </c>
      <c r="C3422" s="1080" t="s">
        <v>5079</v>
      </c>
      <c r="D3422" s="1079" t="s">
        <v>30</v>
      </c>
      <c r="E3422" s="718">
        <v>5.38</v>
      </c>
    </row>
    <row r="3423" spans="2:5" ht="30">
      <c r="B3423" s="719">
        <v>93052</v>
      </c>
      <c r="C3423" s="720" t="s">
        <v>5080</v>
      </c>
      <c r="D3423" s="719" t="s">
        <v>30</v>
      </c>
      <c r="E3423" s="721">
        <v>221.1</v>
      </c>
    </row>
    <row r="3424" spans="2:5" ht="30">
      <c r="B3424" s="1079">
        <v>93054</v>
      </c>
      <c r="C3424" s="1080" t="s">
        <v>5081</v>
      </c>
      <c r="D3424" s="1079" t="s">
        <v>30</v>
      </c>
      <c r="E3424" s="718">
        <v>10.25</v>
      </c>
    </row>
    <row r="3425" spans="2:5" ht="30">
      <c r="B3425" s="719">
        <v>93055</v>
      </c>
      <c r="C3425" s="720" t="s">
        <v>5082</v>
      </c>
      <c r="D3425" s="719" t="s">
        <v>30</v>
      </c>
      <c r="E3425" s="721">
        <v>20.02</v>
      </c>
    </row>
    <row r="3426" spans="2:5" ht="30">
      <c r="B3426" s="1079">
        <v>93056</v>
      </c>
      <c r="C3426" s="1080" t="s">
        <v>5083</v>
      </c>
      <c r="D3426" s="1079" t="s">
        <v>30</v>
      </c>
      <c r="E3426" s="718">
        <v>8.1300000000000008</v>
      </c>
    </row>
    <row r="3427" spans="2:5" ht="30">
      <c r="B3427" s="719">
        <v>93057</v>
      </c>
      <c r="C3427" s="720" t="s">
        <v>5084</v>
      </c>
      <c r="D3427" s="719" t="s">
        <v>30</v>
      </c>
      <c r="E3427" s="721">
        <v>7.22</v>
      </c>
    </row>
    <row r="3428" spans="2:5" ht="30">
      <c r="B3428" s="1079">
        <v>93058</v>
      </c>
      <c r="C3428" s="1080" t="s">
        <v>5085</v>
      </c>
      <c r="D3428" s="1079" t="s">
        <v>30</v>
      </c>
      <c r="E3428" s="718">
        <v>243.14</v>
      </c>
    </row>
    <row r="3429" spans="2:5" ht="30">
      <c r="B3429" s="719">
        <v>93059</v>
      </c>
      <c r="C3429" s="720" t="s">
        <v>5086</v>
      </c>
      <c r="D3429" s="719" t="s">
        <v>30</v>
      </c>
      <c r="E3429" s="721">
        <v>13.86</v>
      </c>
    </row>
    <row r="3430" spans="2:5" ht="30">
      <c r="B3430" s="1079">
        <v>93060</v>
      </c>
      <c r="C3430" s="1080" t="s">
        <v>5087</v>
      </c>
      <c r="D3430" s="1079" t="s">
        <v>30</v>
      </c>
      <c r="E3430" s="718">
        <v>34.35</v>
      </c>
    </row>
    <row r="3431" spans="2:5" ht="30">
      <c r="B3431" s="719">
        <v>93061</v>
      </c>
      <c r="C3431" s="720" t="s">
        <v>5088</v>
      </c>
      <c r="D3431" s="719" t="s">
        <v>30</v>
      </c>
      <c r="E3431" s="721">
        <v>14.5</v>
      </c>
    </row>
    <row r="3432" spans="2:5" ht="30">
      <c r="B3432" s="1079">
        <v>93062</v>
      </c>
      <c r="C3432" s="1080" t="s">
        <v>5089</v>
      </c>
      <c r="D3432" s="1079" t="s">
        <v>30</v>
      </c>
      <c r="E3432" s="718">
        <v>12.73</v>
      </c>
    </row>
    <row r="3433" spans="2:5" ht="30">
      <c r="B3433" s="719">
        <v>93063</v>
      </c>
      <c r="C3433" s="720" t="s">
        <v>5090</v>
      </c>
      <c r="D3433" s="719" t="s">
        <v>30</v>
      </c>
      <c r="E3433" s="721">
        <v>278.45999999999998</v>
      </c>
    </row>
    <row r="3434" spans="2:5" ht="30">
      <c r="B3434" s="1079">
        <v>93064</v>
      </c>
      <c r="C3434" s="1080" t="s">
        <v>5091</v>
      </c>
      <c r="D3434" s="1079" t="s">
        <v>30</v>
      </c>
      <c r="E3434" s="718">
        <v>21.33</v>
      </c>
    </row>
    <row r="3435" spans="2:5" ht="30">
      <c r="B3435" s="719">
        <v>93065</v>
      </c>
      <c r="C3435" s="720" t="s">
        <v>5092</v>
      </c>
      <c r="D3435" s="719" t="s">
        <v>30</v>
      </c>
      <c r="E3435" s="721">
        <v>20.02</v>
      </c>
    </row>
    <row r="3436" spans="2:5" ht="30">
      <c r="B3436" s="1079">
        <v>93066</v>
      </c>
      <c r="C3436" s="1080" t="s">
        <v>5093</v>
      </c>
      <c r="D3436" s="1079" t="s">
        <v>30</v>
      </c>
      <c r="E3436" s="718">
        <v>348.79</v>
      </c>
    </row>
    <row r="3437" spans="2:5" ht="30">
      <c r="B3437" s="719">
        <v>93067</v>
      </c>
      <c r="C3437" s="720" t="s">
        <v>5094</v>
      </c>
      <c r="D3437" s="719" t="s">
        <v>30</v>
      </c>
      <c r="E3437" s="721">
        <v>31.28</v>
      </c>
    </row>
    <row r="3438" spans="2:5" ht="30">
      <c r="B3438" s="1079">
        <v>93068</v>
      </c>
      <c r="C3438" s="1080" t="s">
        <v>5095</v>
      </c>
      <c r="D3438" s="1079" t="s">
        <v>30</v>
      </c>
      <c r="E3438" s="718">
        <v>27.44</v>
      </c>
    </row>
    <row r="3439" spans="2:5" ht="30">
      <c r="B3439" s="719">
        <v>93069</v>
      </c>
      <c r="C3439" s="720" t="s">
        <v>5096</v>
      </c>
      <c r="D3439" s="719" t="s">
        <v>30</v>
      </c>
      <c r="E3439" s="721">
        <v>483.1</v>
      </c>
    </row>
    <row r="3440" spans="2:5" ht="30">
      <c r="B3440" s="1079">
        <v>93070</v>
      </c>
      <c r="C3440" s="1080" t="s">
        <v>5097</v>
      </c>
      <c r="D3440" s="1079" t="s">
        <v>30</v>
      </c>
      <c r="E3440" s="718">
        <v>78.12</v>
      </c>
    </row>
    <row r="3441" spans="2:5" ht="30">
      <c r="B3441" s="719">
        <v>93071</v>
      </c>
      <c r="C3441" s="720" t="s">
        <v>5098</v>
      </c>
      <c r="D3441" s="719" t="s">
        <v>30</v>
      </c>
      <c r="E3441" s="721">
        <v>72.58</v>
      </c>
    </row>
    <row r="3442" spans="2:5" ht="30">
      <c r="B3442" s="1079">
        <v>93072</v>
      </c>
      <c r="C3442" s="1080" t="s">
        <v>5099</v>
      </c>
      <c r="D3442" s="1079" t="s">
        <v>30</v>
      </c>
      <c r="E3442" s="718">
        <v>637.21</v>
      </c>
    </row>
    <row r="3443" spans="2:5" ht="30">
      <c r="B3443" s="719">
        <v>93073</v>
      </c>
      <c r="C3443" s="720" t="s">
        <v>5100</v>
      </c>
      <c r="D3443" s="719" t="s">
        <v>30</v>
      </c>
      <c r="E3443" s="721">
        <v>36.96</v>
      </c>
    </row>
    <row r="3444" spans="2:5" ht="30">
      <c r="B3444" s="1079">
        <v>93074</v>
      </c>
      <c r="C3444" s="1080" t="s">
        <v>5101</v>
      </c>
      <c r="D3444" s="1079" t="s">
        <v>30</v>
      </c>
      <c r="E3444" s="718">
        <v>7.74</v>
      </c>
    </row>
    <row r="3445" spans="2:5" ht="30">
      <c r="B3445" s="719">
        <v>93075</v>
      </c>
      <c r="C3445" s="720" t="s">
        <v>5102</v>
      </c>
      <c r="D3445" s="719" t="s">
        <v>30</v>
      </c>
      <c r="E3445" s="721">
        <v>11.4</v>
      </c>
    </row>
    <row r="3446" spans="2:5" ht="30">
      <c r="B3446" s="1079">
        <v>93076</v>
      </c>
      <c r="C3446" s="1080" t="s">
        <v>5103</v>
      </c>
      <c r="D3446" s="1079" t="s">
        <v>30</v>
      </c>
      <c r="E3446" s="718">
        <v>11.33</v>
      </c>
    </row>
    <row r="3447" spans="2:5" ht="30">
      <c r="B3447" s="719">
        <v>93077</v>
      </c>
      <c r="C3447" s="720" t="s">
        <v>5104</v>
      </c>
      <c r="D3447" s="719" t="s">
        <v>30</v>
      </c>
      <c r="E3447" s="721">
        <v>15.44</v>
      </c>
    </row>
    <row r="3448" spans="2:5" ht="30">
      <c r="B3448" s="1079">
        <v>93078</v>
      </c>
      <c r="C3448" s="1080" t="s">
        <v>5105</v>
      </c>
      <c r="D3448" s="1079" t="s">
        <v>30</v>
      </c>
      <c r="E3448" s="718">
        <v>16.52</v>
      </c>
    </row>
    <row r="3449" spans="2:5" ht="30">
      <c r="B3449" s="719">
        <v>93079</v>
      </c>
      <c r="C3449" s="720" t="s">
        <v>5106</v>
      </c>
      <c r="D3449" s="719" t="s">
        <v>30</v>
      </c>
      <c r="E3449" s="721">
        <v>15.05</v>
      </c>
    </row>
    <row r="3450" spans="2:5" ht="30">
      <c r="B3450" s="1079">
        <v>93080</v>
      </c>
      <c r="C3450" s="1080" t="s">
        <v>5107</v>
      </c>
      <c r="D3450" s="1079" t="s">
        <v>30</v>
      </c>
      <c r="E3450" s="718">
        <v>5.0199999999999996</v>
      </c>
    </row>
    <row r="3451" spans="2:5" ht="30">
      <c r="B3451" s="719">
        <v>93081</v>
      </c>
      <c r="C3451" s="720" t="s">
        <v>5108</v>
      </c>
      <c r="D3451" s="719" t="s">
        <v>30</v>
      </c>
      <c r="E3451" s="721">
        <v>9.66</v>
      </c>
    </row>
    <row r="3452" spans="2:5" ht="30">
      <c r="B3452" s="1079">
        <v>93082</v>
      </c>
      <c r="C3452" s="1080" t="s">
        <v>5109</v>
      </c>
      <c r="D3452" s="1079" t="s">
        <v>30</v>
      </c>
      <c r="E3452" s="718">
        <v>11.51</v>
      </c>
    </row>
    <row r="3453" spans="2:5" ht="30">
      <c r="B3453" s="719">
        <v>93083</v>
      </c>
      <c r="C3453" s="720" t="s">
        <v>5110</v>
      </c>
      <c r="D3453" s="719" t="s">
        <v>30</v>
      </c>
      <c r="E3453" s="721">
        <v>191.93</v>
      </c>
    </row>
    <row r="3454" spans="2:5" ht="30">
      <c r="B3454" s="1079">
        <v>93084</v>
      </c>
      <c r="C3454" s="1080" t="s">
        <v>5111</v>
      </c>
      <c r="D3454" s="1079" t="s">
        <v>30</v>
      </c>
      <c r="E3454" s="718">
        <v>7.41</v>
      </c>
    </row>
    <row r="3455" spans="2:5" ht="30">
      <c r="B3455" s="719">
        <v>93085</v>
      </c>
      <c r="C3455" s="720" t="s">
        <v>5112</v>
      </c>
      <c r="D3455" s="719" t="s">
        <v>30</v>
      </c>
      <c r="E3455" s="721">
        <v>7.03</v>
      </c>
    </row>
    <row r="3456" spans="2:5" ht="30">
      <c r="B3456" s="1079">
        <v>93086</v>
      </c>
      <c r="C3456" s="1080" t="s">
        <v>5113</v>
      </c>
      <c r="D3456" s="1079" t="s">
        <v>30</v>
      </c>
      <c r="E3456" s="718">
        <v>222.74</v>
      </c>
    </row>
    <row r="3457" spans="2:5" ht="30">
      <c r="B3457" s="719">
        <v>93087</v>
      </c>
      <c r="C3457" s="720" t="s">
        <v>5114</v>
      </c>
      <c r="D3457" s="719" t="s">
        <v>30</v>
      </c>
      <c r="E3457" s="721">
        <v>10.47</v>
      </c>
    </row>
    <row r="3458" spans="2:5" ht="30">
      <c r="B3458" s="1079">
        <v>93088</v>
      </c>
      <c r="C3458" s="1080" t="s">
        <v>5115</v>
      </c>
      <c r="D3458" s="1079" t="s">
        <v>30</v>
      </c>
      <c r="E3458" s="718">
        <v>11.9</v>
      </c>
    </row>
    <row r="3459" spans="2:5" ht="30">
      <c r="B3459" s="719">
        <v>93089</v>
      </c>
      <c r="C3459" s="720" t="s">
        <v>5116</v>
      </c>
      <c r="D3459" s="719" t="s">
        <v>30</v>
      </c>
      <c r="E3459" s="721">
        <v>21.67</v>
      </c>
    </row>
    <row r="3460" spans="2:5" ht="30">
      <c r="B3460" s="1079">
        <v>93090</v>
      </c>
      <c r="C3460" s="1080" t="s">
        <v>5117</v>
      </c>
      <c r="D3460" s="1079" t="s">
        <v>30</v>
      </c>
      <c r="E3460" s="718">
        <v>9.7799999999999994</v>
      </c>
    </row>
    <row r="3461" spans="2:5" ht="30">
      <c r="B3461" s="719">
        <v>93091</v>
      </c>
      <c r="C3461" s="720" t="s">
        <v>5118</v>
      </c>
      <c r="D3461" s="719" t="s">
        <v>30</v>
      </c>
      <c r="E3461" s="721">
        <v>8.86</v>
      </c>
    </row>
    <row r="3462" spans="2:5" ht="30">
      <c r="B3462" s="1079">
        <v>93092</v>
      </c>
      <c r="C3462" s="1080" t="s">
        <v>5119</v>
      </c>
      <c r="D3462" s="1079" t="s">
        <v>30</v>
      </c>
      <c r="E3462" s="718">
        <v>244.79</v>
      </c>
    </row>
    <row r="3463" spans="2:5" ht="30">
      <c r="B3463" s="719">
        <v>93093</v>
      </c>
      <c r="C3463" s="720" t="s">
        <v>5120</v>
      </c>
      <c r="D3463" s="719" t="s">
        <v>30</v>
      </c>
      <c r="E3463" s="721">
        <v>15.5</v>
      </c>
    </row>
    <row r="3464" spans="2:5" ht="30">
      <c r="B3464" s="1079">
        <v>93094</v>
      </c>
      <c r="C3464" s="1080" t="s">
        <v>5121</v>
      </c>
      <c r="D3464" s="1079" t="s">
        <v>30</v>
      </c>
      <c r="E3464" s="718">
        <v>36</v>
      </c>
    </row>
    <row r="3465" spans="2:5" ht="30">
      <c r="B3465" s="719">
        <v>93095</v>
      </c>
      <c r="C3465" s="720" t="s">
        <v>5122</v>
      </c>
      <c r="D3465" s="719" t="s">
        <v>30</v>
      </c>
      <c r="E3465" s="721">
        <v>28.91</v>
      </c>
    </row>
    <row r="3466" spans="2:5" ht="30">
      <c r="B3466" s="1079">
        <v>93096</v>
      </c>
      <c r="C3466" s="1080" t="s">
        <v>5123</v>
      </c>
      <c r="D3466" s="1079" t="s">
        <v>30</v>
      </c>
      <c r="E3466" s="718">
        <v>40.18</v>
      </c>
    </row>
    <row r="3467" spans="2:5" ht="30">
      <c r="B3467" s="719">
        <v>93097</v>
      </c>
      <c r="C3467" s="720" t="s">
        <v>5124</v>
      </c>
      <c r="D3467" s="719" t="s">
        <v>30</v>
      </c>
      <c r="E3467" s="721">
        <v>7.92</v>
      </c>
    </row>
    <row r="3468" spans="2:5" ht="30">
      <c r="B3468" s="1079">
        <v>93098</v>
      </c>
      <c r="C3468" s="1080" t="s">
        <v>5125</v>
      </c>
      <c r="D3468" s="1079" t="s">
        <v>30</v>
      </c>
      <c r="E3468" s="718">
        <v>11.58</v>
      </c>
    </row>
    <row r="3469" spans="2:5" ht="30">
      <c r="B3469" s="719">
        <v>93099</v>
      </c>
      <c r="C3469" s="720" t="s">
        <v>5126</v>
      </c>
      <c r="D3469" s="719" t="s">
        <v>30</v>
      </c>
      <c r="E3469" s="721">
        <v>13.57</v>
      </c>
    </row>
    <row r="3470" spans="2:5" ht="30">
      <c r="B3470" s="1079">
        <v>93100</v>
      </c>
      <c r="C3470" s="1080" t="s">
        <v>5127</v>
      </c>
      <c r="D3470" s="1079" t="s">
        <v>30</v>
      </c>
      <c r="E3470" s="718">
        <v>17.68</v>
      </c>
    </row>
    <row r="3471" spans="2:5" ht="30">
      <c r="B3471" s="719">
        <v>93101</v>
      </c>
      <c r="C3471" s="720" t="s">
        <v>5128</v>
      </c>
      <c r="D3471" s="719" t="s">
        <v>30</v>
      </c>
      <c r="E3471" s="721">
        <v>18.760000000000002</v>
      </c>
    </row>
    <row r="3472" spans="2:5" ht="30">
      <c r="B3472" s="1079">
        <v>93102</v>
      </c>
      <c r="C3472" s="1080" t="s">
        <v>5129</v>
      </c>
      <c r="D3472" s="1079" t="s">
        <v>30</v>
      </c>
      <c r="E3472" s="718">
        <v>17.420000000000002</v>
      </c>
    </row>
    <row r="3473" spans="2:5" ht="30">
      <c r="B3473" s="719">
        <v>93103</v>
      </c>
      <c r="C3473" s="720" t="s">
        <v>5130</v>
      </c>
      <c r="D3473" s="719" t="s">
        <v>30</v>
      </c>
      <c r="E3473" s="721">
        <v>5.17</v>
      </c>
    </row>
    <row r="3474" spans="2:5" ht="30">
      <c r="B3474" s="1079">
        <v>93104</v>
      </c>
      <c r="C3474" s="1080" t="s">
        <v>5131</v>
      </c>
      <c r="D3474" s="1079" t="s">
        <v>30</v>
      </c>
      <c r="E3474" s="718">
        <v>9.81</v>
      </c>
    </row>
    <row r="3475" spans="2:5" ht="30">
      <c r="B3475" s="719">
        <v>93105</v>
      </c>
      <c r="C3475" s="720" t="s">
        <v>5132</v>
      </c>
      <c r="D3475" s="719" t="s">
        <v>30</v>
      </c>
      <c r="E3475" s="721">
        <v>11.66</v>
      </c>
    </row>
    <row r="3476" spans="2:5" ht="30">
      <c r="B3476" s="1079">
        <v>93106</v>
      </c>
      <c r="C3476" s="1080" t="s">
        <v>5133</v>
      </c>
      <c r="D3476" s="1079" t="s">
        <v>30</v>
      </c>
      <c r="E3476" s="718">
        <v>192.08</v>
      </c>
    </row>
    <row r="3477" spans="2:5" ht="30">
      <c r="B3477" s="719">
        <v>93107</v>
      </c>
      <c r="C3477" s="720" t="s">
        <v>5134</v>
      </c>
      <c r="D3477" s="719" t="s">
        <v>30</v>
      </c>
      <c r="E3477" s="721">
        <v>8.8699999999999992</v>
      </c>
    </row>
    <row r="3478" spans="2:5" ht="30">
      <c r="B3478" s="1079">
        <v>93108</v>
      </c>
      <c r="C3478" s="1080" t="s">
        <v>5135</v>
      </c>
      <c r="D3478" s="1079" t="s">
        <v>30</v>
      </c>
      <c r="E3478" s="718">
        <v>8.49</v>
      </c>
    </row>
    <row r="3479" spans="2:5" ht="30">
      <c r="B3479" s="719">
        <v>93109</v>
      </c>
      <c r="C3479" s="720" t="s">
        <v>5136</v>
      </c>
      <c r="D3479" s="719" t="s">
        <v>30</v>
      </c>
      <c r="E3479" s="721">
        <v>224.21</v>
      </c>
    </row>
    <row r="3480" spans="2:5" ht="30">
      <c r="B3480" s="1079">
        <v>93110</v>
      </c>
      <c r="C3480" s="1080" t="s">
        <v>5137</v>
      </c>
      <c r="D3480" s="1079" t="s">
        <v>30</v>
      </c>
      <c r="E3480" s="718">
        <v>11.93</v>
      </c>
    </row>
    <row r="3481" spans="2:5" ht="30">
      <c r="B3481" s="719">
        <v>93111</v>
      </c>
      <c r="C3481" s="720" t="s">
        <v>5138</v>
      </c>
      <c r="D3481" s="719" t="s">
        <v>30</v>
      </c>
      <c r="E3481" s="721">
        <v>13.36</v>
      </c>
    </row>
    <row r="3482" spans="2:5" ht="30">
      <c r="B3482" s="1079">
        <v>93112</v>
      </c>
      <c r="C3482" s="1080" t="s">
        <v>5139</v>
      </c>
      <c r="D3482" s="1079" t="s">
        <v>30</v>
      </c>
      <c r="E3482" s="718">
        <v>23.13</v>
      </c>
    </row>
    <row r="3483" spans="2:5" ht="30">
      <c r="B3483" s="719">
        <v>93113</v>
      </c>
      <c r="C3483" s="720" t="s">
        <v>5140</v>
      </c>
      <c r="D3483" s="719" t="s">
        <v>30</v>
      </c>
      <c r="E3483" s="721">
        <v>12.42</v>
      </c>
    </row>
    <row r="3484" spans="2:5" ht="30">
      <c r="B3484" s="1079">
        <v>93114</v>
      </c>
      <c r="C3484" s="1080" t="s">
        <v>5141</v>
      </c>
      <c r="D3484" s="1079" t="s">
        <v>30</v>
      </c>
      <c r="E3484" s="718">
        <v>18.14</v>
      </c>
    </row>
    <row r="3485" spans="2:5" ht="30">
      <c r="B3485" s="719">
        <v>93115</v>
      </c>
      <c r="C3485" s="720" t="s">
        <v>5142</v>
      </c>
      <c r="D3485" s="719" t="s">
        <v>30</v>
      </c>
      <c r="E3485" s="721">
        <v>38.64</v>
      </c>
    </row>
    <row r="3486" spans="2:5" ht="30">
      <c r="B3486" s="1079">
        <v>93116</v>
      </c>
      <c r="C3486" s="1080" t="s">
        <v>5143</v>
      </c>
      <c r="D3486" s="1079" t="s">
        <v>30</v>
      </c>
      <c r="E3486" s="718">
        <v>247.43</v>
      </c>
    </row>
    <row r="3487" spans="2:5" ht="30">
      <c r="B3487" s="719">
        <v>93117</v>
      </c>
      <c r="C3487" s="720" t="s">
        <v>5144</v>
      </c>
      <c r="D3487" s="719" t="s">
        <v>30</v>
      </c>
      <c r="E3487" s="721">
        <v>29.14</v>
      </c>
    </row>
    <row r="3488" spans="2:5" ht="30">
      <c r="B3488" s="1079">
        <v>93118</v>
      </c>
      <c r="C3488" s="1080" t="s">
        <v>5145</v>
      </c>
      <c r="D3488" s="1079" t="s">
        <v>30</v>
      </c>
      <c r="E3488" s="718">
        <v>43.12</v>
      </c>
    </row>
    <row r="3489" spans="2:5" ht="30">
      <c r="B3489" s="719">
        <v>93119</v>
      </c>
      <c r="C3489" s="720" t="s">
        <v>5146</v>
      </c>
      <c r="D3489" s="719" t="s">
        <v>30</v>
      </c>
      <c r="E3489" s="721">
        <v>8.91</v>
      </c>
    </row>
    <row r="3490" spans="2:5" ht="30">
      <c r="B3490" s="1079">
        <v>93120</v>
      </c>
      <c r="C3490" s="1080" t="s">
        <v>5147</v>
      </c>
      <c r="D3490" s="1079" t="s">
        <v>30</v>
      </c>
      <c r="E3490" s="718">
        <v>13.02</v>
      </c>
    </row>
    <row r="3491" spans="2:5" ht="30">
      <c r="B3491" s="719">
        <v>93121</v>
      </c>
      <c r="C3491" s="720" t="s">
        <v>5148</v>
      </c>
      <c r="D3491" s="719" t="s">
        <v>30</v>
      </c>
      <c r="E3491" s="721">
        <v>14.09</v>
      </c>
    </row>
    <row r="3492" spans="2:5" ht="30">
      <c r="B3492" s="1079">
        <v>93122</v>
      </c>
      <c r="C3492" s="1080" t="s">
        <v>5149</v>
      </c>
      <c r="D3492" s="1079" t="s">
        <v>30</v>
      </c>
      <c r="E3492" s="718">
        <v>12.65</v>
      </c>
    </row>
    <row r="3493" spans="2:5" ht="30">
      <c r="B3493" s="719">
        <v>93123</v>
      </c>
      <c r="C3493" s="720" t="s">
        <v>5150</v>
      </c>
      <c r="D3493" s="719" t="s">
        <v>30</v>
      </c>
      <c r="E3493" s="721">
        <v>26.17</v>
      </c>
    </row>
    <row r="3494" spans="2:5" ht="30">
      <c r="B3494" s="1079">
        <v>93124</v>
      </c>
      <c r="C3494" s="1080" t="s">
        <v>5151</v>
      </c>
      <c r="D3494" s="1079" t="s">
        <v>30</v>
      </c>
      <c r="E3494" s="718">
        <v>39.76</v>
      </c>
    </row>
    <row r="3495" spans="2:5" ht="30">
      <c r="B3495" s="719">
        <v>93125</v>
      </c>
      <c r="C3495" s="720" t="s">
        <v>5152</v>
      </c>
      <c r="D3495" s="719" t="s">
        <v>30</v>
      </c>
      <c r="E3495" s="721">
        <v>57.32</v>
      </c>
    </row>
    <row r="3496" spans="2:5" ht="30">
      <c r="B3496" s="1079">
        <v>93126</v>
      </c>
      <c r="C3496" s="1080" t="s">
        <v>5153</v>
      </c>
      <c r="D3496" s="1079" t="s">
        <v>30</v>
      </c>
      <c r="E3496" s="718">
        <v>125.34</v>
      </c>
    </row>
    <row r="3497" spans="2:5" ht="30">
      <c r="B3497" s="719">
        <v>93133</v>
      </c>
      <c r="C3497" s="720" t="s">
        <v>5154</v>
      </c>
      <c r="D3497" s="719" t="s">
        <v>30</v>
      </c>
      <c r="E3497" s="721">
        <v>484.12</v>
      </c>
    </row>
    <row r="3498" spans="2:5" ht="30">
      <c r="B3498" s="1079">
        <v>94465</v>
      </c>
      <c r="C3498" s="1080" t="s">
        <v>9489</v>
      </c>
      <c r="D3498" s="1079" t="s">
        <v>30</v>
      </c>
      <c r="E3498" s="718">
        <v>35.43</v>
      </c>
    </row>
    <row r="3499" spans="2:5" ht="30">
      <c r="B3499" s="719">
        <v>94466</v>
      </c>
      <c r="C3499" s="720" t="s">
        <v>9490</v>
      </c>
      <c r="D3499" s="719" t="s">
        <v>30</v>
      </c>
      <c r="E3499" s="721">
        <v>35.44</v>
      </c>
    </row>
    <row r="3500" spans="2:5" ht="30">
      <c r="B3500" s="1079">
        <v>94467</v>
      </c>
      <c r="C3500" s="1080" t="s">
        <v>10781</v>
      </c>
      <c r="D3500" s="1079" t="s">
        <v>30</v>
      </c>
      <c r="E3500" s="718">
        <v>55.22</v>
      </c>
    </row>
    <row r="3501" spans="2:5" ht="30">
      <c r="B3501" s="719">
        <v>94468</v>
      </c>
      <c r="C3501" s="720" t="s">
        <v>9491</v>
      </c>
      <c r="D3501" s="719" t="s">
        <v>30</v>
      </c>
      <c r="E3501" s="721">
        <v>48.19</v>
      </c>
    </row>
    <row r="3502" spans="2:5" ht="30">
      <c r="B3502" s="1079">
        <v>94469</v>
      </c>
      <c r="C3502" s="1080" t="s">
        <v>9492</v>
      </c>
      <c r="D3502" s="1079" t="s">
        <v>30</v>
      </c>
      <c r="E3502" s="718">
        <v>80.37</v>
      </c>
    </row>
    <row r="3503" spans="2:5" ht="30">
      <c r="B3503" s="719">
        <v>94470</v>
      </c>
      <c r="C3503" s="720" t="s">
        <v>9493</v>
      </c>
      <c r="D3503" s="719" t="s">
        <v>30</v>
      </c>
      <c r="E3503" s="721">
        <v>74.11</v>
      </c>
    </row>
    <row r="3504" spans="2:5" ht="30">
      <c r="B3504" s="1079">
        <v>94471</v>
      </c>
      <c r="C3504" s="1080" t="s">
        <v>9494</v>
      </c>
      <c r="D3504" s="1079" t="s">
        <v>30</v>
      </c>
      <c r="E3504" s="718">
        <v>51.05</v>
      </c>
    </row>
    <row r="3505" spans="2:5" ht="30">
      <c r="B3505" s="719">
        <v>94472</v>
      </c>
      <c r="C3505" s="720" t="s">
        <v>9495</v>
      </c>
      <c r="D3505" s="719" t="s">
        <v>30</v>
      </c>
      <c r="E3505" s="721">
        <v>52.62</v>
      </c>
    </row>
    <row r="3506" spans="2:5" ht="30">
      <c r="B3506" s="1079">
        <v>94473</v>
      </c>
      <c r="C3506" s="1080" t="s">
        <v>9496</v>
      </c>
      <c r="D3506" s="1079" t="s">
        <v>30</v>
      </c>
      <c r="E3506" s="718">
        <v>79.02</v>
      </c>
    </row>
    <row r="3507" spans="2:5" ht="30">
      <c r="B3507" s="719">
        <v>94474</v>
      </c>
      <c r="C3507" s="720" t="s">
        <v>9497</v>
      </c>
      <c r="D3507" s="719" t="s">
        <v>30</v>
      </c>
      <c r="E3507" s="721">
        <v>85.9</v>
      </c>
    </row>
    <row r="3508" spans="2:5" ht="30">
      <c r="B3508" s="1079">
        <v>94475</v>
      </c>
      <c r="C3508" s="1080" t="s">
        <v>9498</v>
      </c>
      <c r="D3508" s="1079" t="s">
        <v>30</v>
      </c>
      <c r="E3508" s="718">
        <v>108.74</v>
      </c>
    </row>
    <row r="3509" spans="2:5" ht="30">
      <c r="B3509" s="719">
        <v>94476</v>
      </c>
      <c r="C3509" s="720" t="s">
        <v>9499</v>
      </c>
      <c r="D3509" s="719" t="s">
        <v>30</v>
      </c>
      <c r="E3509" s="721">
        <v>121.99</v>
      </c>
    </row>
    <row r="3510" spans="2:5" ht="30">
      <c r="B3510" s="1079">
        <v>94477</v>
      </c>
      <c r="C3510" s="1080" t="s">
        <v>9500</v>
      </c>
      <c r="D3510" s="1079" t="s">
        <v>30</v>
      </c>
      <c r="E3510" s="718">
        <v>67.95</v>
      </c>
    </row>
    <row r="3511" spans="2:5" ht="30">
      <c r="B3511" s="719">
        <v>94478</v>
      </c>
      <c r="C3511" s="720" t="s">
        <v>9501</v>
      </c>
      <c r="D3511" s="719" t="s">
        <v>30</v>
      </c>
      <c r="E3511" s="721">
        <v>108.71</v>
      </c>
    </row>
    <row r="3512" spans="2:5" ht="30">
      <c r="B3512" s="1079">
        <v>94479</v>
      </c>
      <c r="C3512" s="1080" t="s">
        <v>9502</v>
      </c>
      <c r="D3512" s="1079" t="s">
        <v>30</v>
      </c>
      <c r="E3512" s="718">
        <v>143.61000000000001</v>
      </c>
    </row>
    <row r="3513" spans="2:5" ht="30">
      <c r="B3513" s="719">
        <v>94606</v>
      </c>
      <c r="C3513" s="720" t="s">
        <v>9503</v>
      </c>
      <c r="D3513" s="719" t="s">
        <v>30</v>
      </c>
      <c r="E3513" s="721">
        <v>37.47</v>
      </c>
    </row>
    <row r="3514" spans="2:5" ht="30">
      <c r="B3514" s="1079">
        <v>94608</v>
      </c>
      <c r="C3514" s="1080" t="s">
        <v>9504</v>
      </c>
      <c r="D3514" s="1079" t="s">
        <v>30</v>
      </c>
      <c r="E3514" s="718">
        <v>86.2</v>
      </c>
    </row>
    <row r="3515" spans="2:5" ht="30">
      <c r="B3515" s="719">
        <v>94610</v>
      </c>
      <c r="C3515" s="720" t="s">
        <v>9505</v>
      </c>
      <c r="D3515" s="719" t="s">
        <v>30</v>
      </c>
      <c r="E3515" s="721">
        <v>125.55</v>
      </c>
    </row>
    <row r="3516" spans="2:5" ht="30">
      <c r="B3516" s="1079">
        <v>94612</v>
      </c>
      <c r="C3516" s="1080" t="s">
        <v>9506</v>
      </c>
      <c r="D3516" s="1079" t="s">
        <v>30</v>
      </c>
      <c r="E3516" s="718">
        <v>174.75</v>
      </c>
    </row>
    <row r="3517" spans="2:5" ht="30">
      <c r="B3517" s="719">
        <v>94614</v>
      </c>
      <c r="C3517" s="720" t="s">
        <v>9507</v>
      </c>
      <c r="D3517" s="719" t="s">
        <v>30</v>
      </c>
      <c r="E3517" s="721">
        <v>63.7</v>
      </c>
    </row>
    <row r="3518" spans="2:5" ht="30">
      <c r="B3518" s="1079">
        <v>94615</v>
      </c>
      <c r="C3518" s="1080" t="s">
        <v>9508</v>
      </c>
      <c r="D3518" s="1079" t="s">
        <v>30</v>
      </c>
      <c r="E3518" s="718">
        <v>71.349999999999994</v>
      </c>
    </row>
    <row r="3519" spans="2:5" ht="30">
      <c r="B3519" s="719">
        <v>94616</v>
      </c>
      <c r="C3519" s="720" t="s">
        <v>9509</v>
      </c>
      <c r="D3519" s="719" t="s">
        <v>30</v>
      </c>
      <c r="E3519" s="721">
        <v>164.24</v>
      </c>
    </row>
    <row r="3520" spans="2:5" ht="30">
      <c r="B3520" s="1079">
        <v>94617</v>
      </c>
      <c r="C3520" s="1080" t="s">
        <v>9510</v>
      </c>
      <c r="D3520" s="1079" t="s">
        <v>30</v>
      </c>
      <c r="E3520" s="718">
        <v>137.65</v>
      </c>
    </row>
    <row r="3521" spans="2:5" ht="30">
      <c r="B3521" s="719">
        <v>94618</v>
      </c>
      <c r="C3521" s="720" t="s">
        <v>9511</v>
      </c>
      <c r="D3521" s="719" t="s">
        <v>30</v>
      </c>
      <c r="E3521" s="721">
        <v>161.16</v>
      </c>
    </row>
    <row r="3522" spans="2:5" ht="30">
      <c r="B3522" s="1079">
        <v>94620</v>
      </c>
      <c r="C3522" s="1080" t="s">
        <v>9512</v>
      </c>
      <c r="D3522" s="1079" t="s">
        <v>30</v>
      </c>
      <c r="E3522" s="718">
        <v>360.12</v>
      </c>
    </row>
    <row r="3523" spans="2:5" ht="30">
      <c r="B3523" s="719">
        <v>94622</v>
      </c>
      <c r="C3523" s="720" t="s">
        <v>9513</v>
      </c>
      <c r="D3523" s="719" t="s">
        <v>30</v>
      </c>
      <c r="E3523" s="721">
        <v>91.87</v>
      </c>
    </row>
    <row r="3524" spans="2:5" ht="30">
      <c r="B3524" s="1079">
        <v>94623</v>
      </c>
      <c r="C3524" s="1080" t="s">
        <v>9514</v>
      </c>
      <c r="D3524" s="1079" t="s">
        <v>30</v>
      </c>
      <c r="E3524" s="718">
        <v>203.7</v>
      </c>
    </row>
    <row r="3525" spans="2:5" ht="30">
      <c r="B3525" s="719">
        <v>94624</v>
      </c>
      <c r="C3525" s="720" t="s">
        <v>9515</v>
      </c>
      <c r="D3525" s="719" t="s">
        <v>30</v>
      </c>
      <c r="E3525" s="721">
        <v>304.75</v>
      </c>
    </row>
    <row r="3526" spans="2:5" ht="30">
      <c r="B3526" s="1079">
        <v>94625</v>
      </c>
      <c r="C3526" s="1080" t="s">
        <v>9516</v>
      </c>
      <c r="D3526" s="1079" t="s">
        <v>30</v>
      </c>
      <c r="E3526" s="718">
        <v>624.76</v>
      </c>
    </row>
    <row r="3527" spans="2:5" ht="30">
      <c r="B3527" s="719">
        <v>94656</v>
      </c>
      <c r="C3527" s="720" t="s">
        <v>10782</v>
      </c>
      <c r="D3527" s="719" t="s">
        <v>30</v>
      </c>
      <c r="E3527" s="721">
        <v>4.3600000000000003</v>
      </c>
    </row>
    <row r="3528" spans="2:5" ht="30">
      <c r="B3528" s="1079">
        <v>94657</v>
      </c>
      <c r="C3528" s="1080" t="s">
        <v>10783</v>
      </c>
      <c r="D3528" s="1079" t="s">
        <v>30</v>
      </c>
      <c r="E3528" s="718">
        <v>4.13</v>
      </c>
    </row>
    <row r="3529" spans="2:5" ht="30">
      <c r="B3529" s="719">
        <v>94658</v>
      </c>
      <c r="C3529" s="720" t="s">
        <v>10784</v>
      </c>
      <c r="D3529" s="719" t="s">
        <v>30</v>
      </c>
      <c r="E3529" s="721">
        <v>5.19</v>
      </c>
    </row>
    <row r="3530" spans="2:5" ht="30">
      <c r="B3530" s="1079">
        <v>94659</v>
      </c>
      <c r="C3530" s="1080" t="s">
        <v>10785</v>
      </c>
      <c r="D3530" s="1079" t="s">
        <v>30</v>
      </c>
      <c r="E3530" s="718">
        <v>4.83</v>
      </c>
    </row>
    <row r="3531" spans="2:5" ht="30">
      <c r="B3531" s="719">
        <v>94660</v>
      </c>
      <c r="C3531" s="720" t="s">
        <v>10786</v>
      </c>
      <c r="D3531" s="719" t="s">
        <v>30</v>
      </c>
      <c r="E3531" s="721">
        <v>8.3800000000000008</v>
      </c>
    </row>
    <row r="3532" spans="2:5" ht="30">
      <c r="B3532" s="1079">
        <v>94661</v>
      </c>
      <c r="C3532" s="1080" t="s">
        <v>10787</v>
      </c>
      <c r="D3532" s="1079" t="s">
        <v>30</v>
      </c>
      <c r="E3532" s="718">
        <v>8.27</v>
      </c>
    </row>
    <row r="3533" spans="2:5" ht="30">
      <c r="B3533" s="719">
        <v>94662</v>
      </c>
      <c r="C3533" s="720" t="s">
        <v>10788</v>
      </c>
      <c r="D3533" s="719" t="s">
        <v>30</v>
      </c>
      <c r="E3533" s="721">
        <v>9.08</v>
      </c>
    </row>
    <row r="3534" spans="2:5" ht="30">
      <c r="B3534" s="1079">
        <v>94663</v>
      </c>
      <c r="C3534" s="1080" t="s">
        <v>10789</v>
      </c>
      <c r="D3534" s="1079" t="s">
        <v>30</v>
      </c>
      <c r="E3534" s="718">
        <v>8.7799999999999994</v>
      </c>
    </row>
    <row r="3535" spans="2:5" ht="30">
      <c r="B3535" s="719">
        <v>94664</v>
      </c>
      <c r="C3535" s="720" t="s">
        <v>10790</v>
      </c>
      <c r="D3535" s="719" t="s">
        <v>30</v>
      </c>
      <c r="E3535" s="721">
        <v>19.149999999999999</v>
      </c>
    </row>
    <row r="3536" spans="2:5" ht="30">
      <c r="B3536" s="1079">
        <v>94665</v>
      </c>
      <c r="C3536" s="1080" t="s">
        <v>10791</v>
      </c>
      <c r="D3536" s="1079" t="s">
        <v>30</v>
      </c>
      <c r="E3536" s="718">
        <v>19.05</v>
      </c>
    </row>
    <row r="3537" spans="2:5" ht="30">
      <c r="B3537" s="719">
        <v>94666</v>
      </c>
      <c r="C3537" s="720" t="s">
        <v>10792</v>
      </c>
      <c r="D3537" s="719" t="s">
        <v>30</v>
      </c>
      <c r="E3537" s="721">
        <v>26.04</v>
      </c>
    </row>
    <row r="3538" spans="2:5" ht="30">
      <c r="B3538" s="1079">
        <v>94667</v>
      </c>
      <c r="C3538" s="1080" t="s">
        <v>10793</v>
      </c>
      <c r="D3538" s="1079" t="s">
        <v>30</v>
      </c>
      <c r="E3538" s="718">
        <v>23.71</v>
      </c>
    </row>
    <row r="3539" spans="2:5" ht="30">
      <c r="B3539" s="719">
        <v>94668</v>
      </c>
      <c r="C3539" s="720" t="s">
        <v>10794</v>
      </c>
      <c r="D3539" s="719" t="s">
        <v>30</v>
      </c>
      <c r="E3539" s="721">
        <v>41.99</v>
      </c>
    </row>
    <row r="3540" spans="2:5" ht="30">
      <c r="B3540" s="1079">
        <v>94669</v>
      </c>
      <c r="C3540" s="1080" t="s">
        <v>10795</v>
      </c>
      <c r="D3540" s="1079" t="s">
        <v>30</v>
      </c>
      <c r="E3540" s="718">
        <v>49.39</v>
      </c>
    </row>
    <row r="3541" spans="2:5" ht="30">
      <c r="B3541" s="719">
        <v>94670</v>
      </c>
      <c r="C3541" s="720" t="s">
        <v>10796</v>
      </c>
      <c r="D3541" s="719" t="s">
        <v>30</v>
      </c>
      <c r="E3541" s="721">
        <v>57.04</v>
      </c>
    </row>
    <row r="3542" spans="2:5" ht="30">
      <c r="B3542" s="1079">
        <v>94671</v>
      </c>
      <c r="C3542" s="1080" t="s">
        <v>10797</v>
      </c>
      <c r="D3542" s="1079" t="s">
        <v>30</v>
      </c>
      <c r="E3542" s="718">
        <v>71.87</v>
      </c>
    </row>
    <row r="3543" spans="2:5" ht="30">
      <c r="B3543" s="719">
        <v>94672</v>
      </c>
      <c r="C3543" s="720" t="s">
        <v>10798</v>
      </c>
      <c r="D3543" s="719" t="s">
        <v>30</v>
      </c>
      <c r="E3543" s="721">
        <v>7.4</v>
      </c>
    </row>
    <row r="3544" spans="2:5" ht="30">
      <c r="B3544" s="1079">
        <v>94673</v>
      </c>
      <c r="C3544" s="1080" t="s">
        <v>10799</v>
      </c>
      <c r="D3544" s="1079" t="s">
        <v>30</v>
      </c>
      <c r="E3544" s="718">
        <v>7.08</v>
      </c>
    </row>
    <row r="3545" spans="2:5" ht="30">
      <c r="B3545" s="719">
        <v>94674</v>
      </c>
      <c r="C3545" s="720" t="s">
        <v>10800</v>
      </c>
      <c r="D3545" s="719" t="s">
        <v>30</v>
      </c>
      <c r="E3545" s="721">
        <v>6.54</v>
      </c>
    </row>
    <row r="3546" spans="2:5" ht="30">
      <c r="B3546" s="1079">
        <v>94675</v>
      </c>
      <c r="C3546" s="1080" t="s">
        <v>10801</v>
      </c>
      <c r="D3546" s="1079" t="s">
        <v>30</v>
      </c>
      <c r="E3546" s="718">
        <v>9.42</v>
      </c>
    </row>
    <row r="3547" spans="2:5" ht="30">
      <c r="B3547" s="719">
        <v>94676</v>
      </c>
      <c r="C3547" s="720" t="s">
        <v>10802</v>
      </c>
      <c r="D3547" s="719" t="s">
        <v>30</v>
      </c>
      <c r="E3547" s="721">
        <v>11.44</v>
      </c>
    </row>
    <row r="3548" spans="2:5" ht="30">
      <c r="B3548" s="1079">
        <v>94677</v>
      </c>
      <c r="C3548" s="1080" t="s">
        <v>10803</v>
      </c>
      <c r="D3548" s="1079" t="s">
        <v>30</v>
      </c>
      <c r="E3548" s="718">
        <v>15.57</v>
      </c>
    </row>
    <row r="3549" spans="2:5" ht="30">
      <c r="B3549" s="719">
        <v>94678</v>
      </c>
      <c r="C3549" s="720" t="s">
        <v>10804</v>
      </c>
      <c r="D3549" s="719" t="s">
        <v>30</v>
      </c>
      <c r="E3549" s="721">
        <v>11.91</v>
      </c>
    </row>
    <row r="3550" spans="2:5" ht="30">
      <c r="B3550" s="1079">
        <v>94679</v>
      </c>
      <c r="C3550" s="1080" t="s">
        <v>10805</v>
      </c>
      <c r="D3550" s="1079" t="s">
        <v>30</v>
      </c>
      <c r="E3550" s="718">
        <v>16.43</v>
      </c>
    </row>
    <row r="3551" spans="2:5" ht="30">
      <c r="B3551" s="719">
        <v>94680</v>
      </c>
      <c r="C3551" s="720" t="s">
        <v>10806</v>
      </c>
      <c r="D3551" s="719" t="s">
        <v>30</v>
      </c>
      <c r="E3551" s="721">
        <v>34.29</v>
      </c>
    </row>
    <row r="3552" spans="2:5" ht="30">
      <c r="B3552" s="1079">
        <v>94681</v>
      </c>
      <c r="C3552" s="1080" t="s">
        <v>10807</v>
      </c>
      <c r="D3552" s="1079" t="s">
        <v>30</v>
      </c>
      <c r="E3552" s="718">
        <v>34</v>
      </c>
    </row>
    <row r="3553" spans="2:5" ht="30">
      <c r="B3553" s="719">
        <v>94682</v>
      </c>
      <c r="C3553" s="720" t="s">
        <v>10808</v>
      </c>
      <c r="D3553" s="719" t="s">
        <v>30</v>
      </c>
      <c r="E3553" s="721">
        <v>81.3</v>
      </c>
    </row>
    <row r="3554" spans="2:5" ht="30">
      <c r="B3554" s="1079">
        <v>94683</v>
      </c>
      <c r="C3554" s="1080" t="s">
        <v>10809</v>
      </c>
      <c r="D3554" s="1079" t="s">
        <v>30</v>
      </c>
      <c r="E3554" s="718">
        <v>49.56</v>
      </c>
    </row>
    <row r="3555" spans="2:5" ht="30">
      <c r="B3555" s="719">
        <v>94684</v>
      </c>
      <c r="C3555" s="720" t="s">
        <v>10810</v>
      </c>
      <c r="D3555" s="719" t="s">
        <v>30</v>
      </c>
      <c r="E3555" s="721">
        <v>100</v>
      </c>
    </row>
    <row r="3556" spans="2:5" ht="30">
      <c r="B3556" s="1079">
        <v>94685</v>
      </c>
      <c r="C3556" s="1080" t="s">
        <v>10811</v>
      </c>
      <c r="D3556" s="1079" t="s">
        <v>30</v>
      </c>
      <c r="E3556" s="718">
        <v>66.92</v>
      </c>
    </row>
    <row r="3557" spans="2:5" ht="30">
      <c r="B3557" s="719">
        <v>94686</v>
      </c>
      <c r="C3557" s="720" t="s">
        <v>10812</v>
      </c>
      <c r="D3557" s="719" t="s">
        <v>30</v>
      </c>
      <c r="E3557" s="721">
        <v>202.76</v>
      </c>
    </row>
    <row r="3558" spans="2:5" ht="30">
      <c r="B3558" s="1079">
        <v>94687</v>
      </c>
      <c r="C3558" s="1080" t="s">
        <v>10813</v>
      </c>
      <c r="D3558" s="1079" t="s">
        <v>30</v>
      </c>
      <c r="E3558" s="718">
        <v>116.11</v>
      </c>
    </row>
    <row r="3559" spans="2:5" ht="30">
      <c r="B3559" s="719">
        <v>94688</v>
      </c>
      <c r="C3559" s="720" t="s">
        <v>10814</v>
      </c>
      <c r="D3559" s="719" t="s">
        <v>30</v>
      </c>
      <c r="E3559" s="721">
        <v>7.61</v>
      </c>
    </row>
    <row r="3560" spans="2:5" ht="30">
      <c r="B3560" s="1079">
        <v>94689</v>
      </c>
      <c r="C3560" s="1080" t="s">
        <v>10815</v>
      </c>
      <c r="D3560" s="1079" t="s">
        <v>30</v>
      </c>
      <c r="E3560" s="718">
        <v>9.69</v>
      </c>
    </row>
    <row r="3561" spans="2:5" ht="30">
      <c r="B3561" s="719">
        <v>94690</v>
      </c>
      <c r="C3561" s="720" t="s">
        <v>10816</v>
      </c>
      <c r="D3561" s="719" t="s">
        <v>30</v>
      </c>
      <c r="E3561" s="721">
        <v>9.2899999999999991</v>
      </c>
    </row>
    <row r="3562" spans="2:5" ht="30">
      <c r="B3562" s="1079">
        <v>94691</v>
      </c>
      <c r="C3562" s="1080" t="s">
        <v>10817</v>
      </c>
      <c r="D3562" s="1079" t="s">
        <v>30</v>
      </c>
      <c r="E3562" s="718">
        <v>11.7</v>
      </c>
    </row>
    <row r="3563" spans="2:5" ht="30">
      <c r="B3563" s="719">
        <v>94692</v>
      </c>
      <c r="C3563" s="720" t="s">
        <v>10818</v>
      </c>
      <c r="D3563" s="719" t="s">
        <v>30</v>
      </c>
      <c r="E3563" s="721">
        <v>17.079999999999998</v>
      </c>
    </row>
    <row r="3564" spans="2:5" ht="30">
      <c r="B3564" s="1079">
        <v>94693</v>
      </c>
      <c r="C3564" s="1080" t="s">
        <v>10819</v>
      </c>
      <c r="D3564" s="1079" t="s">
        <v>30</v>
      </c>
      <c r="E3564" s="718">
        <v>16.95</v>
      </c>
    </row>
    <row r="3565" spans="2:5" ht="30">
      <c r="B3565" s="719">
        <v>94694</v>
      </c>
      <c r="C3565" s="720" t="s">
        <v>10820</v>
      </c>
      <c r="D3565" s="719" t="s">
        <v>30</v>
      </c>
      <c r="E3565" s="721">
        <v>18.03</v>
      </c>
    </row>
    <row r="3566" spans="2:5" ht="30">
      <c r="B3566" s="1079">
        <v>94695</v>
      </c>
      <c r="C3566" s="1080" t="s">
        <v>10821</v>
      </c>
      <c r="D3566" s="1079" t="s">
        <v>30</v>
      </c>
      <c r="E3566" s="718">
        <v>22.18</v>
      </c>
    </row>
    <row r="3567" spans="2:5" ht="30">
      <c r="B3567" s="719">
        <v>94696</v>
      </c>
      <c r="C3567" s="720" t="s">
        <v>10822</v>
      </c>
      <c r="D3567" s="719" t="s">
        <v>30</v>
      </c>
      <c r="E3567" s="721">
        <v>40.97</v>
      </c>
    </row>
    <row r="3568" spans="2:5" ht="30">
      <c r="B3568" s="1079">
        <v>94697</v>
      </c>
      <c r="C3568" s="1080" t="s">
        <v>10823</v>
      </c>
      <c r="D3568" s="1079" t="s">
        <v>30</v>
      </c>
      <c r="E3568" s="718">
        <v>62.52</v>
      </c>
    </row>
    <row r="3569" spans="2:5" ht="30">
      <c r="B3569" s="719">
        <v>94698</v>
      </c>
      <c r="C3569" s="720" t="s">
        <v>10824</v>
      </c>
      <c r="D3569" s="719" t="s">
        <v>30</v>
      </c>
      <c r="E3569" s="721">
        <v>54.25</v>
      </c>
    </row>
    <row r="3570" spans="2:5" ht="30">
      <c r="B3570" s="1079">
        <v>94699</v>
      </c>
      <c r="C3570" s="1080" t="s">
        <v>10825</v>
      </c>
      <c r="D3570" s="1079" t="s">
        <v>30</v>
      </c>
      <c r="E3570" s="718">
        <v>101.91</v>
      </c>
    </row>
    <row r="3571" spans="2:5" ht="30">
      <c r="B3571" s="719">
        <v>94700</v>
      </c>
      <c r="C3571" s="720" t="s">
        <v>10826</v>
      </c>
      <c r="D3571" s="719" t="s">
        <v>30</v>
      </c>
      <c r="E3571" s="721">
        <v>89.62</v>
      </c>
    </row>
    <row r="3572" spans="2:5" ht="30">
      <c r="B3572" s="1079">
        <v>94701</v>
      </c>
      <c r="C3572" s="1080" t="s">
        <v>10827</v>
      </c>
      <c r="D3572" s="1079" t="s">
        <v>30</v>
      </c>
      <c r="E3572" s="718">
        <v>163.43</v>
      </c>
    </row>
    <row r="3573" spans="2:5" ht="30">
      <c r="B3573" s="719">
        <v>94702</v>
      </c>
      <c r="C3573" s="720" t="s">
        <v>10828</v>
      </c>
      <c r="D3573" s="719" t="s">
        <v>30</v>
      </c>
      <c r="E3573" s="721">
        <v>128.86000000000001</v>
      </c>
    </row>
    <row r="3574" spans="2:5" ht="30">
      <c r="B3574" s="1079">
        <v>94703</v>
      </c>
      <c r="C3574" s="1080" t="s">
        <v>10829</v>
      </c>
      <c r="D3574" s="1079" t="s">
        <v>30</v>
      </c>
      <c r="E3574" s="718">
        <v>18.899999999999999</v>
      </c>
    </row>
    <row r="3575" spans="2:5" ht="30">
      <c r="B3575" s="719">
        <v>94704</v>
      </c>
      <c r="C3575" s="720" t="s">
        <v>10830</v>
      </c>
      <c r="D3575" s="719" t="s">
        <v>30</v>
      </c>
      <c r="E3575" s="721">
        <v>22.39</v>
      </c>
    </row>
    <row r="3576" spans="2:5" ht="30">
      <c r="B3576" s="1079">
        <v>94705</v>
      </c>
      <c r="C3576" s="1080" t="s">
        <v>10831</v>
      </c>
      <c r="D3576" s="1079" t="s">
        <v>30</v>
      </c>
      <c r="E3576" s="718">
        <v>32.94</v>
      </c>
    </row>
    <row r="3577" spans="2:5" ht="30">
      <c r="B3577" s="719">
        <v>94706</v>
      </c>
      <c r="C3577" s="720" t="s">
        <v>10832</v>
      </c>
      <c r="D3577" s="719" t="s">
        <v>30</v>
      </c>
      <c r="E3577" s="721">
        <v>42.29</v>
      </c>
    </row>
    <row r="3578" spans="2:5" ht="30">
      <c r="B3578" s="1079">
        <v>94707</v>
      </c>
      <c r="C3578" s="1080" t="s">
        <v>10833</v>
      </c>
      <c r="D3578" s="1079" t="s">
        <v>30</v>
      </c>
      <c r="E3578" s="718">
        <v>49.14</v>
      </c>
    </row>
    <row r="3579" spans="2:5" ht="30">
      <c r="B3579" s="719">
        <v>94708</v>
      </c>
      <c r="C3579" s="720" t="s">
        <v>10834</v>
      </c>
      <c r="D3579" s="719" t="s">
        <v>30</v>
      </c>
      <c r="E3579" s="721">
        <v>19.88</v>
      </c>
    </row>
    <row r="3580" spans="2:5" ht="30">
      <c r="B3580" s="1079">
        <v>94709</v>
      </c>
      <c r="C3580" s="1080" t="s">
        <v>10835</v>
      </c>
      <c r="D3580" s="1079" t="s">
        <v>30</v>
      </c>
      <c r="E3580" s="718">
        <v>23.77</v>
      </c>
    </row>
    <row r="3581" spans="2:5" ht="30">
      <c r="B3581" s="719">
        <v>94710</v>
      </c>
      <c r="C3581" s="720" t="s">
        <v>10836</v>
      </c>
      <c r="D3581" s="719" t="s">
        <v>30</v>
      </c>
      <c r="E3581" s="721">
        <v>31.14</v>
      </c>
    </row>
    <row r="3582" spans="2:5" ht="30">
      <c r="B3582" s="1079">
        <v>94711</v>
      </c>
      <c r="C3582" s="1080" t="s">
        <v>10837</v>
      </c>
      <c r="D3582" s="1079" t="s">
        <v>30</v>
      </c>
      <c r="E3582" s="718">
        <v>40.630000000000003</v>
      </c>
    </row>
    <row r="3583" spans="2:5" ht="30">
      <c r="B3583" s="719">
        <v>94712</v>
      </c>
      <c r="C3583" s="720" t="s">
        <v>10838</v>
      </c>
      <c r="D3583" s="719" t="s">
        <v>30</v>
      </c>
      <c r="E3583" s="721">
        <v>53.2</v>
      </c>
    </row>
    <row r="3584" spans="2:5" ht="30">
      <c r="B3584" s="1079">
        <v>94713</v>
      </c>
      <c r="C3584" s="1080" t="s">
        <v>10839</v>
      </c>
      <c r="D3584" s="1079" t="s">
        <v>30</v>
      </c>
      <c r="E3584" s="718">
        <v>164.77</v>
      </c>
    </row>
    <row r="3585" spans="2:5" ht="30">
      <c r="B3585" s="719">
        <v>94714</v>
      </c>
      <c r="C3585" s="720" t="s">
        <v>10840</v>
      </c>
      <c r="D3585" s="719" t="s">
        <v>30</v>
      </c>
      <c r="E3585" s="721">
        <v>216.88</v>
      </c>
    </row>
    <row r="3586" spans="2:5" ht="30">
      <c r="B3586" s="1079">
        <v>94715</v>
      </c>
      <c r="C3586" s="1080" t="s">
        <v>10841</v>
      </c>
      <c r="D3586" s="1079" t="s">
        <v>30</v>
      </c>
      <c r="E3586" s="718">
        <v>304.08999999999997</v>
      </c>
    </row>
    <row r="3587" spans="2:5" ht="30">
      <c r="B3587" s="719">
        <v>94724</v>
      </c>
      <c r="C3587" s="720" t="s">
        <v>9517</v>
      </c>
      <c r="D3587" s="719" t="s">
        <v>30</v>
      </c>
      <c r="E3587" s="721">
        <v>20.71</v>
      </c>
    </row>
    <row r="3588" spans="2:5" ht="30">
      <c r="B3588" s="1079">
        <v>94725</v>
      </c>
      <c r="C3588" s="1080" t="s">
        <v>9518</v>
      </c>
      <c r="D3588" s="1079" t="s">
        <v>30</v>
      </c>
      <c r="E3588" s="718">
        <v>4.79</v>
      </c>
    </row>
    <row r="3589" spans="2:5" ht="30">
      <c r="B3589" s="719">
        <v>94726</v>
      </c>
      <c r="C3589" s="720" t="s">
        <v>9519</v>
      </c>
      <c r="D3589" s="719" t="s">
        <v>30</v>
      </c>
      <c r="E3589" s="721">
        <v>32.1</v>
      </c>
    </row>
    <row r="3590" spans="2:5" ht="30">
      <c r="B3590" s="1079">
        <v>94727</v>
      </c>
      <c r="C3590" s="1080" t="s">
        <v>9520</v>
      </c>
      <c r="D3590" s="1079" t="s">
        <v>30</v>
      </c>
      <c r="E3590" s="718">
        <v>6.9</v>
      </c>
    </row>
    <row r="3591" spans="2:5" ht="30">
      <c r="B3591" s="719">
        <v>94728</v>
      </c>
      <c r="C3591" s="720" t="s">
        <v>9521</v>
      </c>
      <c r="D3591" s="719" t="s">
        <v>30</v>
      </c>
      <c r="E3591" s="721">
        <v>121.98</v>
      </c>
    </row>
    <row r="3592" spans="2:5" ht="30">
      <c r="B3592" s="1079">
        <v>94729</v>
      </c>
      <c r="C3592" s="1080" t="s">
        <v>9522</v>
      </c>
      <c r="D3592" s="1079" t="s">
        <v>30</v>
      </c>
      <c r="E3592" s="718">
        <v>12.25</v>
      </c>
    </row>
    <row r="3593" spans="2:5" ht="30">
      <c r="B3593" s="719">
        <v>94730</v>
      </c>
      <c r="C3593" s="720" t="s">
        <v>9523</v>
      </c>
      <c r="D3593" s="719" t="s">
        <v>30</v>
      </c>
      <c r="E3593" s="721">
        <v>148.25</v>
      </c>
    </row>
    <row r="3594" spans="2:5" ht="30">
      <c r="B3594" s="1079">
        <v>94731</v>
      </c>
      <c r="C3594" s="1080" t="s">
        <v>9524</v>
      </c>
      <c r="D3594" s="1079" t="s">
        <v>30</v>
      </c>
      <c r="E3594" s="718">
        <v>15.45</v>
      </c>
    </row>
    <row r="3595" spans="2:5" ht="30">
      <c r="B3595" s="719">
        <v>94733</v>
      </c>
      <c r="C3595" s="720" t="s">
        <v>9525</v>
      </c>
      <c r="D3595" s="719" t="s">
        <v>30</v>
      </c>
      <c r="E3595" s="721">
        <v>30.04</v>
      </c>
    </row>
    <row r="3596" spans="2:5" ht="30">
      <c r="B3596" s="1079">
        <v>94737</v>
      </c>
      <c r="C3596" s="1080" t="s">
        <v>9526</v>
      </c>
      <c r="D3596" s="1079" t="s">
        <v>30</v>
      </c>
      <c r="E3596" s="718">
        <v>126.85</v>
      </c>
    </row>
    <row r="3597" spans="2:5" ht="30">
      <c r="B3597" s="719">
        <v>94740</v>
      </c>
      <c r="C3597" s="720" t="s">
        <v>9527</v>
      </c>
      <c r="D3597" s="719" t="s">
        <v>30</v>
      </c>
      <c r="E3597" s="721">
        <v>7.59</v>
      </c>
    </row>
    <row r="3598" spans="2:5" ht="30">
      <c r="B3598" s="1079">
        <v>94741</v>
      </c>
      <c r="C3598" s="1080" t="s">
        <v>9528</v>
      </c>
      <c r="D3598" s="1079" t="s">
        <v>30</v>
      </c>
      <c r="E3598" s="718">
        <v>9.51</v>
      </c>
    </row>
    <row r="3599" spans="2:5" ht="30">
      <c r="B3599" s="719">
        <v>94742</v>
      </c>
      <c r="C3599" s="720" t="s">
        <v>9529</v>
      </c>
      <c r="D3599" s="719" t="s">
        <v>30</v>
      </c>
      <c r="E3599" s="721">
        <v>11.67</v>
      </c>
    </row>
    <row r="3600" spans="2:5" ht="30">
      <c r="B3600" s="1079">
        <v>94743</v>
      </c>
      <c r="C3600" s="1080" t="s">
        <v>9530</v>
      </c>
      <c r="D3600" s="1079" t="s">
        <v>30</v>
      </c>
      <c r="E3600" s="718">
        <v>12.88</v>
      </c>
    </row>
    <row r="3601" spans="2:5" ht="30">
      <c r="B3601" s="719">
        <v>94744</v>
      </c>
      <c r="C3601" s="720" t="s">
        <v>9531</v>
      </c>
      <c r="D3601" s="719" t="s">
        <v>30</v>
      </c>
      <c r="E3601" s="721">
        <v>18.690000000000001</v>
      </c>
    </row>
    <row r="3602" spans="2:5" ht="30">
      <c r="B3602" s="1079">
        <v>94746</v>
      </c>
      <c r="C3602" s="1080" t="s">
        <v>9532</v>
      </c>
      <c r="D3602" s="1079" t="s">
        <v>30</v>
      </c>
      <c r="E3602" s="718">
        <v>26.8</v>
      </c>
    </row>
    <row r="3603" spans="2:5" ht="30">
      <c r="B3603" s="719">
        <v>94748</v>
      </c>
      <c r="C3603" s="720" t="s">
        <v>9533</v>
      </c>
      <c r="D3603" s="719" t="s">
        <v>30</v>
      </c>
      <c r="E3603" s="721">
        <v>55.38</v>
      </c>
    </row>
    <row r="3604" spans="2:5" ht="30">
      <c r="B3604" s="1079">
        <v>94750</v>
      </c>
      <c r="C3604" s="1080" t="s">
        <v>9534</v>
      </c>
      <c r="D3604" s="1079" t="s">
        <v>30</v>
      </c>
      <c r="E3604" s="718">
        <v>132.09</v>
      </c>
    </row>
    <row r="3605" spans="2:5" ht="30">
      <c r="B3605" s="719">
        <v>94752</v>
      </c>
      <c r="C3605" s="720" t="s">
        <v>9535</v>
      </c>
      <c r="D3605" s="719" t="s">
        <v>30</v>
      </c>
      <c r="E3605" s="721">
        <v>160.66999999999999</v>
      </c>
    </row>
    <row r="3606" spans="2:5" ht="30">
      <c r="B3606" s="1079">
        <v>94756</v>
      </c>
      <c r="C3606" s="1080" t="s">
        <v>9536</v>
      </c>
      <c r="D3606" s="1079" t="s">
        <v>30</v>
      </c>
      <c r="E3606" s="718">
        <v>9.57</v>
      </c>
    </row>
    <row r="3607" spans="2:5" ht="30">
      <c r="B3607" s="719">
        <v>94757</v>
      </c>
      <c r="C3607" s="720" t="s">
        <v>9537</v>
      </c>
      <c r="D3607" s="719" t="s">
        <v>30</v>
      </c>
      <c r="E3607" s="721">
        <v>13.21</v>
      </c>
    </row>
    <row r="3608" spans="2:5" ht="30">
      <c r="B3608" s="1079">
        <v>94758</v>
      </c>
      <c r="C3608" s="1080" t="s">
        <v>9538</v>
      </c>
      <c r="D3608" s="1079" t="s">
        <v>30</v>
      </c>
      <c r="E3608" s="718">
        <v>34.200000000000003</v>
      </c>
    </row>
    <row r="3609" spans="2:5" ht="30">
      <c r="B3609" s="719">
        <v>94759</v>
      </c>
      <c r="C3609" s="720" t="s">
        <v>9539</v>
      </c>
      <c r="D3609" s="719" t="s">
        <v>30</v>
      </c>
      <c r="E3609" s="721">
        <v>42.29</v>
      </c>
    </row>
    <row r="3610" spans="2:5" ht="30">
      <c r="B3610" s="1079">
        <v>94760</v>
      </c>
      <c r="C3610" s="1080" t="s">
        <v>9540</v>
      </c>
      <c r="D3610" s="1079" t="s">
        <v>30</v>
      </c>
      <c r="E3610" s="718">
        <v>69.44</v>
      </c>
    </row>
    <row r="3611" spans="2:5" ht="30">
      <c r="B3611" s="719">
        <v>94761</v>
      </c>
      <c r="C3611" s="720" t="s">
        <v>9541</v>
      </c>
      <c r="D3611" s="719" t="s">
        <v>30</v>
      </c>
      <c r="E3611" s="721">
        <v>150.52000000000001</v>
      </c>
    </row>
    <row r="3612" spans="2:5" ht="30">
      <c r="B3612" s="1079">
        <v>94762</v>
      </c>
      <c r="C3612" s="1080" t="s">
        <v>9542</v>
      </c>
      <c r="D3612" s="1079" t="s">
        <v>30</v>
      </c>
      <c r="E3612" s="718">
        <v>192.09</v>
      </c>
    </row>
    <row r="3613" spans="2:5" ht="30">
      <c r="B3613" s="719">
        <v>94783</v>
      </c>
      <c r="C3613" s="720" t="s">
        <v>10842</v>
      </c>
      <c r="D3613" s="719" t="s">
        <v>30</v>
      </c>
      <c r="E3613" s="721">
        <v>15.83</v>
      </c>
    </row>
    <row r="3614" spans="2:5" ht="30">
      <c r="B3614" s="1079">
        <v>94785</v>
      </c>
      <c r="C3614" s="1080" t="s">
        <v>10843</v>
      </c>
      <c r="D3614" s="1079" t="s">
        <v>30</v>
      </c>
      <c r="E3614" s="718">
        <v>29.04</v>
      </c>
    </row>
    <row r="3615" spans="2:5" ht="30">
      <c r="B3615" s="719">
        <v>94786</v>
      </c>
      <c r="C3615" s="720" t="s">
        <v>10844</v>
      </c>
      <c r="D3615" s="719" t="s">
        <v>30</v>
      </c>
      <c r="E3615" s="721">
        <v>38.85</v>
      </c>
    </row>
    <row r="3616" spans="2:5" ht="30">
      <c r="B3616" s="1079">
        <v>94787</v>
      </c>
      <c r="C3616" s="1080" t="s">
        <v>10845</v>
      </c>
      <c r="D3616" s="1079" t="s">
        <v>30</v>
      </c>
      <c r="E3616" s="718">
        <v>49.46</v>
      </c>
    </row>
    <row r="3617" spans="2:5" ht="30">
      <c r="B3617" s="719">
        <v>94788</v>
      </c>
      <c r="C3617" s="720" t="s">
        <v>10846</v>
      </c>
      <c r="D3617" s="719" t="s">
        <v>30</v>
      </c>
      <c r="E3617" s="721">
        <v>66.33</v>
      </c>
    </row>
    <row r="3618" spans="2:5" ht="30">
      <c r="B3618" s="1079">
        <v>94789</v>
      </c>
      <c r="C3618" s="1080" t="s">
        <v>10847</v>
      </c>
      <c r="D3618" s="1079" t="s">
        <v>30</v>
      </c>
      <c r="E3618" s="718">
        <v>215.89</v>
      </c>
    </row>
    <row r="3619" spans="2:5" ht="30">
      <c r="B3619" s="719">
        <v>94790</v>
      </c>
      <c r="C3619" s="720" t="s">
        <v>10848</v>
      </c>
      <c r="D3619" s="719" t="s">
        <v>30</v>
      </c>
      <c r="E3619" s="721">
        <v>285.73</v>
      </c>
    </row>
    <row r="3620" spans="2:5" ht="30">
      <c r="B3620" s="1079">
        <v>94791</v>
      </c>
      <c r="C3620" s="1080" t="s">
        <v>10849</v>
      </c>
      <c r="D3620" s="1079" t="s">
        <v>30</v>
      </c>
      <c r="E3620" s="718">
        <v>428.13</v>
      </c>
    </row>
    <row r="3621" spans="2:5" ht="30">
      <c r="B3621" s="719">
        <v>94863</v>
      </c>
      <c r="C3621" s="720" t="s">
        <v>9543</v>
      </c>
      <c r="D3621" s="719" t="s">
        <v>30</v>
      </c>
      <c r="E3621" s="721">
        <v>108.36</v>
      </c>
    </row>
    <row r="3622" spans="2:5" ht="30">
      <c r="B3622" s="1079">
        <v>95141</v>
      </c>
      <c r="C3622" s="1080" t="s">
        <v>10850</v>
      </c>
      <c r="D3622" s="1079" t="s">
        <v>30</v>
      </c>
      <c r="E3622" s="718">
        <v>25.57</v>
      </c>
    </row>
    <row r="3623" spans="2:5" ht="30">
      <c r="B3623" s="719">
        <v>95237</v>
      </c>
      <c r="C3623" s="720" t="s">
        <v>10851</v>
      </c>
      <c r="D3623" s="719" t="s">
        <v>30</v>
      </c>
      <c r="E3623" s="721">
        <v>15.55</v>
      </c>
    </row>
    <row r="3624" spans="2:5" ht="30">
      <c r="B3624" s="1079">
        <v>95693</v>
      </c>
      <c r="C3624" s="1080" t="s">
        <v>11270</v>
      </c>
      <c r="D3624" s="1079" t="s">
        <v>30</v>
      </c>
      <c r="E3624" s="718">
        <v>35.93</v>
      </c>
    </row>
    <row r="3625" spans="2:5" ht="30">
      <c r="B3625" s="719">
        <v>95694</v>
      </c>
      <c r="C3625" s="720" t="s">
        <v>11271</v>
      </c>
      <c r="D3625" s="719" t="s">
        <v>30</v>
      </c>
      <c r="E3625" s="721">
        <v>37.64</v>
      </c>
    </row>
    <row r="3626" spans="2:5" ht="30">
      <c r="B3626" s="1079">
        <v>95695</v>
      </c>
      <c r="C3626" s="1080" t="s">
        <v>11272</v>
      </c>
      <c r="D3626" s="1079" t="s">
        <v>30</v>
      </c>
      <c r="E3626" s="718">
        <v>36.369999999999997</v>
      </c>
    </row>
    <row r="3627" spans="2:5">
      <c r="B3627" s="719">
        <v>95696</v>
      </c>
      <c r="C3627" s="720" t="s">
        <v>11273</v>
      </c>
      <c r="D3627" s="719" t="s">
        <v>30</v>
      </c>
      <c r="E3627" s="721">
        <v>30.2</v>
      </c>
    </row>
    <row r="3628" spans="2:5">
      <c r="B3628" s="1079">
        <v>6171</v>
      </c>
      <c r="C3628" s="1080" t="s">
        <v>911</v>
      </c>
      <c r="D3628" s="1079" t="s">
        <v>30</v>
      </c>
      <c r="E3628" s="718">
        <v>19.22</v>
      </c>
    </row>
    <row r="3629" spans="2:5">
      <c r="B3629" s="719">
        <v>72289</v>
      </c>
      <c r="C3629" s="720" t="s">
        <v>912</v>
      </c>
      <c r="D3629" s="719" t="s">
        <v>30</v>
      </c>
      <c r="E3629" s="721">
        <v>319.85000000000002</v>
      </c>
    </row>
    <row r="3630" spans="2:5">
      <c r="B3630" s="1079">
        <v>72290</v>
      </c>
      <c r="C3630" s="1080" t="s">
        <v>913</v>
      </c>
      <c r="D3630" s="1079" t="s">
        <v>30</v>
      </c>
      <c r="E3630" s="718">
        <v>359.79</v>
      </c>
    </row>
    <row r="3631" spans="2:5">
      <c r="B3631" s="719" t="s">
        <v>914</v>
      </c>
      <c r="C3631" s="720" t="s">
        <v>915</v>
      </c>
      <c r="D3631" s="719" t="s">
        <v>30</v>
      </c>
      <c r="E3631" s="721">
        <v>142.19</v>
      </c>
    </row>
    <row r="3632" spans="2:5">
      <c r="B3632" s="1079" t="s">
        <v>916</v>
      </c>
      <c r="C3632" s="1080" t="s">
        <v>917</v>
      </c>
      <c r="D3632" s="1079" t="s">
        <v>30</v>
      </c>
      <c r="E3632" s="718">
        <v>99.92</v>
      </c>
    </row>
    <row r="3633" spans="2:5" ht="45">
      <c r="B3633" s="719" t="s">
        <v>918</v>
      </c>
      <c r="C3633" s="720" t="s">
        <v>5155</v>
      </c>
      <c r="D3633" s="719" t="s">
        <v>30</v>
      </c>
      <c r="E3633" s="721">
        <v>127.39</v>
      </c>
    </row>
    <row r="3634" spans="2:5">
      <c r="B3634" s="1079" t="s">
        <v>919</v>
      </c>
      <c r="C3634" s="1080" t="s">
        <v>9544</v>
      </c>
      <c r="D3634" s="1079" t="s">
        <v>30</v>
      </c>
      <c r="E3634" s="718">
        <v>147.84</v>
      </c>
    </row>
    <row r="3635" spans="2:5" ht="30">
      <c r="B3635" s="719" t="s">
        <v>920</v>
      </c>
      <c r="C3635" s="720" t="s">
        <v>5156</v>
      </c>
      <c r="D3635" s="719" t="s">
        <v>30</v>
      </c>
      <c r="E3635" s="721">
        <v>287.14999999999998</v>
      </c>
    </row>
    <row r="3636" spans="2:5">
      <c r="B3636" s="1079">
        <v>88503</v>
      </c>
      <c r="C3636" s="1080" t="s">
        <v>921</v>
      </c>
      <c r="D3636" s="1079" t="s">
        <v>30</v>
      </c>
      <c r="E3636" s="718">
        <v>658.44</v>
      </c>
    </row>
    <row r="3637" spans="2:5">
      <c r="B3637" s="719">
        <v>88504</v>
      </c>
      <c r="C3637" s="720" t="s">
        <v>922</v>
      </c>
      <c r="D3637" s="719" t="s">
        <v>30</v>
      </c>
      <c r="E3637" s="721">
        <v>534.75</v>
      </c>
    </row>
    <row r="3638" spans="2:5" ht="30">
      <c r="B3638" s="1079">
        <v>89482</v>
      </c>
      <c r="C3638" s="1080" t="s">
        <v>10852</v>
      </c>
      <c r="D3638" s="1079" t="s">
        <v>30</v>
      </c>
      <c r="E3638" s="718">
        <v>16.260000000000002</v>
      </c>
    </row>
    <row r="3639" spans="2:5" ht="30">
      <c r="B3639" s="719">
        <v>89491</v>
      </c>
      <c r="C3639" s="720" t="s">
        <v>10853</v>
      </c>
      <c r="D3639" s="719" t="s">
        <v>30</v>
      </c>
      <c r="E3639" s="721">
        <v>39.07</v>
      </c>
    </row>
    <row r="3640" spans="2:5" ht="30">
      <c r="B3640" s="1079">
        <v>89495</v>
      </c>
      <c r="C3640" s="1080" t="s">
        <v>10854</v>
      </c>
      <c r="D3640" s="1079" t="s">
        <v>30</v>
      </c>
      <c r="E3640" s="718">
        <v>6.3</v>
      </c>
    </row>
    <row r="3641" spans="2:5" ht="30">
      <c r="B3641" s="719">
        <v>89707</v>
      </c>
      <c r="C3641" s="720" t="s">
        <v>10855</v>
      </c>
      <c r="D3641" s="719" t="s">
        <v>30</v>
      </c>
      <c r="E3641" s="721">
        <v>20.079999999999998</v>
      </c>
    </row>
    <row r="3642" spans="2:5" ht="30">
      <c r="B3642" s="1079">
        <v>89708</v>
      </c>
      <c r="C3642" s="1080" t="s">
        <v>10856</v>
      </c>
      <c r="D3642" s="1079" t="s">
        <v>30</v>
      </c>
      <c r="E3642" s="718">
        <v>44.27</v>
      </c>
    </row>
    <row r="3643" spans="2:5" ht="30">
      <c r="B3643" s="719">
        <v>89709</v>
      </c>
      <c r="C3643" s="720" t="s">
        <v>10857</v>
      </c>
      <c r="D3643" s="719" t="s">
        <v>30</v>
      </c>
      <c r="E3643" s="721">
        <v>7.42</v>
      </c>
    </row>
    <row r="3644" spans="2:5" ht="30">
      <c r="B3644" s="1079">
        <v>89710</v>
      </c>
      <c r="C3644" s="1080" t="s">
        <v>10858</v>
      </c>
      <c r="D3644" s="1079" t="s">
        <v>30</v>
      </c>
      <c r="E3644" s="718">
        <v>7.28</v>
      </c>
    </row>
    <row r="3645" spans="2:5" ht="30">
      <c r="B3645" s="719">
        <v>72739</v>
      </c>
      <c r="C3645" s="720" t="s">
        <v>5157</v>
      </c>
      <c r="D3645" s="719" t="s">
        <v>30</v>
      </c>
      <c r="E3645" s="721">
        <v>415.26</v>
      </c>
    </row>
    <row r="3646" spans="2:5" ht="30">
      <c r="B3646" s="1079" t="s">
        <v>923</v>
      </c>
      <c r="C3646" s="1080" t="s">
        <v>5158</v>
      </c>
      <c r="D3646" s="1079" t="s">
        <v>30</v>
      </c>
      <c r="E3646" s="718">
        <v>448.02</v>
      </c>
    </row>
    <row r="3647" spans="2:5">
      <c r="B3647" s="719">
        <v>86872</v>
      </c>
      <c r="C3647" s="720" t="s">
        <v>5159</v>
      </c>
      <c r="D3647" s="719" t="s">
        <v>30</v>
      </c>
      <c r="E3647" s="721">
        <v>592.34</v>
      </c>
    </row>
    <row r="3648" spans="2:5">
      <c r="B3648" s="1079">
        <v>86874</v>
      </c>
      <c r="C3648" s="1080" t="s">
        <v>5160</v>
      </c>
      <c r="D3648" s="1079" t="s">
        <v>30</v>
      </c>
      <c r="E3648" s="718">
        <v>362.8</v>
      </c>
    </row>
    <row r="3649" spans="2:5">
      <c r="B3649" s="719">
        <v>86875</v>
      </c>
      <c r="C3649" s="720" t="s">
        <v>5161</v>
      </c>
      <c r="D3649" s="719" t="s">
        <v>30</v>
      </c>
      <c r="E3649" s="721">
        <v>248.61</v>
      </c>
    </row>
    <row r="3650" spans="2:5">
      <c r="B3650" s="1079">
        <v>86876</v>
      </c>
      <c r="C3650" s="1080" t="s">
        <v>5162</v>
      </c>
      <c r="D3650" s="1079" t="s">
        <v>30</v>
      </c>
      <c r="E3650" s="718">
        <v>142.9</v>
      </c>
    </row>
    <row r="3651" spans="2:5" ht="30">
      <c r="B3651" s="719">
        <v>86877</v>
      </c>
      <c r="C3651" s="720" t="s">
        <v>5163</v>
      </c>
      <c r="D3651" s="719" t="s">
        <v>30</v>
      </c>
      <c r="E3651" s="721">
        <v>24.08</v>
      </c>
    </row>
    <row r="3652" spans="2:5">
      <c r="B3652" s="1079">
        <v>86878</v>
      </c>
      <c r="C3652" s="1080" t="s">
        <v>924</v>
      </c>
      <c r="D3652" s="1079" t="s">
        <v>30</v>
      </c>
      <c r="E3652" s="718">
        <v>47.04</v>
      </c>
    </row>
    <row r="3653" spans="2:5">
      <c r="B3653" s="719">
        <v>86879</v>
      </c>
      <c r="C3653" s="720" t="s">
        <v>5164</v>
      </c>
      <c r="D3653" s="719" t="s">
        <v>30</v>
      </c>
      <c r="E3653" s="721">
        <v>4.96</v>
      </c>
    </row>
    <row r="3654" spans="2:5" ht="30">
      <c r="B3654" s="1079">
        <v>86880</v>
      </c>
      <c r="C3654" s="1080" t="s">
        <v>925</v>
      </c>
      <c r="D3654" s="1079" t="s">
        <v>30</v>
      </c>
      <c r="E3654" s="718">
        <v>13.56</v>
      </c>
    </row>
    <row r="3655" spans="2:5">
      <c r="B3655" s="719">
        <v>86881</v>
      </c>
      <c r="C3655" s="720" t="s">
        <v>926</v>
      </c>
      <c r="D3655" s="719" t="s">
        <v>30</v>
      </c>
      <c r="E3655" s="721">
        <v>132.78</v>
      </c>
    </row>
    <row r="3656" spans="2:5">
      <c r="B3656" s="1079">
        <v>86882</v>
      </c>
      <c r="C3656" s="1080" t="s">
        <v>5165</v>
      </c>
      <c r="D3656" s="1079" t="s">
        <v>30</v>
      </c>
      <c r="E3656" s="718">
        <v>14.05</v>
      </c>
    </row>
    <row r="3657" spans="2:5">
      <c r="B3657" s="719">
        <v>86883</v>
      </c>
      <c r="C3657" s="720" t="s">
        <v>5166</v>
      </c>
      <c r="D3657" s="719" t="s">
        <v>30</v>
      </c>
      <c r="E3657" s="721">
        <v>8.0299999999999994</v>
      </c>
    </row>
    <row r="3658" spans="2:5">
      <c r="B3658" s="1079">
        <v>86884</v>
      </c>
      <c r="C3658" s="1080" t="s">
        <v>927</v>
      </c>
      <c r="D3658" s="1079" t="s">
        <v>30</v>
      </c>
      <c r="E3658" s="718">
        <v>6.1</v>
      </c>
    </row>
    <row r="3659" spans="2:5">
      <c r="B3659" s="719">
        <v>86885</v>
      </c>
      <c r="C3659" s="720" t="s">
        <v>928</v>
      </c>
      <c r="D3659" s="719" t="s">
        <v>30</v>
      </c>
      <c r="E3659" s="721">
        <v>7.09</v>
      </c>
    </row>
    <row r="3660" spans="2:5">
      <c r="B3660" s="1079">
        <v>86886</v>
      </c>
      <c r="C3660" s="1080" t="s">
        <v>5167</v>
      </c>
      <c r="D3660" s="1079" t="s">
        <v>30</v>
      </c>
      <c r="E3660" s="718">
        <v>32.409999999999997</v>
      </c>
    </row>
    <row r="3661" spans="2:5">
      <c r="B3661" s="719">
        <v>86887</v>
      </c>
      <c r="C3661" s="720" t="s">
        <v>5168</v>
      </c>
      <c r="D3661" s="719" t="s">
        <v>30</v>
      </c>
      <c r="E3661" s="721">
        <v>35.159999999999997</v>
      </c>
    </row>
    <row r="3662" spans="2:5">
      <c r="B3662" s="1079">
        <v>86888</v>
      </c>
      <c r="C3662" s="1080" t="s">
        <v>10936</v>
      </c>
      <c r="D3662" s="1079" t="s">
        <v>30</v>
      </c>
      <c r="E3662" s="718">
        <v>354.59</v>
      </c>
    </row>
    <row r="3663" spans="2:5">
      <c r="B3663" s="719">
        <v>86889</v>
      </c>
      <c r="C3663" s="720" t="s">
        <v>5169</v>
      </c>
      <c r="D3663" s="719" t="s">
        <v>30</v>
      </c>
      <c r="E3663" s="721">
        <v>355.05</v>
      </c>
    </row>
    <row r="3664" spans="2:5">
      <c r="B3664" s="1079">
        <v>86893</v>
      </c>
      <c r="C3664" s="1080" t="s">
        <v>5170</v>
      </c>
      <c r="D3664" s="1079" t="s">
        <v>30</v>
      </c>
      <c r="E3664" s="718">
        <v>252.89</v>
      </c>
    </row>
    <row r="3665" spans="2:5">
      <c r="B3665" s="719">
        <v>86894</v>
      </c>
      <c r="C3665" s="720" t="s">
        <v>5171</v>
      </c>
      <c r="D3665" s="719" t="s">
        <v>30</v>
      </c>
      <c r="E3665" s="721">
        <v>190.6</v>
      </c>
    </row>
    <row r="3666" spans="2:5">
      <c r="B3666" s="1079">
        <v>86895</v>
      </c>
      <c r="C3666" s="1080" t="s">
        <v>5172</v>
      </c>
      <c r="D3666" s="1079" t="s">
        <v>30</v>
      </c>
      <c r="E3666" s="718">
        <v>193.4</v>
      </c>
    </row>
    <row r="3667" spans="2:5">
      <c r="B3667" s="719">
        <v>86899</v>
      </c>
      <c r="C3667" s="720" t="s">
        <v>5173</v>
      </c>
      <c r="D3667" s="719" t="s">
        <v>30</v>
      </c>
      <c r="E3667" s="721">
        <v>155.08000000000001</v>
      </c>
    </row>
    <row r="3668" spans="2:5">
      <c r="B3668" s="1079">
        <v>86900</v>
      </c>
      <c r="C3668" s="1080" t="s">
        <v>5174</v>
      </c>
      <c r="D3668" s="1079" t="s">
        <v>30</v>
      </c>
      <c r="E3668" s="718">
        <v>131.18</v>
      </c>
    </row>
    <row r="3669" spans="2:5">
      <c r="B3669" s="719">
        <v>86901</v>
      </c>
      <c r="C3669" s="720" t="s">
        <v>929</v>
      </c>
      <c r="D3669" s="719" t="s">
        <v>30</v>
      </c>
      <c r="E3669" s="721">
        <v>108.17</v>
      </c>
    </row>
    <row r="3670" spans="2:5">
      <c r="B3670" s="1079">
        <v>86902</v>
      </c>
      <c r="C3670" s="1080" t="s">
        <v>930</v>
      </c>
      <c r="D3670" s="1079" t="s">
        <v>30</v>
      </c>
      <c r="E3670" s="718">
        <v>190.45</v>
      </c>
    </row>
    <row r="3671" spans="2:5" ht="30">
      <c r="B3671" s="719">
        <v>86903</v>
      </c>
      <c r="C3671" s="720" t="s">
        <v>5175</v>
      </c>
      <c r="D3671" s="719" t="s">
        <v>30</v>
      </c>
      <c r="E3671" s="721">
        <v>255.81</v>
      </c>
    </row>
    <row r="3672" spans="2:5" ht="30">
      <c r="B3672" s="1079">
        <v>86904</v>
      </c>
      <c r="C3672" s="1080" t="s">
        <v>5176</v>
      </c>
      <c r="D3672" s="1079" t="s">
        <v>30</v>
      </c>
      <c r="E3672" s="718">
        <v>101.59</v>
      </c>
    </row>
    <row r="3673" spans="2:5">
      <c r="B3673" s="719">
        <v>86905</v>
      </c>
      <c r="C3673" s="720" t="s">
        <v>931</v>
      </c>
      <c r="D3673" s="719" t="s">
        <v>30</v>
      </c>
      <c r="E3673" s="721">
        <v>201.56</v>
      </c>
    </row>
    <row r="3674" spans="2:5">
      <c r="B3674" s="1079">
        <v>86906</v>
      </c>
      <c r="C3674" s="1080" t="s">
        <v>932</v>
      </c>
      <c r="D3674" s="1079" t="s">
        <v>30</v>
      </c>
      <c r="E3674" s="718">
        <v>47.15</v>
      </c>
    </row>
    <row r="3675" spans="2:5">
      <c r="B3675" s="719">
        <v>86908</v>
      </c>
      <c r="C3675" s="720" t="s">
        <v>5177</v>
      </c>
      <c r="D3675" s="719" t="s">
        <v>30</v>
      </c>
      <c r="E3675" s="721">
        <v>242.4</v>
      </c>
    </row>
    <row r="3676" spans="2:5" ht="30">
      <c r="B3676" s="1079">
        <v>86909</v>
      </c>
      <c r="C3676" s="1080" t="s">
        <v>5178</v>
      </c>
      <c r="D3676" s="1079" t="s">
        <v>30</v>
      </c>
      <c r="E3676" s="718">
        <v>94.29</v>
      </c>
    </row>
    <row r="3677" spans="2:5" ht="30">
      <c r="B3677" s="719">
        <v>86910</v>
      </c>
      <c r="C3677" s="720" t="s">
        <v>5179</v>
      </c>
      <c r="D3677" s="719" t="s">
        <v>30</v>
      </c>
      <c r="E3677" s="721">
        <v>90.19</v>
      </c>
    </row>
    <row r="3678" spans="2:5" ht="30">
      <c r="B3678" s="1079">
        <v>86911</v>
      </c>
      <c r="C3678" s="1080" t="s">
        <v>5180</v>
      </c>
      <c r="D3678" s="1079" t="s">
        <v>30</v>
      </c>
      <c r="E3678" s="718">
        <v>39.93</v>
      </c>
    </row>
    <row r="3679" spans="2:5" ht="30">
      <c r="B3679" s="719">
        <v>86912</v>
      </c>
      <c r="C3679" s="720" t="s">
        <v>5181</v>
      </c>
      <c r="D3679" s="719" t="s">
        <v>30</v>
      </c>
      <c r="E3679" s="721">
        <v>39.93</v>
      </c>
    </row>
    <row r="3680" spans="2:5">
      <c r="B3680" s="1079">
        <v>86913</v>
      </c>
      <c r="C3680" s="1080" t="s">
        <v>933</v>
      </c>
      <c r="D3680" s="1079" t="s">
        <v>30</v>
      </c>
      <c r="E3680" s="718">
        <v>17.61</v>
      </c>
    </row>
    <row r="3681" spans="2:5">
      <c r="B3681" s="719">
        <v>86914</v>
      </c>
      <c r="C3681" s="720" t="s">
        <v>934</v>
      </c>
      <c r="D3681" s="719" t="s">
        <v>30</v>
      </c>
      <c r="E3681" s="721">
        <v>36.21</v>
      </c>
    </row>
    <row r="3682" spans="2:5">
      <c r="B3682" s="1079">
        <v>86915</v>
      </c>
      <c r="C3682" s="1080" t="s">
        <v>5182</v>
      </c>
      <c r="D3682" s="1079" t="s">
        <v>30</v>
      </c>
      <c r="E3682" s="718">
        <v>79.5</v>
      </c>
    </row>
    <row r="3683" spans="2:5">
      <c r="B3683" s="719">
        <v>86916</v>
      </c>
      <c r="C3683" s="720" t="s">
        <v>935</v>
      </c>
      <c r="D3683" s="719" t="s">
        <v>30</v>
      </c>
      <c r="E3683" s="721">
        <v>19.850000000000001</v>
      </c>
    </row>
    <row r="3684" spans="2:5" ht="30">
      <c r="B3684" s="1079">
        <v>86919</v>
      </c>
      <c r="C3684" s="1080" t="s">
        <v>5183</v>
      </c>
      <c r="D3684" s="1079" t="s">
        <v>30</v>
      </c>
      <c r="E3684" s="718">
        <v>660.67</v>
      </c>
    </row>
    <row r="3685" spans="2:5" ht="30">
      <c r="B3685" s="719">
        <v>86920</v>
      </c>
      <c r="C3685" s="720" t="s">
        <v>5184</v>
      </c>
      <c r="D3685" s="719" t="s">
        <v>30</v>
      </c>
      <c r="E3685" s="721">
        <v>622.96</v>
      </c>
    </row>
    <row r="3686" spans="2:5" ht="30">
      <c r="B3686" s="1079">
        <v>86921</v>
      </c>
      <c r="C3686" s="1080" t="s">
        <v>5185</v>
      </c>
      <c r="D3686" s="1079" t="s">
        <v>30</v>
      </c>
      <c r="E3686" s="718">
        <v>625.20000000000005</v>
      </c>
    </row>
    <row r="3687" spans="2:5" ht="30">
      <c r="B3687" s="719">
        <v>86922</v>
      </c>
      <c r="C3687" s="720" t="s">
        <v>5186</v>
      </c>
      <c r="D3687" s="719" t="s">
        <v>30</v>
      </c>
      <c r="E3687" s="721">
        <v>555.88</v>
      </c>
    </row>
    <row r="3688" spans="2:5" ht="30">
      <c r="B3688" s="1079">
        <v>86923</v>
      </c>
      <c r="C3688" s="1080" t="s">
        <v>5187</v>
      </c>
      <c r="D3688" s="1079" t="s">
        <v>30</v>
      </c>
      <c r="E3688" s="718">
        <v>399.44</v>
      </c>
    </row>
    <row r="3689" spans="2:5" ht="30">
      <c r="B3689" s="719">
        <v>86924</v>
      </c>
      <c r="C3689" s="720" t="s">
        <v>5188</v>
      </c>
      <c r="D3689" s="719" t="s">
        <v>30</v>
      </c>
      <c r="E3689" s="721">
        <v>401.68</v>
      </c>
    </row>
    <row r="3690" spans="2:5" ht="30">
      <c r="B3690" s="1079">
        <v>86925</v>
      </c>
      <c r="C3690" s="1080" t="s">
        <v>5189</v>
      </c>
      <c r="D3690" s="1079" t="s">
        <v>30</v>
      </c>
      <c r="E3690" s="718">
        <v>279.23</v>
      </c>
    </row>
    <row r="3691" spans="2:5" ht="30">
      <c r="B3691" s="719">
        <v>86926</v>
      </c>
      <c r="C3691" s="720" t="s">
        <v>5190</v>
      </c>
      <c r="D3691" s="719" t="s">
        <v>30</v>
      </c>
      <c r="E3691" s="721">
        <v>281.47000000000003</v>
      </c>
    </row>
    <row r="3692" spans="2:5" ht="30">
      <c r="B3692" s="1079">
        <v>86927</v>
      </c>
      <c r="C3692" s="1080" t="s">
        <v>5191</v>
      </c>
      <c r="D3692" s="1079" t="s">
        <v>30</v>
      </c>
      <c r="E3692" s="718">
        <v>179.54</v>
      </c>
    </row>
    <row r="3693" spans="2:5" ht="30">
      <c r="B3693" s="719">
        <v>86928</v>
      </c>
      <c r="C3693" s="720" t="s">
        <v>5192</v>
      </c>
      <c r="D3693" s="719" t="s">
        <v>30</v>
      </c>
      <c r="E3693" s="721">
        <v>181.79</v>
      </c>
    </row>
    <row r="3694" spans="2:5" ht="30">
      <c r="B3694" s="1079">
        <v>86929</v>
      </c>
      <c r="C3694" s="1080" t="s">
        <v>5193</v>
      </c>
      <c r="D3694" s="1079" t="s">
        <v>30</v>
      </c>
      <c r="E3694" s="718">
        <v>173.52</v>
      </c>
    </row>
    <row r="3695" spans="2:5" ht="30">
      <c r="B3695" s="719">
        <v>86930</v>
      </c>
      <c r="C3695" s="720" t="s">
        <v>5194</v>
      </c>
      <c r="D3695" s="719" t="s">
        <v>30</v>
      </c>
      <c r="E3695" s="721">
        <v>175.77</v>
      </c>
    </row>
    <row r="3696" spans="2:5" ht="30">
      <c r="B3696" s="1079">
        <v>86931</v>
      </c>
      <c r="C3696" s="1080" t="s">
        <v>10937</v>
      </c>
      <c r="D3696" s="1079" t="s">
        <v>30</v>
      </c>
      <c r="E3696" s="718">
        <v>361.68</v>
      </c>
    </row>
    <row r="3697" spans="2:5" ht="30">
      <c r="B3697" s="719">
        <v>86932</v>
      </c>
      <c r="C3697" s="720" t="s">
        <v>5195</v>
      </c>
      <c r="D3697" s="719" t="s">
        <v>30</v>
      </c>
      <c r="E3697" s="721">
        <v>389.75</v>
      </c>
    </row>
    <row r="3698" spans="2:5" ht="45">
      <c r="B3698" s="1079">
        <v>86933</v>
      </c>
      <c r="C3698" s="1080" t="s">
        <v>5196</v>
      </c>
      <c r="D3698" s="1079" t="s">
        <v>30</v>
      </c>
      <c r="E3698" s="718">
        <v>258.16000000000003</v>
      </c>
    </row>
    <row r="3699" spans="2:5" ht="45">
      <c r="B3699" s="719">
        <v>86934</v>
      </c>
      <c r="C3699" s="720" t="s">
        <v>5197</v>
      </c>
      <c r="D3699" s="719" t="s">
        <v>30</v>
      </c>
      <c r="E3699" s="721">
        <v>252.14</v>
      </c>
    </row>
    <row r="3700" spans="2:5" ht="30">
      <c r="B3700" s="1079">
        <v>86935</v>
      </c>
      <c r="C3700" s="1080" t="s">
        <v>5198</v>
      </c>
      <c r="D3700" s="1079" t="s">
        <v>30</v>
      </c>
      <c r="E3700" s="718">
        <v>186.26</v>
      </c>
    </row>
    <row r="3701" spans="2:5" ht="30">
      <c r="B3701" s="719">
        <v>86936</v>
      </c>
      <c r="C3701" s="720" t="s">
        <v>5199</v>
      </c>
      <c r="D3701" s="719" t="s">
        <v>30</v>
      </c>
      <c r="E3701" s="721">
        <v>311.01</v>
      </c>
    </row>
    <row r="3702" spans="2:5" ht="30">
      <c r="B3702" s="1079">
        <v>86937</v>
      </c>
      <c r="C3702" s="1080" t="s">
        <v>5200</v>
      </c>
      <c r="D3702" s="1079" t="s">
        <v>30</v>
      </c>
      <c r="E3702" s="718">
        <v>140.28</v>
      </c>
    </row>
    <row r="3703" spans="2:5" ht="30">
      <c r="B3703" s="719">
        <v>86938</v>
      </c>
      <c r="C3703" s="720" t="s">
        <v>5201</v>
      </c>
      <c r="D3703" s="719" t="s">
        <v>30</v>
      </c>
      <c r="E3703" s="721">
        <v>265.02999999999997</v>
      </c>
    </row>
    <row r="3704" spans="2:5" ht="30">
      <c r="B3704" s="1079">
        <v>86939</v>
      </c>
      <c r="C3704" s="1080" t="s">
        <v>5202</v>
      </c>
      <c r="D3704" s="1079" t="s">
        <v>30</v>
      </c>
      <c r="E3704" s="718">
        <v>256.72000000000003</v>
      </c>
    </row>
    <row r="3705" spans="2:5" ht="45">
      <c r="B3705" s="719">
        <v>86940</v>
      </c>
      <c r="C3705" s="720" t="s">
        <v>5203</v>
      </c>
      <c r="D3705" s="719" t="s">
        <v>30</v>
      </c>
      <c r="E3705" s="721">
        <v>684.57</v>
      </c>
    </row>
    <row r="3706" spans="2:5" ht="45">
      <c r="B3706" s="1079">
        <v>86941</v>
      </c>
      <c r="C3706" s="1080" t="s">
        <v>5204</v>
      </c>
      <c r="D3706" s="1079" t="s">
        <v>30</v>
      </c>
      <c r="E3706" s="718">
        <v>527.34</v>
      </c>
    </row>
    <row r="3707" spans="2:5" ht="45">
      <c r="B3707" s="719">
        <v>86942</v>
      </c>
      <c r="C3707" s="720" t="s">
        <v>5205</v>
      </c>
      <c r="D3707" s="719" t="s">
        <v>30</v>
      </c>
      <c r="E3707" s="721">
        <v>173.88</v>
      </c>
    </row>
    <row r="3708" spans="2:5" ht="45">
      <c r="B3708" s="1079">
        <v>86943</v>
      </c>
      <c r="C3708" s="1080" t="s">
        <v>5206</v>
      </c>
      <c r="D3708" s="1079" t="s">
        <v>30</v>
      </c>
      <c r="E3708" s="718">
        <v>167.86</v>
      </c>
    </row>
    <row r="3709" spans="2:5" ht="45">
      <c r="B3709" s="719">
        <v>86947</v>
      </c>
      <c r="C3709" s="720" t="s">
        <v>5207</v>
      </c>
      <c r="D3709" s="719" t="s">
        <v>30</v>
      </c>
      <c r="E3709" s="721">
        <v>692.02</v>
      </c>
    </row>
    <row r="3710" spans="2:5">
      <c r="B3710" s="1079">
        <v>88571</v>
      </c>
      <c r="C3710" s="1080" t="s">
        <v>936</v>
      </c>
      <c r="D3710" s="1079" t="s">
        <v>30</v>
      </c>
      <c r="E3710" s="718">
        <v>41.13</v>
      </c>
    </row>
    <row r="3711" spans="2:5" ht="45">
      <c r="B3711" s="719">
        <v>93396</v>
      </c>
      <c r="C3711" s="720" t="s">
        <v>8524</v>
      </c>
      <c r="D3711" s="719" t="s">
        <v>30</v>
      </c>
      <c r="E3711" s="721">
        <v>386.96</v>
      </c>
    </row>
    <row r="3712" spans="2:5" ht="45">
      <c r="B3712" s="1079">
        <v>93441</v>
      </c>
      <c r="C3712" s="1080" t="s">
        <v>8525</v>
      </c>
      <c r="D3712" s="1079" t="s">
        <v>30</v>
      </c>
      <c r="E3712" s="718">
        <v>587.35</v>
      </c>
    </row>
    <row r="3713" spans="2:5" ht="45">
      <c r="B3713" s="719">
        <v>93442</v>
      </c>
      <c r="C3713" s="720" t="s">
        <v>8526</v>
      </c>
      <c r="D3713" s="719" t="s">
        <v>30</v>
      </c>
      <c r="E3713" s="721">
        <v>664.31</v>
      </c>
    </row>
    <row r="3714" spans="2:5">
      <c r="B3714" s="1079">
        <v>95469</v>
      </c>
      <c r="C3714" s="1080" t="s">
        <v>10938</v>
      </c>
      <c r="D3714" s="1079" t="s">
        <v>30</v>
      </c>
      <c r="E3714" s="718">
        <v>163.04</v>
      </c>
    </row>
    <row r="3715" spans="2:5" ht="30">
      <c r="B3715" s="719">
        <v>95470</v>
      </c>
      <c r="C3715" s="720" t="s">
        <v>10939</v>
      </c>
      <c r="D3715" s="719" t="s">
        <v>30</v>
      </c>
      <c r="E3715" s="721">
        <v>168.13</v>
      </c>
    </row>
    <row r="3716" spans="2:5" ht="30">
      <c r="B3716" s="1079">
        <v>95471</v>
      </c>
      <c r="C3716" s="1080" t="s">
        <v>10940</v>
      </c>
      <c r="D3716" s="1079" t="s">
        <v>30</v>
      </c>
      <c r="E3716" s="718">
        <v>620.79</v>
      </c>
    </row>
    <row r="3717" spans="2:5" ht="30">
      <c r="B3717" s="719">
        <v>95472</v>
      </c>
      <c r="C3717" s="720" t="s">
        <v>10941</v>
      </c>
      <c r="D3717" s="719" t="s">
        <v>30</v>
      </c>
      <c r="E3717" s="721">
        <v>625.88</v>
      </c>
    </row>
    <row r="3718" spans="2:5">
      <c r="B3718" s="1079">
        <v>95542</v>
      </c>
      <c r="C3718" s="1080" t="s">
        <v>10942</v>
      </c>
      <c r="D3718" s="1079" t="s">
        <v>30</v>
      </c>
      <c r="E3718" s="718">
        <v>22.94</v>
      </c>
    </row>
    <row r="3719" spans="2:5">
      <c r="B3719" s="719">
        <v>95543</v>
      </c>
      <c r="C3719" s="720" t="s">
        <v>10943</v>
      </c>
      <c r="D3719" s="719" t="s">
        <v>30</v>
      </c>
      <c r="E3719" s="721">
        <v>37.119999999999997</v>
      </c>
    </row>
    <row r="3720" spans="2:5">
      <c r="B3720" s="1079">
        <v>95544</v>
      </c>
      <c r="C3720" s="1080" t="s">
        <v>10944</v>
      </c>
      <c r="D3720" s="1079" t="s">
        <v>30</v>
      </c>
      <c r="E3720" s="718">
        <v>29.05</v>
      </c>
    </row>
    <row r="3721" spans="2:5">
      <c r="B3721" s="719">
        <v>95545</v>
      </c>
      <c r="C3721" s="720" t="s">
        <v>10945</v>
      </c>
      <c r="D3721" s="719" t="s">
        <v>30</v>
      </c>
      <c r="E3721" s="721">
        <v>28.4</v>
      </c>
    </row>
    <row r="3722" spans="2:5">
      <c r="B3722" s="1079">
        <v>95546</v>
      </c>
      <c r="C3722" s="1080" t="s">
        <v>10946</v>
      </c>
      <c r="D3722" s="1079" t="s">
        <v>30</v>
      </c>
      <c r="E3722" s="718">
        <v>85.5</v>
      </c>
    </row>
    <row r="3723" spans="2:5" ht="30">
      <c r="B3723" s="719">
        <v>95547</v>
      </c>
      <c r="C3723" s="720" t="s">
        <v>10947</v>
      </c>
      <c r="D3723" s="719" t="s">
        <v>30</v>
      </c>
      <c r="E3723" s="721">
        <v>46.22</v>
      </c>
    </row>
    <row r="3724" spans="2:5">
      <c r="B3724" s="1079">
        <v>6087</v>
      </c>
      <c r="C3724" s="1080" t="s">
        <v>937</v>
      </c>
      <c r="D3724" s="1079" t="s">
        <v>30</v>
      </c>
      <c r="E3724" s="718">
        <v>19.38</v>
      </c>
    </row>
    <row r="3725" spans="2:5" ht="30">
      <c r="B3725" s="719" t="s">
        <v>938</v>
      </c>
      <c r="C3725" s="720" t="s">
        <v>5208</v>
      </c>
      <c r="D3725" s="719" t="s">
        <v>30</v>
      </c>
      <c r="E3725" s="721">
        <v>1141.44</v>
      </c>
    </row>
    <row r="3726" spans="2:5" ht="30">
      <c r="B3726" s="1079" t="s">
        <v>939</v>
      </c>
      <c r="C3726" s="1080" t="s">
        <v>5209</v>
      </c>
      <c r="D3726" s="1079" t="s">
        <v>30</v>
      </c>
      <c r="E3726" s="718">
        <v>1419.32</v>
      </c>
    </row>
    <row r="3727" spans="2:5" ht="45">
      <c r="B3727" s="719">
        <v>95463</v>
      </c>
      <c r="C3727" s="720" t="s">
        <v>10948</v>
      </c>
      <c r="D3727" s="719" t="s">
        <v>30</v>
      </c>
      <c r="E3727" s="721">
        <v>1301.5</v>
      </c>
    </row>
    <row r="3728" spans="2:5" ht="30">
      <c r="B3728" s="1079">
        <v>89957</v>
      </c>
      <c r="C3728" s="1080" t="s">
        <v>5210</v>
      </c>
      <c r="D3728" s="1079" t="s">
        <v>30</v>
      </c>
      <c r="E3728" s="718">
        <v>96.33</v>
      </c>
    </row>
    <row r="3729" spans="2:5" ht="30">
      <c r="B3729" s="719">
        <v>89959</v>
      </c>
      <c r="C3729" s="720" t="s">
        <v>5211</v>
      </c>
      <c r="D3729" s="719" t="s">
        <v>30</v>
      </c>
      <c r="E3729" s="721">
        <v>168.45</v>
      </c>
    </row>
    <row r="3730" spans="2:5">
      <c r="B3730" s="1079">
        <v>40729</v>
      </c>
      <c r="C3730" s="1080" t="s">
        <v>940</v>
      </c>
      <c r="D3730" s="1079" t="s">
        <v>30</v>
      </c>
      <c r="E3730" s="718">
        <v>150.63999999999999</v>
      </c>
    </row>
    <row r="3731" spans="2:5">
      <c r="B3731" s="719" t="s">
        <v>941</v>
      </c>
      <c r="C3731" s="720" t="s">
        <v>942</v>
      </c>
      <c r="D3731" s="719" t="s">
        <v>30</v>
      </c>
      <c r="E3731" s="721">
        <v>54.65</v>
      </c>
    </row>
    <row r="3732" spans="2:5">
      <c r="B3732" s="1079" t="s">
        <v>943</v>
      </c>
      <c r="C3732" s="1080" t="s">
        <v>944</v>
      </c>
      <c r="D3732" s="1079" t="s">
        <v>30</v>
      </c>
      <c r="E3732" s="718">
        <v>58.01</v>
      </c>
    </row>
    <row r="3733" spans="2:5">
      <c r="B3733" s="719" t="s">
        <v>945</v>
      </c>
      <c r="C3733" s="720" t="s">
        <v>946</v>
      </c>
      <c r="D3733" s="719" t="s">
        <v>30</v>
      </c>
      <c r="E3733" s="721">
        <v>77.61</v>
      </c>
    </row>
    <row r="3734" spans="2:5">
      <c r="B3734" s="1079" t="s">
        <v>947</v>
      </c>
      <c r="C3734" s="1080" t="s">
        <v>948</v>
      </c>
      <c r="D3734" s="1079" t="s">
        <v>30</v>
      </c>
      <c r="E3734" s="718">
        <v>89.76</v>
      </c>
    </row>
    <row r="3735" spans="2:5">
      <c r="B3735" s="719" t="s">
        <v>949</v>
      </c>
      <c r="C3735" s="720" t="s">
        <v>950</v>
      </c>
      <c r="D3735" s="719" t="s">
        <v>30</v>
      </c>
      <c r="E3735" s="721">
        <v>120.64</v>
      </c>
    </row>
    <row r="3736" spans="2:5">
      <c r="B3736" s="1079" t="s">
        <v>951</v>
      </c>
      <c r="C3736" s="1080" t="s">
        <v>952</v>
      </c>
      <c r="D3736" s="1079" t="s">
        <v>30</v>
      </c>
      <c r="E3736" s="718">
        <v>240.65</v>
      </c>
    </row>
    <row r="3737" spans="2:5">
      <c r="B3737" s="719" t="s">
        <v>953</v>
      </c>
      <c r="C3737" s="720" t="s">
        <v>954</v>
      </c>
      <c r="D3737" s="719" t="s">
        <v>30</v>
      </c>
      <c r="E3737" s="721">
        <v>405</v>
      </c>
    </row>
    <row r="3738" spans="2:5">
      <c r="B3738" s="1079" t="s">
        <v>955</v>
      </c>
      <c r="C3738" s="1080" t="s">
        <v>956</v>
      </c>
      <c r="D3738" s="1079" t="s">
        <v>30</v>
      </c>
      <c r="E3738" s="718">
        <v>74.61</v>
      </c>
    </row>
    <row r="3739" spans="2:5">
      <c r="B3739" s="719" t="s">
        <v>957</v>
      </c>
      <c r="C3739" s="720" t="s">
        <v>958</v>
      </c>
      <c r="D3739" s="719" t="s">
        <v>30</v>
      </c>
      <c r="E3739" s="721">
        <v>94.74</v>
      </c>
    </row>
    <row r="3740" spans="2:5">
      <c r="B3740" s="1079" t="s">
        <v>959</v>
      </c>
      <c r="C3740" s="1080" t="s">
        <v>960</v>
      </c>
      <c r="D3740" s="1079" t="s">
        <v>30</v>
      </c>
      <c r="E3740" s="718">
        <v>132.31</v>
      </c>
    </row>
    <row r="3741" spans="2:5">
      <c r="B3741" s="719" t="s">
        <v>961</v>
      </c>
      <c r="C3741" s="720" t="s">
        <v>962</v>
      </c>
      <c r="D3741" s="719" t="s">
        <v>30</v>
      </c>
      <c r="E3741" s="721">
        <v>148.87</v>
      </c>
    </row>
    <row r="3742" spans="2:5">
      <c r="B3742" s="1079" t="s">
        <v>963</v>
      </c>
      <c r="C3742" s="1080" t="s">
        <v>964</v>
      </c>
      <c r="D3742" s="1079" t="s">
        <v>30</v>
      </c>
      <c r="E3742" s="718">
        <v>199.68</v>
      </c>
    </row>
    <row r="3743" spans="2:5">
      <c r="B3743" s="719" t="s">
        <v>965</v>
      </c>
      <c r="C3743" s="720" t="s">
        <v>966</v>
      </c>
      <c r="D3743" s="719" t="s">
        <v>30</v>
      </c>
      <c r="E3743" s="721">
        <v>286.27</v>
      </c>
    </row>
    <row r="3744" spans="2:5">
      <c r="B3744" s="1079" t="s">
        <v>967</v>
      </c>
      <c r="C3744" s="1080" t="s">
        <v>968</v>
      </c>
      <c r="D3744" s="1079" t="s">
        <v>30</v>
      </c>
      <c r="E3744" s="718">
        <v>375.89</v>
      </c>
    </row>
    <row r="3745" spans="2:5">
      <c r="B3745" s="719" t="s">
        <v>969</v>
      </c>
      <c r="C3745" s="720" t="s">
        <v>970</v>
      </c>
      <c r="D3745" s="719" t="s">
        <v>30</v>
      </c>
      <c r="E3745" s="721">
        <v>575.15</v>
      </c>
    </row>
    <row r="3746" spans="2:5">
      <c r="B3746" s="1079" t="s">
        <v>971</v>
      </c>
      <c r="C3746" s="1080" t="s">
        <v>972</v>
      </c>
      <c r="D3746" s="1079" t="s">
        <v>30</v>
      </c>
      <c r="E3746" s="718">
        <v>53.79</v>
      </c>
    </row>
    <row r="3747" spans="2:5">
      <c r="B3747" s="719" t="s">
        <v>973</v>
      </c>
      <c r="C3747" s="720" t="s">
        <v>974</v>
      </c>
      <c r="D3747" s="719" t="s">
        <v>30</v>
      </c>
      <c r="E3747" s="721">
        <v>57.54</v>
      </c>
    </row>
    <row r="3748" spans="2:5">
      <c r="B3748" s="1079" t="s">
        <v>975</v>
      </c>
      <c r="C3748" s="1080" t="s">
        <v>976</v>
      </c>
      <c r="D3748" s="1079" t="s">
        <v>30</v>
      </c>
      <c r="E3748" s="718">
        <v>87.61</v>
      </c>
    </row>
    <row r="3749" spans="2:5">
      <c r="B3749" s="719" t="s">
        <v>977</v>
      </c>
      <c r="C3749" s="720" t="s">
        <v>978</v>
      </c>
      <c r="D3749" s="719" t="s">
        <v>30</v>
      </c>
      <c r="E3749" s="721">
        <v>121.27</v>
      </c>
    </row>
    <row r="3750" spans="2:5">
      <c r="B3750" s="1079" t="s">
        <v>979</v>
      </c>
      <c r="C3750" s="1080" t="s">
        <v>980</v>
      </c>
      <c r="D3750" s="1079" t="s">
        <v>30</v>
      </c>
      <c r="E3750" s="718">
        <v>209.38</v>
      </c>
    </row>
    <row r="3751" spans="2:5">
      <c r="B3751" s="719" t="s">
        <v>981</v>
      </c>
      <c r="C3751" s="720" t="s">
        <v>982</v>
      </c>
      <c r="D3751" s="719" t="s">
        <v>30</v>
      </c>
      <c r="E3751" s="721">
        <v>267.86</v>
      </c>
    </row>
    <row r="3752" spans="2:5">
      <c r="B3752" s="1079" t="s">
        <v>983</v>
      </c>
      <c r="C3752" s="1080" t="s">
        <v>984</v>
      </c>
      <c r="D3752" s="1079" t="s">
        <v>30</v>
      </c>
      <c r="E3752" s="718">
        <v>458.1</v>
      </c>
    </row>
    <row r="3753" spans="2:5">
      <c r="B3753" s="719" t="s">
        <v>985</v>
      </c>
      <c r="C3753" s="720" t="s">
        <v>986</v>
      </c>
      <c r="D3753" s="719" t="s">
        <v>30</v>
      </c>
      <c r="E3753" s="721">
        <v>80.099999999999994</v>
      </c>
    </row>
    <row r="3754" spans="2:5">
      <c r="B3754" s="1079" t="s">
        <v>987</v>
      </c>
      <c r="C3754" s="1080" t="s">
        <v>5212</v>
      </c>
      <c r="D3754" s="1079" t="s">
        <v>30</v>
      </c>
      <c r="E3754" s="718">
        <v>185.07</v>
      </c>
    </row>
    <row r="3755" spans="2:5">
      <c r="B3755" s="719" t="s">
        <v>988</v>
      </c>
      <c r="C3755" s="720" t="s">
        <v>989</v>
      </c>
      <c r="D3755" s="719" t="s">
        <v>30</v>
      </c>
      <c r="E3755" s="721">
        <v>80.23</v>
      </c>
    </row>
    <row r="3756" spans="2:5" ht="30">
      <c r="B3756" s="1079" t="s">
        <v>990</v>
      </c>
      <c r="C3756" s="1080" t="s">
        <v>991</v>
      </c>
      <c r="D3756" s="1079" t="s">
        <v>30</v>
      </c>
      <c r="E3756" s="718">
        <v>186.76</v>
      </c>
    </row>
    <row r="3757" spans="2:5">
      <c r="B3757" s="719">
        <v>85117</v>
      </c>
      <c r="C3757" s="720" t="s">
        <v>5213</v>
      </c>
      <c r="D3757" s="719" t="s">
        <v>30</v>
      </c>
      <c r="E3757" s="721">
        <v>38.979999999999997</v>
      </c>
    </row>
    <row r="3758" spans="2:5">
      <c r="B3758" s="1079">
        <v>89349</v>
      </c>
      <c r="C3758" s="1080" t="s">
        <v>5214</v>
      </c>
      <c r="D3758" s="1079" t="s">
        <v>30</v>
      </c>
      <c r="E3758" s="718">
        <v>18.89</v>
      </c>
    </row>
    <row r="3759" spans="2:5">
      <c r="B3759" s="719">
        <v>89351</v>
      </c>
      <c r="C3759" s="720" t="s">
        <v>5215</v>
      </c>
      <c r="D3759" s="719" t="s">
        <v>30</v>
      </c>
      <c r="E3759" s="721">
        <v>21.3</v>
      </c>
    </row>
    <row r="3760" spans="2:5">
      <c r="B3760" s="1079">
        <v>89352</v>
      </c>
      <c r="C3760" s="1080" t="s">
        <v>5216</v>
      </c>
      <c r="D3760" s="1079" t="s">
        <v>30</v>
      </c>
      <c r="E3760" s="718">
        <v>23.99</v>
      </c>
    </row>
    <row r="3761" spans="2:5">
      <c r="B3761" s="719">
        <v>89353</v>
      </c>
      <c r="C3761" s="720" t="s">
        <v>5217</v>
      </c>
      <c r="D3761" s="719" t="s">
        <v>30</v>
      </c>
      <c r="E3761" s="721">
        <v>24.95</v>
      </c>
    </row>
    <row r="3762" spans="2:5" ht="30">
      <c r="B3762" s="1079">
        <v>89354</v>
      </c>
      <c r="C3762" s="1080" t="s">
        <v>11274</v>
      </c>
      <c r="D3762" s="1079" t="s">
        <v>30</v>
      </c>
      <c r="E3762" s="718">
        <v>228.69</v>
      </c>
    </row>
    <row r="3763" spans="2:5" ht="30">
      <c r="B3763" s="719">
        <v>89969</v>
      </c>
      <c r="C3763" s="720" t="s">
        <v>5218</v>
      </c>
      <c r="D3763" s="719" t="s">
        <v>30</v>
      </c>
      <c r="E3763" s="721">
        <v>29.17</v>
      </c>
    </row>
    <row r="3764" spans="2:5" ht="30">
      <c r="B3764" s="1079">
        <v>89970</v>
      </c>
      <c r="C3764" s="1080" t="s">
        <v>5219</v>
      </c>
      <c r="D3764" s="1079" t="s">
        <v>30</v>
      </c>
      <c r="E3764" s="718">
        <v>31.03</v>
      </c>
    </row>
    <row r="3765" spans="2:5" ht="30">
      <c r="B3765" s="719">
        <v>89971</v>
      </c>
      <c r="C3765" s="720" t="s">
        <v>5220</v>
      </c>
      <c r="D3765" s="719" t="s">
        <v>30</v>
      </c>
      <c r="E3765" s="721">
        <v>32.1</v>
      </c>
    </row>
    <row r="3766" spans="2:5" ht="30">
      <c r="B3766" s="1079">
        <v>89972</v>
      </c>
      <c r="C3766" s="1080" t="s">
        <v>5221</v>
      </c>
      <c r="D3766" s="1079" t="s">
        <v>30</v>
      </c>
      <c r="E3766" s="718">
        <v>34.4</v>
      </c>
    </row>
    <row r="3767" spans="2:5" ht="30">
      <c r="B3767" s="719">
        <v>89973</v>
      </c>
      <c r="C3767" s="720" t="s">
        <v>5222</v>
      </c>
      <c r="D3767" s="719" t="s">
        <v>30</v>
      </c>
      <c r="E3767" s="721">
        <v>385.33</v>
      </c>
    </row>
    <row r="3768" spans="2:5" ht="30">
      <c r="B3768" s="1079">
        <v>89974</v>
      </c>
      <c r="C3768" s="1080" t="s">
        <v>5223</v>
      </c>
      <c r="D3768" s="1079" t="s">
        <v>30</v>
      </c>
      <c r="E3768" s="718">
        <v>212.14</v>
      </c>
    </row>
    <row r="3769" spans="2:5" ht="30">
      <c r="B3769" s="719">
        <v>89984</v>
      </c>
      <c r="C3769" s="720" t="s">
        <v>5224</v>
      </c>
      <c r="D3769" s="719" t="s">
        <v>30</v>
      </c>
      <c r="E3769" s="721">
        <v>49.74</v>
      </c>
    </row>
    <row r="3770" spans="2:5" ht="30">
      <c r="B3770" s="1079">
        <v>89985</v>
      </c>
      <c r="C3770" s="1080" t="s">
        <v>5225</v>
      </c>
      <c r="D3770" s="1079" t="s">
        <v>30</v>
      </c>
      <c r="E3770" s="718">
        <v>51.13</v>
      </c>
    </row>
    <row r="3771" spans="2:5" ht="30">
      <c r="B3771" s="719">
        <v>89986</v>
      </c>
      <c r="C3771" s="720" t="s">
        <v>5226</v>
      </c>
      <c r="D3771" s="719" t="s">
        <v>30</v>
      </c>
      <c r="E3771" s="721">
        <v>48.58</v>
      </c>
    </row>
    <row r="3772" spans="2:5" ht="30">
      <c r="B3772" s="1079">
        <v>89987</v>
      </c>
      <c r="C3772" s="1080" t="s">
        <v>5227</v>
      </c>
      <c r="D3772" s="1079" t="s">
        <v>30</v>
      </c>
      <c r="E3772" s="718">
        <v>53.68</v>
      </c>
    </row>
    <row r="3773" spans="2:5">
      <c r="B3773" s="719">
        <v>90371</v>
      </c>
      <c r="C3773" s="720" t="s">
        <v>5228</v>
      </c>
      <c r="D3773" s="719" t="s">
        <v>30</v>
      </c>
      <c r="E3773" s="721">
        <v>26.82</v>
      </c>
    </row>
    <row r="3774" spans="2:5" ht="30">
      <c r="B3774" s="1079">
        <v>94489</v>
      </c>
      <c r="C3774" s="1080" t="s">
        <v>10859</v>
      </c>
      <c r="D3774" s="1079" t="s">
        <v>30</v>
      </c>
      <c r="E3774" s="718">
        <v>23.72</v>
      </c>
    </row>
    <row r="3775" spans="2:5" ht="30">
      <c r="B3775" s="719">
        <v>94490</v>
      </c>
      <c r="C3775" s="720" t="s">
        <v>10860</v>
      </c>
      <c r="D3775" s="719" t="s">
        <v>30</v>
      </c>
      <c r="E3775" s="721">
        <v>39.21</v>
      </c>
    </row>
    <row r="3776" spans="2:5" ht="30">
      <c r="B3776" s="1079">
        <v>94491</v>
      </c>
      <c r="C3776" s="1080" t="s">
        <v>10861</v>
      </c>
      <c r="D3776" s="1079" t="s">
        <v>30</v>
      </c>
      <c r="E3776" s="718">
        <v>53.6</v>
      </c>
    </row>
    <row r="3777" spans="2:5" ht="30">
      <c r="B3777" s="719">
        <v>94492</v>
      </c>
      <c r="C3777" s="720" t="s">
        <v>10862</v>
      </c>
      <c r="D3777" s="719" t="s">
        <v>30</v>
      </c>
      <c r="E3777" s="721">
        <v>55.03</v>
      </c>
    </row>
    <row r="3778" spans="2:5" ht="30">
      <c r="B3778" s="1079">
        <v>94493</v>
      </c>
      <c r="C3778" s="1080" t="s">
        <v>10863</v>
      </c>
      <c r="D3778" s="1079" t="s">
        <v>30</v>
      </c>
      <c r="E3778" s="718">
        <v>100.24</v>
      </c>
    </row>
    <row r="3779" spans="2:5" ht="30">
      <c r="B3779" s="719">
        <v>94494</v>
      </c>
      <c r="C3779" s="720" t="s">
        <v>9545</v>
      </c>
      <c r="D3779" s="719" t="s">
        <v>30</v>
      </c>
      <c r="E3779" s="721">
        <v>43.17</v>
      </c>
    </row>
    <row r="3780" spans="2:5" ht="30">
      <c r="B3780" s="1079">
        <v>94495</v>
      </c>
      <c r="C3780" s="1080" t="s">
        <v>9546</v>
      </c>
      <c r="D3780" s="1079" t="s">
        <v>30</v>
      </c>
      <c r="E3780" s="718">
        <v>53.84</v>
      </c>
    </row>
    <row r="3781" spans="2:5" ht="30">
      <c r="B3781" s="719">
        <v>94496</v>
      </c>
      <c r="C3781" s="720" t="s">
        <v>9547</v>
      </c>
      <c r="D3781" s="719" t="s">
        <v>30</v>
      </c>
      <c r="E3781" s="721">
        <v>64.98</v>
      </c>
    </row>
    <row r="3782" spans="2:5" ht="30">
      <c r="B3782" s="1079">
        <v>94497</v>
      </c>
      <c r="C3782" s="1080" t="s">
        <v>9548</v>
      </c>
      <c r="D3782" s="1079" t="s">
        <v>30</v>
      </c>
      <c r="E3782" s="718">
        <v>75.39</v>
      </c>
    </row>
    <row r="3783" spans="2:5" ht="30">
      <c r="B3783" s="719">
        <v>94498</v>
      </c>
      <c r="C3783" s="720" t="s">
        <v>9549</v>
      </c>
      <c r="D3783" s="719" t="s">
        <v>30</v>
      </c>
      <c r="E3783" s="721">
        <v>96.22</v>
      </c>
    </row>
    <row r="3784" spans="2:5" ht="30">
      <c r="B3784" s="1079">
        <v>94499</v>
      </c>
      <c r="C3784" s="1080" t="s">
        <v>9550</v>
      </c>
      <c r="D3784" s="1079" t="s">
        <v>30</v>
      </c>
      <c r="E3784" s="718">
        <v>171.16</v>
      </c>
    </row>
    <row r="3785" spans="2:5" ht="30">
      <c r="B3785" s="719">
        <v>94500</v>
      </c>
      <c r="C3785" s="720" t="s">
        <v>9551</v>
      </c>
      <c r="D3785" s="719" t="s">
        <v>30</v>
      </c>
      <c r="E3785" s="721">
        <v>295.19</v>
      </c>
    </row>
    <row r="3786" spans="2:5" ht="30">
      <c r="B3786" s="1079">
        <v>94501</v>
      </c>
      <c r="C3786" s="1080" t="s">
        <v>9552</v>
      </c>
      <c r="D3786" s="1079" t="s">
        <v>30</v>
      </c>
      <c r="E3786" s="718">
        <v>483.65</v>
      </c>
    </row>
    <row r="3787" spans="2:5" ht="30">
      <c r="B3787" s="719">
        <v>94792</v>
      </c>
      <c r="C3787" s="720" t="s">
        <v>9553</v>
      </c>
      <c r="D3787" s="719" t="s">
        <v>30</v>
      </c>
      <c r="E3787" s="721">
        <v>79.819999999999993</v>
      </c>
    </row>
    <row r="3788" spans="2:5" ht="30">
      <c r="B3788" s="1079">
        <v>94793</v>
      </c>
      <c r="C3788" s="1080" t="s">
        <v>9554</v>
      </c>
      <c r="D3788" s="1079" t="s">
        <v>30</v>
      </c>
      <c r="E3788" s="718">
        <v>101.89</v>
      </c>
    </row>
    <row r="3789" spans="2:5" ht="30">
      <c r="B3789" s="719">
        <v>94794</v>
      </c>
      <c r="C3789" s="720" t="s">
        <v>9555</v>
      </c>
      <c r="D3789" s="719" t="s">
        <v>30</v>
      </c>
      <c r="E3789" s="721">
        <v>105.41</v>
      </c>
    </row>
    <row r="3790" spans="2:5">
      <c r="B3790" s="1079">
        <v>94795</v>
      </c>
      <c r="C3790" s="1080" t="s">
        <v>9556</v>
      </c>
      <c r="D3790" s="1079" t="s">
        <v>30</v>
      </c>
      <c r="E3790" s="718">
        <v>22.47</v>
      </c>
    </row>
    <row r="3791" spans="2:5">
      <c r="B3791" s="719">
        <v>94796</v>
      </c>
      <c r="C3791" s="720" t="s">
        <v>9557</v>
      </c>
      <c r="D3791" s="719" t="s">
        <v>30</v>
      </c>
      <c r="E3791" s="721">
        <v>43.74</v>
      </c>
    </row>
    <row r="3792" spans="2:5">
      <c r="B3792" s="1079">
        <v>94797</v>
      </c>
      <c r="C3792" s="1080" t="s">
        <v>9558</v>
      </c>
      <c r="D3792" s="1079" t="s">
        <v>30</v>
      </c>
      <c r="E3792" s="718">
        <v>41.18</v>
      </c>
    </row>
    <row r="3793" spans="2:5">
      <c r="B3793" s="719">
        <v>94798</v>
      </c>
      <c r="C3793" s="720" t="s">
        <v>9559</v>
      </c>
      <c r="D3793" s="719" t="s">
        <v>30</v>
      </c>
      <c r="E3793" s="721">
        <v>65.34</v>
      </c>
    </row>
    <row r="3794" spans="2:5">
      <c r="B3794" s="1079">
        <v>94799</v>
      </c>
      <c r="C3794" s="1080" t="s">
        <v>9560</v>
      </c>
      <c r="D3794" s="1079" t="s">
        <v>30</v>
      </c>
      <c r="E3794" s="718">
        <v>62.78</v>
      </c>
    </row>
    <row r="3795" spans="2:5">
      <c r="B3795" s="719">
        <v>94800</v>
      </c>
      <c r="C3795" s="720" t="s">
        <v>9561</v>
      </c>
      <c r="D3795" s="719" t="s">
        <v>30</v>
      </c>
      <c r="E3795" s="721">
        <v>92.9</v>
      </c>
    </row>
    <row r="3796" spans="2:5" ht="30">
      <c r="B3796" s="1079">
        <v>95248</v>
      </c>
      <c r="C3796" s="1080" t="s">
        <v>10864</v>
      </c>
      <c r="D3796" s="1079" t="s">
        <v>30</v>
      </c>
      <c r="E3796" s="718">
        <v>50.94</v>
      </c>
    </row>
    <row r="3797" spans="2:5" ht="30">
      <c r="B3797" s="719">
        <v>95249</v>
      </c>
      <c r="C3797" s="720" t="s">
        <v>10865</v>
      </c>
      <c r="D3797" s="719" t="s">
        <v>30</v>
      </c>
      <c r="E3797" s="721">
        <v>54.99</v>
      </c>
    </row>
    <row r="3798" spans="2:5" ht="30">
      <c r="B3798" s="1079">
        <v>95250</v>
      </c>
      <c r="C3798" s="1080" t="s">
        <v>10866</v>
      </c>
      <c r="D3798" s="1079" t="s">
        <v>30</v>
      </c>
      <c r="E3798" s="718">
        <v>65.58</v>
      </c>
    </row>
    <row r="3799" spans="2:5" ht="30">
      <c r="B3799" s="719">
        <v>95251</v>
      </c>
      <c r="C3799" s="720" t="s">
        <v>10867</v>
      </c>
      <c r="D3799" s="719" t="s">
        <v>30</v>
      </c>
      <c r="E3799" s="721">
        <v>86.19</v>
      </c>
    </row>
    <row r="3800" spans="2:5" ht="30">
      <c r="B3800" s="1079">
        <v>95252</v>
      </c>
      <c r="C3800" s="1080" t="s">
        <v>10868</v>
      </c>
      <c r="D3800" s="1079" t="s">
        <v>30</v>
      </c>
      <c r="E3800" s="718">
        <v>98.67</v>
      </c>
    </row>
    <row r="3801" spans="2:5" ht="30">
      <c r="B3801" s="719">
        <v>95253</v>
      </c>
      <c r="C3801" s="720" t="s">
        <v>10869</v>
      </c>
      <c r="D3801" s="719" t="s">
        <v>30</v>
      </c>
      <c r="E3801" s="721">
        <v>139.58000000000001</v>
      </c>
    </row>
    <row r="3802" spans="2:5" ht="30">
      <c r="B3802" s="1079">
        <v>95634</v>
      </c>
      <c r="C3802" s="1080" t="s">
        <v>11275</v>
      </c>
      <c r="D3802" s="1079" t="s">
        <v>30</v>
      </c>
      <c r="E3802" s="718">
        <v>92.09</v>
      </c>
    </row>
    <row r="3803" spans="2:5" ht="30">
      <c r="B3803" s="719">
        <v>95635</v>
      </c>
      <c r="C3803" s="720" t="s">
        <v>11276</v>
      </c>
      <c r="D3803" s="719" t="s">
        <v>30</v>
      </c>
      <c r="E3803" s="721">
        <v>98.79</v>
      </c>
    </row>
    <row r="3804" spans="2:5" ht="30">
      <c r="B3804" s="1079">
        <v>95637</v>
      </c>
      <c r="C3804" s="1080" t="s">
        <v>11277</v>
      </c>
      <c r="D3804" s="1079" t="s">
        <v>30</v>
      </c>
      <c r="E3804" s="718">
        <v>354.71</v>
      </c>
    </row>
    <row r="3805" spans="2:5" ht="30">
      <c r="B3805" s="719">
        <v>95638</v>
      </c>
      <c r="C3805" s="720" t="s">
        <v>11278</v>
      </c>
      <c r="D3805" s="719" t="s">
        <v>30</v>
      </c>
      <c r="E3805" s="721">
        <v>432.09</v>
      </c>
    </row>
    <row r="3806" spans="2:5" ht="30">
      <c r="B3806" s="1079">
        <v>95639</v>
      </c>
      <c r="C3806" s="1080" t="s">
        <v>11279</v>
      </c>
      <c r="D3806" s="1079" t="s">
        <v>30</v>
      </c>
      <c r="E3806" s="718">
        <v>550.95000000000005</v>
      </c>
    </row>
    <row r="3807" spans="2:5" ht="30">
      <c r="B3807" s="719">
        <v>95641</v>
      </c>
      <c r="C3807" s="720" t="s">
        <v>11280</v>
      </c>
      <c r="D3807" s="719" t="s">
        <v>30</v>
      </c>
      <c r="E3807" s="721">
        <v>198.02</v>
      </c>
    </row>
    <row r="3808" spans="2:5" ht="30">
      <c r="B3808" s="1079">
        <v>95642</v>
      </c>
      <c r="C3808" s="1080" t="s">
        <v>11281</v>
      </c>
      <c r="D3808" s="1079" t="s">
        <v>30</v>
      </c>
      <c r="E3808" s="718">
        <v>292.3</v>
      </c>
    </row>
    <row r="3809" spans="2:5" ht="30">
      <c r="B3809" s="719">
        <v>95643</v>
      </c>
      <c r="C3809" s="720" t="s">
        <v>11282</v>
      </c>
      <c r="D3809" s="719" t="s">
        <v>30</v>
      </c>
      <c r="E3809" s="721">
        <v>382.17</v>
      </c>
    </row>
    <row r="3810" spans="2:5" ht="30">
      <c r="B3810" s="1079">
        <v>95644</v>
      </c>
      <c r="C3810" s="1080" t="s">
        <v>11283</v>
      </c>
      <c r="D3810" s="1079" t="s">
        <v>30</v>
      </c>
      <c r="E3810" s="718">
        <v>142.91</v>
      </c>
    </row>
    <row r="3811" spans="2:5" ht="30">
      <c r="B3811" s="719">
        <v>95645</v>
      </c>
      <c r="C3811" s="720" t="s">
        <v>11284</v>
      </c>
      <c r="D3811" s="719" t="s">
        <v>30</v>
      </c>
      <c r="E3811" s="721">
        <v>260.38</v>
      </c>
    </row>
    <row r="3812" spans="2:5" ht="30">
      <c r="B3812" s="1079">
        <v>95646</v>
      </c>
      <c r="C3812" s="1080" t="s">
        <v>11285</v>
      </c>
      <c r="D3812" s="1079" t="s">
        <v>30</v>
      </c>
      <c r="E3812" s="718">
        <v>387.51</v>
      </c>
    </row>
    <row r="3813" spans="2:5" ht="30">
      <c r="B3813" s="719">
        <v>95647</v>
      </c>
      <c r="C3813" s="720" t="s">
        <v>11286</v>
      </c>
      <c r="D3813" s="719" t="s">
        <v>30</v>
      </c>
      <c r="E3813" s="721">
        <v>507.78</v>
      </c>
    </row>
    <row r="3814" spans="2:5">
      <c r="B3814" s="1079">
        <v>95673</v>
      </c>
      <c r="C3814" s="1080" t="s">
        <v>11287</v>
      </c>
      <c r="D3814" s="1079" t="s">
        <v>30</v>
      </c>
      <c r="E3814" s="718">
        <v>100.72</v>
      </c>
    </row>
    <row r="3815" spans="2:5">
      <c r="B3815" s="719">
        <v>95674</v>
      </c>
      <c r="C3815" s="720" t="s">
        <v>11288</v>
      </c>
      <c r="D3815" s="719" t="s">
        <v>30</v>
      </c>
      <c r="E3815" s="721">
        <v>107.05</v>
      </c>
    </row>
    <row r="3816" spans="2:5">
      <c r="B3816" s="1079">
        <v>95675</v>
      </c>
      <c r="C3816" s="1080" t="s">
        <v>11289</v>
      </c>
      <c r="D3816" s="1079" t="s">
        <v>30</v>
      </c>
      <c r="E3816" s="718">
        <v>130.88999999999999</v>
      </c>
    </row>
    <row r="3817" spans="2:5">
      <c r="B3817" s="719">
        <v>95676</v>
      </c>
      <c r="C3817" s="720" t="s">
        <v>11290</v>
      </c>
      <c r="D3817" s="719" t="s">
        <v>30</v>
      </c>
      <c r="E3817" s="721">
        <v>48.41</v>
      </c>
    </row>
    <row r="3818" spans="2:5">
      <c r="B3818" s="1079">
        <v>72285</v>
      </c>
      <c r="C3818" s="1080" t="s">
        <v>992</v>
      </c>
      <c r="D3818" s="1079" t="s">
        <v>30</v>
      </c>
      <c r="E3818" s="718">
        <v>73.12</v>
      </c>
    </row>
    <row r="3819" spans="2:5">
      <c r="B3819" s="719">
        <v>72286</v>
      </c>
      <c r="C3819" s="720" t="s">
        <v>993</v>
      </c>
      <c r="D3819" s="719" t="s">
        <v>30</v>
      </c>
      <c r="E3819" s="721">
        <v>144.97</v>
      </c>
    </row>
    <row r="3820" spans="2:5">
      <c r="B3820" s="1079">
        <v>90436</v>
      </c>
      <c r="C3820" s="1080" t="s">
        <v>994</v>
      </c>
      <c r="D3820" s="1079" t="s">
        <v>30</v>
      </c>
      <c r="E3820" s="718">
        <v>9.74</v>
      </c>
    </row>
    <row r="3821" spans="2:5">
      <c r="B3821" s="719">
        <v>90437</v>
      </c>
      <c r="C3821" s="720" t="s">
        <v>995</v>
      </c>
      <c r="D3821" s="719" t="s">
        <v>30</v>
      </c>
      <c r="E3821" s="721">
        <v>23.66</v>
      </c>
    </row>
    <row r="3822" spans="2:5">
      <c r="B3822" s="1079">
        <v>90438</v>
      </c>
      <c r="C3822" s="1080" t="s">
        <v>996</v>
      </c>
      <c r="D3822" s="1079" t="s">
        <v>30</v>
      </c>
      <c r="E3822" s="718">
        <v>33.909999999999997</v>
      </c>
    </row>
    <row r="3823" spans="2:5">
      <c r="B3823" s="719">
        <v>90439</v>
      </c>
      <c r="C3823" s="720" t="s">
        <v>997</v>
      </c>
      <c r="D3823" s="719" t="s">
        <v>30</v>
      </c>
      <c r="E3823" s="721">
        <v>37.58</v>
      </c>
    </row>
    <row r="3824" spans="2:5">
      <c r="B3824" s="1079">
        <v>90440</v>
      </c>
      <c r="C3824" s="1080" t="s">
        <v>998</v>
      </c>
      <c r="D3824" s="1079" t="s">
        <v>30</v>
      </c>
      <c r="E3824" s="718">
        <v>60.19</v>
      </c>
    </row>
    <row r="3825" spans="2:5">
      <c r="B3825" s="719">
        <v>90441</v>
      </c>
      <c r="C3825" s="720" t="s">
        <v>999</v>
      </c>
      <c r="D3825" s="719" t="s">
        <v>30</v>
      </c>
      <c r="E3825" s="721">
        <v>76.88</v>
      </c>
    </row>
    <row r="3826" spans="2:5">
      <c r="B3826" s="1079">
        <v>90443</v>
      </c>
      <c r="C3826" s="1080" t="s">
        <v>49</v>
      </c>
      <c r="D3826" s="1079" t="s">
        <v>29</v>
      </c>
      <c r="E3826" s="718">
        <v>8.85</v>
      </c>
    </row>
    <row r="3827" spans="2:5">
      <c r="B3827" s="719">
        <v>90444</v>
      </c>
      <c r="C3827" s="720" t="s">
        <v>1000</v>
      </c>
      <c r="D3827" s="719" t="s">
        <v>29</v>
      </c>
      <c r="E3827" s="721">
        <v>16.13</v>
      </c>
    </row>
    <row r="3828" spans="2:5" ht="30">
      <c r="B3828" s="1079">
        <v>90445</v>
      </c>
      <c r="C3828" s="1080" t="s">
        <v>5229</v>
      </c>
      <c r="D3828" s="1079" t="s">
        <v>29</v>
      </c>
      <c r="E3828" s="718">
        <v>17.22</v>
      </c>
    </row>
    <row r="3829" spans="2:5">
      <c r="B3829" s="719">
        <v>90446</v>
      </c>
      <c r="C3829" s="720" t="s">
        <v>1001</v>
      </c>
      <c r="D3829" s="719" t="s">
        <v>29</v>
      </c>
      <c r="E3829" s="721">
        <v>18.71</v>
      </c>
    </row>
    <row r="3830" spans="2:5">
      <c r="B3830" s="1079">
        <v>90447</v>
      </c>
      <c r="C3830" s="1080" t="s">
        <v>1002</v>
      </c>
      <c r="D3830" s="1079" t="s">
        <v>29</v>
      </c>
      <c r="E3830" s="718">
        <v>4.29</v>
      </c>
    </row>
    <row r="3831" spans="2:5">
      <c r="B3831" s="719">
        <v>90451</v>
      </c>
      <c r="C3831" s="720" t="s">
        <v>11291</v>
      </c>
      <c r="D3831" s="719" t="s">
        <v>30</v>
      </c>
      <c r="E3831" s="721">
        <v>2.95</v>
      </c>
    </row>
    <row r="3832" spans="2:5">
      <c r="B3832" s="1079">
        <v>90452</v>
      </c>
      <c r="C3832" s="1080" t="s">
        <v>11292</v>
      </c>
      <c r="D3832" s="1079" t="s">
        <v>30</v>
      </c>
      <c r="E3832" s="718">
        <v>12.48</v>
      </c>
    </row>
    <row r="3833" spans="2:5">
      <c r="B3833" s="719">
        <v>90453</v>
      </c>
      <c r="C3833" s="720" t="s">
        <v>1003</v>
      </c>
      <c r="D3833" s="719" t="s">
        <v>30</v>
      </c>
      <c r="E3833" s="721">
        <v>1.8</v>
      </c>
    </row>
    <row r="3834" spans="2:5">
      <c r="B3834" s="1079">
        <v>90454</v>
      </c>
      <c r="C3834" s="1080" t="s">
        <v>1004</v>
      </c>
      <c r="D3834" s="1079" t="s">
        <v>30</v>
      </c>
      <c r="E3834" s="718">
        <v>3.12</v>
      </c>
    </row>
    <row r="3835" spans="2:5">
      <c r="B3835" s="719">
        <v>90455</v>
      </c>
      <c r="C3835" s="720" t="s">
        <v>1005</v>
      </c>
      <c r="D3835" s="719" t="s">
        <v>30</v>
      </c>
      <c r="E3835" s="721">
        <v>4.18</v>
      </c>
    </row>
    <row r="3836" spans="2:5">
      <c r="B3836" s="1079">
        <v>90456</v>
      </c>
      <c r="C3836" s="1080" t="s">
        <v>5230</v>
      </c>
      <c r="D3836" s="1079" t="s">
        <v>30</v>
      </c>
      <c r="E3836" s="718">
        <v>2.84</v>
      </c>
    </row>
    <row r="3837" spans="2:5">
      <c r="B3837" s="719">
        <v>90457</v>
      </c>
      <c r="C3837" s="720" t="s">
        <v>1006</v>
      </c>
      <c r="D3837" s="719" t="s">
        <v>30</v>
      </c>
      <c r="E3837" s="721">
        <v>6.48</v>
      </c>
    </row>
    <row r="3838" spans="2:5">
      <c r="B3838" s="1079">
        <v>90458</v>
      </c>
      <c r="C3838" s="1080" t="s">
        <v>1007</v>
      </c>
      <c r="D3838" s="1079" t="s">
        <v>30</v>
      </c>
      <c r="E3838" s="718">
        <v>18.39</v>
      </c>
    </row>
    <row r="3839" spans="2:5">
      <c r="B3839" s="719">
        <v>90459</v>
      </c>
      <c r="C3839" s="720" t="s">
        <v>5231</v>
      </c>
      <c r="D3839" s="719" t="s">
        <v>30</v>
      </c>
      <c r="E3839" s="721">
        <v>25.93</v>
      </c>
    </row>
    <row r="3840" spans="2:5">
      <c r="B3840" s="1079">
        <v>90466</v>
      </c>
      <c r="C3840" s="1080" t="s">
        <v>1008</v>
      </c>
      <c r="D3840" s="1079" t="s">
        <v>29</v>
      </c>
      <c r="E3840" s="718">
        <v>8.82</v>
      </c>
    </row>
    <row r="3841" spans="2:5" ht="30">
      <c r="B3841" s="719">
        <v>90467</v>
      </c>
      <c r="C3841" s="720" t="s">
        <v>1009</v>
      </c>
      <c r="D3841" s="719" t="s">
        <v>29</v>
      </c>
      <c r="E3841" s="721">
        <v>13.94</v>
      </c>
    </row>
    <row r="3842" spans="2:5" ht="30">
      <c r="B3842" s="1079">
        <v>90468</v>
      </c>
      <c r="C3842" s="1080" t="s">
        <v>1010</v>
      </c>
      <c r="D3842" s="1079" t="s">
        <v>29</v>
      </c>
      <c r="E3842" s="718">
        <v>3.86</v>
      </c>
    </row>
    <row r="3843" spans="2:5" ht="30">
      <c r="B3843" s="719">
        <v>90469</v>
      </c>
      <c r="C3843" s="720" t="s">
        <v>1011</v>
      </c>
      <c r="D3843" s="719" t="s">
        <v>29</v>
      </c>
      <c r="E3843" s="721">
        <v>6.18</v>
      </c>
    </row>
    <row r="3844" spans="2:5">
      <c r="B3844" s="1079">
        <v>90470</v>
      </c>
      <c r="C3844" s="1080" t="s">
        <v>1012</v>
      </c>
      <c r="D3844" s="1079" t="s">
        <v>29</v>
      </c>
      <c r="E3844" s="718">
        <v>8.49</v>
      </c>
    </row>
    <row r="3845" spans="2:5" ht="30">
      <c r="B3845" s="719">
        <v>91166</v>
      </c>
      <c r="C3845" s="720" t="s">
        <v>5232</v>
      </c>
      <c r="D3845" s="719" t="s">
        <v>29</v>
      </c>
      <c r="E3845" s="721">
        <v>2.68</v>
      </c>
    </row>
    <row r="3846" spans="2:5" ht="30">
      <c r="B3846" s="1079">
        <v>91167</v>
      </c>
      <c r="C3846" s="1080" t="s">
        <v>5233</v>
      </c>
      <c r="D3846" s="1079" t="s">
        <v>29</v>
      </c>
      <c r="E3846" s="718">
        <v>7.49</v>
      </c>
    </row>
    <row r="3847" spans="2:5" ht="30">
      <c r="B3847" s="719">
        <v>91168</v>
      </c>
      <c r="C3847" s="720" t="s">
        <v>5234</v>
      </c>
      <c r="D3847" s="719" t="s">
        <v>29</v>
      </c>
      <c r="E3847" s="721">
        <v>5.65</v>
      </c>
    </row>
    <row r="3848" spans="2:5" ht="30">
      <c r="B3848" s="1079">
        <v>91169</v>
      </c>
      <c r="C3848" s="1080" t="s">
        <v>5235</v>
      </c>
      <c r="D3848" s="1079" t="s">
        <v>29</v>
      </c>
      <c r="E3848" s="718">
        <v>6.7</v>
      </c>
    </row>
    <row r="3849" spans="2:5" ht="30">
      <c r="B3849" s="719">
        <v>91170</v>
      </c>
      <c r="C3849" s="720" t="s">
        <v>9562</v>
      </c>
      <c r="D3849" s="719" t="s">
        <v>29</v>
      </c>
      <c r="E3849" s="721">
        <v>1.93</v>
      </c>
    </row>
    <row r="3850" spans="2:5" ht="30">
      <c r="B3850" s="1079">
        <v>91171</v>
      </c>
      <c r="C3850" s="1080" t="s">
        <v>5236</v>
      </c>
      <c r="D3850" s="1079" t="s">
        <v>29</v>
      </c>
      <c r="E3850" s="718">
        <v>2.41</v>
      </c>
    </row>
    <row r="3851" spans="2:5" ht="30">
      <c r="B3851" s="719">
        <v>91172</v>
      </c>
      <c r="C3851" s="720" t="s">
        <v>5237</v>
      </c>
      <c r="D3851" s="719" t="s">
        <v>29</v>
      </c>
      <c r="E3851" s="721">
        <v>3.54</v>
      </c>
    </row>
    <row r="3852" spans="2:5" ht="30">
      <c r="B3852" s="1079">
        <v>91173</v>
      </c>
      <c r="C3852" s="1080" t="s">
        <v>5238</v>
      </c>
      <c r="D3852" s="1079" t="s">
        <v>29</v>
      </c>
      <c r="E3852" s="718">
        <v>0.98</v>
      </c>
    </row>
    <row r="3853" spans="2:5" ht="30">
      <c r="B3853" s="719">
        <v>91174</v>
      </c>
      <c r="C3853" s="720" t="s">
        <v>5239</v>
      </c>
      <c r="D3853" s="719" t="s">
        <v>29</v>
      </c>
      <c r="E3853" s="721">
        <v>1.91</v>
      </c>
    </row>
    <row r="3854" spans="2:5" ht="30">
      <c r="B3854" s="1079">
        <v>91175</v>
      </c>
      <c r="C3854" s="1080" t="s">
        <v>5240</v>
      </c>
      <c r="D3854" s="1079" t="s">
        <v>29</v>
      </c>
      <c r="E3854" s="718">
        <v>3.11</v>
      </c>
    </row>
    <row r="3855" spans="2:5" ht="30">
      <c r="B3855" s="719">
        <v>91182</v>
      </c>
      <c r="C3855" s="720" t="s">
        <v>5241</v>
      </c>
      <c r="D3855" s="719" t="s">
        <v>29</v>
      </c>
      <c r="E3855" s="721">
        <v>18.62</v>
      </c>
    </row>
    <row r="3856" spans="2:5" ht="30">
      <c r="B3856" s="1079">
        <v>91183</v>
      </c>
      <c r="C3856" s="1080" t="s">
        <v>5242</v>
      </c>
      <c r="D3856" s="1079" t="s">
        <v>29</v>
      </c>
      <c r="E3856" s="718">
        <v>9.27</v>
      </c>
    </row>
    <row r="3857" spans="2:5" ht="30">
      <c r="B3857" s="719">
        <v>91184</v>
      </c>
      <c r="C3857" s="720" t="s">
        <v>5243</v>
      </c>
      <c r="D3857" s="719" t="s">
        <v>29</v>
      </c>
      <c r="E3857" s="721">
        <v>8.68</v>
      </c>
    </row>
    <row r="3858" spans="2:5" ht="30">
      <c r="B3858" s="1079">
        <v>91185</v>
      </c>
      <c r="C3858" s="1080" t="s">
        <v>5244</v>
      </c>
      <c r="D3858" s="1079" t="s">
        <v>29</v>
      </c>
      <c r="E3858" s="718">
        <v>4.79</v>
      </c>
    </row>
    <row r="3859" spans="2:5" ht="30">
      <c r="B3859" s="719">
        <v>91186</v>
      </c>
      <c r="C3859" s="720" t="s">
        <v>5245</v>
      </c>
      <c r="D3859" s="719" t="s">
        <v>29</v>
      </c>
      <c r="E3859" s="721">
        <v>3.97</v>
      </c>
    </row>
    <row r="3860" spans="2:5" ht="30">
      <c r="B3860" s="1079">
        <v>91187</v>
      </c>
      <c r="C3860" s="1080" t="s">
        <v>5246</v>
      </c>
      <c r="D3860" s="1079" t="s">
        <v>29</v>
      </c>
      <c r="E3860" s="718">
        <v>4.58</v>
      </c>
    </row>
    <row r="3861" spans="2:5" ht="30">
      <c r="B3861" s="719">
        <v>91188</v>
      </c>
      <c r="C3861" s="720" t="s">
        <v>5247</v>
      </c>
      <c r="D3861" s="719" t="s">
        <v>30</v>
      </c>
      <c r="E3861" s="721">
        <v>4.74</v>
      </c>
    </row>
    <row r="3862" spans="2:5" ht="30">
      <c r="B3862" s="1079">
        <v>91189</v>
      </c>
      <c r="C3862" s="1080" t="s">
        <v>5248</v>
      </c>
      <c r="D3862" s="1079" t="s">
        <v>30</v>
      </c>
      <c r="E3862" s="718">
        <v>31.78</v>
      </c>
    </row>
    <row r="3863" spans="2:5">
      <c r="B3863" s="719">
        <v>91190</v>
      </c>
      <c r="C3863" s="720" t="s">
        <v>1013</v>
      </c>
      <c r="D3863" s="719" t="s">
        <v>30</v>
      </c>
      <c r="E3863" s="721">
        <v>3.42</v>
      </c>
    </row>
    <row r="3864" spans="2:5">
      <c r="B3864" s="1079">
        <v>91191</v>
      </c>
      <c r="C3864" s="1080" t="s">
        <v>5249</v>
      </c>
      <c r="D3864" s="1079" t="s">
        <v>30</v>
      </c>
      <c r="E3864" s="718">
        <v>3.63</v>
      </c>
    </row>
    <row r="3865" spans="2:5">
      <c r="B3865" s="719">
        <v>91192</v>
      </c>
      <c r="C3865" s="720" t="s">
        <v>1014</v>
      </c>
      <c r="D3865" s="719" t="s">
        <v>30</v>
      </c>
      <c r="E3865" s="721">
        <v>4.0199999999999996</v>
      </c>
    </row>
    <row r="3866" spans="2:5" ht="30">
      <c r="B3866" s="1079">
        <v>91222</v>
      </c>
      <c r="C3866" s="1080" t="s">
        <v>5250</v>
      </c>
      <c r="D3866" s="1079" t="s">
        <v>29</v>
      </c>
      <c r="E3866" s="718">
        <v>9.5299999999999994</v>
      </c>
    </row>
    <row r="3867" spans="2:5" ht="30">
      <c r="B3867" s="719">
        <v>94480</v>
      </c>
      <c r="C3867" s="720" t="s">
        <v>9563</v>
      </c>
      <c r="D3867" s="719" t="s">
        <v>30</v>
      </c>
      <c r="E3867" s="721">
        <v>1716.6</v>
      </c>
    </row>
    <row r="3868" spans="2:5" ht="30">
      <c r="B3868" s="1079">
        <v>94481</v>
      </c>
      <c r="C3868" s="1080" t="s">
        <v>9564</v>
      </c>
      <c r="D3868" s="1079" t="s">
        <v>30</v>
      </c>
      <c r="E3868" s="718">
        <v>1215.6400000000001</v>
      </c>
    </row>
    <row r="3869" spans="2:5" ht="30">
      <c r="B3869" s="719">
        <v>94482</v>
      </c>
      <c r="C3869" s="720" t="s">
        <v>9565</v>
      </c>
      <c r="D3869" s="719" t="s">
        <v>30</v>
      </c>
      <c r="E3869" s="721">
        <v>962.48</v>
      </c>
    </row>
    <row r="3870" spans="2:5" ht="30">
      <c r="B3870" s="1079">
        <v>94483</v>
      </c>
      <c r="C3870" s="1080" t="s">
        <v>9566</v>
      </c>
      <c r="D3870" s="1079" t="s">
        <v>30</v>
      </c>
      <c r="E3870" s="718">
        <v>811.34</v>
      </c>
    </row>
    <row r="3871" spans="2:5">
      <c r="B3871" s="719">
        <v>95541</v>
      </c>
      <c r="C3871" s="720" t="s">
        <v>10949</v>
      </c>
      <c r="D3871" s="719" t="s">
        <v>30</v>
      </c>
      <c r="E3871" s="721">
        <v>3.16</v>
      </c>
    </row>
    <row r="3872" spans="2:5">
      <c r="B3872" s="1079">
        <v>95573</v>
      </c>
      <c r="C3872" s="1080" t="s">
        <v>11293</v>
      </c>
      <c r="D3872" s="1079" t="s">
        <v>30</v>
      </c>
      <c r="E3872" s="718">
        <v>35.270000000000003</v>
      </c>
    </row>
    <row r="3873" spans="2:5">
      <c r="B3873" s="719">
        <v>95574</v>
      </c>
      <c r="C3873" s="720" t="s">
        <v>11294</v>
      </c>
      <c r="D3873" s="719" t="s">
        <v>30</v>
      </c>
      <c r="E3873" s="721">
        <v>26.84</v>
      </c>
    </row>
    <row r="3874" spans="2:5">
      <c r="B3874" s="1079" t="s">
        <v>1015</v>
      </c>
      <c r="C3874" s="1080" t="s">
        <v>5251</v>
      </c>
      <c r="D3874" s="1079" t="s">
        <v>30</v>
      </c>
      <c r="E3874" s="718">
        <v>351.35</v>
      </c>
    </row>
    <row r="3875" spans="2:5">
      <c r="B3875" s="719" t="s">
        <v>1016</v>
      </c>
      <c r="C3875" s="720" t="s">
        <v>5252</v>
      </c>
      <c r="D3875" s="719" t="s">
        <v>30</v>
      </c>
      <c r="E3875" s="721">
        <v>456.76</v>
      </c>
    </row>
    <row r="3876" spans="2:5">
      <c r="B3876" s="1079" t="s">
        <v>1017</v>
      </c>
      <c r="C3876" s="1080" t="s">
        <v>1018</v>
      </c>
      <c r="D3876" s="1079" t="s">
        <v>30</v>
      </c>
      <c r="E3876" s="718">
        <v>165.31</v>
      </c>
    </row>
    <row r="3877" spans="2:5">
      <c r="B3877" s="719" t="s">
        <v>1019</v>
      </c>
      <c r="C3877" s="720" t="s">
        <v>5253</v>
      </c>
      <c r="D3877" s="719" t="s">
        <v>30</v>
      </c>
      <c r="E3877" s="721">
        <v>264.49</v>
      </c>
    </row>
    <row r="3878" spans="2:5">
      <c r="B3878" s="1079" t="s">
        <v>1020</v>
      </c>
      <c r="C3878" s="1080" t="s">
        <v>5254</v>
      </c>
      <c r="D3878" s="1079" t="s">
        <v>30</v>
      </c>
      <c r="E3878" s="718">
        <v>528.99</v>
      </c>
    </row>
    <row r="3879" spans="2:5">
      <c r="B3879" s="719" t="s">
        <v>1021</v>
      </c>
      <c r="C3879" s="720" t="s">
        <v>5255</v>
      </c>
      <c r="D3879" s="719" t="s">
        <v>30</v>
      </c>
      <c r="E3879" s="721">
        <v>793.49</v>
      </c>
    </row>
    <row r="3880" spans="2:5">
      <c r="B3880" s="1079" t="s">
        <v>1022</v>
      </c>
      <c r="C3880" s="1080" t="s">
        <v>1023</v>
      </c>
      <c r="D3880" s="1079" t="s">
        <v>30</v>
      </c>
      <c r="E3880" s="718">
        <v>1085.73</v>
      </c>
    </row>
    <row r="3881" spans="2:5">
      <c r="B3881" s="719" t="s">
        <v>1024</v>
      </c>
      <c r="C3881" s="720" t="s">
        <v>1025</v>
      </c>
      <c r="D3881" s="719" t="s">
        <v>30</v>
      </c>
      <c r="E3881" s="721">
        <v>1476.6</v>
      </c>
    </row>
    <row r="3882" spans="2:5">
      <c r="B3882" s="1079" t="s">
        <v>1026</v>
      </c>
      <c r="C3882" s="1080" t="s">
        <v>1027</v>
      </c>
      <c r="D3882" s="1079" t="s">
        <v>30</v>
      </c>
      <c r="E3882" s="718">
        <v>1650.31</v>
      </c>
    </row>
    <row r="3883" spans="2:5">
      <c r="B3883" s="719" t="s">
        <v>1028</v>
      </c>
      <c r="C3883" s="720" t="s">
        <v>1029</v>
      </c>
      <c r="D3883" s="719" t="s">
        <v>30</v>
      </c>
      <c r="E3883" s="721">
        <v>434.29</v>
      </c>
    </row>
    <row r="3884" spans="2:5">
      <c r="B3884" s="1079" t="s">
        <v>1030</v>
      </c>
      <c r="C3884" s="1080" t="s">
        <v>5256</v>
      </c>
      <c r="D3884" s="1079" t="s">
        <v>30</v>
      </c>
      <c r="E3884" s="718">
        <v>564.58000000000004</v>
      </c>
    </row>
    <row r="3885" spans="2:5">
      <c r="B3885" s="719" t="s">
        <v>1031</v>
      </c>
      <c r="C3885" s="720" t="s">
        <v>5257</v>
      </c>
      <c r="D3885" s="719" t="s">
        <v>30</v>
      </c>
      <c r="E3885" s="721">
        <v>868.58</v>
      </c>
    </row>
    <row r="3886" spans="2:5">
      <c r="B3886" s="1079" t="s">
        <v>1032</v>
      </c>
      <c r="C3886" s="1080" t="s">
        <v>5258</v>
      </c>
      <c r="D3886" s="1079" t="s">
        <v>30</v>
      </c>
      <c r="E3886" s="718">
        <v>1389.74</v>
      </c>
    </row>
    <row r="3887" spans="2:5">
      <c r="B3887" s="719" t="s">
        <v>1033</v>
      </c>
      <c r="C3887" s="720" t="s">
        <v>1034</v>
      </c>
      <c r="D3887" s="719" t="s">
        <v>30</v>
      </c>
      <c r="E3887" s="721">
        <v>165.31</v>
      </c>
    </row>
    <row r="3888" spans="2:5">
      <c r="B3888" s="1079" t="s">
        <v>1035</v>
      </c>
      <c r="C3888" s="1080" t="s">
        <v>5259</v>
      </c>
      <c r="D3888" s="1079" t="s">
        <v>30</v>
      </c>
      <c r="E3888" s="718">
        <v>330.62</v>
      </c>
    </row>
    <row r="3889" spans="2:5">
      <c r="B3889" s="719" t="s">
        <v>1036</v>
      </c>
      <c r="C3889" s="720" t="s">
        <v>5260</v>
      </c>
      <c r="D3889" s="719" t="s">
        <v>30</v>
      </c>
      <c r="E3889" s="721">
        <v>661.24</v>
      </c>
    </row>
    <row r="3890" spans="2:5">
      <c r="B3890" s="1079">
        <v>73612</v>
      </c>
      <c r="C3890" s="1080" t="s">
        <v>1037</v>
      </c>
      <c r="D3890" s="1079" t="s">
        <v>30</v>
      </c>
      <c r="E3890" s="718">
        <v>346.28</v>
      </c>
    </row>
    <row r="3891" spans="2:5">
      <c r="B3891" s="719">
        <v>73660</v>
      </c>
      <c r="C3891" s="720" t="s">
        <v>1038</v>
      </c>
      <c r="D3891" s="719" t="s">
        <v>0</v>
      </c>
      <c r="E3891" s="721">
        <v>57.03</v>
      </c>
    </row>
    <row r="3892" spans="2:5">
      <c r="B3892" s="1079">
        <v>73661</v>
      </c>
      <c r="C3892" s="1080" t="s">
        <v>5261</v>
      </c>
      <c r="D3892" s="1079" t="s">
        <v>30</v>
      </c>
      <c r="E3892" s="718">
        <v>1825.89</v>
      </c>
    </row>
    <row r="3893" spans="2:5">
      <c r="B3893" s="719">
        <v>73693</v>
      </c>
      <c r="C3893" s="720" t="s">
        <v>1039</v>
      </c>
      <c r="D3893" s="719" t="s">
        <v>0</v>
      </c>
      <c r="E3893" s="721">
        <v>17.97</v>
      </c>
    </row>
    <row r="3894" spans="2:5">
      <c r="B3894" s="1079">
        <v>73694</v>
      </c>
      <c r="C3894" s="1080" t="s">
        <v>1040</v>
      </c>
      <c r="D3894" s="1079" t="s">
        <v>30</v>
      </c>
      <c r="E3894" s="718">
        <v>126.9</v>
      </c>
    </row>
    <row r="3895" spans="2:5">
      <c r="B3895" s="719">
        <v>73695</v>
      </c>
      <c r="C3895" s="720" t="s">
        <v>1041</v>
      </c>
      <c r="D3895" s="719" t="s">
        <v>30</v>
      </c>
      <c r="E3895" s="721">
        <v>65.260000000000005</v>
      </c>
    </row>
    <row r="3896" spans="2:5">
      <c r="B3896" s="1079" t="s">
        <v>1042</v>
      </c>
      <c r="C3896" s="1080" t="s">
        <v>1043</v>
      </c>
      <c r="D3896" s="1079" t="s">
        <v>30</v>
      </c>
      <c r="E3896" s="718">
        <v>346.28</v>
      </c>
    </row>
    <row r="3897" spans="2:5">
      <c r="B3897" s="719" t="s">
        <v>1044</v>
      </c>
      <c r="C3897" s="720" t="s">
        <v>1045</v>
      </c>
      <c r="D3897" s="719" t="s">
        <v>0</v>
      </c>
      <c r="E3897" s="721">
        <v>797.82</v>
      </c>
    </row>
    <row r="3898" spans="2:5">
      <c r="B3898" s="1079" t="s">
        <v>1046</v>
      </c>
      <c r="C3898" s="1080" t="s">
        <v>1047</v>
      </c>
      <c r="D3898" s="1079" t="s">
        <v>25</v>
      </c>
      <c r="E3898" s="718">
        <v>65.09</v>
      </c>
    </row>
    <row r="3899" spans="2:5">
      <c r="B3899" s="719" t="s">
        <v>1048</v>
      </c>
      <c r="C3899" s="720" t="s">
        <v>1049</v>
      </c>
      <c r="D3899" s="719" t="s">
        <v>25</v>
      </c>
      <c r="E3899" s="721">
        <v>134.41999999999999</v>
      </c>
    </row>
    <row r="3900" spans="2:5">
      <c r="B3900" s="1079" t="s">
        <v>1050</v>
      </c>
      <c r="C3900" s="1080" t="s">
        <v>1051</v>
      </c>
      <c r="D3900" s="1079" t="s">
        <v>25</v>
      </c>
      <c r="E3900" s="718">
        <v>65.09</v>
      </c>
    </row>
    <row r="3901" spans="2:5">
      <c r="B3901" s="719" t="s">
        <v>1052</v>
      </c>
      <c r="C3901" s="720" t="s">
        <v>1053</v>
      </c>
      <c r="D3901" s="719" t="s">
        <v>25</v>
      </c>
      <c r="E3901" s="721">
        <v>71.290000000000006</v>
      </c>
    </row>
    <row r="3902" spans="2:5">
      <c r="B3902" s="1079" t="s">
        <v>1054</v>
      </c>
      <c r="C3902" s="1080" t="s">
        <v>1055</v>
      </c>
      <c r="D3902" s="1079" t="s">
        <v>25</v>
      </c>
      <c r="E3902" s="718">
        <v>65.09</v>
      </c>
    </row>
    <row r="3903" spans="2:5">
      <c r="B3903" s="719" t="s">
        <v>1056</v>
      </c>
      <c r="C3903" s="720" t="s">
        <v>1057</v>
      </c>
      <c r="D3903" s="719" t="s">
        <v>30</v>
      </c>
      <c r="E3903" s="721">
        <v>54.94</v>
      </c>
    </row>
    <row r="3904" spans="2:5">
      <c r="B3904" s="1079" t="s">
        <v>1058</v>
      </c>
      <c r="C3904" s="1080" t="s">
        <v>1059</v>
      </c>
      <c r="D3904" s="1079" t="s">
        <v>30</v>
      </c>
      <c r="E3904" s="718">
        <v>50.53</v>
      </c>
    </row>
    <row r="3905" spans="2:5">
      <c r="B3905" s="719" t="s">
        <v>1060</v>
      </c>
      <c r="C3905" s="720" t="s">
        <v>1061</v>
      </c>
      <c r="D3905" s="719" t="s">
        <v>29</v>
      </c>
      <c r="E3905" s="721">
        <v>22.6</v>
      </c>
    </row>
    <row r="3906" spans="2:5">
      <c r="B3906" s="1079">
        <v>83878</v>
      </c>
      <c r="C3906" s="1080" t="s">
        <v>1062</v>
      </c>
      <c r="D3906" s="1079" t="s">
        <v>30</v>
      </c>
      <c r="E3906" s="718">
        <v>45.22</v>
      </c>
    </row>
    <row r="3907" spans="2:5">
      <c r="B3907" s="719">
        <v>83879</v>
      </c>
      <c r="C3907" s="720" t="s">
        <v>1063</v>
      </c>
      <c r="D3907" s="719" t="s">
        <v>30</v>
      </c>
      <c r="E3907" s="721">
        <v>52.09</v>
      </c>
    </row>
    <row r="3908" spans="2:5" ht="30">
      <c r="B3908" s="1079">
        <v>73658</v>
      </c>
      <c r="C3908" s="1080" t="s">
        <v>5262</v>
      </c>
      <c r="D3908" s="1079" t="s">
        <v>30</v>
      </c>
      <c r="E3908" s="718">
        <v>454.28</v>
      </c>
    </row>
    <row r="3909" spans="2:5" ht="45">
      <c r="B3909" s="719">
        <v>93350</v>
      </c>
      <c r="C3909" s="720" t="s">
        <v>9147</v>
      </c>
      <c r="D3909" s="719" t="s">
        <v>30</v>
      </c>
      <c r="E3909" s="721">
        <v>657.18</v>
      </c>
    </row>
    <row r="3910" spans="2:5" ht="45">
      <c r="B3910" s="1079">
        <v>93351</v>
      </c>
      <c r="C3910" s="1080" t="s">
        <v>9148</v>
      </c>
      <c r="D3910" s="1079" t="s">
        <v>30</v>
      </c>
      <c r="E3910" s="718">
        <v>538.21</v>
      </c>
    </row>
    <row r="3911" spans="2:5" ht="45">
      <c r="B3911" s="719">
        <v>93352</v>
      </c>
      <c r="C3911" s="720" t="s">
        <v>9149</v>
      </c>
      <c r="D3911" s="719" t="s">
        <v>30</v>
      </c>
      <c r="E3911" s="721">
        <v>417.45</v>
      </c>
    </row>
    <row r="3912" spans="2:5" ht="45">
      <c r="B3912" s="1079">
        <v>93353</v>
      </c>
      <c r="C3912" s="1080" t="s">
        <v>9150</v>
      </c>
      <c r="D3912" s="1079" t="s">
        <v>30</v>
      </c>
      <c r="E3912" s="718">
        <v>302.36</v>
      </c>
    </row>
    <row r="3913" spans="2:5" ht="45">
      <c r="B3913" s="719">
        <v>93354</v>
      </c>
      <c r="C3913" s="720" t="s">
        <v>9151</v>
      </c>
      <c r="D3913" s="719" t="s">
        <v>30</v>
      </c>
      <c r="E3913" s="721">
        <v>449.78</v>
      </c>
    </row>
    <row r="3914" spans="2:5" ht="45">
      <c r="B3914" s="1079">
        <v>93355</v>
      </c>
      <c r="C3914" s="1080" t="s">
        <v>9152</v>
      </c>
      <c r="D3914" s="1079" t="s">
        <v>30</v>
      </c>
      <c r="E3914" s="718">
        <v>374.7</v>
      </c>
    </row>
    <row r="3915" spans="2:5" ht="45">
      <c r="B3915" s="719">
        <v>93356</v>
      </c>
      <c r="C3915" s="720" t="s">
        <v>9153</v>
      </c>
      <c r="D3915" s="719" t="s">
        <v>30</v>
      </c>
      <c r="E3915" s="721">
        <v>296.61</v>
      </c>
    </row>
    <row r="3916" spans="2:5" ht="45">
      <c r="B3916" s="1079">
        <v>93357</v>
      </c>
      <c r="C3916" s="1080" t="s">
        <v>9154</v>
      </c>
      <c r="D3916" s="1079" t="s">
        <v>30</v>
      </c>
      <c r="E3916" s="718">
        <v>223</v>
      </c>
    </row>
    <row r="3917" spans="2:5" ht="30">
      <c r="B3917" s="719" t="s">
        <v>1064</v>
      </c>
      <c r="C3917" s="720" t="s">
        <v>5263</v>
      </c>
      <c r="D3917" s="719" t="s">
        <v>25</v>
      </c>
      <c r="E3917" s="721">
        <v>29.41</v>
      </c>
    </row>
    <row r="3918" spans="2:5">
      <c r="B3918" s="1079">
        <v>83335</v>
      </c>
      <c r="C3918" s="1080" t="s">
        <v>1065</v>
      </c>
      <c r="D3918" s="1079" t="s">
        <v>25</v>
      </c>
      <c r="E3918" s="718">
        <v>38.19</v>
      </c>
    </row>
    <row r="3919" spans="2:5">
      <c r="B3919" s="719">
        <v>88548</v>
      </c>
      <c r="C3919" s="720" t="s">
        <v>1066</v>
      </c>
      <c r="D3919" s="719" t="s">
        <v>25</v>
      </c>
      <c r="E3919" s="721">
        <v>25.18</v>
      </c>
    </row>
    <row r="3920" spans="2:5">
      <c r="B3920" s="1079" t="s">
        <v>1067</v>
      </c>
      <c r="C3920" s="1080" t="s">
        <v>1068</v>
      </c>
      <c r="D3920" s="1079" t="s">
        <v>0</v>
      </c>
      <c r="E3920" s="718">
        <v>0.4</v>
      </c>
    </row>
    <row r="3921" spans="2:5">
      <c r="B3921" s="719" t="s">
        <v>1069</v>
      </c>
      <c r="C3921" s="720" t="s">
        <v>1070</v>
      </c>
      <c r="D3921" s="719" t="s">
        <v>25</v>
      </c>
      <c r="E3921" s="721">
        <v>2.14</v>
      </c>
    </row>
    <row r="3922" spans="2:5" ht="30">
      <c r="B3922" s="1079" t="s">
        <v>1071</v>
      </c>
      <c r="C3922" s="1080" t="s">
        <v>5264</v>
      </c>
      <c r="D3922" s="1079" t="s">
        <v>25</v>
      </c>
      <c r="E3922" s="718">
        <v>3.25</v>
      </c>
    </row>
    <row r="3923" spans="2:5">
      <c r="B3923" s="719" t="s">
        <v>1085</v>
      </c>
      <c r="C3923" s="720" t="s">
        <v>1086</v>
      </c>
      <c r="D3923" s="719" t="s">
        <v>0</v>
      </c>
      <c r="E3923" s="721">
        <v>0.23</v>
      </c>
    </row>
    <row r="3924" spans="2:5" ht="30">
      <c r="B3924" s="1079" t="s">
        <v>1072</v>
      </c>
      <c r="C3924" s="1080" t="s">
        <v>5265</v>
      </c>
      <c r="D3924" s="1079" t="s">
        <v>25</v>
      </c>
      <c r="E3924" s="718">
        <v>4.7</v>
      </c>
    </row>
    <row r="3925" spans="2:5">
      <c r="B3925" s="719" t="s">
        <v>1073</v>
      </c>
      <c r="C3925" s="720" t="s">
        <v>5266</v>
      </c>
      <c r="D3925" s="719" t="s">
        <v>25</v>
      </c>
      <c r="E3925" s="721">
        <v>1.88</v>
      </c>
    </row>
    <row r="3926" spans="2:5">
      <c r="B3926" s="1079" t="s">
        <v>1074</v>
      </c>
      <c r="C3926" s="1080" t="s">
        <v>5267</v>
      </c>
      <c r="D3926" s="1079" t="s">
        <v>25</v>
      </c>
      <c r="E3926" s="718">
        <v>3.64</v>
      </c>
    </row>
    <row r="3927" spans="2:5">
      <c r="B3927" s="719" t="s">
        <v>1075</v>
      </c>
      <c r="C3927" s="720" t="s">
        <v>5268</v>
      </c>
      <c r="D3927" s="719" t="s">
        <v>25</v>
      </c>
      <c r="E3927" s="721">
        <v>1.78</v>
      </c>
    </row>
    <row r="3928" spans="2:5">
      <c r="B3928" s="1079">
        <v>79472</v>
      </c>
      <c r="C3928" s="1080" t="s">
        <v>1076</v>
      </c>
      <c r="D3928" s="1079" t="s">
        <v>0</v>
      </c>
      <c r="E3928" s="718">
        <v>0.5</v>
      </c>
    </row>
    <row r="3929" spans="2:5">
      <c r="B3929" s="719">
        <v>79473</v>
      </c>
      <c r="C3929" s="720" t="s">
        <v>1077</v>
      </c>
      <c r="D3929" s="719" t="s">
        <v>25</v>
      </c>
      <c r="E3929" s="721">
        <v>6.45</v>
      </c>
    </row>
    <row r="3930" spans="2:5">
      <c r="B3930" s="1079">
        <v>79480</v>
      </c>
      <c r="C3930" s="1080" t="s">
        <v>1078</v>
      </c>
      <c r="D3930" s="1079" t="s">
        <v>25</v>
      </c>
      <c r="E3930" s="718">
        <v>2.61</v>
      </c>
    </row>
    <row r="3931" spans="2:5">
      <c r="B3931" s="719">
        <v>83336</v>
      </c>
      <c r="C3931" s="720" t="s">
        <v>5269</v>
      </c>
      <c r="D3931" s="719" t="s">
        <v>25</v>
      </c>
      <c r="E3931" s="721">
        <v>4.28</v>
      </c>
    </row>
    <row r="3932" spans="2:5">
      <c r="B3932" s="1079">
        <v>83338</v>
      </c>
      <c r="C3932" s="1080" t="s">
        <v>5270</v>
      </c>
      <c r="D3932" s="1079" t="s">
        <v>25</v>
      </c>
      <c r="E3932" s="718">
        <v>2.39</v>
      </c>
    </row>
    <row r="3933" spans="2:5" ht="45">
      <c r="B3933" s="719">
        <v>89885</v>
      </c>
      <c r="C3933" s="720" t="s">
        <v>5271</v>
      </c>
      <c r="D3933" s="719" t="s">
        <v>25</v>
      </c>
      <c r="E3933" s="721">
        <v>6.96</v>
      </c>
    </row>
    <row r="3934" spans="2:5" ht="45">
      <c r="B3934" s="1079">
        <v>89886</v>
      </c>
      <c r="C3934" s="1080" t="s">
        <v>5272</v>
      </c>
      <c r="D3934" s="1079" t="s">
        <v>25</v>
      </c>
      <c r="E3934" s="718">
        <v>6.99</v>
      </c>
    </row>
    <row r="3935" spans="2:5" ht="45">
      <c r="B3935" s="719">
        <v>89887</v>
      </c>
      <c r="C3935" s="720" t="s">
        <v>5273</v>
      </c>
      <c r="D3935" s="719" t="s">
        <v>25</v>
      </c>
      <c r="E3935" s="721">
        <v>7.21</v>
      </c>
    </row>
    <row r="3936" spans="2:5" ht="45">
      <c r="B3936" s="1079">
        <v>89888</v>
      </c>
      <c r="C3936" s="1080" t="s">
        <v>5274</v>
      </c>
      <c r="D3936" s="1079" t="s">
        <v>25</v>
      </c>
      <c r="E3936" s="718">
        <v>7.14</v>
      </c>
    </row>
    <row r="3937" spans="2:5" ht="45">
      <c r="B3937" s="719">
        <v>89889</v>
      </c>
      <c r="C3937" s="720" t="s">
        <v>5275</v>
      </c>
      <c r="D3937" s="719" t="s">
        <v>25</v>
      </c>
      <c r="E3937" s="721">
        <v>7.38</v>
      </c>
    </row>
    <row r="3938" spans="2:5" ht="45">
      <c r="B3938" s="1079">
        <v>89890</v>
      </c>
      <c r="C3938" s="1080" t="s">
        <v>5276</v>
      </c>
      <c r="D3938" s="1079" t="s">
        <v>25</v>
      </c>
      <c r="E3938" s="718">
        <v>10.09</v>
      </c>
    </row>
    <row r="3939" spans="2:5" ht="45">
      <c r="B3939" s="719">
        <v>89891</v>
      </c>
      <c r="C3939" s="720" t="s">
        <v>5277</v>
      </c>
      <c r="D3939" s="719" t="s">
        <v>25</v>
      </c>
      <c r="E3939" s="721">
        <v>10.29</v>
      </c>
    </row>
    <row r="3940" spans="2:5" ht="45">
      <c r="B3940" s="1079">
        <v>89892</v>
      </c>
      <c r="C3940" s="1080" t="s">
        <v>5278</v>
      </c>
      <c r="D3940" s="1079" t="s">
        <v>25</v>
      </c>
      <c r="E3940" s="718">
        <v>9.44</v>
      </c>
    </row>
    <row r="3941" spans="2:5" ht="45">
      <c r="B3941" s="719">
        <v>89893</v>
      </c>
      <c r="C3941" s="720" t="s">
        <v>5279</v>
      </c>
      <c r="D3941" s="719" t="s">
        <v>25</v>
      </c>
      <c r="E3941" s="721">
        <v>12.33</v>
      </c>
    </row>
    <row r="3942" spans="2:5" ht="45">
      <c r="B3942" s="1079">
        <v>89894</v>
      </c>
      <c r="C3942" s="1080" t="s">
        <v>5280</v>
      </c>
      <c r="D3942" s="1079" t="s">
        <v>25</v>
      </c>
      <c r="E3942" s="718">
        <v>13.72</v>
      </c>
    </row>
    <row r="3943" spans="2:5" ht="45">
      <c r="B3943" s="719">
        <v>89895</v>
      </c>
      <c r="C3943" s="720" t="s">
        <v>5281</v>
      </c>
      <c r="D3943" s="719" t="s">
        <v>25</v>
      </c>
      <c r="E3943" s="721">
        <v>16.55</v>
      </c>
    </row>
    <row r="3944" spans="2:5" ht="45">
      <c r="B3944" s="1079">
        <v>89903</v>
      </c>
      <c r="C3944" s="1080" t="s">
        <v>5282</v>
      </c>
      <c r="D3944" s="1079" t="s">
        <v>25</v>
      </c>
      <c r="E3944" s="718">
        <v>6.11</v>
      </c>
    </row>
    <row r="3945" spans="2:5" ht="45">
      <c r="B3945" s="719">
        <v>89904</v>
      </c>
      <c r="C3945" s="720" t="s">
        <v>5283</v>
      </c>
      <c r="D3945" s="719" t="s">
        <v>25</v>
      </c>
      <c r="E3945" s="721">
        <v>6.14</v>
      </c>
    </row>
    <row r="3946" spans="2:5" ht="45">
      <c r="B3946" s="1079">
        <v>89905</v>
      </c>
      <c r="C3946" s="1080" t="s">
        <v>5284</v>
      </c>
      <c r="D3946" s="1079" t="s">
        <v>25</v>
      </c>
      <c r="E3946" s="718">
        <v>6.33</v>
      </c>
    </row>
    <row r="3947" spans="2:5" ht="45">
      <c r="B3947" s="719">
        <v>89906</v>
      </c>
      <c r="C3947" s="720" t="s">
        <v>5285</v>
      </c>
      <c r="D3947" s="719" t="s">
        <v>25</v>
      </c>
      <c r="E3947" s="721">
        <v>6.27</v>
      </c>
    </row>
    <row r="3948" spans="2:5" ht="45">
      <c r="B3948" s="1079">
        <v>89907</v>
      </c>
      <c r="C3948" s="1080" t="s">
        <v>5286</v>
      </c>
      <c r="D3948" s="1079" t="s">
        <v>25</v>
      </c>
      <c r="E3948" s="718">
        <v>7.07</v>
      </c>
    </row>
    <row r="3949" spans="2:5" ht="45">
      <c r="B3949" s="719">
        <v>89908</v>
      </c>
      <c r="C3949" s="720" t="s">
        <v>5287</v>
      </c>
      <c r="D3949" s="719" t="s">
        <v>25</v>
      </c>
      <c r="E3949" s="721">
        <v>9.51</v>
      </c>
    </row>
    <row r="3950" spans="2:5" ht="45">
      <c r="B3950" s="1079">
        <v>89909</v>
      </c>
      <c r="C3950" s="1080" t="s">
        <v>5288</v>
      </c>
      <c r="D3950" s="1079" t="s">
        <v>25</v>
      </c>
      <c r="E3950" s="718">
        <v>9.67</v>
      </c>
    </row>
    <row r="3951" spans="2:5" ht="45">
      <c r="B3951" s="719">
        <v>89910</v>
      </c>
      <c r="C3951" s="720" t="s">
        <v>5289</v>
      </c>
      <c r="D3951" s="719" t="s">
        <v>25</v>
      </c>
      <c r="E3951" s="721">
        <v>8.3699999999999992</v>
      </c>
    </row>
    <row r="3952" spans="2:5" ht="45">
      <c r="B3952" s="1079">
        <v>89911</v>
      </c>
      <c r="C3952" s="1080" t="s">
        <v>5290</v>
      </c>
      <c r="D3952" s="1079" t="s">
        <v>25</v>
      </c>
      <c r="E3952" s="718">
        <v>11.53</v>
      </c>
    </row>
    <row r="3953" spans="2:5" ht="45">
      <c r="B3953" s="719">
        <v>89912</v>
      </c>
      <c r="C3953" s="720" t="s">
        <v>5291</v>
      </c>
      <c r="D3953" s="719" t="s">
        <v>25</v>
      </c>
      <c r="E3953" s="721">
        <v>12.24</v>
      </c>
    </row>
    <row r="3954" spans="2:5" ht="45">
      <c r="B3954" s="1079">
        <v>89913</v>
      </c>
      <c r="C3954" s="1080" t="s">
        <v>5292</v>
      </c>
      <c r="D3954" s="1079" t="s">
        <v>25</v>
      </c>
      <c r="E3954" s="718">
        <v>14.8</v>
      </c>
    </row>
    <row r="3955" spans="2:5" ht="45">
      <c r="B3955" s="719">
        <v>89921</v>
      </c>
      <c r="C3955" s="720" t="s">
        <v>5293</v>
      </c>
      <c r="D3955" s="719" t="s">
        <v>25</v>
      </c>
      <c r="E3955" s="721">
        <v>5.68</v>
      </c>
    </row>
    <row r="3956" spans="2:5" ht="45">
      <c r="B3956" s="1079">
        <v>89922</v>
      </c>
      <c r="C3956" s="1080" t="s">
        <v>5294</v>
      </c>
      <c r="D3956" s="1079" t="s">
        <v>25</v>
      </c>
      <c r="E3956" s="718">
        <v>5.71</v>
      </c>
    </row>
    <row r="3957" spans="2:5" ht="45">
      <c r="B3957" s="719">
        <v>89923</v>
      </c>
      <c r="C3957" s="720" t="s">
        <v>5295</v>
      </c>
      <c r="D3957" s="719" t="s">
        <v>25</v>
      </c>
      <c r="E3957" s="721">
        <v>5.93</v>
      </c>
    </row>
    <row r="3958" spans="2:5" ht="45">
      <c r="B3958" s="1079">
        <v>89924</v>
      </c>
      <c r="C3958" s="1080" t="s">
        <v>5296</v>
      </c>
      <c r="D3958" s="1079" t="s">
        <v>25</v>
      </c>
      <c r="E3958" s="718">
        <v>5.86</v>
      </c>
    </row>
    <row r="3959" spans="2:5" ht="45">
      <c r="B3959" s="719">
        <v>89925</v>
      </c>
      <c r="C3959" s="720" t="s">
        <v>5297</v>
      </c>
      <c r="D3959" s="719" t="s">
        <v>25</v>
      </c>
      <c r="E3959" s="721">
        <v>6.09</v>
      </c>
    </row>
    <row r="3960" spans="2:5" ht="45">
      <c r="B3960" s="1079">
        <v>89926</v>
      </c>
      <c r="C3960" s="1080" t="s">
        <v>5298</v>
      </c>
      <c r="D3960" s="1079" t="s">
        <v>25</v>
      </c>
      <c r="E3960" s="718">
        <v>9.06</v>
      </c>
    </row>
    <row r="3961" spans="2:5" ht="45">
      <c r="B3961" s="719">
        <v>89927</v>
      </c>
      <c r="C3961" s="720" t="s">
        <v>5299</v>
      </c>
      <c r="D3961" s="719" t="s">
        <v>25</v>
      </c>
      <c r="E3961" s="721">
        <v>9.25</v>
      </c>
    </row>
    <row r="3962" spans="2:5" ht="45">
      <c r="B3962" s="1079">
        <v>89928</v>
      </c>
      <c r="C3962" s="1080" t="s">
        <v>5300</v>
      </c>
      <c r="D3962" s="1079" t="s">
        <v>25</v>
      </c>
      <c r="E3962" s="718">
        <v>8.42</v>
      </c>
    </row>
    <row r="3963" spans="2:5" ht="45">
      <c r="B3963" s="719">
        <v>89929</v>
      </c>
      <c r="C3963" s="720" t="s">
        <v>5301</v>
      </c>
      <c r="D3963" s="719" t="s">
        <v>25</v>
      </c>
      <c r="E3963" s="721">
        <v>11.57</v>
      </c>
    </row>
    <row r="3964" spans="2:5" ht="45">
      <c r="B3964" s="1079">
        <v>89930</v>
      </c>
      <c r="C3964" s="1080" t="s">
        <v>5302</v>
      </c>
      <c r="D3964" s="1079" t="s">
        <v>25</v>
      </c>
      <c r="E3964" s="718">
        <v>12.34</v>
      </c>
    </row>
    <row r="3965" spans="2:5" ht="45">
      <c r="B3965" s="719">
        <v>89931</v>
      </c>
      <c r="C3965" s="720" t="s">
        <v>5303</v>
      </c>
      <c r="D3965" s="719" t="s">
        <v>25</v>
      </c>
      <c r="E3965" s="721">
        <v>15.45</v>
      </c>
    </row>
    <row r="3966" spans="2:5" ht="45">
      <c r="B3966" s="1079">
        <v>89939</v>
      </c>
      <c r="C3966" s="1080" t="s">
        <v>5304</v>
      </c>
      <c r="D3966" s="1079" t="s">
        <v>25</v>
      </c>
      <c r="E3966" s="718">
        <v>5.32</v>
      </c>
    </row>
    <row r="3967" spans="2:5" ht="45">
      <c r="B3967" s="719">
        <v>89940</v>
      </c>
      <c r="C3967" s="720" t="s">
        <v>5305</v>
      </c>
      <c r="D3967" s="719" t="s">
        <v>25</v>
      </c>
      <c r="E3967" s="721">
        <v>5.34</v>
      </c>
    </row>
    <row r="3968" spans="2:5" ht="45">
      <c r="B3968" s="1079">
        <v>89941</v>
      </c>
      <c r="C3968" s="1080" t="s">
        <v>5306</v>
      </c>
      <c r="D3968" s="1079" t="s">
        <v>25</v>
      </c>
      <c r="E3968" s="718">
        <v>5.54</v>
      </c>
    </row>
    <row r="3969" spans="2:5" ht="45">
      <c r="B3969" s="719">
        <v>89942</v>
      </c>
      <c r="C3969" s="720" t="s">
        <v>5307</v>
      </c>
      <c r="D3969" s="719" t="s">
        <v>25</v>
      </c>
      <c r="E3969" s="721">
        <v>5.48</v>
      </c>
    </row>
    <row r="3970" spans="2:5" ht="45">
      <c r="B3970" s="1079">
        <v>89943</v>
      </c>
      <c r="C3970" s="1080" t="s">
        <v>5308</v>
      </c>
      <c r="D3970" s="1079" t="s">
        <v>25</v>
      </c>
      <c r="E3970" s="718">
        <v>5.68</v>
      </c>
    </row>
    <row r="3971" spans="2:5" ht="45">
      <c r="B3971" s="719">
        <v>89944</v>
      </c>
      <c r="C3971" s="720" t="s">
        <v>5309</v>
      </c>
      <c r="D3971" s="719" t="s">
        <v>25</v>
      </c>
      <c r="E3971" s="721">
        <v>8.35</v>
      </c>
    </row>
    <row r="3972" spans="2:5" ht="45">
      <c r="B3972" s="1079">
        <v>89945</v>
      </c>
      <c r="C3972" s="1080" t="s">
        <v>5310</v>
      </c>
      <c r="D3972" s="1079" t="s">
        <v>25</v>
      </c>
      <c r="E3972" s="718">
        <v>8.5299999999999994</v>
      </c>
    </row>
    <row r="3973" spans="2:5" ht="45">
      <c r="B3973" s="719">
        <v>89946</v>
      </c>
      <c r="C3973" s="720" t="s">
        <v>5311</v>
      </c>
      <c r="D3973" s="719" t="s">
        <v>25</v>
      </c>
      <c r="E3973" s="721">
        <v>7.39</v>
      </c>
    </row>
    <row r="3974" spans="2:5" ht="45">
      <c r="B3974" s="1079">
        <v>89947</v>
      </c>
      <c r="C3974" s="1080" t="s">
        <v>5312</v>
      </c>
      <c r="D3974" s="1079" t="s">
        <v>25</v>
      </c>
      <c r="E3974" s="718">
        <v>10.210000000000001</v>
      </c>
    </row>
    <row r="3975" spans="2:5" ht="45">
      <c r="B3975" s="719">
        <v>89948</v>
      </c>
      <c r="C3975" s="720" t="s">
        <v>5313</v>
      </c>
      <c r="D3975" s="719" t="s">
        <v>25</v>
      </c>
      <c r="E3975" s="721">
        <v>11.3</v>
      </c>
    </row>
    <row r="3976" spans="2:5" ht="45">
      <c r="B3976" s="1079">
        <v>89949</v>
      </c>
      <c r="C3976" s="1080" t="s">
        <v>5314</v>
      </c>
      <c r="D3976" s="1079" t="s">
        <v>25</v>
      </c>
      <c r="E3976" s="718">
        <v>13.68</v>
      </c>
    </row>
    <row r="3977" spans="2:5" ht="30">
      <c r="B3977" s="719">
        <v>72915</v>
      </c>
      <c r="C3977" s="720" t="s">
        <v>5315</v>
      </c>
      <c r="D3977" s="719" t="s">
        <v>25</v>
      </c>
      <c r="E3977" s="721">
        <v>10.39</v>
      </c>
    </row>
    <row r="3978" spans="2:5" ht="30">
      <c r="B3978" s="1079">
        <v>72917</v>
      </c>
      <c r="C3978" s="1080" t="s">
        <v>5316</v>
      </c>
      <c r="D3978" s="1079" t="s">
        <v>25</v>
      </c>
      <c r="E3978" s="718">
        <v>11.87</v>
      </c>
    </row>
    <row r="3979" spans="2:5" ht="30">
      <c r="B3979" s="719">
        <v>72918</v>
      </c>
      <c r="C3979" s="720" t="s">
        <v>5317</v>
      </c>
      <c r="D3979" s="719" t="s">
        <v>25</v>
      </c>
      <c r="E3979" s="721">
        <v>13.85</v>
      </c>
    </row>
    <row r="3980" spans="2:5">
      <c r="B3980" s="1079" t="s">
        <v>1079</v>
      </c>
      <c r="C3980" s="1080" t="s">
        <v>5318</v>
      </c>
      <c r="D3980" s="1079" t="s">
        <v>25</v>
      </c>
      <c r="E3980" s="718">
        <v>138.94</v>
      </c>
    </row>
    <row r="3981" spans="2:5">
      <c r="B3981" s="719" t="s">
        <v>1080</v>
      </c>
      <c r="C3981" s="720" t="s">
        <v>5319</v>
      </c>
      <c r="D3981" s="719" t="s">
        <v>25</v>
      </c>
      <c r="E3981" s="721">
        <v>208.41</v>
      </c>
    </row>
    <row r="3982" spans="2:5">
      <c r="B3982" s="1079" t="s">
        <v>1081</v>
      </c>
      <c r="C3982" s="1080" t="s">
        <v>1082</v>
      </c>
      <c r="D3982" s="1079" t="s">
        <v>25</v>
      </c>
      <c r="E3982" s="718">
        <v>33.340000000000003</v>
      </c>
    </row>
    <row r="3983" spans="2:5">
      <c r="B3983" s="719" t="s">
        <v>1083</v>
      </c>
      <c r="C3983" s="720" t="s">
        <v>5320</v>
      </c>
      <c r="D3983" s="719" t="s">
        <v>25</v>
      </c>
      <c r="E3983" s="721">
        <v>30.01</v>
      </c>
    </row>
    <row r="3984" spans="2:5">
      <c r="B3984" s="1079">
        <v>83343</v>
      </c>
      <c r="C3984" s="1080" t="s">
        <v>1084</v>
      </c>
      <c r="D3984" s="1079" t="s">
        <v>25</v>
      </c>
      <c r="E3984" s="718">
        <v>12.13</v>
      </c>
    </row>
    <row r="3985" spans="2:5" ht="45">
      <c r="B3985" s="719">
        <v>90082</v>
      </c>
      <c r="C3985" s="720" t="s">
        <v>5321</v>
      </c>
      <c r="D3985" s="719" t="s">
        <v>25</v>
      </c>
      <c r="E3985" s="721">
        <v>12.45</v>
      </c>
    </row>
    <row r="3986" spans="2:5" ht="45">
      <c r="B3986" s="1079">
        <v>90084</v>
      </c>
      <c r="C3986" s="1080" t="s">
        <v>5322</v>
      </c>
      <c r="D3986" s="1079" t="s">
        <v>25</v>
      </c>
      <c r="E3986" s="718">
        <v>10.95</v>
      </c>
    </row>
    <row r="3987" spans="2:5" ht="45">
      <c r="B3987" s="719">
        <v>90085</v>
      </c>
      <c r="C3987" s="720" t="s">
        <v>5323</v>
      </c>
      <c r="D3987" s="719" t="s">
        <v>25</v>
      </c>
      <c r="E3987" s="721">
        <v>7.87</v>
      </c>
    </row>
    <row r="3988" spans="2:5" ht="45">
      <c r="B3988" s="1079">
        <v>90086</v>
      </c>
      <c r="C3988" s="1080" t="s">
        <v>5324</v>
      </c>
      <c r="D3988" s="1079" t="s">
        <v>25</v>
      </c>
      <c r="E3988" s="718">
        <v>8.4600000000000009</v>
      </c>
    </row>
    <row r="3989" spans="2:5" ht="45">
      <c r="B3989" s="719">
        <v>90087</v>
      </c>
      <c r="C3989" s="720" t="s">
        <v>5325</v>
      </c>
      <c r="D3989" s="719" t="s">
        <v>25</v>
      </c>
      <c r="E3989" s="721">
        <v>5</v>
      </c>
    </row>
    <row r="3990" spans="2:5" ht="45">
      <c r="B3990" s="1079">
        <v>90088</v>
      </c>
      <c r="C3990" s="1080" t="s">
        <v>5326</v>
      </c>
      <c r="D3990" s="1079" t="s">
        <v>25</v>
      </c>
      <c r="E3990" s="718">
        <v>5.78</v>
      </c>
    </row>
    <row r="3991" spans="2:5" ht="45">
      <c r="B3991" s="719">
        <v>90090</v>
      </c>
      <c r="C3991" s="720" t="s">
        <v>5327</v>
      </c>
      <c r="D3991" s="719" t="s">
        <v>25</v>
      </c>
      <c r="E3991" s="721">
        <v>4.09</v>
      </c>
    </row>
    <row r="3992" spans="2:5" ht="45">
      <c r="B3992" s="1079">
        <v>90091</v>
      </c>
      <c r="C3992" s="1080" t="s">
        <v>5328</v>
      </c>
      <c r="D3992" s="1079" t="s">
        <v>25</v>
      </c>
      <c r="E3992" s="718">
        <v>5.35</v>
      </c>
    </row>
    <row r="3993" spans="2:5" ht="45">
      <c r="B3993" s="719">
        <v>90092</v>
      </c>
      <c r="C3993" s="720" t="s">
        <v>5329</v>
      </c>
      <c r="D3993" s="719" t="s">
        <v>25</v>
      </c>
      <c r="E3993" s="721">
        <v>4.74</v>
      </c>
    </row>
    <row r="3994" spans="2:5" ht="45">
      <c r="B3994" s="1079">
        <v>90093</v>
      </c>
      <c r="C3994" s="1080" t="s">
        <v>5330</v>
      </c>
      <c r="D3994" s="1079" t="s">
        <v>25</v>
      </c>
      <c r="E3994" s="718">
        <v>3.33</v>
      </c>
    </row>
    <row r="3995" spans="2:5" ht="45">
      <c r="B3995" s="719">
        <v>90094</v>
      </c>
      <c r="C3995" s="720" t="s">
        <v>5331</v>
      </c>
      <c r="D3995" s="719" t="s">
        <v>25</v>
      </c>
      <c r="E3995" s="721">
        <v>3.54</v>
      </c>
    </row>
    <row r="3996" spans="2:5" ht="45">
      <c r="B3996" s="1079">
        <v>90095</v>
      </c>
      <c r="C3996" s="1080" t="s">
        <v>5332</v>
      </c>
      <c r="D3996" s="1079" t="s">
        <v>25</v>
      </c>
      <c r="E3996" s="718">
        <v>2.16</v>
      </c>
    </row>
    <row r="3997" spans="2:5" ht="45">
      <c r="B3997" s="719">
        <v>90096</v>
      </c>
      <c r="C3997" s="720" t="s">
        <v>5333</v>
      </c>
      <c r="D3997" s="719" t="s">
        <v>25</v>
      </c>
      <c r="E3997" s="721">
        <v>2.44</v>
      </c>
    </row>
    <row r="3998" spans="2:5" ht="45">
      <c r="B3998" s="1079">
        <v>90098</v>
      </c>
      <c r="C3998" s="1080" t="s">
        <v>5334</v>
      </c>
      <c r="D3998" s="1079" t="s">
        <v>25</v>
      </c>
      <c r="E3998" s="718">
        <v>1.67</v>
      </c>
    </row>
    <row r="3999" spans="2:5" ht="45">
      <c r="B3999" s="719">
        <v>90099</v>
      </c>
      <c r="C3999" s="720" t="s">
        <v>5335</v>
      </c>
      <c r="D3999" s="719" t="s">
        <v>25</v>
      </c>
      <c r="E3999" s="721">
        <v>15.06</v>
      </c>
    </row>
    <row r="4000" spans="2:5" ht="45">
      <c r="B4000" s="1079">
        <v>90100</v>
      </c>
      <c r="C4000" s="1080" t="s">
        <v>5336</v>
      </c>
      <c r="D4000" s="1079" t="s">
        <v>25</v>
      </c>
      <c r="E4000" s="718">
        <v>12.84</v>
      </c>
    </row>
    <row r="4001" spans="2:5" ht="45">
      <c r="B4001" s="719">
        <v>90101</v>
      </c>
      <c r="C4001" s="720" t="s">
        <v>5337</v>
      </c>
      <c r="D4001" s="719" t="s">
        <v>25</v>
      </c>
      <c r="E4001" s="721">
        <v>12.68</v>
      </c>
    </row>
    <row r="4002" spans="2:5" ht="45">
      <c r="B4002" s="1079">
        <v>90102</v>
      </c>
      <c r="C4002" s="1080" t="s">
        <v>5338</v>
      </c>
      <c r="D4002" s="1079" t="s">
        <v>25</v>
      </c>
      <c r="E4002" s="718">
        <v>11.64</v>
      </c>
    </row>
    <row r="4003" spans="2:5" ht="45">
      <c r="B4003" s="719">
        <v>90105</v>
      </c>
      <c r="C4003" s="720" t="s">
        <v>5339</v>
      </c>
      <c r="D4003" s="719" t="s">
        <v>25</v>
      </c>
      <c r="E4003" s="721">
        <v>11.48</v>
      </c>
    </row>
    <row r="4004" spans="2:5" ht="45">
      <c r="B4004" s="1079">
        <v>90106</v>
      </c>
      <c r="C4004" s="1080" t="s">
        <v>5340</v>
      </c>
      <c r="D4004" s="1079" t="s">
        <v>25</v>
      </c>
      <c r="E4004" s="718">
        <v>9.83</v>
      </c>
    </row>
    <row r="4005" spans="2:5" ht="45">
      <c r="B4005" s="719">
        <v>90107</v>
      </c>
      <c r="C4005" s="720" t="s">
        <v>5341</v>
      </c>
      <c r="D4005" s="719" t="s">
        <v>25</v>
      </c>
      <c r="E4005" s="721">
        <v>9.69</v>
      </c>
    </row>
    <row r="4006" spans="2:5" ht="45">
      <c r="B4006" s="1079">
        <v>90108</v>
      </c>
      <c r="C4006" s="1080" t="s">
        <v>5342</v>
      </c>
      <c r="D4006" s="1079" t="s">
        <v>25</v>
      </c>
      <c r="E4006" s="718">
        <v>8.81</v>
      </c>
    </row>
    <row r="4007" spans="2:5">
      <c r="B4007" s="719">
        <v>93358</v>
      </c>
      <c r="C4007" s="720" t="s">
        <v>8527</v>
      </c>
      <c r="D4007" s="719" t="s">
        <v>25</v>
      </c>
      <c r="E4007" s="721">
        <v>54.96</v>
      </c>
    </row>
    <row r="4008" spans="2:5">
      <c r="B4008" s="1079">
        <v>79482</v>
      </c>
      <c r="C4008" s="1080" t="s">
        <v>5343</v>
      </c>
      <c r="D4008" s="1079" t="s">
        <v>25</v>
      </c>
      <c r="E4008" s="718">
        <v>54.38</v>
      </c>
    </row>
    <row r="4009" spans="2:5" ht="30">
      <c r="B4009" s="719">
        <v>94304</v>
      </c>
      <c r="C4009" s="720" t="s">
        <v>9155</v>
      </c>
      <c r="D4009" s="719" t="s">
        <v>25</v>
      </c>
      <c r="E4009" s="721">
        <v>22.36</v>
      </c>
    </row>
    <row r="4010" spans="2:5" ht="30">
      <c r="B4010" s="1079">
        <v>94305</v>
      </c>
      <c r="C4010" s="1080" t="s">
        <v>9156</v>
      </c>
      <c r="D4010" s="1079" t="s">
        <v>25</v>
      </c>
      <c r="E4010" s="718">
        <v>19.93</v>
      </c>
    </row>
    <row r="4011" spans="2:5" ht="30">
      <c r="B4011" s="719">
        <v>94306</v>
      </c>
      <c r="C4011" s="720" t="s">
        <v>9157</v>
      </c>
      <c r="D4011" s="719" t="s">
        <v>25</v>
      </c>
      <c r="E4011" s="721">
        <v>16.87</v>
      </c>
    </row>
    <row r="4012" spans="2:5" ht="30">
      <c r="B4012" s="1079">
        <v>94307</v>
      </c>
      <c r="C4012" s="1080" t="s">
        <v>9158</v>
      </c>
      <c r="D4012" s="1079" t="s">
        <v>25</v>
      </c>
      <c r="E4012" s="718">
        <v>17.579999999999998</v>
      </c>
    </row>
    <row r="4013" spans="2:5" ht="30">
      <c r="B4013" s="719">
        <v>94308</v>
      </c>
      <c r="C4013" s="720" t="s">
        <v>9159</v>
      </c>
      <c r="D4013" s="719" t="s">
        <v>25</v>
      </c>
      <c r="E4013" s="721">
        <v>15.66</v>
      </c>
    </row>
    <row r="4014" spans="2:5" ht="30">
      <c r="B4014" s="1079">
        <v>94309</v>
      </c>
      <c r="C4014" s="1080" t="s">
        <v>9160</v>
      </c>
      <c r="D4014" s="1079" t="s">
        <v>25</v>
      </c>
      <c r="E4014" s="718">
        <v>16.53</v>
      </c>
    </row>
    <row r="4015" spans="2:5" ht="30">
      <c r="B4015" s="719">
        <v>94310</v>
      </c>
      <c r="C4015" s="720" t="s">
        <v>9161</v>
      </c>
      <c r="D4015" s="719" t="s">
        <v>25</v>
      </c>
      <c r="E4015" s="721">
        <v>15.04</v>
      </c>
    </row>
    <row r="4016" spans="2:5" ht="30">
      <c r="B4016" s="1079">
        <v>94315</v>
      </c>
      <c r="C4016" s="1080" t="s">
        <v>9162</v>
      </c>
      <c r="D4016" s="1079" t="s">
        <v>25</v>
      </c>
      <c r="E4016" s="718">
        <v>26.36</v>
      </c>
    </row>
    <row r="4017" spans="2:5" ht="30">
      <c r="B4017" s="719">
        <v>94316</v>
      </c>
      <c r="C4017" s="720" t="s">
        <v>9163</v>
      </c>
      <c r="D4017" s="719" t="s">
        <v>25</v>
      </c>
      <c r="E4017" s="721">
        <v>20.96</v>
      </c>
    </row>
    <row r="4018" spans="2:5" ht="30">
      <c r="B4018" s="1079">
        <v>94317</v>
      </c>
      <c r="C4018" s="1080" t="s">
        <v>9164</v>
      </c>
      <c r="D4018" s="1079" t="s">
        <v>25</v>
      </c>
      <c r="E4018" s="718">
        <v>18.57</v>
      </c>
    </row>
    <row r="4019" spans="2:5" ht="30">
      <c r="B4019" s="719">
        <v>94318</v>
      </c>
      <c r="C4019" s="720" t="s">
        <v>9165</v>
      </c>
      <c r="D4019" s="719" t="s">
        <v>25</v>
      </c>
      <c r="E4019" s="721">
        <v>15.49</v>
      </c>
    </row>
    <row r="4020" spans="2:5">
      <c r="B4020" s="1079">
        <v>94319</v>
      </c>
      <c r="C4020" s="1080" t="s">
        <v>9166</v>
      </c>
      <c r="D4020" s="1079" t="s">
        <v>25</v>
      </c>
      <c r="E4020" s="718">
        <v>29.07</v>
      </c>
    </row>
    <row r="4021" spans="2:5" ht="30">
      <c r="B4021" s="719">
        <v>94327</v>
      </c>
      <c r="C4021" s="720" t="s">
        <v>9167</v>
      </c>
      <c r="D4021" s="719" t="s">
        <v>25</v>
      </c>
      <c r="E4021" s="721">
        <v>50.28</v>
      </c>
    </row>
    <row r="4022" spans="2:5" ht="30">
      <c r="B4022" s="1079">
        <v>94328</v>
      </c>
      <c r="C4022" s="1080" t="s">
        <v>9168</v>
      </c>
      <c r="D4022" s="1079" t="s">
        <v>25</v>
      </c>
      <c r="E4022" s="718">
        <v>47.85</v>
      </c>
    </row>
    <row r="4023" spans="2:5" ht="30">
      <c r="B4023" s="719">
        <v>94329</v>
      </c>
      <c r="C4023" s="720" t="s">
        <v>9169</v>
      </c>
      <c r="D4023" s="719" t="s">
        <v>25</v>
      </c>
      <c r="E4023" s="721">
        <v>44.79</v>
      </c>
    </row>
    <row r="4024" spans="2:5" ht="30">
      <c r="B4024" s="1079">
        <v>94330</v>
      </c>
      <c r="C4024" s="1080" t="s">
        <v>9170</v>
      </c>
      <c r="D4024" s="1079" t="s">
        <v>25</v>
      </c>
      <c r="E4024" s="718">
        <v>45.5</v>
      </c>
    </row>
    <row r="4025" spans="2:5" ht="30">
      <c r="B4025" s="719">
        <v>94331</v>
      </c>
      <c r="C4025" s="720" t="s">
        <v>9171</v>
      </c>
      <c r="D4025" s="719" t="s">
        <v>25</v>
      </c>
      <c r="E4025" s="721">
        <v>43.58</v>
      </c>
    </row>
    <row r="4026" spans="2:5" ht="30">
      <c r="B4026" s="1079">
        <v>94332</v>
      </c>
      <c r="C4026" s="1080" t="s">
        <v>9172</v>
      </c>
      <c r="D4026" s="1079" t="s">
        <v>25</v>
      </c>
      <c r="E4026" s="718">
        <v>44.46</v>
      </c>
    </row>
    <row r="4027" spans="2:5" ht="30">
      <c r="B4027" s="719">
        <v>94333</v>
      </c>
      <c r="C4027" s="720" t="s">
        <v>9173</v>
      </c>
      <c r="D4027" s="719" t="s">
        <v>25</v>
      </c>
      <c r="E4027" s="721">
        <v>42.97</v>
      </c>
    </row>
    <row r="4028" spans="2:5" ht="30">
      <c r="B4028" s="1079">
        <v>94338</v>
      </c>
      <c r="C4028" s="1080" t="s">
        <v>9174</v>
      </c>
      <c r="D4028" s="1079" t="s">
        <v>25</v>
      </c>
      <c r="E4028" s="718">
        <v>54.29</v>
      </c>
    </row>
    <row r="4029" spans="2:5" ht="30">
      <c r="B4029" s="719">
        <v>94339</v>
      </c>
      <c r="C4029" s="720" t="s">
        <v>9175</v>
      </c>
      <c r="D4029" s="719" t="s">
        <v>25</v>
      </c>
      <c r="E4029" s="721">
        <v>48.88</v>
      </c>
    </row>
    <row r="4030" spans="2:5" ht="30">
      <c r="B4030" s="1079">
        <v>94340</v>
      </c>
      <c r="C4030" s="1080" t="s">
        <v>9176</v>
      </c>
      <c r="D4030" s="1079" t="s">
        <v>25</v>
      </c>
      <c r="E4030" s="718">
        <v>46.49</v>
      </c>
    </row>
    <row r="4031" spans="2:5" ht="30">
      <c r="B4031" s="719">
        <v>94341</v>
      </c>
      <c r="C4031" s="720" t="s">
        <v>9177</v>
      </c>
      <c r="D4031" s="719" t="s">
        <v>25</v>
      </c>
      <c r="E4031" s="721">
        <v>43.41</v>
      </c>
    </row>
    <row r="4032" spans="2:5">
      <c r="B4032" s="1079">
        <v>94342</v>
      </c>
      <c r="C4032" s="1080" t="s">
        <v>9178</v>
      </c>
      <c r="D4032" s="1079" t="s">
        <v>25</v>
      </c>
      <c r="E4032" s="718">
        <v>57</v>
      </c>
    </row>
    <row r="4033" spans="2:5">
      <c r="B4033" s="719">
        <v>55835</v>
      </c>
      <c r="C4033" s="720" t="s">
        <v>9179</v>
      </c>
      <c r="D4033" s="719" t="s">
        <v>25</v>
      </c>
      <c r="E4033" s="721">
        <v>48.62</v>
      </c>
    </row>
    <row r="4034" spans="2:5">
      <c r="B4034" s="1079" t="s">
        <v>1087</v>
      </c>
      <c r="C4034" s="1080" t="s">
        <v>1088</v>
      </c>
      <c r="D4034" s="1079" t="s">
        <v>25</v>
      </c>
      <c r="E4034" s="718">
        <v>41.68</v>
      </c>
    </row>
    <row r="4035" spans="2:5">
      <c r="B4035" s="719">
        <v>83346</v>
      </c>
      <c r="C4035" s="720" t="s">
        <v>5344</v>
      </c>
      <c r="D4035" s="719" t="s">
        <v>25</v>
      </c>
      <c r="E4035" s="721">
        <v>0.75</v>
      </c>
    </row>
    <row r="4036" spans="2:5" ht="45">
      <c r="B4036" s="1079">
        <v>93360</v>
      </c>
      <c r="C4036" s="1080" t="s">
        <v>8802</v>
      </c>
      <c r="D4036" s="1079" t="s">
        <v>25</v>
      </c>
      <c r="E4036" s="718">
        <v>13.81</v>
      </c>
    </row>
    <row r="4037" spans="2:5" ht="45">
      <c r="B4037" s="719">
        <v>93361</v>
      </c>
      <c r="C4037" s="720" t="s">
        <v>8803</v>
      </c>
      <c r="D4037" s="719" t="s">
        <v>25</v>
      </c>
      <c r="E4037" s="721">
        <v>11.47</v>
      </c>
    </row>
    <row r="4038" spans="2:5" ht="45">
      <c r="B4038" s="1079">
        <v>93362</v>
      </c>
      <c r="C4038" s="1080" t="s">
        <v>8804</v>
      </c>
      <c r="D4038" s="1079" t="s">
        <v>25</v>
      </c>
      <c r="E4038" s="718">
        <v>8.33</v>
      </c>
    </row>
    <row r="4039" spans="2:5" ht="45">
      <c r="B4039" s="719">
        <v>93363</v>
      </c>
      <c r="C4039" s="720" t="s">
        <v>8805</v>
      </c>
      <c r="D4039" s="719" t="s">
        <v>25</v>
      </c>
      <c r="E4039" s="721">
        <v>9.0299999999999994</v>
      </c>
    </row>
    <row r="4040" spans="2:5" ht="45">
      <c r="B4040" s="1079">
        <v>93364</v>
      </c>
      <c r="C4040" s="1080" t="s">
        <v>8806</v>
      </c>
      <c r="D4040" s="1079" t="s">
        <v>25</v>
      </c>
      <c r="E4040" s="718">
        <v>7.1</v>
      </c>
    </row>
    <row r="4041" spans="2:5" ht="45">
      <c r="B4041" s="719">
        <v>93365</v>
      </c>
      <c r="C4041" s="720" t="s">
        <v>8807</v>
      </c>
      <c r="D4041" s="719" t="s">
        <v>25</v>
      </c>
      <c r="E4041" s="721">
        <v>7.93</v>
      </c>
    </row>
    <row r="4042" spans="2:5" ht="45">
      <c r="B4042" s="1079">
        <v>93366</v>
      </c>
      <c r="C4042" s="1080" t="s">
        <v>8808</v>
      </c>
      <c r="D4042" s="1079" t="s">
        <v>25</v>
      </c>
      <c r="E4042" s="718">
        <v>6.5</v>
      </c>
    </row>
    <row r="4043" spans="2:5" ht="45">
      <c r="B4043" s="719">
        <v>93367</v>
      </c>
      <c r="C4043" s="720" t="s">
        <v>8809</v>
      </c>
      <c r="D4043" s="719" t="s">
        <v>25</v>
      </c>
      <c r="E4043" s="721">
        <v>12.88</v>
      </c>
    </row>
    <row r="4044" spans="2:5" ht="45">
      <c r="B4044" s="1079">
        <v>93368</v>
      </c>
      <c r="C4044" s="1080" t="s">
        <v>8810</v>
      </c>
      <c r="D4044" s="1079" t="s">
        <v>25</v>
      </c>
      <c r="E4044" s="718">
        <v>10.45</v>
      </c>
    </row>
    <row r="4045" spans="2:5" ht="45">
      <c r="B4045" s="719">
        <v>93369</v>
      </c>
      <c r="C4045" s="720" t="s">
        <v>8811</v>
      </c>
      <c r="D4045" s="719" t="s">
        <v>25</v>
      </c>
      <c r="E4045" s="721">
        <v>7.39</v>
      </c>
    </row>
    <row r="4046" spans="2:5" ht="45">
      <c r="B4046" s="1079">
        <v>93370</v>
      </c>
      <c r="C4046" s="1080" t="s">
        <v>8812</v>
      </c>
      <c r="D4046" s="1079" t="s">
        <v>25</v>
      </c>
      <c r="E4046" s="718">
        <v>8.1</v>
      </c>
    </row>
    <row r="4047" spans="2:5" ht="45">
      <c r="B4047" s="719">
        <v>93371</v>
      </c>
      <c r="C4047" s="720" t="s">
        <v>8813</v>
      </c>
      <c r="D4047" s="719" t="s">
        <v>25</v>
      </c>
      <c r="E4047" s="721">
        <v>6.17</v>
      </c>
    </row>
    <row r="4048" spans="2:5" ht="45">
      <c r="B4048" s="1079">
        <v>93372</v>
      </c>
      <c r="C4048" s="1080" t="s">
        <v>8814</v>
      </c>
      <c r="D4048" s="1079" t="s">
        <v>25</v>
      </c>
      <c r="E4048" s="718">
        <v>7.05</v>
      </c>
    </row>
    <row r="4049" spans="2:5" ht="45">
      <c r="B4049" s="719">
        <v>93373</v>
      </c>
      <c r="C4049" s="720" t="s">
        <v>8815</v>
      </c>
      <c r="D4049" s="719" t="s">
        <v>25</v>
      </c>
      <c r="E4049" s="721">
        <v>5.56</v>
      </c>
    </row>
    <row r="4050" spans="2:5" ht="45">
      <c r="B4050" s="1079">
        <v>93374</v>
      </c>
      <c r="C4050" s="1080" t="s">
        <v>8816</v>
      </c>
      <c r="D4050" s="1079" t="s">
        <v>25</v>
      </c>
      <c r="E4050" s="718">
        <v>17.93</v>
      </c>
    </row>
    <row r="4051" spans="2:5" ht="45">
      <c r="B4051" s="719">
        <v>93375</v>
      </c>
      <c r="C4051" s="720" t="s">
        <v>8817</v>
      </c>
      <c r="D4051" s="719" t="s">
        <v>25</v>
      </c>
      <c r="E4051" s="721">
        <v>12.27</v>
      </c>
    </row>
    <row r="4052" spans="2:5" ht="45">
      <c r="B4052" s="1079">
        <v>93376</v>
      </c>
      <c r="C4052" s="1080" t="s">
        <v>8818</v>
      </c>
      <c r="D4052" s="1079" t="s">
        <v>25</v>
      </c>
      <c r="E4052" s="718">
        <v>9.6999999999999993</v>
      </c>
    </row>
    <row r="4053" spans="2:5" ht="45">
      <c r="B4053" s="719">
        <v>93377</v>
      </c>
      <c r="C4053" s="720" t="s">
        <v>8819</v>
      </c>
      <c r="D4053" s="719" t="s">
        <v>25</v>
      </c>
      <c r="E4053" s="721">
        <v>6.45</v>
      </c>
    </row>
    <row r="4054" spans="2:5" ht="45">
      <c r="B4054" s="1079">
        <v>93378</v>
      </c>
      <c r="C4054" s="1080" t="s">
        <v>8820</v>
      </c>
      <c r="D4054" s="1079" t="s">
        <v>25</v>
      </c>
      <c r="E4054" s="718">
        <v>16.88</v>
      </c>
    </row>
    <row r="4055" spans="2:5" ht="45">
      <c r="B4055" s="719">
        <v>93379</v>
      </c>
      <c r="C4055" s="720" t="s">
        <v>8821</v>
      </c>
      <c r="D4055" s="719" t="s">
        <v>25</v>
      </c>
      <c r="E4055" s="721">
        <v>11.47</v>
      </c>
    </row>
    <row r="4056" spans="2:5" ht="45">
      <c r="B4056" s="1079">
        <v>93380</v>
      </c>
      <c r="C4056" s="1080" t="s">
        <v>8822</v>
      </c>
      <c r="D4056" s="1079" t="s">
        <v>25</v>
      </c>
      <c r="E4056" s="718">
        <v>9.08</v>
      </c>
    </row>
    <row r="4057" spans="2:5" ht="45">
      <c r="B4057" s="719">
        <v>93381</v>
      </c>
      <c r="C4057" s="720" t="s">
        <v>8823</v>
      </c>
      <c r="D4057" s="719" t="s">
        <v>25</v>
      </c>
      <c r="E4057" s="721">
        <v>6</v>
      </c>
    </row>
    <row r="4058" spans="2:5">
      <c r="B4058" s="1079">
        <v>93382</v>
      </c>
      <c r="C4058" s="1080" t="s">
        <v>8824</v>
      </c>
      <c r="D4058" s="1079" t="s">
        <v>25</v>
      </c>
      <c r="E4058" s="718">
        <v>19.59</v>
      </c>
    </row>
    <row r="4059" spans="2:5">
      <c r="B4059" s="719">
        <v>72838</v>
      </c>
      <c r="C4059" s="720" t="s">
        <v>1089</v>
      </c>
      <c r="D4059" s="719" t="s">
        <v>1090</v>
      </c>
      <c r="E4059" s="721">
        <v>0.71</v>
      </c>
    </row>
    <row r="4060" spans="2:5">
      <c r="B4060" s="1079">
        <v>72839</v>
      </c>
      <c r="C4060" s="1080" t="s">
        <v>5345</v>
      </c>
      <c r="D4060" s="1079" t="s">
        <v>1090</v>
      </c>
      <c r="E4060" s="718">
        <v>0.56999999999999995</v>
      </c>
    </row>
    <row r="4061" spans="2:5">
      <c r="B4061" s="719">
        <v>72840</v>
      </c>
      <c r="C4061" s="720" t="s">
        <v>1091</v>
      </c>
      <c r="D4061" s="719" t="s">
        <v>1090</v>
      </c>
      <c r="E4061" s="721">
        <v>0.48</v>
      </c>
    </row>
    <row r="4062" spans="2:5">
      <c r="B4062" s="1079">
        <v>72841</v>
      </c>
      <c r="C4062" s="1080" t="s">
        <v>1092</v>
      </c>
      <c r="D4062" s="1079" t="s">
        <v>1090</v>
      </c>
      <c r="E4062" s="718">
        <v>0.91</v>
      </c>
    </row>
    <row r="4063" spans="2:5">
      <c r="B4063" s="719">
        <v>72842</v>
      </c>
      <c r="C4063" s="720" t="s">
        <v>5346</v>
      </c>
      <c r="D4063" s="719" t="s">
        <v>1090</v>
      </c>
      <c r="E4063" s="721">
        <v>0.73</v>
      </c>
    </row>
    <row r="4064" spans="2:5">
      <c r="B4064" s="1079">
        <v>72843</v>
      </c>
      <c r="C4064" s="1080" t="s">
        <v>1093</v>
      </c>
      <c r="D4064" s="1079" t="s">
        <v>1090</v>
      </c>
      <c r="E4064" s="718">
        <v>0.61</v>
      </c>
    </row>
    <row r="4065" spans="2:5">
      <c r="B4065" s="719">
        <v>72844</v>
      </c>
      <c r="C4065" s="720" t="s">
        <v>5347</v>
      </c>
      <c r="D4065" s="719" t="s">
        <v>1094</v>
      </c>
      <c r="E4065" s="721">
        <v>0.63</v>
      </c>
    </row>
    <row r="4066" spans="2:5">
      <c r="B4066" s="1079">
        <v>72845</v>
      </c>
      <c r="C4066" s="1080" t="s">
        <v>1095</v>
      </c>
      <c r="D4066" s="1079" t="s">
        <v>1094</v>
      </c>
      <c r="E4066" s="718">
        <v>3.82</v>
      </c>
    </row>
    <row r="4067" spans="2:5">
      <c r="B4067" s="719">
        <v>72846</v>
      </c>
      <c r="C4067" s="720" t="s">
        <v>1096</v>
      </c>
      <c r="D4067" s="719" t="s">
        <v>1094</v>
      </c>
      <c r="E4067" s="721">
        <v>3.15</v>
      </c>
    </row>
    <row r="4068" spans="2:5">
      <c r="B4068" s="1079">
        <v>72847</v>
      </c>
      <c r="C4068" s="1080" t="s">
        <v>1097</v>
      </c>
      <c r="D4068" s="1079" t="s">
        <v>1094</v>
      </c>
      <c r="E4068" s="718">
        <v>6.8</v>
      </c>
    </row>
    <row r="4069" spans="2:5">
      <c r="B4069" s="719">
        <v>72848</v>
      </c>
      <c r="C4069" s="720" t="s">
        <v>5348</v>
      </c>
      <c r="D4069" s="719" t="s">
        <v>1094</v>
      </c>
      <c r="E4069" s="721">
        <v>1.7</v>
      </c>
    </row>
    <row r="4070" spans="2:5" ht="30">
      <c r="B4070" s="1079">
        <v>72849</v>
      </c>
      <c r="C4070" s="1080" t="s">
        <v>5349</v>
      </c>
      <c r="D4070" s="1079" t="s">
        <v>1094</v>
      </c>
      <c r="E4070" s="718">
        <v>2.17</v>
      </c>
    </row>
    <row r="4071" spans="2:5">
      <c r="B4071" s="719">
        <v>72850</v>
      </c>
      <c r="C4071" s="720" t="s">
        <v>5350</v>
      </c>
      <c r="D4071" s="719" t="s">
        <v>1094</v>
      </c>
      <c r="E4071" s="721">
        <v>9.0500000000000007</v>
      </c>
    </row>
    <row r="4072" spans="2:5">
      <c r="B4072" s="1079">
        <v>72882</v>
      </c>
      <c r="C4072" s="1080" t="s">
        <v>1089</v>
      </c>
      <c r="D4072" s="1079" t="s">
        <v>1098</v>
      </c>
      <c r="E4072" s="718">
        <v>1.07</v>
      </c>
    </row>
    <row r="4073" spans="2:5">
      <c r="B4073" s="719">
        <v>72883</v>
      </c>
      <c r="C4073" s="720" t="s">
        <v>5345</v>
      </c>
      <c r="D4073" s="719" t="s">
        <v>1098</v>
      </c>
      <c r="E4073" s="721">
        <v>0.85</v>
      </c>
    </row>
    <row r="4074" spans="2:5">
      <c r="B4074" s="1079">
        <v>72884</v>
      </c>
      <c r="C4074" s="1080" t="s">
        <v>1091</v>
      </c>
      <c r="D4074" s="1079" t="s">
        <v>1098</v>
      </c>
      <c r="E4074" s="718">
        <v>0.71</v>
      </c>
    </row>
    <row r="4075" spans="2:5">
      <c r="B4075" s="719">
        <v>72885</v>
      </c>
      <c r="C4075" s="720" t="s">
        <v>1092</v>
      </c>
      <c r="D4075" s="719" t="s">
        <v>1098</v>
      </c>
      <c r="E4075" s="721">
        <v>1.36</v>
      </c>
    </row>
    <row r="4076" spans="2:5">
      <c r="B4076" s="1079">
        <v>72886</v>
      </c>
      <c r="C4076" s="1080" t="s">
        <v>5346</v>
      </c>
      <c r="D4076" s="1079" t="s">
        <v>1098</v>
      </c>
      <c r="E4076" s="718">
        <v>1.08</v>
      </c>
    </row>
    <row r="4077" spans="2:5">
      <c r="B4077" s="719">
        <v>72887</v>
      </c>
      <c r="C4077" s="720" t="s">
        <v>1093</v>
      </c>
      <c r="D4077" s="719" t="s">
        <v>1098</v>
      </c>
      <c r="E4077" s="721">
        <v>0.91</v>
      </c>
    </row>
    <row r="4078" spans="2:5">
      <c r="B4078" s="1079">
        <v>72888</v>
      </c>
      <c r="C4078" s="1080" t="s">
        <v>5347</v>
      </c>
      <c r="D4078" s="1079" t="s">
        <v>25</v>
      </c>
      <c r="E4078" s="718">
        <v>0.95</v>
      </c>
    </row>
    <row r="4079" spans="2:5" ht="30">
      <c r="B4079" s="719">
        <v>72890</v>
      </c>
      <c r="C4079" s="720" t="s">
        <v>5351</v>
      </c>
      <c r="D4079" s="719" t="s">
        <v>25</v>
      </c>
      <c r="E4079" s="721">
        <v>5.74</v>
      </c>
    </row>
    <row r="4080" spans="2:5" ht="30">
      <c r="B4080" s="1079">
        <v>72891</v>
      </c>
      <c r="C4080" s="1080" t="s">
        <v>5352</v>
      </c>
      <c r="D4080" s="1079" t="s">
        <v>25</v>
      </c>
      <c r="E4080" s="718">
        <v>4.7300000000000004</v>
      </c>
    </row>
    <row r="4081" spans="2:5" ht="30">
      <c r="B4081" s="719">
        <v>72892</v>
      </c>
      <c r="C4081" s="720" t="s">
        <v>5353</v>
      </c>
      <c r="D4081" s="719" t="s">
        <v>25</v>
      </c>
      <c r="E4081" s="721">
        <v>10.199999999999999</v>
      </c>
    </row>
    <row r="4082" spans="2:5" ht="30">
      <c r="B4082" s="1079">
        <v>72893</v>
      </c>
      <c r="C4082" s="1080" t="s">
        <v>5354</v>
      </c>
      <c r="D4082" s="1079" t="s">
        <v>25</v>
      </c>
      <c r="E4082" s="718">
        <v>2.54</v>
      </c>
    </row>
    <row r="4083" spans="2:5" ht="30">
      <c r="B4083" s="719">
        <v>72894</v>
      </c>
      <c r="C4083" s="720" t="s">
        <v>5355</v>
      </c>
      <c r="D4083" s="719" t="s">
        <v>25</v>
      </c>
      <c r="E4083" s="721">
        <v>3.26</v>
      </c>
    </row>
    <row r="4084" spans="2:5">
      <c r="B4084" s="1079">
        <v>72895</v>
      </c>
      <c r="C4084" s="1080" t="s">
        <v>9947</v>
      </c>
      <c r="D4084" s="1079" t="s">
        <v>25</v>
      </c>
      <c r="E4084" s="718">
        <v>17.21</v>
      </c>
    </row>
    <row r="4085" spans="2:5">
      <c r="B4085" s="719">
        <v>72897</v>
      </c>
      <c r="C4085" s="720" t="s">
        <v>1099</v>
      </c>
      <c r="D4085" s="719" t="s">
        <v>25</v>
      </c>
      <c r="E4085" s="721">
        <v>17.38</v>
      </c>
    </row>
    <row r="4086" spans="2:5">
      <c r="B4086" s="1079">
        <v>72898</v>
      </c>
      <c r="C4086" s="1080" t="s">
        <v>1100</v>
      </c>
      <c r="D4086" s="1079" t="s">
        <v>25</v>
      </c>
      <c r="E4086" s="718">
        <v>0.95</v>
      </c>
    </row>
    <row r="4087" spans="2:5">
      <c r="B4087" s="719">
        <v>72899</v>
      </c>
      <c r="C4087" s="720" t="s">
        <v>1101</v>
      </c>
      <c r="D4087" s="719" t="s">
        <v>25</v>
      </c>
      <c r="E4087" s="721">
        <v>4.45</v>
      </c>
    </row>
    <row r="4088" spans="2:5">
      <c r="B4088" s="1079">
        <v>72900</v>
      </c>
      <c r="C4088" s="1080" t="s">
        <v>1102</v>
      </c>
      <c r="D4088" s="1079" t="s">
        <v>25</v>
      </c>
      <c r="E4088" s="718">
        <v>4.8899999999999997</v>
      </c>
    </row>
    <row r="4089" spans="2:5" ht="30">
      <c r="B4089" s="719" t="s">
        <v>1103</v>
      </c>
      <c r="C4089" s="720" t="s">
        <v>5356</v>
      </c>
      <c r="D4089" s="719" t="s">
        <v>25</v>
      </c>
      <c r="E4089" s="721">
        <v>1.45</v>
      </c>
    </row>
    <row r="4090" spans="2:5">
      <c r="B4090" s="1079" t="s">
        <v>1104</v>
      </c>
      <c r="C4090" s="1080" t="s">
        <v>1105</v>
      </c>
      <c r="D4090" s="1079" t="s">
        <v>25</v>
      </c>
      <c r="E4090" s="718">
        <v>3.47</v>
      </c>
    </row>
    <row r="4091" spans="2:5">
      <c r="B4091" s="719">
        <v>83356</v>
      </c>
      <c r="C4091" s="720" t="s">
        <v>1106</v>
      </c>
      <c r="D4091" s="719" t="s">
        <v>1098</v>
      </c>
      <c r="E4091" s="721">
        <v>0.65</v>
      </c>
    </row>
    <row r="4092" spans="2:5">
      <c r="B4092" s="1079">
        <v>83358</v>
      </c>
      <c r="C4092" s="1080" t="s">
        <v>1107</v>
      </c>
      <c r="D4092" s="1079" t="s">
        <v>1098</v>
      </c>
      <c r="E4092" s="718">
        <v>1.34</v>
      </c>
    </row>
    <row r="4093" spans="2:5">
      <c r="B4093" s="719">
        <v>95285</v>
      </c>
      <c r="C4093" s="720" t="s">
        <v>10870</v>
      </c>
      <c r="D4093" s="719" t="s">
        <v>25</v>
      </c>
      <c r="E4093" s="721">
        <v>3.1</v>
      </c>
    </row>
    <row r="4094" spans="2:5">
      <c r="B4094" s="1079">
        <v>95286</v>
      </c>
      <c r="C4094" s="1080" t="s">
        <v>10871</v>
      </c>
      <c r="D4094" s="1079" t="s">
        <v>25</v>
      </c>
      <c r="E4094" s="718">
        <v>3.18</v>
      </c>
    </row>
    <row r="4095" spans="2:5">
      <c r="B4095" s="719">
        <v>95287</v>
      </c>
      <c r="C4095" s="720" t="s">
        <v>10872</v>
      </c>
      <c r="D4095" s="719" t="s">
        <v>25</v>
      </c>
      <c r="E4095" s="721">
        <v>3.26</v>
      </c>
    </row>
    <row r="4096" spans="2:5">
      <c r="B4096" s="1079">
        <v>95288</v>
      </c>
      <c r="C4096" s="1080" t="s">
        <v>10873</v>
      </c>
      <c r="D4096" s="1079" t="s">
        <v>25</v>
      </c>
      <c r="E4096" s="718">
        <v>3.36</v>
      </c>
    </row>
    <row r="4097" spans="2:5">
      <c r="B4097" s="719">
        <v>95289</v>
      </c>
      <c r="C4097" s="720" t="s">
        <v>10874</v>
      </c>
      <c r="D4097" s="719" t="s">
        <v>25</v>
      </c>
      <c r="E4097" s="721">
        <v>3.45</v>
      </c>
    </row>
    <row r="4098" spans="2:5">
      <c r="B4098" s="1079">
        <v>95290</v>
      </c>
      <c r="C4098" s="1080" t="s">
        <v>10875</v>
      </c>
      <c r="D4098" s="1079" t="s">
        <v>1098</v>
      </c>
      <c r="E4098" s="718">
        <v>1.51</v>
      </c>
    </row>
    <row r="4099" spans="2:5">
      <c r="B4099" s="719">
        <v>95291</v>
      </c>
      <c r="C4099" s="720" t="s">
        <v>10876</v>
      </c>
      <c r="D4099" s="719" t="s">
        <v>25</v>
      </c>
      <c r="E4099" s="721">
        <v>2.76</v>
      </c>
    </row>
    <row r="4100" spans="2:5">
      <c r="B4100" s="1079">
        <v>95292</v>
      </c>
      <c r="C4100" s="1080" t="s">
        <v>10877</v>
      </c>
      <c r="D4100" s="1079" t="s">
        <v>25</v>
      </c>
      <c r="E4100" s="718">
        <v>2.83</v>
      </c>
    </row>
    <row r="4101" spans="2:5">
      <c r="B4101" s="719">
        <v>95293</v>
      </c>
      <c r="C4101" s="720" t="s">
        <v>10878</v>
      </c>
      <c r="D4101" s="719" t="s">
        <v>25</v>
      </c>
      <c r="E4101" s="721">
        <v>2.91</v>
      </c>
    </row>
    <row r="4102" spans="2:5">
      <c r="B4102" s="1079">
        <v>95294</v>
      </c>
      <c r="C4102" s="1080" t="s">
        <v>10879</v>
      </c>
      <c r="D4102" s="1079" t="s">
        <v>25</v>
      </c>
      <c r="E4102" s="718">
        <v>3.07</v>
      </c>
    </row>
    <row r="4103" spans="2:5">
      <c r="B4103" s="719">
        <v>95295</v>
      </c>
      <c r="C4103" s="720" t="s">
        <v>10880</v>
      </c>
      <c r="D4103" s="719" t="s">
        <v>25</v>
      </c>
      <c r="E4103" s="721">
        <v>2.99</v>
      </c>
    </row>
    <row r="4104" spans="2:5">
      <c r="B4104" s="1079">
        <v>95296</v>
      </c>
      <c r="C4104" s="1080" t="s">
        <v>10881</v>
      </c>
      <c r="D4104" s="1079" t="s">
        <v>1098</v>
      </c>
      <c r="E4104" s="718">
        <v>1.34</v>
      </c>
    </row>
    <row r="4105" spans="2:5">
      <c r="B4105" s="719">
        <v>95297</v>
      </c>
      <c r="C4105" s="720" t="s">
        <v>10882</v>
      </c>
      <c r="D4105" s="719" t="s">
        <v>25</v>
      </c>
      <c r="E4105" s="721">
        <v>2.4700000000000002</v>
      </c>
    </row>
    <row r="4106" spans="2:5">
      <c r="B4106" s="1079">
        <v>95298</v>
      </c>
      <c r="C4106" s="1080" t="s">
        <v>10883</v>
      </c>
      <c r="D4106" s="1079" t="s">
        <v>25</v>
      </c>
      <c r="E4106" s="718">
        <v>2.54</v>
      </c>
    </row>
    <row r="4107" spans="2:5">
      <c r="B4107" s="719">
        <v>95299</v>
      </c>
      <c r="C4107" s="720" t="s">
        <v>10884</v>
      </c>
      <c r="D4107" s="719" t="s">
        <v>25</v>
      </c>
      <c r="E4107" s="721">
        <v>2.61</v>
      </c>
    </row>
    <row r="4108" spans="2:5">
      <c r="B4108" s="1079">
        <v>95300</v>
      </c>
      <c r="C4108" s="1080" t="s">
        <v>10885</v>
      </c>
      <c r="D4108" s="1079" t="s">
        <v>25</v>
      </c>
      <c r="E4108" s="718">
        <v>2.69</v>
      </c>
    </row>
    <row r="4109" spans="2:5">
      <c r="B4109" s="719">
        <v>95301</v>
      </c>
      <c r="C4109" s="720" t="s">
        <v>10886</v>
      </c>
      <c r="D4109" s="719" t="s">
        <v>25</v>
      </c>
      <c r="E4109" s="721">
        <v>2.76</v>
      </c>
    </row>
    <row r="4110" spans="2:5">
      <c r="B4110" s="1079">
        <v>95302</v>
      </c>
      <c r="C4110" s="1080" t="s">
        <v>10887</v>
      </c>
      <c r="D4110" s="1079" t="s">
        <v>1098</v>
      </c>
      <c r="E4110" s="718">
        <v>1.21</v>
      </c>
    </row>
    <row r="4111" spans="2:5">
      <c r="B4111" s="719">
        <v>95303</v>
      </c>
      <c r="C4111" s="720" t="s">
        <v>10888</v>
      </c>
      <c r="D4111" s="719" t="s">
        <v>1098</v>
      </c>
      <c r="E4111" s="721">
        <v>0.83</v>
      </c>
    </row>
    <row r="4112" spans="2:5">
      <c r="B4112" s="1079">
        <v>94097</v>
      </c>
      <c r="C4112" s="1080" t="s">
        <v>9567</v>
      </c>
      <c r="D4112" s="1079" t="s">
        <v>0</v>
      </c>
      <c r="E4112" s="718">
        <v>4.1900000000000004</v>
      </c>
    </row>
    <row r="4113" spans="2:5">
      <c r="B4113" s="719">
        <v>94098</v>
      </c>
      <c r="C4113" s="720" t="s">
        <v>9568</v>
      </c>
      <c r="D4113" s="719" t="s">
        <v>0</v>
      </c>
      <c r="E4113" s="721">
        <v>4.75</v>
      </c>
    </row>
    <row r="4114" spans="2:5" ht="30">
      <c r="B4114" s="1079">
        <v>94099</v>
      </c>
      <c r="C4114" s="1080" t="s">
        <v>9569</v>
      </c>
      <c r="D4114" s="1079" t="s">
        <v>0</v>
      </c>
      <c r="E4114" s="718">
        <v>2.08</v>
      </c>
    </row>
    <row r="4115" spans="2:5" ht="30">
      <c r="B4115" s="719">
        <v>94100</v>
      </c>
      <c r="C4115" s="720" t="s">
        <v>9570</v>
      </c>
      <c r="D4115" s="719" t="s">
        <v>0</v>
      </c>
      <c r="E4115" s="721">
        <v>2.64</v>
      </c>
    </row>
    <row r="4116" spans="2:5" ht="30">
      <c r="B4116" s="1079">
        <v>94102</v>
      </c>
      <c r="C4116" s="1080" t="s">
        <v>10195</v>
      </c>
      <c r="D4116" s="1079" t="s">
        <v>25</v>
      </c>
      <c r="E4116" s="718">
        <v>153.6</v>
      </c>
    </row>
    <row r="4117" spans="2:5" ht="30">
      <c r="B4117" s="719">
        <v>94103</v>
      </c>
      <c r="C4117" s="720" t="s">
        <v>10196</v>
      </c>
      <c r="D4117" s="719" t="s">
        <v>25</v>
      </c>
      <c r="E4117" s="721">
        <v>168.81</v>
      </c>
    </row>
    <row r="4118" spans="2:5" ht="30">
      <c r="B4118" s="1079">
        <v>94104</v>
      </c>
      <c r="C4118" s="1080" t="s">
        <v>10197</v>
      </c>
      <c r="D4118" s="1079" t="s">
        <v>25</v>
      </c>
      <c r="E4118" s="718">
        <v>156.80000000000001</v>
      </c>
    </row>
    <row r="4119" spans="2:5" ht="30">
      <c r="B4119" s="719">
        <v>94105</v>
      </c>
      <c r="C4119" s="720" t="s">
        <v>10198</v>
      </c>
      <c r="D4119" s="719" t="s">
        <v>25</v>
      </c>
      <c r="E4119" s="721">
        <v>172.03</v>
      </c>
    </row>
    <row r="4120" spans="2:5" ht="30">
      <c r="B4120" s="1079">
        <v>94106</v>
      </c>
      <c r="C4120" s="1080" t="s">
        <v>10199</v>
      </c>
      <c r="D4120" s="1079" t="s">
        <v>25</v>
      </c>
      <c r="E4120" s="718">
        <v>137.43</v>
      </c>
    </row>
    <row r="4121" spans="2:5" ht="30">
      <c r="B4121" s="719">
        <v>94107</v>
      </c>
      <c r="C4121" s="720" t="s">
        <v>10200</v>
      </c>
      <c r="D4121" s="719" t="s">
        <v>25</v>
      </c>
      <c r="E4121" s="721">
        <v>152.65</v>
      </c>
    </row>
    <row r="4122" spans="2:5" ht="30">
      <c r="B4122" s="1079">
        <v>94108</v>
      </c>
      <c r="C4122" s="1080" t="s">
        <v>10201</v>
      </c>
      <c r="D4122" s="1079" t="s">
        <v>25</v>
      </c>
      <c r="E4122" s="718">
        <v>140.65</v>
      </c>
    </row>
    <row r="4123" spans="2:5" ht="30">
      <c r="B4123" s="719">
        <v>94110</v>
      </c>
      <c r="C4123" s="720" t="s">
        <v>10202</v>
      </c>
      <c r="D4123" s="719" t="s">
        <v>25</v>
      </c>
      <c r="E4123" s="721">
        <v>155.85</v>
      </c>
    </row>
    <row r="4124" spans="2:5" ht="30">
      <c r="B4124" s="1079">
        <v>94111</v>
      </c>
      <c r="C4124" s="1080" t="s">
        <v>10203</v>
      </c>
      <c r="D4124" s="1079" t="s">
        <v>25</v>
      </c>
      <c r="E4124" s="718">
        <v>132.05000000000001</v>
      </c>
    </row>
    <row r="4125" spans="2:5" ht="30">
      <c r="B4125" s="719">
        <v>94112</v>
      </c>
      <c r="C4125" s="720" t="s">
        <v>10204</v>
      </c>
      <c r="D4125" s="719" t="s">
        <v>25</v>
      </c>
      <c r="E4125" s="721">
        <v>142.24</v>
      </c>
    </row>
    <row r="4126" spans="2:5" ht="30">
      <c r="B4126" s="1079">
        <v>94113</v>
      </c>
      <c r="C4126" s="1080" t="s">
        <v>10205</v>
      </c>
      <c r="D4126" s="1079" t="s">
        <v>25</v>
      </c>
      <c r="E4126" s="718">
        <v>137.25</v>
      </c>
    </row>
    <row r="4127" spans="2:5" ht="30">
      <c r="B4127" s="719">
        <v>94114</v>
      </c>
      <c r="C4127" s="720" t="s">
        <v>10206</v>
      </c>
      <c r="D4127" s="719" t="s">
        <v>25</v>
      </c>
      <c r="E4127" s="721">
        <v>148.11000000000001</v>
      </c>
    </row>
    <row r="4128" spans="2:5" ht="30">
      <c r="B4128" s="1079">
        <v>94115</v>
      </c>
      <c r="C4128" s="1080" t="s">
        <v>10207</v>
      </c>
      <c r="D4128" s="1079" t="s">
        <v>25</v>
      </c>
      <c r="E4128" s="718">
        <v>107.75</v>
      </c>
    </row>
    <row r="4129" spans="2:5" ht="30">
      <c r="B4129" s="719">
        <v>94116</v>
      </c>
      <c r="C4129" s="720" t="s">
        <v>10208</v>
      </c>
      <c r="D4129" s="719" t="s">
        <v>25</v>
      </c>
      <c r="E4129" s="721">
        <v>114.41</v>
      </c>
    </row>
    <row r="4130" spans="2:5" ht="30">
      <c r="B4130" s="1079">
        <v>94117</v>
      </c>
      <c r="C4130" s="1080" t="s">
        <v>10209</v>
      </c>
      <c r="D4130" s="1079" t="s">
        <v>25</v>
      </c>
      <c r="E4130" s="718">
        <v>112.58</v>
      </c>
    </row>
    <row r="4131" spans="2:5" ht="30">
      <c r="B4131" s="719">
        <v>94118</v>
      </c>
      <c r="C4131" s="720" t="s">
        <v>10210</v>
      </c>
      <c r="D4131" s="719" t="s">
        <v>25</v>
      </c>
      <c r="E4131" s="721">
        <v>120.08</v>
      </c>
    </row>
    <row r="4132" spans="2:5">
      <c r="B4132" s="1079">
        <v>6514</v>
      </c>
      <c r="C4132" s="1080" t="s">
        <v>1108</v>
      </c>
      <c r="D4132" s="1079" t="s">
        <v>25</v>
      </c>
      <c r="E4132" s="718">
        <v>84.72</v>
      </c>
    </row>
    <row r="4133" spans="2:5">
      <c r="B4133" s="719">
        <v>88549</v>
      </c>
      <c r="C4133" s="720" t="s">
        <v>5357</v>
      </c>
      <c r="D4133" s="719" t="s">
        <v>25</v>
      </c>
      <c r="E4133" s="721">
        <v>66.069999999999993</v>
      </c>
    </row>
    <row r="4134" spans="2:5">
      <c r="B4134" s="1079">
        <v>41721</v>
      </c>
      <c r="C4134" s="1080" t="s">
        <v>1109</v>
      </c>
      <c r="D4134" s="1079" t="s">
        <v>25</v>
      </c>
      <c r="E4134" s="718">
        <v>2.68</v>
      </c>
    </row>
    <row r="4135" spans="2:5">
      <c r="B4135" s="719">
        <v>41722</v>
      </c>
      <c r="C4135" s="720" t="s">
        <v>1110</v>
      </c>
      <c r="D4135" s="719" t="s">
        <v>25</v>
      </c>
      <c r="E4135" s="721">
        <v>3.98</v>
      </c>
    </row>
    <row r="4136" spans="2:5">
      <c r="B4136" s="1079" t="s">
        <v>1111</v>
      </c>
      <c r="C4136" s="1080" t="s">
        <v>1112</v>
      </c>
      <c r="D4136" s="1079" t="s">
        <v>25</v>
      </c>
      <c r="E4136" s="718">
        <v>4.24</v>
      </c>
    </row>
    <row r="4137" spans="2:5" ht="30">
      <c r="B4137" s="719" t="s">
        <v>1113</v>
      </c>
      <c r="C4137" s="720" t="s">
        <v>5358</v>
      </c>
      <c r="D4137" s="719" t="s">
        <v>25</v>
      </c>
      <c r="E4137" s="721">
        <v>4.83</v>
      </c>
    </row>
    <row r="4138" spans="2:5">
      <c r="B4138" s="1079" t="s">
        <v>1114</v>
      </c>
      <c r="C4138" s="1080" t="s">
        <v>5359</v>
      </c>
      <c r="D4138" s="1079" t="s">
        <v>25</v>
      </c>
      <c r="E4138" s="718">
        <v>1.95</v>
      </c>
    </row>
    <row r="4139" spans="2:5">
      <c r="B4139" s="719">
        <v>83344</v>
      </c>
      <c r="C4139" s="720" t="s">
        <v>5360</v>
      </c>
      <c r="D4139" s="719" t="s">
        <v>25</v>
      </c>
      <c r="E4139" s="721">
        <v>0.98</v>
      </c>
    </row>
    <row r="4140" spans="2:5">
      <c r="B4140" s="1079">
        <v>95606</v>
      </c>
      <c r="C4140" s="1080" t="s">
        <v>11295</v>
      </c>
      <c r="D4140" s="1079" t="s">
        <v>25</v>
      </c>
      <c r="E4140" s="718">
        <v>1.03</v>
      </c>
    </row>
    <row r="4141" spans="2:5" ht="30">
      <c r="B4141" s="719">
        <v>72131</v>
      </c>
      <c r="C4141" s="720" t="s">
        <v>1115</v>
      </c>
      <c r="D4141" s="719" t="s">
        <v>0</v>
      </c>
      <c r="E4141" s="721">
        <v>107.22</v>
      </c>
    </row>
    <row r="4142" spans="2:5" ht="30">
      <c r="B4142" s="1079">
        <v>72132</v>
      </c>
      <c r="C4142" s="1080" t="s">
        <v>1116</v>
      </c>
      <c r="D4142" s="1079" t="s">
        <v>0</v>
      </c>
      <c r="E4142" s="718">
        <v>55.27</v>
      </c>
    </row>
    <row r="4143" spans="2:5" ht="30">
      <c r="B4143" s="719">
        <v>72133</v>
      </c>
      <c r="C4143" s="720" t="s">
        <v>1117</v>
      </c>
      <c r="D4143" s="719" t="s">
        <v>0</v>
      </c>
      <c r="E4143" s="721">
        <v>189.58</v>
      </c>
    </row>
    <row r="4144" spans="2:5" ht="30">
      <c r="B4144" s="1079">
        <v>87471</v>
      </c>
      <c r="C4144" s="1080" t="s">
        <v>5362</v>
      </c>
      <c r="D4144" s="1079" t="s">
        <v>0</v>
      </c>
      <c r="E4144" s="718">
        <v>34.89</v>
      </c>
    </row>
    <row r="4145" spans="2:5" ht="30">
      <c r="B4145" s="719">
        <v>87472</v>
      </c>
      <c r="C4145" s="720" t="s">
        <v>5363</v>
      </c>
      <c r="D4145" s="719" t="s">
        <v>0</v>
      </c>
      <c r="E4145" s="721">
        <v>35.75</v>
      </c>
    </row>
    <row r="4146" spans="2:5" ht="30">
      <c r="B4146" s="1079">
        <v>87473</v>
      </c>
      <c r="C4146" s="1080" t="s">
        <v>5364</v>
      </c>
      <c r="D4146" s="1079" t="s">
        <v>0</v>
      </c>
      <c r="E4146" s="718">
        <v>48.26</v>
      </c>
    </row>
    <row r="4147" spans="2:5" ht="30">
      <c r="B4147" s="719">
        <v>87474</v>
      </c>
      <c r="C4147" s="720" t="s">
        <v>5365</v>
      </c>
      <c r="D4147" s="719" t="s">
        <v>0</v>
      </c>
      <c r="E4147" s="721">
        <v>49.22</v>
      </c>
    </row>
    <row r="4148" spans="2:5" ht="30">
      <c r="B4148" s="1079">
        <v>87475</v>
      </c>
      <c r="C4148" s="1080" t="s">
        <v>5366</v>
      </c>
      <c r="D4148" s="1079" t="s">
        <v>0</v>
      </c>
      <c r="E4148" s="718">
        <v>56.69</v>
      </c>
    </row>
    <row r="4149" spans="2:5" ht="30">
      <c r="B4149" s="719">
        <v>87476</v>
      </c>
      <c r="C4149" s="720" t="s">
        <v>5367</v>
      </c>
      <c r="D4149" s="719" t="s">
        <v>0</v>
      </c>
      <c r="E4149" s="721">
        <v>57.82</v>
      </c>
    </row>
    <row r="4150" spans="2:5" ht="30">
      <c r="B4150" s="1079">
        <v>87477</v>
      </c>
      <c r="C4150" s="1080" t="s">
        <v>5368</v>
      </c>
      <c r="D4150" s="1079" t="s">
        <v>0</v>
      </c>
      <c r="E4150" s="718">
        <v>31.54</v>
      </c>
    </row>
    <row r="4151" spans="2:5" ht="30">
      <c r="B4151" s="719">
        <v>87478</v>
      </c>
      <c r="C4151" s="720" t="s">
        <v>5369</v>
      </c>
      <c r="D4151" s="719" t="s">
        <v>0</v>
      </c>
      <c r="E4151" s="721">
        <v>32.4</v>
      </c>
    </row>
    <row r="4152" spans="2:5" ht="30">
      <c r="B4152" s="1079">
        <v>87479</v>
      </c>
      <c r="C4152" s="1080" t="s">
        <v>5370</v>
      </c>
      <c r="D4152" s="1079" t="s">
        <v>0</v>
      </c>
      <c r="E4152" s="718">
        <v>44.38</v>
      </c>
    </row>
    <row r="4153" spans="2:5" ht="30">
      <c r="B4153" s="719">
        <v>87480</v>
      </c>
      <c r="C4153" s="720" t="s">
        <v>5371</v>
      </c>
      <c r="D4153" s="719" t="s">
        <v>0</v>
      </c>
      <c r="E4153" s="721">
        <v>45.35</v>
      </c>
    </row>
    <row r="4154" spans="2:5" ht="30">
      <c r="B4154" s="1079">
        <v>87481</v>
      </c>
      <c r="C4154" s="1080" t="s">
        <v>5372</v>
      </c>
      <c r="D4154" s="1079" t="s">
        <v>0</v>
      </c>
      <c r="E4154" s="718">
        <v>52.83</v>
      </c>
    </row>
    <row r="4155" spans="2:5" ht="30">
      <c r="B4155" s="719">
        <v>87482</v>
      </c>
      <c r="C4155" s="720" t="s">
        <v>5373</v>
      </c>
      <c r="D4155" s="719" t="s">
        <v>0</v>
      </c>
      <c r="E4155" s="721">
        <v>53.97</v>
      </c>
    </row>
    <row r="4156" spans="2:5" ht="30">
      <c r="B4156" s="1079">
        <v>87483</v>
      </c>
      <c r="C4156" s="1080" t="s">
        <v>5374</v>
      </c>
      <c r="D4156" s="1079" t="s">
        <v>0</v>
      </c>
      <c r="E4156" s="718">
        <v>40</v>
      </c>
    </row>
    <row r="4157" spans="2:5" ht="30">
      <c r="B4157" s="719">
        <v>87484</v>
      </c>
      <c r="C4157" s="720" t="s">
        <v>5375</v>
      </c>
      <c r="D4157" s="719" t="s">
        <v>0</v>
      </c>
      <c r="E4157" s="721">
        <v>40.85</v>
      </c>
    </row>
    <row r="4158" spans="2:5" ht="30">
      <c r="B4158" s="1079">
        <v>87485</v>
      </c>
      <c r="C4158" s="1080" t="s">
        <v>5376</v>
      </c>
      <c r="D4158" s="1079" t="s">
        <v>0</v>
      </c>
      <c r="E4158" s="718">
        <v>53.46</v>
      </c>
    </row>
    <row r="4159" spans="2:5" ht="30">
      <c r="B4159" s="719">
        <v>87487</v>
      </c>
      <c r="C4159" s="720" t="s">
        <v>5377</v>
      </c>
      <c r="D4159" s="719" t="s">
        <v>0</v>
      </c>
      <c r="E4159" s="721">
        <v>61.74</v>
      </c>
    </row>
    <row r="4160" spans="2:5" ht="30">
      <c r="B4160" s="1079">
        <v>87488</v>
      </c>
      <c r="C4160" s="1080" t="s">
        <v>5378</v>
      </c>
      <c r="D4160" s="1079" t="s">
        <v>0</v>
      </c>
      <c r="E4160" s="718">
        <v>62.87</v>
      </c>
    </row>
    <row r="4161" spans="2:5" ht="30">
      <c r="B4161" s="719">
        <v>87489</v>
      </c>
      <c r="C4161" s="720" t="s">
        <v>5379</v>
      </c>
      <c r="D4161" s="719" t="s">
        <v>0</v>
      </c>
      <c r="E4161" s="721">
        <v>34.479999999999997</v>
      </c>
    </row>
    <row r="4162" spans="2:5" ht="30">
      <c r="B4162" s="1079">
        <v>87490</v>
      </c>
      <c r="C4162" s="1080" t="s">
        <v>5380</v>
      </c>
      <c r="D4162" s="1079" t="s">
        <v>0</v>
      </c>
      <c r="E4162" s="718">
        <v>35.340000000000003</v>
      </c>
    </row>
    <row r="4163" spans="2:5" ht="30">
      <c r="B4163" s="719">
        <v>87491</v>
      </c>
      <c r="C4163" s="720" t="s">
        <v>5381</v>
      </c>
      <c r="D4163" s="719" t="s">
        <v>0</v>
      </c>
      <c r="E4163" s="721">
        <v>47.42</v>
      </c>
    </row>
    <row r="4164" spans="2:5" ht="30">
      <c r="B4164" s="1079">
        <v>87492</v>
      </c>
      <c r="C4164" s="1080" t="s">
        <v>5382</v>
      </c>
      <c r="D4164" s="1079" t="s">
        <v>0</v>
      </c>
      <c r="E4164" s="718">
        <v>48.39</v>
      </c>
    </row>
    <row r="4165" spans="2:5" ht="30">
      <c r="B4165" s="719">
        <v>87493</v>
      </c>
      <c r="C4165" s="720" t="s">
        <v>5383</v>
      </c>
      <c r="D4165" s="719" t="s">
        <v>0</v>
      </c>
      <c r="E4165" s="721">
        <v>55.96</v>
      </c>
    </row>
    <row r="4166" spans="2:5" ht="30">
      <c r="B4166" s="1079">
        <v>87494</v>
      </c>
      <c r="C4166" s="1080" t="s">
        <v>5384</v>
      </c>
      <c r="D4166" s="1079" t="s">
        <v>0</v>
      </c>
      <c r="E4166" s="718">
        <v>57.09</v>
      </c>
    </row>
    <row r="4167" spans="2:5" ht="30">
      <c r="B4167" s="719">
        <v>87495</v>
      </c>
      <c r="C4167" s="720" t="s">
        <v>5385</v>
      </c>
      <c r="D4167" s="719" t="s">
        <v>0</v>
      </c>
      <c r="E4167" s="721">
        <v>58.86</v>
      </c>
    </row>
    <row r="4168" spans="2:5" ht="30">
      <c r="B4168" s="1079">
        <v>87496</v>
      </c>
      <c r="C4168" s="1080" t="s">
        <v>5386</v>
      </c>
      <c r="D4168" s="1079" t="s">
        <v>0</v>
      </c>
      <c r="E4168" s="718">
        <v>59.67</v>
      </c>
    </row>
    <row r="4169" spans="2:5" ht="30">
      <c r="B4169" s="719">
        <v>87497</v>
      </c>
      <c r="C4169" s="720" t="s">
        <v>10950</v>
      </c>
      <c r="D4169" s="719" t="s">
        <v>0</v>
      </c>
      <c r="E4169" s="721">
        <v>57.15</v>
      </c>
    </row>
    <row r="4170" spans="2:5" ht="30">
      <c r="B4170" s="1079">
        <v>87498</v>
      </c>
      <c r="C4170" s="1080" t="s">
        <v>10951</v>
      </c>
      <c r="D4170" s="1079" t="s">
        <v>0</v>
      </c>
      <c r="E4170" s="718">
        <v>58.17</v>
      </c>
    </row>
    <row r="4171" spans="2:5" ht="30">
      <c r="B4171" s="719">
        <v>87499</v>
      </c>
      <c r="C4171" s="720" t="s">
        <v>5387</v>
      </c>
      <c r="D4171" s="719" t="s">
        <v>0</v>
      </c>
      <c r="E4171" s="721">
        <v>83.52</v>
      </c>
    </row>
    <row r="4172" spans="2:5" ht="30">
      <c r="B4172" s="1079">
        <v>87500</v>
      </c>
      <c r="C4172" s="1080" t="s">
        <v>5388</v>
      </c>
      <c r="D4172" s="1079" t="s">
        <v>0</v>
      </c>
      <c r="E4172" s="718">
        <v>84.39</v>
      </c>
    </row>
    <row r="4173" spans="2:5" ht="45">
      <c r="B4173" s="719">
        <v>87501</v>
      </c>
      <c r="C4173" s="720" t="s">
        <v>11296</v>
      </c>
      <c r="D4173" s="719" t="s">
        <v>0</v>
      </c>
      <c r="E4173" s="721">
        <v>110.26</v>
      </c>
    </row>
    <row r="4174" spans="2:5" ht="30">
      <c r="B4174" s="1079">
        <v>87502</v>
      </c>
      <c r="C4174" s="1080" t="s">
        <v>11297</v>
      </c>
      <c r="D4174" s="1079" t="s">
        <v>0</v>
      </c>
      <c r="E4174" s="718">
        <v>111.37</v>
      </c>
    </row>
    <row r="4175" spans="2:5" ht="30">
      <c r="B4175" s="719">
        <v>87503</v>
      </c>
      <c r="C4175" s="720" t="s">
        <v>5389</v>
      </c>
      <c r="D4175" s="719" t="s">
        <v>0</v>
      </c>
      <c r="E4175" s="721">
        <v>50.46</v>
      </c>
    </row>
    <row r="4176" spans="2:5" ht="30">
      <c r="B4176" s="1079">
        <v>87504</v>
      </c>
      <c r="C4176" s="1080" t="s">
        <v>5390</v>
      </c>
      <c r="D4176" s="1079" t="s">
        <v>0</v>
      </c>
      <c r="E4176" s="718">
        <v>51.27</v>
      </c>
    </row>
    <row r="4177" spans="2:5" ht="45">
      <c r="B4177" s="719">
        <v>87505</v>
      </c>
      <c r="C4177" s="720" t="s">
        <v>10952</v>
      </c>
      <c r="D4177" s="719" t="s">
        <v>0</v>
      </c>
      <c r="E4177" s="721">
        <v>48.74</v>
      </c>
    </row>
    <row r="4178" spans="2:5" ht="30">
      <c r="B4178" s="1079">
        <v>87506</v>
      </c>
      <c r="C4178" s="1080" t="s">
        <v>10953</v>
      </c>
      <c r="D4178" s="1079" t="s">
        <v>0</v>
      </c>
      <c r="E4178" s="718">
        <v>49.77</v>
      </c>
    </row>
    <row r="4179" spans="2:5" ht="30">
      <c r="B4179" s="719">
        <v>87507</v>
      </c>
      <c r="C4179" s="720" t="s">
        <v>5391</v>
      </c>
      <c r="D4179" s="719" t="s">
        <v>0</v>
      </c>
      <c r="E4179" s="721">
        <v>75.08</v>
      </c>
    </row>
    <row r="4180" spans="2:5" ht="30">
      <c r="B4180" s="1079">
        <v>87508</v>
      </c>
      <c r="C4180" s="1080" t="s">
        <v>5392</v>
      </c>
      <c r="D4180" s="1079" t="s">
        <v>0</v>
      </c>
      <c r="E4180" s="718">
        <v>75.95</v>
      </c>
    </row>
    <row r="4181" spans="2:5" ht="45">
      <c r="B4181" s="719">
        <v>87509</v>
      </c>
      <c r="C4181" s="720" t="s">
        <v>11298</v>
      </c>
      <c r="D4181" s="719" t="s">
        <v>0</v>
      </c>
      <c r="E4181" s="721">
        <v>100.44</v>
      </c>
    </row>
    <row r="4182" spans="2:5" ht="45">
      <c r="B4182" s="1079">
        <v>87510</v>
      </c>
      <c r="C4182" s="1080" t="s">
        <v>11299</v>
      </c>
      <c r="D4182" s="1079" t="s">
        <v>0</v>
      </c>
      <c r="E4182" s="718">
        <v>101.55</v>
      </c>
    </row>
    <row r="4183" spans="2:5" ht="30">
      <c r="B4183" s="719">
        <v>87511</v>
      </c>
      <c r="C4183" s="720" t="s">
        <v>5393</v>
      </c>
      <c r="D4183" s="719" t="s">
        <v>0</v>
      </c>
      <c r="E4183" s="721">
        <v>66.02</v>
      </c>
    </row>
    <row r="4184" spans="2:5" ht="30">
      <c r="B4184" s="1079">
        <v>87512</v>
      </c>
      <c r="C4184" s="1080" t="s">
        <v>5394</v>
      </c>
      <c r="D4184" s="1079" t="s">
        <v>0</v>
      </c>
      <c r="E4184" s="718">
        <v>66.819999999999993</v>
      </c>
    </row>
    <row r="4185" spans="2:5" ht="30">
      <c r="B4185" s="719">
        <v>87513</v>
      </c>
      <c r="C4185" s="720" t="s">
        <v>10954</v>
      </c>
      <c r="D4185" s="719" t="s">
        <v>0</v>
      </c>
      <c r="E4185" s="721">
        <v>64.59</v>
      </c>
    </row>
    <row r="4186" spans="2:5" ht="30">
      <c r="B4186" s="1079">
        <v>87514</v>
      </c>
      <c r="C4186" s="1080" t="s">
        <v>10955</v>
      </c>
      <c r="D4186" s="1079" t="s">
        <v>0</v>
      </c>
      <c r="E4186" s="718">
        <v>65.62</v>
      </c>
    </row>
    <row r="4187" spans="2:5" ht="30">
      <c r="B4187" s="719">
        <v>87515</v>
      </c>
      <c r="C4187" s="720" t="s">
        <v>5395</v>
      </c>
      <c r="D4187" s="719" t="s">
        <v>0</v>
      </c>
      <c r="E4187" s="721">
        <v>90.66</v>
      </c>
    </row>
    <row r="4188" spans="2:5" ht="30">
      <c r="B4188" s="1079">
        <v>87516</v>
      </c>
      <c r="C4188" s="1080" t="s">
        <v>5396</v>
      </c>
      <c r="D4188" s="1079" t="s">
        <v>0</v>
      </c>
      <c r="E4188" s="718">
        <v>91.53</v>
      </c>
    </row>
    <row r="4189" spans="2:5" ht="45">
      <c r="B4189" s="719">
        <v>87517</v>
      </c>
      <c r="C4189" s="720" t="s">
        <v>11300</v>
      </c>
      <c r="D4189" s="719" t="s">
        <v>0</v>
      </c>
      <c r="E4189" s="721">
        <v>117.74</v>
      </c>
    </row>
    <row r="4190" spans="2:5" ht="30">
      <c r="B4190" s="1079">
        <v>87518</v>
      </c>
      <c r="C4190" s="1080" t="s">
        <v>11301</v>
      </c>
      <c r="D4190" s="1079" t="s">
        <v>0</v>
      </c>
      <c r="E4190" s="718">
        <v>118.84</v>
      </c>
    </row>
    <row r="4191" spans="2:5" ht="30">
      <c r="B4191" s="719">
        <v>87519</v>
      </c>
      <c r="C4191" s="720" t="s">
        <v>5397</v>
      </c>
      <c r="D4191" s="719" t="s">
        <v>0</v>
      </c>
      <c r="E4191" s="721">
        <v>54.98</v>
      </c>
    </row>
    <row r="4192" spans="2:5" ht="30">
      <c r="B4192" s="1079">
        <v>87520</v>
      </c>
      <c r="C4192" s="1080" t="s">
        <v>5398</v>
      </c>
      <c r="D4192" s="1079" t="s">
        <v>0</v>
      </c>
      <c r="E4192" s="718">
        <v>55.78</v>
      </c>
    </row>
    <row r="4193" spans="2:5" ht="45">
      <c r="B4193" s="719">
        <v>87521</v>
      </c>
      <c r="C4193" s="720" t="s">
        <v>10956</v>
      </c>
      <c r="D4193" s="719" t="s">
        <v>0</v>
      </c>
      <c r="E4193" s="721">
        <v>53.3</v>
      </c>
    </row>
    <row r="4194" spans="2:5" ht="30">
      <c r="B4194" s="1079">
        <v>87522</v>
      </c>
      <c r="C4194" s="1080" t="s">
        <v>10957</v>
      </c>
      <c r="D4194" s="1079" t="s">
        <v>0</v>
      </c>
      <c r="E4194" s="718">
        <v>54.33</v>
      </c>
    </row>
    <row r="4195" spans="2:5" ht="30">
      <c r="B4195" s="719">
        <v>87523</v>
      </c>
      <c r="C4195" s="720" t="s">
        <v>5399</v>
      </c>
      <c r="D4195" s="719" t="s">
        <v>0</v>
      </c>
      <c r="E4195" s="721">
        <v>79.33</v>
      </c>
    </row>
    <row r="4196" spans="2:5" ht="30">
      <c r="B4196" s="1079">
        <v>87524</v>
      </c>
      <c r="C4196" s="1080" t="s">
        <v>5400</v>
      </c>
      <c r="D4196" s="1079" t="s">
        <v>0</v>
      </c>
      <c r="E4196" s="718">
        <v>80.2</v>
      </c>
    </row>
    <row r="4197" spans="2:5" ht="45">
      <c r="B4197" s="719">
        <v>87525</v>
      </c>
      <c r="C4197" s="720" t="s">
        <v>11302</v>
      </c>
      <c r="D4197" s="719" t="s">
        <v>0</v>
      </c>
      <c r="E4197" s="721">
        <v>105.03</v>
      </c>
    </row>
    <row r="4198" spans="2:5" ht="45">
      <c r="B4198" s="1079">
        <v>87526</v>
      </c>
      <c r="C4198" s="1080" t="s">
        <v>11303</v>
      </c>
      <c r="D4198" s="1079" t="s">
        <v>0</v>
      </c>
      <c r="E4198" s="718">
        <v>106.14</v>
      </c>
    </row>
    <row r="4199" spans="2:5" ht="30">
      <c r="B4199" s="719">
        <v>89043</v>
      </c>
      <c r="C4199" s="720" t="s">
        <v>5401</v>
      </c>
      <c r="D4199" s="719" t="s">
        <v>0</v>
      </c>
      <c r="E4199" s="721">
        <v>56.06</v>
      </c>
    </row>
    <row r="4200" spans="2:5" ht="30">
      <c r="B4200" s="1079">
        <v>89168</v>
      </c>
      <c r="C4200" s="1080" t="s">
        <v>5402</v>
      </c>
      <c r="D4200" s="1079" t="s">
        <v>0</v>
      </c>
      <c r="E4200" s="718">
        <v>57.7</v>
      </c>
    </row>
    <row r="4201" spans="2:5" ht="45">
      <c r="B4201" s="719">
        <v>89977</v>
      </c>
      <c r="C4201" s="720" t="s">
        <v>11304</v>
      </c>
      <c r="D4201" s="719" t="s">
        <v>0</v>
      </c>
      <c r="E4201" s="721">
        <v>108.46</v>
      </c>
    </row>
    <row r="4202" spans="2:5" ht="30">
      <c r="B4202" s="1079">
        <v>90112</v>
      </c>
      <c r="C4202" s="1080" t="s">
        <v>5403</v>
      </c>
      <c r="D4202" s="1079" t="s">
        <v>0</v>
      </c>
      <c r="E4202" s="718">
        <v>54.43</v>
      </c>
    </row>
    <row r="4203" spans="2:5" ht="30">
      <c r="B4203" s="719">
        <v>95474</v>
      </c>
      <c r="C4203" s="720" t="s">
        <v>5361</v>
      </c>
      <c r="D4203" s="719" t="s">
        <v>25</v>
      </c>
      <c r="E4203" s="721">
        <v>554.84</v>
      </c>
    </row>
    <row r="4204" spans="2:5" ht="30">
      <c r="B4204" s="1079">
        <v>89282</v>
      </c>
      <c r="C4204" s="1080" t="s">
        <v>5404</v>
      </c>
      <c r="D4204" s="1079" t="s">
        <v>0</v>
      </c>
      <c r="E4204" s="718">
        <v>44.67</v>
      </c>
    </row>
    <row r="4205" spans="2:5" ht="30">
      <c r="B4205" s="719">
        <v>89283</v>
      </c>
      <c r="C4205" s="720" t="s">
        <v>5405</v>
      </c>
      <c r="D4205" s="719" t="s">
        <v>0</v>
      </c>
      <c r="E4205" s="721">
        <v>46.39</v>
      </c>
    </row>
    <row r="4206" spans="2:5" ht="30">
      <c r="B4206" s="1079">
        <v>89284</v>
      </c>
      <c r="C4206" s="1080" t="s">
        <v>5406</v>
      </c>
      <c r="D4206" s="1079" t="s">
        <v>0</v>
      </c>
      <c r="E4206" s="718">
        <v>40.79</v>
      </c>
    </row>
    <row r="4207" spans="2:5" ht="30">
      <c r="B4207" s="719">
        <v>89285</v>
      </c>
      <c r="C4207" s="720" t="s">
        <v>5407</v>
      </c>
      <c r="D4207" s="719" t="s">
        <v>0</v>
      </c>
      <c r="E4207" s="721">
        <v>42.51</v>
      </c>
    </row>
    <row r="4208" spans="2:5" ht="30">
      <c r="B4208" s="1079">
        <v>89286</v>
      </c>
      <c r="C4208" s="1080" t="s">
        <v>5408</v>
      </c>
      <c r="D4208" s="1079" t="s">
        <v>0</v>
      </c>
      <c r="E4208" s="718">
        <v>48.4</v>
      </c>
    </row>
    <row r="4209" spans="2:5" ht="30">
      <c r="B4209" s="719">
        <v>89287</v>
      </c>
      <c r="C4209" s="720" t="s">
        <v>5409</v>
      </c>
      <c r="D4209" s="719" t="s">
        <v>0</v>
      </c>
      <c r="E4209" s="721">
        <v>50.12</v>
      </c>
    </row>
    <row r="4210" spans="2:5" ht="30">
      <c r="B4210" s="1079">
        <v>89288</v>
      </c>
      <c r="C4210" s="1080" t="s">
        <v>5410</v>
      </c>
      <c r="D4210" s="1079" t="s">
        <v>0</v>
      </c>
      <c r="E4210" s="718">
        <v>43.03</v>
      </c>
    </row>
    <row r="4211" spans="2:5" ht="30">
      <c r="B4211" s="719">
        <v>89289</v>
      </c>
      <c r="C4211" s="720" t="s">
        <v>5411</v>
      </c>
      <c r="D4211" s="719" t="s">
        <v>0</v>
      </c>
      <c r="E4211" s="721">
        <v>44.74</v>
      </c>
    </row>
    <row r="4212" spans="2:5" ht="30">
      <c r="B4212" s="1079">
        <v>89290</v>
      </c>
      <c r="C4212" s="1080" t="s">
        <v>5412</v>
      </c>
      <c r="D4212" s="1079" t="s">
        <v>0</v>
      </c>
      <c r="E4212" s="718">
        <v>52.02</v>
      </c>
    </row>
    <row r="4213" spans="2:5" ht="30">
      <c r="B4213" s="719">
        <v>89291</v>
      </c>
      <c r="C4213" s="720" t="s">
        <v>5413</v>
      </c>
      <c r="D4213" s="719" t="s">
        <v>0</v>
      </c>
      <c r="E4213" s="721">
        <v>53.93</v>
      </c>
    </row>
    <row r="4214" spans="2:5" ht="30">
      <c r="B4214" s="1079">
        <v>89292</v>
      </c>
      <c r="C4214" s="1080" t="s">
        <v>5414</v>
      </c>
      <c r="D4214" s="1079" t="s">
        <v>0</v>
      </c>
      <c r="E4214" s="718">
        <v>48.19</v>
      </c>
    </row>
    <row r="4215" spans="2:5" ht="30">
      <c r="B4215" s="719">
        <v>89293</v>
      </c>
      <c r="C4215" s="720" t="s">
        <v>5415</v>
      </c>
      <c r="D4215" s="719" t="s">
        <v>0</v>
      </c>
      <c r="E4215" s="721">
        <v>50.1</v>
      </c>
    </row>
    <row r="4216" spans="2:5" ht="30">
      <c r="B4216" s="1079">
        <v>89294</v>
      </c>
      <c r="C4216" s="1080" t="s">
        <v>5416</v>
      </c>
      <c r="D4216" s="1079" t="s">
        <v>0</v>
      </c>
      <c r="E4216" s="718">
        <v>57.06</v>
      </c>
    </row>
    <row r="4217" spans="2:5" ht="30">
      <c r="B4217" s="719">
        <v>89295</v>
      </c>
      <c r="C4217" s="720" t="s">
        <v>5417</v>
      </c>
      <c r="D4217" s="719" t="s">
        <v>0</v>
      </c>
      <c r="E4217" s="721">
        <v>58.96</v>
      </c>
    </row>
    <row r="4218" spans="2:5" ht="30">
      <c r="B4218" s="1079">
        <v>89296</v>
      </c>
      <c r="C4218" s="1080" t="s">
        <v>5418</v>
      </c>
      <c r="D4218" s="1079" t="s">
        <v>0</v>
      </c>
      <c r="E4218" s="718">
        <v>51.1</v>
      </c>
    </row>
    <row r="4219" spans="2:5" ht="30">
      <c r="B4219" s="719">
        <v>89297</v>
      </c>
      <c r="C4219" s="720" t="s">
        <v>5419</v>
      </c>
      <c r="D4219" s="719" t="s">
        <v>0</v>
      </c>
      <c r="E4219" s="721">
        <v>53</v>
      </c>
    </row>
    <row r="4220" spans="2:5" ht="30">
      <c r="B4220" s="1079">
        <v>89298</v>
      </c>
      <c r="C4220" s="1080" t="s">
        <v>5420</v>
      </c>
      <c r="D4220" s="1079" t="s">
        <v>0</v>
      </c>
      <c r="E4220" s="718">
        <v>53.07</v>
      </c>
    </row>
    <row r="4221" spans="2:5" ht="30">
      <c r="B4221" s="719">
        <v>89299</v>
      </c>
      <c r="C4221" s="720" t="s">
        <v>5421</v>
      </c>
      <c r="D4221" s="719" t="s">
        <v>0</v>
      </c>
      <c r="E4221" s="721">
        <v>55.5</v>
      </c>
    </row>
    <row r="4222" spans="2:5" ht="45">
      <c r="B4222" s="1079">
        <v>89300</v>
      </c>
      <c r="C4222" s="1080" t="s">
        <v>5422</v>
      </c>
      <c r="D4222" s="1079" t="s">
        <v>0</v>
      </c>
      <c r="E4222" s="718">
        <v>49.19</v>
      </c>
    </row>
    <row r="4223" spans="2:5" ht="45">
      <c r="B4223" s="719">
        <v>89301</v>
      </c>
      <c r="C4223" s="720" t="s">
        <v>5423</v>
      </c>
      <c r="D4223" s="719" t="s">
        <v>0</v>
      </c>
      <c r="E4223" s="721">
        <v>51.62</v>
      </c>
    </row>
    <row r="4224" spans="2:5" ht="30">
      <c r="B4224" s="1079">
        <v>89302</v>
      </c>
      <c r="C4224" s="1080" t="s">
        <v>5424</v>
      </c>
      <c r="D4224" s="1079" t="s">
        <v>0</v>
      </c>
      <c r="E4224" s="718">
        <v>59.35</v>
      </c>
    </row>
    <row r="4225" spans="2:5" ht="30">
      <c r="B4225" s="719">
        <v>89303</v>
      </c>
      <c r="C4225" s="720" t="s">
        <v>5425</v>
      </c>
      <c r="D4225" s="719" t="s">
        <v>0</v>
      </c>
      <c r="E4225" s="721">
        <v>61.78</v>
      </c>
    </row>
    <row r="4226" spans="2:5" ht="45">
      <c r="B4226" s="1079">
        <v>89304</v>
      </c>
      <c r="C4226" s="1080" t="s">
        <v>5426</v>
      </c>
      <c r="D4226" s="1079" t="s">
        <v>0</v>
      </c>
      <c r="E4226" s="718">
        <v>53.01</v>
      </c>
    </row>
    <row r="4227" spans="2:5" ht="45">
      <c r="B4227" s="719">
        <v>89305</v>
      </c>
      <c r="C4227" s="720" t="s">
        <v>5427</v>
      </c>
      <c r="D4227" s="719" t="s">
        <v>0</v>
      </c>
      <c r="E4227" s="721">
        <v>55.44</v>
      </c>
    </row>
    <row r="4228" spans="2:5" ht="30">
      <c r="B4228" s="1079">
        <v>89306</v>
      </c>
      <c r="C4228" s="1080" t="s">
        <v>5428</v>
      </c>
      <c r="D4228" s="1079" t="s">
        <v>0</v>
      </c>
      <c r="E4228" s="718">
        <v>60.6</v>
      </c>
    </row>
    <row r="4229" spans="2:5" ht="30">
      <c r="B4229" s="719">
        <v>89307</v>
      </c>
      <c r="C4229" s="720" t="s">
        <v>5429</v>
      </c>
      <c r="D4229" s="719" t="s">
        <v>0</v>
      </c>
      <c r="E4229" s="721">
        <v>63.3</v>
      </c>
    </row>
    <row r="4230" spans="2:5" ht="45">
      <c r="B4230" s="1079">
        <v>89308</v>
      </c>
      <c r="C4230" s="1080" t="s">
        <v>5430</v>
      </c>
      <c r="D4230" s="1079" t="s">
        <v>0</v>
      </c>
      <c r="E4230" s="718">
        <v>56.77</v>
      </c>
    </row>
    <row r="4231" spans="2:5" ht="45">
      <c r="B4231" s="719">
        <v>89309</v>
      </c>
      <c r="C4231" s="720" t="s">
        <v>5431</v>
      </c>
      <c r="D4231" s="719" t="s">
        <v>0</v>
      </c>
      <c r="E4231" s="721">
        <v>59.47</v>
      </c>
    </row>
    <row r="4232" spans="2:5" ht="30">
      <c r="B4232" s="1079">
        <v>89310</v>
      </c>
      <c r="C4232" s="1080" t="s">
        <v>5432</v>
      </c>
      <c r="D4232" s="1079" t="s">
        <v>0</v>
      </c>
      <c r="E4232" s="718">
        <v>68.13</v>
      </c>
    </row>
    <row r="4233" spans="2:5" ht="30">
      <c r="B4233" s="719">
        <v>89311</v>
      </c>
      <c r="C4233" s="720" t="s">
        <v>5433</v>
      </c>
      <c r="D4233" s="719" t="s">
        <v>0</v>
      </c>
      <c r="E4233" s="721">
        <v>70.83</v>
      </c>
    </row>
    <row r="4234" spans="2:5" ht="45">
      <c r="B4234" s="1079">
        <v>89312</v>
      </c>
      <c r="C4234" s="1080" t="s">
        <v>5434</v>
      </c>
      <c r="D4234" s="1079" t="s">
        <v>0</v>
      </c>
      <c r="E4234" s="718">
        <v>61.25</v>
      </c>
    </row>
    <row r="4235" spans="2:5" ht="45">
      <c r="B4235" s="719">
        <v>89313</v>
      </c>
      <c r="C4235" s="720" t="s">
        <v>5435</v>
      </c>
      <c r="D4235" s="719" t="s">
        <v>0</v>
      </c>
      <c r="E4235" s="721">
        <v>63.95</v>
      </c>
    </row>
    <row r="4236" spans="2:5">
      <c r="B4236" s="1079">
        <v>95465</v>
      </c>
      <c r="C4236" s="1080" t="s">
        <v>1118</v>
      </c>
      <c r="D4236" s="1079" t="s">
        <v>0</v>
      </c>
      <c r="E4236" s="718">
        <v>116.2</v>
      </c>
    </row>
    <row r="4237" spans="2:5" ht="30">
      <c r="B4237" s="719">
        <v>87447</v>
      </c>
      <c r="C4237" s="720" t="s">
        <v>5436</v>
      </c>
      <c r="D4237" s="719" t="s">
        <v>0</v>
      </c>
      <c r="E4237" s="721">
        <v>44.05</v>
      </c>
    </row>
    <row r="4238" spans="2:5" ht="30">
      <c r="B4238" s="1079">
        <v>87448</v>
      </c>
      <c r="C4238" s="1080" t="s">
        <v>5437</v>
      </c>
      <c r="D4238" s="1079" t="s">
        <v>0</v>
      </c>
      <c r="E4238" s="718">
        <v>44.44</v>
      </c>
    </row>
    <row r="4239" spans="2:5" ht="30">
      <c r="B4239" s="719">
        <v>87449</v>
      </c>
      <c r="C4239" s="720" t="s">
        <v>5438</v>
      </c>
      <c r="D4239" s="719" t="s">
        <v>0</v>
      </c>
      <c r="E4239" s="721">
        <v>56.12</v>
      </c>
    </row>
    <row r="4240" spans="2:5" ht="30">
      <c r="B4240" s="1079">
        <v>87450</v>
      </c>
      <c r="C4240" s="1080" t="s">
        <v>5439</v>
      </c>
      <c r="D4240" s="1079" t="s">
        <v>0</v>
      </c>
      <c r="E4240" s="718">
        <v>56.96</v>
      </c>
    </row>
    <row r="4241" spans="2:5" ht="30">
      <c r="B4241" s="719">
        <v>87451</v>
      </c>
      <c r="C4241" s="720" t="s">
        <v>5440</v>
      </c>
      <c r="D4241" s="719" t="s">
        <v>0</v>
      </c>
      <c r="E4241" s="721">
        <v>68.36</v>
      </c>
    </row>
    <row r="4242" spans="2:5" ht="30">
      <c r="B4242" s="1079">
        <v>87452</v>
      </c>
      <c r="C4242" s="1080" t="s">
        <v>5441</v>
      </c>
      <c r="D4242" s="1079" t="s">
        <v>0</v>
      </c>
      <c r="E4242" s="718">
        <v>68.73</v>
      </c>
    </row>
    <row r="4243" spans="2:5" ht="30">
      <c r="B4243" s="719">
        <v>87453</v>
      </c>
      <c r="C4243" s="720" t="s">
        <v>5442</v>
      </c>
      <c r="D4243" s="719" t="s">
        <v>0</v>
      </c>
      <c r="E4243" s="721">
        <v>40.950000000000003</v>
      </c>
    </row>
    <row r="4244" spans="2:5" ht="30">
      <c r="B4244" s="1079">
        <v>87454</v>
      </c>
      <c r="C4244" s="1080" t="s">
        <v>5443</v>
      </c>
      <c r="D4244" s="1079" t="s">
        <v>0</v>
      </c>
      <c r="E4244" s="718">
        <v>41.67</v>
      </c>
    </row>
    <row r="4245" spans="2:5" ht="30">
      <c r="B4245" s="719">
        <v>87455</v>
      </c>
      <c r="C4245" s="720" t="s">
        <v>5444</v>
      </c>
      <c r="D4245" s="719" t="s">
        <v>0</v>
      </c>
      <c r="E4245" s="721">
        <v>52.19</v>
      </c>
    </row>
    <row r="4246" spans="2:5" ht="30">
      <c r="B4246" s="1079">
        <v>87456</v>
      </c>
      <c r="C4246" s="1080" t="s">
        <v>5445</v>
      </c>
      <c r="D4246" s="1079" t="s">
        <v>0</v>
      </c>
      <c r="E4246" s="718">
        <v>53.33</v>
      </c>
    </row>
    <row r="4247" spans="2:5" ht="30">
      <c r="B4247" s="719">
        <v>87457</v>
      </c>
      <c r="C4247" s="720" t="s">
        <v>5446</v>
      </c>
      <c r="D4247" s="719" t="s">
        <v>0</v>
      </c>
      <c r="E4247" s="721">
        <v>63.69</v>
      </c>
    </row>
    <row r="4248" spans="2:5" ht="30">
      <c r="B4248" s="1079">
        <v>87458</v>
      </c>
      <c r="C4248" s="1080" t="s">
        <v>5447</v>
      </c>
      <c r="D4248" s="1079" t="s">
        <v>0</v>
      </c>
      <c r="E4248" s="718">
        <v>64.739999999999995</v>
      </c>
    </row>
    <row r="4249" spans="2:5" ht="30">
      <c r="B4249" s="719">
        <v>87459</v>
      </c>
      <c r="C4249" s="720" t="s">
        <v>5448</v>
      </c>
      <c r="D4249" s="719" t="s">
        <v>0</v>
      </c>
      <c r="E4249" s="721">
        <v>49.03</v>
      </c>
    </row>
    <row r="4250" spans="2:5" ht="30">
      <c r="B4250" s="1079">
        <v>87460</v>
      </c>
      <c r="C4250" s="1080" t="s">
        <v>5449</v>
      </c>
      <c r="D4250" s="1079" t="s">
        <v>0</v>
      </c>
      <c r="E4250" s="718">
        <v>49.75</v>
      </c>
    </row>
    <row r="4251" spans="2:5" ht="30">
      <c r="B4251" s="719">
        <v>87461</v>
      </c>
      <c r="C4251" s="720" t="s">
        <v>5450</v>
      </c>
      <c r="D4251" s="719" t="s">
        <v>0</v>
      </c>
      <c r="E4251" s="721">
        <v>61.12</v>
      </c>
    </row>
    <row r="4252" spans="2:5" ht="30">
      <c r="B4252" s="1079">
        <v>87462</v>
      </c>
      <c r="C4252" s="1080" t="s">
        <v>5451</v>
      </c>
      <c r="D4252" s="1079" t="s">
        <v>0</v>
      </c>
      <c r="E4252" s="718">
        <v>61.97</v>
      </c>
    </row>
    <row r="4253" spans="2:5" ht="30">
      <c r="B4253" s="719">
        <v>87463</v>
      </c>
      <c r="C4253" s="720" t="s">
        <v>5452</v>
      </c>
      <c r="D4253" s="719" t="s">
        <v>0</v>
      </c>
      <c r="E4253" s="721">
        <v>72.739999999999995</v>
      </c>
    </row>
    <row r="4254" spans="2:5" ht="30">
      <c r="B4254" s="1079">
        <v>87464</v>
      </c>
      <c r="C4254" s="1080" t="s">
        <v>5453</v>
      </c>
      <c r="D4254" s="1079" t="s">
        <v>0</v>
      </c>
      <c r="E4254" s="718">
        <v>73.8</v>
      </c>
    </row>
    <row r="4255" spans="2:5" ht="30">
      <c r="B4255" s="719">
        <v>87465</v>
      </c>
      <c r="C4255" s="720" t="s">
        <v>5454</v>
      </c>
      <c r="D4255" s="719" t="s">
        <v>0</v>
      </c>
      <c r="E4255" s="721">
        <v>43.76</v>
      </c>
    </row>
    <row r="4256" spans="2:5" ht="30">
      <c r="B4256" s="1079">
        <v>87466</v>
      </c>
      <c r="C4256" s="1080" t="s">
        <v>5455</v>
      </c>
      <c r="D4256" s="1079" t="s">
        <v>0</v>
      </c>
      <c r="E4256" s="718">
        <v>44.48</v>
      </c>
    </row>
    <row r="4257" spans="2:5" ht="30">
      <c r="B4257" s="719">
        <v>87467</v>
      </c>
      <c r="C4257" s="720" t="s">
        <v>5456</v>
      </c>
      <c r="D4257" s="719" t="s">
        <v>0</v>
      </c>
      <c r="E4257" s="721">
        <v>55.33</v>
      </c>
    </row>
    <row r="4258" spans="2:5" ht="30">
      <c r="B4258" s="1079">
        <v>87468</v>
      </c>
      <c r="C4258" s="1080" t="s">
        <v>5457</v>
      </c>
      <c r="D4258" s="1079" t="s">
        <v>0</v>
      </c>
      <c r="E4258" s="718">
        <v>56.17</v>
      </c>
    </row>
    <row r="4259" spans="2:5" ht="30">
      <c r="B4259" s="719">
        <v>87469</v>
      </c>
      <c r="C4259" s="720" t="s">
        <v>5458</v>
      </c>
      <c r="D4259" s="719" t="s">
        <v>0</v>
      </c>
      <c r="E4259" s="721">
        <v>66.959999999999994</v>
      </c>
    </row>
    <row r="4260" spans="2:5" ht="30">
      <c r="B4260" s="1079">
        <v>87470</v>
      </c>
      <c r="C4260" s="1080" t="s">
        <v>5459</v>
      </c>
      <c r="D4260" s="1079" t="s">
        <v>0</v>
      </c>
      <c r="E4260" s="718">
        <v>68.02</v>
      </c>
    </row>
    <row r="4261" spans="2:5" ht="30">
      <c r="B4261" s="719">
        <v>89044</v>
      </c>
      <c r="C4261" s="720" t="s">
        <v>5460</v>
      </c>
      <c r="D4261" s="719" t="s">
        <v>0</v>
      </c>
      <c r="E4261" s="721">
        <v>43.89</v>
      </c>
    </row>
    <row r="4262" spans="2:5" ht="30">
      <c r="B4262" s="1079">
        <v>89169</v>
      </c>
      <c r="C4262" s="1080" t="s">
        <v>5461</v>
      </c>
      <c r="D4262" s="1079" t="s">
        <v>0</v>
      </c>
      <c r="E4262" s="718">
        <v>44.56</v>
      </c>
    </row>
    <row r="4263" spans="2:5" ht="30">
      <c r="B4263" s="719">
        <v>89978</v>
      </c>
      <c r="C4263" s="720" t="s">
        <v>5462</v>
      </c>
      <c r="D4263" s="719" t="s">
        <v>0</v>
      </c>
      <c r="E4263" s="721">
        <v>56.31</v>
      </c>
    </row>
    <row r="4264" spans="2:5">
      <c r="B4264" s="1079" t="s">
        <v>1119</v>
      </c>
      <c r="C4264" s="1080" t="s">
        <v>1120</v>
      </c>
      <c r="D4264" s="1079" t="s">
        <v>0</v>
      </c>
      <c r="E4264" s="718">
        <v>102.53</v>
      </c>
    </row>
    <row r="4265" spans="2:5">
      <c r="B4265" s="719" t="s">
        <v>1121</v>
      </c>
      <c r="C4265" s="720" t="s">
        <v>1122</v>
      </c>
      <c r="D4265" s="719" t="s">
        <v>0</v>
      </c>
      <c r="E4265" s="721">
        <v>102.69</v>
      </c>
    </row>
    <row r="4266" spans="2:5" ht="30">
      <c r="B4266" s="1079" t="s">
        <v>1123</v>
      </c>
      <c r="C4266" s="1080" t="s">
        <v>5463</v>
      </c>
      <c r="D4266" s="1079" t="s">
        <v>0</v>
      </c>
      <c r="E4266" s="718">
        <v>180.45</v>
      </c>
    </row>
    <row r="4267" spans="2:5" ht="30">
      <c r="B4267" s="719">
        <v>89453</v>
      </c>
      <c r="C4267" s="720" t="s">
        <v>5464</v>
      </c>
      <c r="D4267" s="719" t="s">
        <v>0</v>
      </c>
      <c r="E4267" s="721">
        <v>50.69</v>
      </c>
    </row>
    <row r="4268" spans="2:5" ht="30">
      <c r="B4268" s="1079">
        <v>89454</v>
      </c>
      <c r="C4268" s="1080" t="s">
        <v>5465</v>
      </c>
      <c r="D4268" s="1079" t="s">
        <v>0</v>
      </c>
      <c r="E4268" s="718">
        <v>48.38</v>
      </c>
    </row>
    <row r="4269" spans="2:5" ht="30">
      <c r="B4269" s="719">
        <v>89455</v>
      </c>
      <c r="C4269" s="720" t="s">
        <v>5466</v>
      </c>
      <c r="D4269" s="719" t="s">
        <v>0</v>
      </c>
      <c r="E4269" s="721">
        <v>62.66</v>
      </c>
    </row>
    <row r="4270" spans="2:5" ht="30">
      <c r="B4270" s="1079">
        <v>89456</v>
      </c>
      <c r="C4270" s="1080" t="s">
        <v>5467</v>
      </c>
      <c r="D4270" s="1079" t="s">
        <v>0</v>
      </c>
      <c r="E4270" s="718">
        <v>59.86</v>
      </c>
    </row>
    <row r="4271" spans="2:5" ht="30">
      <c r="B4271" s="719">
        <v>89457</v>
      </c>
      <c r="C4271" s="720" t="s">
        <v>5468</v>
      </c>
      <c r="D4271" s="719" t="s">
        <v>0</v>
      </c>
      <c r="E4271" s="721">
        <v>53.97</v>
      </c>
    </row>
    <row r="4272" spans="2:5" ht="30">
      <c r="B4272" s="1079">
        <v>89458</v>
      </c>
      <c r="C4272" s="1080" t="s">
        <v>5469</v>
      </c>
      <c r="D4272" s="1079" t="s">
        <v>0</v>
      </c>
      <c r="E4272" s="718">
        <v>50.21</v>
      </c>
    </row>
    <row r="4273" spans="2:5" ht="30">
      <c r="B4273" s="719">
        <v>89459</v>
      </c>
      <c r="C4273" s="720" t="s">
        <v>5470</v>
      </c>
      <c r="D4273" s="719" t="s">
        <v>0</v>
      </c>
      <c r="E4273" s="721">
        <v>67.2</v>
      </c>
    </row>
    <row r="4274" spans="2:5" ht="30">
      <c r="B4274" s="1079">
        <v>89460</v>
      </c>
      <c r="C4274" s="1080" t="s">
        <v>5471</v>
      </c>
      <c r="D4274" s="1079" t="s">
        <v>0</v>
      </c>
      <c r="E4274" s="718">
        <v>62.59</v>
      </c>
    </row>
    <row r="4275" spans="2:5" ht="30">
      <c r="B4275" s="719">
        <v>89462</v>
      </c>
      <c r="C4275" s="720" t="s">
        <v>5472</v>
      </c>
      <c r="D4275" s="719" t="s">
        <v>0</v>
      </c>
      <c r="E4275" s="721">
        <v>58.47</v>
      </c>
    </row>
    <row r="4276" spans="2:5" ht="30">
      <c r="B4276" s="1079">
        <v>89463</v>
      </c>
      <c r="C4276" s="1080" t="s">
        <v>5473</v>
      </c>
      <c r="D4276" s="1079" t="s">
        <v>0</v>
      </c>
      <c r="E4276" s="718">
        <v>56.38</v>
      </c>
    </row>
    <row r="4277" spans="2:5" ht="30">
      <c r="B4277" s="719">
        <v>89464</v>
      </c>
      <c r="C4277" s="720" t="s">
        <v>5474</v>
      </c>
      <c r="D4277" s="719" t="s">
        <v>0</v>
      </c>
      <c r="E4277" s="721">
        <v>77.930000000000007</v>
      </c>
    </row>
    <row r="4278" spans="2:5" ht="30">
      <c r="B4278" s="1079">
        <v>89465</v>
      </c>
      <c r="C4278" s="1080" t="s">
        <v>5475</v>
      </c>
      <c r="D4278" s="1079" t="s">
        <v>0</v>
      </c>
      <c r="E4278" s="718">
        <v>75.45</v>
      </c>
    </row>
    <row r="4279" spans="2:5" ht="30">
      <c r="B4279" s="719">
        <v>89466</v>
      </c>
      <c r="C4279" s="720" t="s">
        <v>5476</v>
      </c>
      <c r="D4279" s="719" t="s">
        <v>0</v>
      </c>
      <c r="E4279" s="721">
        <v>61.9</v>
      </c>
    </row>
    <row r="4280" spans="2:5" ht="30">
      <c r="B4280" s="1079">
        <v>89467</v>
      </c>
      <c r="C4280" s="1080" t="s">
        <v>5477</v>
      </c>
      <c r="D4280" s="1079" t="s">
        <v>0</v>
      </c>
      <c r="E4280" s="718">
        <v>58.22</v>
      </c>
    </row>
    <row r="4281" spans="2:5" ht="30">
      <c r="B4281" s="719">
        <v>89468</v>
      </c>
      <c r="C4281" s="720" t="s">
        <v>5478</v>
      </c>
      <c r="D4281" s="719" t="s">
        <v>0</v>
      </c>
      <c r="E4281" s="721">
        <v>82.14</v>
      </c>
    </row>
    <row r="4282" spans="2:5" ht="30">
      <c r="B4282" s="1079">
        <v>89469</v>
      </c>
      <c r="C4282" s="1080" t="s">
        <v>5479</v>
      </c>
      <c r="D4282" s="1079" t="s">
        <v>0</v>
      </c>
      <c r="E4282" s="718">
        <v>77.7</v>
      </c>
    </row>
    <row r="4283" spans="2:5" ht="30">
      <c r="B4283" s="719">
        <v>89470</v>
      </c>
      <c r="C4283" s="720" t="s">
        <v>5480</v>
      </c>
      <c r="D4283" s="719" t="s">
        <v>0</v>
      </c>
      <c r="E4283" s="721">
        <v>60.8</v>
      </c>
    </row>
    <row r="4284" spans="2:5" ht="30">
      <c r="B4284" s="1079">
        <v>89471</v>
      </c>
      <c r="C4284" s="1080" t="s">
        <v>5481</v>
      </c>
      <c r="D4284" s="1079" t="s">
        <v>0</v>
      </c>
      <c r="E4284" s="718">
        <v>58.49</v>
      </c>
    </row>
    <row r="4285" spans="2:5" ht="30">
      <c r="B4285" s="719">
        <v>89472</v>
      </c>
      <c r="C4285" s="720" t="s">
        <v>5482</v>
      </c>
      <c r="D4285" s="719" t="s">
        <v>0</v>
      </c>
      <c r="E4285" s="721">
        <v>72.59</v>
      </c>
    </row>
    <row r="4286" spans="2:5" ht="30">
      <c r="B4286" s="1079">
        <v>89473</v>
      </c>
      <c r="C4286" s="1080" t="s">
        <v>5483</v>
      </c>
      <c r="D4286" s="1079" t="s">
        <v>0</v>
      </c>
      <c r="E4286" s="718">
        <v>69.95</v>
      </c>
    </row>
    <row r="4287" spans="2:5" ht="30">
      <c r="B4287" s="719">
        <v>89474</v>
      </c>
      <c r="C4287" s="720" t="s">
        <v>5484</v>
      </c>
      <c r="D4287" s="719" t="s">
        <v>0</v>
      </c>
      <c r="E4287" s="721">
        <v>66.900000000000006</v>
      </c>
    </row>
    <row r="4288" spans="2:5" ht="30">
      <c r="B4288" s="1079">
        <v>89475</v>
      </c>
      <c r="C4288" s="1080" t="s">
        <v>5485</v>
      </c>
      <c r="D4288" s="1079" t="s">
        <v>0</v>
      </c>
      <c r="E4288" s="718">
        <v>61.87</v>
      </c>
    </row>
    <row r="4289" spans="2:5" ht="30">
      <c r="B4289" s="719">
        <v>89476</v>
      </c>
      <c r="C4289" s="720" t="s">
        <v>5486</v>
      </c>
      <c r="D4289" s="719" t="s">
        <v>0</v>
      </c>
      <c r="E4289" s="721">
        <v>80.11</v>
      </c>
    </row>
    <row r="4290" spans="2:5" ht="30">
      <c r="B4290" s="1079">
        <v>89477</v>
      </c>
      <c r="C4290" s="1080" t="s">
        <v>5487</v>
      </c>
      <c r="D4290" s="1079" t="s">
        <v>0</v>
      </c>
      <c r="E4290" s="718">
        <v>74.41</v>
      </c>
    </row>
    <row r="4291" spans="2:5" ht="30">
      <c r="B4291" s="719">
        <v>89478</v>
      </c>
      <c r="C4291" s="720" t="s">
        <v>5488</v>
      </c>
      <c r="D4291" s="719" t="s">
        <v>0</v>
      </c>
      <c r="E4291" s="721">
        <v>68.77</v>
      </c>
    </row>
    <row r="4292" spans="2:5" ht="30">
      <c r="B4292" s="1079">
        <v>89479</v>
      </c>
      <c r="C4292" s="1080" t="s">
        <v>5489</v>
      </c>
      <c r="D4292" s="1079" t="s">
        <v>0</v>
      </c>
      <c r="E4292" s="718">
        <v>66.680000000000007</v>
      </c>
    </row>
    <row r="4293" spans="2:5" ht="30">
      <c r="B4293" s="719">
        <v>89480</v>
      </c>
      <c r="C4293" s="720" t="s">
        <v>5490</v>
      </c>
      <c r="D4293" s="719" t="s">
        <v>0</v>
      </c>
      <c r="E4293" s="721">
        <v>88.04</v>
      </c>
    </row>
    <row r="4294" spans="2:5" ht="30">
      <c r="B4294" s="1079">
        <v>89483</v>
      </c>
      <c r="C4294" s="1080" t="s">
        <v>5491</v>
      </c>
      <c r="D4294" s="1079" t="s">
        <v>0</v>
      </c>
      <c r="E4294" s="718">
        <v>85.73</v>
      </c>
    </row>
    <row r="4295" spans="2:5" ht="30">
      <c r="B4295" s="719">
        <v>89484</v>
      </c>
      <c r="C4295" s="720" t="s">
        <v>5492</v>
      </c>
      <c r="D4295" s="719" t="s">
        <v>0</v>
      </c>
      <c r="E4295" s="721">
        <v>75.02</v>
      </c>
    </row>
    <row r="4296" spans="2:5" ht="30">
      <c r="B4296" s="1079">
        <v>89486</v>
      </c>
      <c r="C4296" s="1080" t="s">
        <v>5493</v>
      </c>
      <c r="D4296" s="1079" t="s">
        <v>0</v>
      </c>
      <c r="E4296" s="718">
        <v>70.239999999999995</v>
      </c>
    </row>
    <row r="4297" spans="2:5" ht="30">
      <c r="B4297" s="719">
        <v>89487</v>
      </c>
      <c r="C4297" s="720" t="s">
        <v>5494</v>
      </c>
      <c r="D4297" s="719" t="s">
        <v>0</v>
      </c>
      <c r="E4297" s="721">
        <v>95.24</v>
      </c>
    </row>
    <row r="4298" spans="2:5" ht="30">
      <c r="B4298" s="1079">
        <v>89488</v>
      </c>
      <c r="C4298" s="1080" t="s">
        <v>5495</v>
      </c>
      <c r="D4298" s="1079" t="s">
        <v>0</v>
      </c>
      <c r="E4298" s="718">
        <v>89.7</v>
      </c>
    </row>
    <row r="4299" spans="2:5" ht="30">
      <c r="B4299" s="719">
        <v>91815</v>
      </c>
      <c r="C4299" s="720" t="s">
        <v>5496</v>
      </c>
      <c r="D4299" s="719" t="s">
        <v>0</v>
      </c>
      <c r="E4299" s="721">
        <v>50.73</v>
      </c>
    </row>
    <row r="4300" spans="2:5" ht="30">
      <c r="B4300" s="1079">
        <v>91816</v>
      </c>
      <c r="C4300" s="1080" t="s">
        <v>5497</v>
      </c>
      <c r="D4300" s="1079" t="s">
        <v>0</v>
      </c>
      <c r="E4300" s="718">
        <v>58.65</v>
      </c>
    </row>
    <row r="4301" spans="2:5" ht="30">
      <c r="B4301" s="719">
        <v>72139</v>
      </c>
      <c r="C4301" s="720" t="s">
        <v>5498</v>
      </c>
      <c r="D4301" s="719" t="s">
        <v>0</v>
      </c>
      <c r="E4301" s="721">
        <v>403.8</v>
      </c>
    </row>
    <row r="4302" spans="2:5" ht="30">
      <c r="B4302" s="1079">
        <v>72175</v>
      </c>
      <c r="C4302" s="1080" t="s">
        <v>5499</v>
      </c>
      <c r="D4302" s="1079" t="s">
        <v>0</v>
      </c>
      <c r="E4302" s="718">
        <v>406.84</v>
      </c>
    </row>
    <row r="4303" spans="2:5" ht="30">
      <c r="B4303" s="719">
        <v>72176</v>
      </c>
      <c r="C4303" s="720" t="s">
        <v>5500</v>
      </c>
      <c r="D4303" s="719" t="s">
        <v>0</v>
      </c>
      <c r="E4303" s="721">
        <v>409.74</v>
      </c>
    </row>
    <row r="4304" spans="2:5">
      <c r="B4304" s="1079">
        <v>72178</v>
      </c>
      <c r="C4304" s="1080" t="s">
        <v>5501</v>
      </c>
      <c r="D4304" s="1079" t="s">
        <v>0</v>
      </c>
      <c r="E4304" s="718">
        <v>20.22</v>
      </c>
    </row>
    <row r="4305" spans="2:5">
      <c r="B4305" s="719">
        <v>72179</v>
      </c>
      <c r="C4305" s="720" t="s">
        <v>5502</v>
      </c>
      <c r="D4305" s="719" t="s">
        <v>0</v>
      </c>
      <c r="E4305" s="721">
        <v>42.75</v>
      </c>
    </row>
    <row r="4306" spans="2:5" ht="30">
      <c r="B4306" s="1079">
        <v>72180</v>
      </c>
      <c r="C4306" s="1080" t="s">
        <v>1124</v>
      </c>
      <c r="D4306" s="1079" t="s">
        <v>0</v>
      </c>
      <c r="E4306" s="718">
        <v>12.92</v>
      </c>
    </row>
    <row r="4307" spans="2:5" ht="30">
      <c r="B4307" s="719">
        <v>72181</v>
      </c>
      <c r="C4307" s="720" t="s">
        <v>1125</v>
      </c>
      <c r="D4307" s="719" t="s">
        <v>0</v>
      </c>
      <c r="E4307" s="721">
        <v>26.16</v>
      </c>
    </row>
    <row r="4308" spans="2:5" ht="30">
      <c r="B4308" s="1079" t="s">
        <v>1126</v>
      </c>
      <c r="C4308" s="1080" t="s">
        <v>5503</v>
      </c>
      <c r="D4308" s="1079" t="s">
        <v>0</v>
      </c>
      <c r="E4308" s="718">
        <v>241.32</v>
      </c>
    </row>
    <row r="4309" spans="2:5">
      <c r="B4309" s="719" t="s">
        <v>1127</v>
      </c>
      <c r="C4309" s="720" t="s">
        <v>5504</v>
      </c>
      <c r="D4309" s="719" t="s">
        <v>0</v>
      </c>
      <c r="E4309" s="721">
        <v>169.5</v>
      </c>
    </row>
    <row r="4310" spans="2:5" ht="30">
      <c r="B4310" s="1079" t="s">
        <v>1128</v>
      </c>
      <c r="C4310" s="1080" t="s">
        <v>5505</v>
      </c>
      <c r="D4310" s="1079" t="s">
        <v>0</v>
      </c>
      <c r="E4310" s="718">
        <v>281.06</v>
      </c>
    </row>
    <row r="4311" spans="2:5" ht="30">
      <c r="B4311" s="719">
        <v>79627</v>
      </c>
      <c r="C4311" s="720" t="s">
        <v>5506</v>
      </c>
      <c r="D4311" s="719" t="s">
        <v>0</v>
      </c>
      <c r="E4311" s="721">
        <v>372.69</v>
      </c>
    </row>
    <row r="4312" spans="2:5" ht="30">
      <c r="B4312" s="1079" t="s">
        <v>1129</v>
      </c>
      <c r="C4312" s="1080" t="s">
        <v>5507</v>
      </c>
      <c r="D4312" s="1079" t="s">
        <v>0</v>
      </c>
      <c r="E4312" s="718">
        <v>56.71</v>
      </c>
    </row>
    <row r="4313" spans="2:5" ht="30">
      <c r="B4313" s="719" t="s">
        <v>1130</v>
      </c>
      <c r="C4313" s="720" t="s">
        <v>5508</v>
      </c>
      <c r="D4313" s="719" t="s">
        <v>0</v>
      </c>
      <c r="E4313" s="721">
        <v>116.11</v>
      </c>
    </row>
    <row r="4314" spans="2:5" ht="30">
      <c r="B4314" s="1079" t="s">
        <v>1131</v>
      </c>
      <c r="C4314" s="1080" t="s">
        <v>5509</v>
      </c>
      <c r="D4314" s="1079" t="s">
        <v>0</v>
      </c>
      <c r="E4314" s="718">
        <v>41.72</v>
      </c>
    </row>
    <row r="4315" spans="2:5" ht="30">
      <c r="B4315" s="719" t="s">
        <v>1132</v>
      </c>
      <c r="C4315" s="720" t="s">
        <v>5510</v>
      </c>
      <c r="D4315" s="719" t="s">
        <v>0</v>
      </c>
      <c r="E4315" s="721">
        <v>36.130000000000003</v>
      </c>
    </row>
    <row r="4316" spans="2:5">
      <c r="B4316" s="1079">
        <v>83694</v>
      </c>
      <c r="C4316" s="1080" t="s">
        <v>5511</v>
      </c>
      <c r="D4316" s="1079" t="s">
        <v>0</v>
      </c>
      <c r="E4316" s="718">
        <v>13.67</v>
      </c>
    </row>
    <row r="4317" spans="2:5">
      <c r="B4317" s="719" t="s">
        <v>1133</v>
      </c>
      <c r="C4317" s="720" t="s">
        <v>1134</v>
      </c>
      <c r="D4317" s="719" t="s">
        <v>0</v>
      </c>
      <c r="E4317" s="721">
        <v>18.89</v>
      </c>
    </row>
    <row r="4318" spans="2:5">
      <c r="B4318" s="1079">
        <v>83771</v>
      </c>
      <c r="C4318" s="1080" t="s">
        <v>1135</v>
      </c>
      <c r="D4318" s="1079" t="s">
        <v>25</v>
      </c>
      <c r="E4318" s="718">
        <v>6.79</v>
      </c>
    </row>
    <row r="4319" spans="2:5" ht="30">
      <c r="B4319" s="719">
        <v>92970</v>
      </c>
      <c r="C4319" s="720" t="s">
        <v>5512</v>
      </c>
      <c r="D4319" s="719" t="s">
        <v>0</v>
      </c>
      <c r="E4319" s="721">
        <v>10.43</v>
      </c>
    </row>
    <row r="4320" spans="2:5">
      <c r="B4320" s="1079">
        <v>41879</v>
      </c>
      <c r="C4320" s="1080" t="s">
        <v>5513</v>
      </c>
      <c r="D4320" s="1079" t="s">
        <v>0</v>
      </c>
      <c r="E4320" s="718">
        <v>0.13</v>
      </c>
    </row>
    <row r="4321" spans="2:5">
      <c r="B4321" s="719">
        <v>72910</v>
      </c>
      <c r="C4321" s="720" t="s">
        <v>1136</v>
      </c>
      <c r="D4321" s="719" t="s">
        <v>25</v>
      </c>
      <c r="E4321" s="721">
        <v>7.41</v>
      </c>
    </row>
    <row r="4322" spans="2:5" ht="30">
      <c r="B4322" s="1079">
        <v>72911</v>
      </c>
      <c r="C4322" s="1080" t="s">
        <v>5514</v>
      </c>
      <c r="D4322" s="1079" t="s">
        <v>25</v>
      </c>
      <c r="E4322" s="718">
        <v>9.1999999999999993</v>
      </c>
    </row>
    <row r="4323" spans="2:5" ht="30">
      <c r="B4323" s="719">
        <v>72912</v>
      </c>
      <c r="C4323" s="720" t="s">
        <v>5515</v>
      </c>
      <c r="D4323" s="719" t="s">
        <v>25</v>
      </c>
      <c r="E4323" s="721">
        <v>26.01</v>
      </c>
    </row>
    <row r="4324" spans="2:5">
      <c r="B4324" s="1079">
        <v>72913</v>
      </c>
      <c r="C4324" s="1080" t="s">
        <v>5516</v>
      </c>
      <c r="D4324" s="1079" t="s">
        <v>25</v>
      </c>
      <c r="E4324" s="718">
        <v>41.49</v>
      </c>
    </row>
    <row r="4325" spans="2:5" ht="30">
      <c r="B4325" s="719">
        <v>72914</v>
      </c>
      <c r="C4325" s="720" t="s">
        <v>5517</v>
      </c>
      <c r="D4325" s="719" t="s">
        <v>25</v>
      </c>
      <c r="E4325" s="721">
        <v>59.27</v>
      </c>
    </row>
    <row r="4326" spans="2:5" ht="30">
      <c r="B4326" s="1079">
        <v>72916</v>
      </c>
      <c r="C4326" s="1080" t="s">
        <v>5518</v>
      </c>
      <c r="D4326" s="1079" t="s">
        <v>25</v>
      </c>
      <c r="E4326" s="718">
        <v>27.57</v>
      </c>
    </row>
    <row r="4327" spans="2:5" ht="30">
      <c r="B4327" s="719">
        <v>72919</v>
      </c>
      <c r="C4327" s="720" t="s">
        <v>5519</v>
      </c>
      <c r="D4327" s="719" t="s">
        <v>25</v>
      </c>
      <c r="E4327" s="721">
        <v>41.39</v>
      </c>
    </row>
    <row r="4328" spans="2:5" ht="30">
      <c r="B4328" s="1079">
        <v>72922</v>
      </c>
      <c r="C4328" s="1080" t="s">
        <v>5520</v>
      </c>
      <c r="D4328" s="1079" t="s">
        <v>25</v>
      </c>
      <c r="E4328" s="718">
        <v>57.17</v>
      </c>
    </row>
    <row r="4329" spans="2:5" ht="30">
      <c r="B4329" s="719">
        <v>72923</v>
      </c>
      <c r="C4329" s="720" t="s">
        <v>1137</v>
      </c>
      <c r="D4329" s="719" t="s">
        <v>25</v>
      </c>
      <c r="E4329" s="721">
        <v>52.13</v>
      </c>
    </row>
    <row r="4330" spans="2:5" ht="30">
      <c r="B4330" s="1079">
        <v>72924</v>
      </c>
      <c r="C4330" s="1080" t="s">
        <v>1138</v>
      </c>
      <c r="D4330" s="1079" t="s">
        <v>25</v>
      </c>
      <c r="E4330" s="718">
        <v>44.8</v>
      </c>
    </row>
    <row r="4331" spans="2:5">
      <c r="B4331" s="719">
        <v>72961</v>
      </c>
      <c r="C4331" s="720" t="s">
        <v>5521</v>
      </c>
      <c r="D4331" s="719" t="s">
        <v>0</v>
      </c>
      <c r="E4331" s="721">
        <v>1.23</v>
      </c>
    </row>
    <row r="4332" spans="2:5">
      <c r="B4332" s="1079">
        <v>73710</v>
      </c>
      <c r="C4332" s="1080" t="s">
        <v>1139</v>
      </c>
      <c r="D4332" s="1079" t="s">
        <v>25</v>
      </c>
      <c r="E4332" s="718">
        <v>86.3</v>
      </c>
    </row>
    <row r="4333" spans="2:5">
      <c r="B4333" s="719">
        <v>73711</v>
      </c>
      <c r="C4333" s="720" t="s">
        <v>1140</v>
      </c>
      <c r="D4333" s="719" t="s">
        <v>25</v>
      </c>
      <c r="E4333" s="721">
        <v>77.099999999999994</v>
      </c>
    </row>
    <row r="4334" spans="2:5">
      <c r="B4334" s="1079" t="s">
        <v>1141</v>
      </c>
      <c r="C4334" s="1080" t="s">
        <v>1142</v>
      </c>
      <c r="D4334" s="1079" t="s">
        <v>25</v>
      </c>
      <c r="E4334" s="718">
        <v>101.25</v>
      </c>
    </row>
    <row r="4335" spans="2:5" ht="30">
      <c r="B4335" s="719">
        <v>83772</v>
      </c>
      <c r="C4335" s="720" t="s">
        <v>5522</v>
      </c>
      <c r="D4335" s="719" t="s">
        <v>25</v>
      </c>
      <c r="E4335" s="721">
        <v>11.37</v>
      </c>
    </row>
    <row r="4336" spans="2:5" ht="30">
      <c r="B4336" s="1079">
        <v>72799</v>
      </c>
      <c r="C4336" s="1080" t="s">
        <v>5523</v>
      </c>
      <c r="D4336" s="1079" t="s">
        <v>0</v>
      </c>
      <c r="E4336" s="718">
        <v>76.180000000000007</v>
      </c>
    </row>
    <row r="4337" spans="2:5">
      <c r="B4337" s="719">
        <v>72942</v>
      </c>
      <c r="C4337" s="720" t="s">
        <v>1143</v>
      </c>
      <c r="D4337" s="719" t="s">
        <v>0</v>
      </c>
      <c r="E4337" s="721">
        <v>1.37</v>
      </c>
    </row>
    <row r="4338" spans="2:5">
      <c r="B4338" s="1079">
        <v>72943</v>
      </c>
      <c r="C4338" s="1080" t="s">
        <v>1144</v>
      </c>
      <c r="D4338" s="1079" t="s">
        <v>0</v>
      </c>
      <c r="E4338" s="718">
        <v>1.42</v>
      </c>
    </row>
    <row r="4339" spans="2:5">
      <c r="B4339" s="719">
        <v>72945</v>
      </c>
      <c r="C4339" s="720" t="s">
        <v>9948</v>
      </c>
      <c r="D4339" s="719" t="s">
        <v>0</v>
      </c>
      <c r="E4339" s="721">
        <v>5.07</v>
      </c>
    </row>
    <row r="4340" spans="2:5">
      <c r="B4340" s="1079">
        <v>72956</v>
      </c>
      <c r="C4340" s="1080" t="s">
        <v>1145</v>
      </c>
      <c r="D4340" s="1079" t="s">
        <v>0</v>
      </c>
      <c r="E4340" s="718">
        <v>5.22</v>
      </c>
    </row>
    <row r="4341" spans="2:5">
      <c r="B4341" s="719">
        <v>72958</v>
      </c>
      <c r="C4341" s="720" t="s">
        <v>1146</v>
      </c>
      <c r="D4341" s="719" t="s">
        <v>0</v>
      </c>
      <c r="E4341" s="721">
        <v>9.26</v>
      </c>
    </row>
    <row r="4342" spans="2:5">
      <c r="B4342" s="1079">
        <v>72960</v>
      </c>
      <c r="C4342" s="1080" t="s">
        <v>1147</v>
      </c>
      <c r="D4342" s="1079" t="s">
        <v>0</v>
      </c>
      <c r="E4342" s="718">
        <v>12.25</v>
      </c>
    </row>
    <row r="4343" spans="2:5">
      <c r="B4343" s="719">
        <v>72972</v>
      </c>
      <c r="C4343" s="720" t="s">
        <v>1148</v>
      </c>
      <c r="D4343" s="719" t="s">
        <v>0</v>
      </c>
      <c r="E4343" s="721">
        <v>0.74</v>
      </c>
    </row>
    <row r="4344" spans="2:5">
      <c r="B4344" s="1079">
        <v>72973</v>
      </c>
      <c r="C4344" s="1080" t="s">
        <v>5524</v>
      </c>
      <c r="D4344" s="1079" t="s">
        <v>29</v>
      </c>
      <c r="E4344" s="718">
        <v>1.38</v>
      </c>
    </row>
    <row r="4345" spans="2:5">
      <c r="B4345" s="719">
        <v>72974</v>
      </c>
      <c r="C4345" s="720" t="s">
        <v>1149</v>
      </c>
      <c r="D4345" s="719" t="s">
        <v>0</v>
      </c>
      <c r="E4345" s="721">
        <v>4.63</v>
      </c>
    </row>
    <row r="4346" spans="2:5">
      <c r="B4346" s="1079">
        <v>72975</v>
      </c>
      <c r="C4346" s="1080" t="s">
        <v>1150</v>
      </c>
      <c r="D4346" s="1079" t="s">
        <v>0</v>
      </c>
      <c r="E4346" s="718">
        <v>0.52</v>
      </c>
    </row>
    <row r="4347" spans="2:5" ht="30">
      <c r="B4347" s="719">
        <v>72978</v>
      </c>
      <c r="C4347" s="720" t="s">
        <v>5525</v>
      </c>
      <c r="D4347" s="719" t="s">
        <v>29</v>
      </c>
      <c r="E4347" s="721">
        <v>4.63</v>
      </c>
    </row>
    <row r="4348" spans="2:5" ht="30">
      <c r="B4348" s="1079">
        <v>72979</v>
      </c>
      <c r="C4348" s="1080" t="s">
        <v>5526</v>
      </c>
      <c r="D4348" s="1079" t="s">
        <v>0</v>
      </c>
      <c r="E4348" s="718">
        <v>8.85</v>
      </c>
    </row>
    <row r="4349" spans="2:5" ht="30">
      <c r="B4349" s="719" t="s">
        <v>1151</v>
      </c>
      <c r="C4349" s="720" t="s">
        <v>5527</v>
      </c>
      <c r="D4349" s="719" t="s">
        <v>0</v>
      </c>
      <c r="E4349" s="721">
        <v>3.05</v>
      </c>
    </row>
    <row r="4350" spans="2:5">
      <c r="B4350" s="1079" t="s">
        <v>1152</v>
      </c>
      <c r="C4350" s="1080" t="s">
        <v>1153</v>
      </c>
      <c r="D4350" s="1079" t="s">
        <v>25</v>
      </c>
      <c r="E4350" s="718">
        <v>600.79</v>
      </c>
    </row>
    <row r="4351" spans="2:5">
      <c r="B4351" s="719" t="s">
        <v>1154</v>
      </c>
      <c r="C4351" s="720" t="s">
        <v>1155</v>
      </c>
      <c r="D4351" s="719" t="s">
        <v>25</v>
      </c>
      <c r="E4351" s="721">
        <v>450.28</v>
      </c>
    </row>
    <row r="4352" spans="2:5">
      <c r="B4352" s="1079">
        <v>92391</v>
      </c>
      <c r="C4352" s="1080" t="s">
        <v>5528</v>
      </c>
      <c r="D4352" s="1079" t="s">
        <v>0</v>
      </c>
      <c r="E4352" s="718">
        <v>40.08</v>
      </c>
    </row>
    <row r="4353" spans="2:5">
      <c r="B4353" s="719">
        <v>92392</v>
      </c>
      <c r="C4353" s="720" t="s">
        <v>5529</v>
      </c>
      <c r="D4353" s="719" t="s">
        <v>0</v>
      </c>
      <c r="E4353" s="721">
        <v>44.63</v>
      </c>
    </row>
    <row r="4354" spans="2:5">
      <c r="B4354" s="1079">
        <v>92393</v>
      </c>
      <c r="C4354" s="1080" t="s">
        <v>5530</v>
      </c>
      <c r="D4354" s="1079" t="s">
        <v>0</v>
      </c>
      <c r="E4354" s="718">
        <v>45.84</v>
      </c>
    </row>
    <row r="4355" spans="2:5">
      <c r="B4355" s="719">
        <v>92394</v>
      </c>
      <c r="C4355" s="720" t="s">
        <v>5531</v>
      </c>
      <c r="D4355" s="719" t="s">
        <v>0</v>
      </c>
      <c r="E4355" s="721">
        <v>54.74</v>
      </c>
    </row>
    <row r="4356" spans="2:5">
      <c r="B4356" s="1079">
        <v>92395</v>
      </c>
      <c r="C4356" s="1080" t="s">
        <v>5532</v>
      </c>
      <c r="D4356" s="1079" t="s">
        <v>0</v>
      </c>
      <c r="E4356" s="718">
        <v>69.02</v>
      </c>
    </row>
    <row r="4357" spans="2:5" ht="30">
      <c r="B4357" s="719">
        <v>92396</v>
      </c>
      <c r="C4357" s="720" t="s">
        <v>8825</v>
      </c>
      <c r="D4357" s="719" t="s">
        <v>0</v>
      </c>
      <c r="E4357" s="721">
        <v>54.63</v>
      </c>
    </row>
    <row r="4358" spans="2:5" ht="30">
      <c r="B4358" s="1079">
        <v>92397</v>
      </c>
      <c r="C4358" s="1080" t="s">
        <v>8826</v>
      </c>
      <c r="D4358" s="1079" t="s">
        <v>0</v>
      </c>
      <c r="E4358" s="718">
        <v>44.74</v>
      </c>
    </row>
    <row r="4359" spans="2:5" ht="30">
      <c r="B4359" s="719">
        <v>92398</v>
      </c>
      <c r="C4359" s="720" t="s">
        <v>8827</v>
      </c>
      <c r="D4359" s="719" t="s">
        <v>0</v>
      </c>
      <c r="E4359" s="721">
        <v>54.54</v>
      </c>
    </row>
    <row r="4360" spans="2:5">
      <c r="B4360" s="1079">
        <v>92399</v>
      </c>
      <c r="C4360" s="1080" t="s">
        <v>8828</v>
      </c>
      <c r="D4360" s="1079" t="s">
        <v>0</v>
      </c>
      <c r="E4360" s="718">
        <v>55.64</v>
      </c>
    </row>
    <row r="4361" spans="2:5" ht="30">
      <c r="B4361" s="719">
        <v>92400</v>
      </c>
      <c r="C4361" s="720" t="s">
        <v>5533</v>
      </c>
      <c r="D4361" s="719" t="s">
        <v>0</v>
      </c>
      <c r="E4361" s="721">
        <v>60.86</v>
      </c>
    </row>
    <row r="4362" spans="2:5">
      <c r="B4362" s="1079">
        <v>92401</v>
      </c>
      <c r="C4362" s="1080" t="s">
        <v>5534</v>
      </c>
      <c r="D4362" s="1079" t="s">
        <v>0</v>
      </c>
      <c r="E4362" s="718">
        <v>61.98</v>
      </c>
    </row>
    <row r="4363" spans="2:5">
      <c r="B4363" s="719">
        <v>92402</v>
      </c>
      <c r="C4363" s="720" t="s">
        <v>5535</v>
      </c>
      <c r="D4363" s="719" t="s">
        <v>0</v>
      </c>
      <c r="E4363" s="721">
        <v>56.01</v>
      </c>
    </row>
    <row r="4364" spans="2:5" ht="30">
      <c r="B4364" s="1079">
        <v>92403</v>
      </c>
      <c r="C4364" s="1080" t="s">
        <v>5536</v>
      </c>
      <c r="D4364" s="1079" t="s">
        <v>0</v>
      </c>
      <c r="E4364" s="718">
        <v>46.03</v>
      </c>
    </row>
    <row r="4365" spans="2:5" ht="30">
      <c r="B4365" s="719">
        <v>92404</v>
      </c>
      <c r="C4365" s="720" t="s">
        <v>5537</v>
      </c>
      <c r="D4365" s="719" t="s">
        <v>0</v>
      </c>
      <c r="E4365" s="721">
        <v>56.94</v>
      </c>
    </row>
    <row r="4366" spans="2:5">
      <c r="B4366" s="1079">
        <v>92405</v>
      </c>
      <c r="C4366" s="1080" t="s">
        <v>5538</v>
      </c>
      <c r="D4366" s="1079" t="s">
        <v>0</v>
      </c>
      <c r="E4366" s="718">
        <v>58.03</v>
      </c>
    </row>
    <row r="4367" spans="2:5" ht="30">
      <c r="B4367" s="719">
        <v>92406</v>
      </c>
      <c r="C4367" s="720" t="s">
        <v>5539</v>
      </c>
      <c r="D4367" s="719" t="s">
        <v>0</v>
      </c>
      <c r="E4367" s="721">
        <v>63.96</v>
      </c>
    </row>
    <row r="4368" spans="2:5">
      <c r="B4368" s="1079">
        <v>92407</v>
      </c>
      <c r="C4368" s="1080" t="s">
        <v>5540</v>
      </c>
      <c r="D4368" s="1079" t="s">
        <v>0</v>
      </c>
      <c r="E4368" s="718">
        <v>65.08</v>
      </c>
    </row>
    <row r="4369" spans="2:5">
      <c r="B4369" s="719">
        <v>93679</v>
      </c>
      <c r="C4369" s="720" t="s">
        <v>8829</v>
      </c>
      <c r="D4369" s="719" t="s">
        <v>0</v>
      </c>
      <c r="E4369" s="721">
        <v>63.89</v>
      </c>
    </row>
    <row r="4370" spans="2:5" ht="30">
      <c r="B4370" s="1079">
        <v>93680</v>
      </c>
      <c r="C4370" s="1080" t="s">
        <v>8830</v>
      </c>
      <c r="D4370" s="1079" t="s">
        <v>0</v>
      </c>
      <c r="E4370" s="718">
        <v>53.6</v>
      </c>
    </row>
    <row r="4371" spans="2:5" ht="30">
      <c r="B4371" s="719">
        <v>93681</v>
      </c>
      <c r="C4371" s="720" t="s">
        <v>8831</v>
      </c>
      <c r="D4371" s="719" t="s">
        <v>0</v>
      </c>
      <c r="E4371" s="721">
        <v>64.06</v>
      </c>
    </row>
    <row r="4372" spans="2:5">
      <c r="B4372" s="1079">
        <v>93682</v>
      </c>
      <c r="C4372" s="1080" t="s">
        <v>8832</v>
      </c>
      <c r="D4372" s="1079" t="s">
        <v>0</v>
      </c>
      <c r="E4372" s="718">
        <v>65.25</v>
      </c>
    </row>
    <row r="4373" spans="2:5">
      <c r="B4373" s="719">
        <v>72947</v>
      </c>
      <c r="C4373" s="720" t="s">
        <v>5541</v>
      </c>
      <c r="D4373" s="719" t="s">
        <v>0</v>
      </c>
      <c r="E4373" s="721">
        <v>16.260000000000002</v>
      </c>
    </row>
    <row r="4374" spans="2:5">
      <c r="B4374" s="1079">
        <v>83693</v>
      </c>
      <c r="C4374" s="1080" t="s">
        <v>1156</v>
      </c>
      <c r="D4374" s="1079" t="s">
        <v>0</v>
      </c>
      <c r="E4374" s="718">
        <v>2.82</v>
      </c>
    </row>
    <row r="4375" spans="2:5" ht="30">
      <c r="B4375" s="719" t="s">
        <v>1157</v>
      </c>
      <c r="C4375" s="720" t="s">
        <v>5542</v>
      </c>
      <c r="D4375" s="719" t="s">
        <v>29</v>
      </c>
      <c r="E4375" s="721">
        <v>443.01</v>
      </c>
    </row>
    <row r="4376" spans="2:5" ht="30">
      <c r="B4376" s="1079" t="s">
        <v>1158</v>
      </c>
      <c r="C4376" s="1080" t="s">
        <v>1159</v>
      </c>
      <c r="D4376" s="1079" t="s">
        <v>29</v>
      </c>
      <c r="E4376" s="718">
        <v>392.56</v>
      </c>
    </row>
    <row r="4377" spans="2:5" ht="30">
      <c r="B4377" s="719" t="s">
        <v>1160</v>
      </c>
      <c r="C4377" s="720" t="s">
        <v>5543</v>
      </c>
      <c r="D4377" s="719" t="s">
        <v>0</v>
      </c>
      <c r="E4377" s="721">
        <v>4.57</v>
      </c>
    </row>
    <row r="4378" spans="2:5">
      <c r="B4378" s="1079">
        <v>72962</v>
      </c>
      <c r="C4378" s="1080" t="s">
        <v>5544</v>
      </c>
      <c r="D4378" s="1079" t="s">
        <v>1094</v>
      </c>
      <c r="E4378" s="718">
        <v>212.38</v>
      </c>
    </row>
    <row r="4379" spans="2:5">
      <c r="B4379" s="719">
        <v>72963</v>
      </c>
      <c r="C4379" s="720" t="s">
        <v>1161</v>
      </c>
      <c r="D4379" s="719" t="s">
        <v>1094</v>
      </c>
      <c r="E4379" s="721">
        <v>177.03</v>
      </c>
    </row>
    <row r="4380" spans="2:5">
      <c r="B4380" s="1079">
        <v>72964</v>
      </c>
      <c r="C4380" s="1080" t="s">
        <v>1162</v>
      </c>
      <c r="D4380" s="1079" t="s">
        <v>1094</v>
      </c>
      <c r="E4380" s="718">
        <v>185.65</v>
      </c>
    </row>
    <row r="4381" spans="2:5">
      <c r="B4381" s="719">
        <v>72965</v>
      </c>
      <c r="C4381" s="720" t="s">
        <v>5545</v>
      </c>
      <c r="D4381" s="719" t="s">
        <v>1094</v>
      </c>
      <c r="E4381" s="721">
        <v>223.16</v>
      </c>
    </row>
    <row r="4382" spans="2:5">
      <c r="B4382" s="1079" t="s">
        <v>1163</v>
      </c>
      <c r="C4382" s="1080" t="s">
        <v>1164</v>
      </c>
      <c r="D4382" s="1079" t="s">
        <v>25</v>
      </c>
      <c r="E4382" s="718">
        <v>350.97</v>
      </c>
    </row>
    <row r="4383" spans="2:5">
      <c r="B4383" s="719">
        <v>73445</v>
      </c>
      <c r="C4383" s="720" t="s">
        <v>3657</v>
      </c>
      <c r="D4383" s="719" t="s">
        <v>0</v>
      </c>
      <c r="E4383" s="721">
        <v>7.08</v>
      </c>
    </row>
    <row r="4384" spans="2:5">
      <c r="B4384" s="1079">
        <v>73446</v>
      </c>
      <c r="C4384" s="1080" t="s">
        <v>1165</v>
      </c>
      <c r="D4384" s="1079" t="s">
        <v>0</v>
      </c>
      <c r="E4384" s="718">
        <v>15.85</v>
      </c>
    </row>
    <row r="4385" spans="2:5">
      <c r="B4385" s="719" t="s">
        <v>1166</v>
      </c>
      <c r="C4385" s="720" t="s">
        <v>10889</v>
      </c>
      <c r="D4385" s="719" t="s">
        <v>0</v>
      </c>
      <c r="E4385" s="721">
        <v>15.4</v>
      </c>
    </row>
    <row r="4386" spans="2:5">
      <c r="B4386" s="1079" t="s">
        <v>1167</v>
      </c>
      <c r="C4386" s="1080" t="s">
        <v>1168</v>
      </c>
      <c r="D4386" s="1079" t="s">
        <v>0</v>
      </c>
      <c r="E4386" s="718">
        <v>19.43</v>
      </c>
    </row>
    <row r="4387" spans="2:5">
      <c r="B4387" s="719">
        <v>79462</v>
      </c>
      <c r="C4387" s="720" t="s">
        <v>1169</v>
      </c>
      <c r="D4387" s="719" t="s">
        <v>0</v>
      </c>
      <c r="E4387" s="721">
        <v>53.11</v>
      </c>
    </row>
    <row r="4388" spans="2:5">
      <c r="B4388" s="1079" t="s">
        <v>1170</v>
      </c>
      <c r="C4388" s="1080" t="s">
        <v>1171</v>
      </c>
      <c r="D4388" s="1079" t="s">
        <v>0</v>
      </c>
      <c r="E4388" s="718">
        <v>9.81</v>
      </c>
    </row>
    <row r="4389" spans="2:5">
      <c r="B4389" s="719">
        <v>84651</v>
      </c>
      <c r="C4389" s="720" t="s">
        <v>1172</v>
      </c>
      <c r="D4389" s="719" t="s">
        <v>0</v>
      </c>
      <c r="E4389" s="721">
        <v>7.84</v>
      </c>
    </row>
    <row r="4390" spans="2:5" ht="30">
      <c r="B4390" s="1079">
        <v>88411</v>
      </c>
      <c r="C4390" s="1080" t="s">
        <v>5546</v>
      </c>
      <c r="D4390" s="1079" t="s">
        <v>0</v>
      </c>
      <c r="E4390" s="718">
        <v>1.76</v>
      </c>
    </row>
    <row r="4391" spans="2:5" ht="30">
      <c r="B4391" s="719">
        <v>88412</v>
      </c>
      <c r="C4391" s="720" t="s">
        <v>5547</v>
      </c>
      <c r="D4391" s="719" t="s">
        <v>0</v>
      </c>
      <c r="E4391" s="721">
        <v>1.3</v>
      </c>
    </row>
    <row r="4392" spans="2:5" ht="30">
      <c r="B4392" s="1079">
        <v>88413</v>
      </c>
      <c r="C4392" s="1080" t="s">
        <v>5548</v>
      </c>
      <c r="D4392" s="1079" t="s">
        <v>0</v>
      </c>
      <c r="E4392" s="718">
        <v>2.68</v>
      </c>
    </row>
    <row r="4393" spans="2:5" ht="30">
      <c r="B4393" s="719">
        <v>88414</v>
      </c>
      <c r="C4393" s="720" t="s">
        <v>5549</v>
      </c>
      <c r="D4393" s="719" t="s">
        <v>0</v>
      </c>
      <c r="E4393" s="721">
        <v>2.98</v>
      </c>
    </row>
    <row r="4394" spans="2:5">
      <c r="B4394" s="1079">
        <v>88415</v>
      </c>
      <c r="C4394" s="1080" t="s">
        <v>5550</v>
      </c>
      <c r="D4394" s="1079" t="s">
        <v>0</v>
      </c>
      <c r="E4394" s="718">
        <v>1.91</v>
      </c>
    </row>
    <row r="4395" spans="2:5" ht="30">
      <c r="B4395" s="719">
        <v>88416</v>
      </c>
      <c r="C4395" s="720" t="s">
        <v>5551</v>
      </c>
      <c r="D4395" s="719" t="s">
        <v>0</v>
      </c>
      <c r="E4395" s="721">
        <v>12.69</v>
      </c>
    </row>
    <row r="4396" spans="2:5" ht="30">
      <c r="B4396" s="1079">
        <v>88417</v>
      </c>
      <c r="C4396" s="1080" t="s">
        <v>5552</v>
      </c>
      <c r="D4396" s="1079" t="s">
        <v>0</v>
      </c>
      <c r="E4396" s="718">
        <v>11.06</v>
      </c>
    </row>
    <row r="4397" spans="2:5" ht="30">
      <c r="B4397" s="719">
        <v>88420</v>
      </c>
      <c r="C4397" s="720" t="s">
        <v>5553</v>
      </c>
      <c r="D4397" s="719" t="s">
        <v>0</v>
      </c>
      <c r="E4397" s="721">
        <v>15.97</v>
      </c>
    </row>
    <row r="4398" spans="2:5" ht="30">
      <c r="B4398" s="1079">
        <v>88421</v>
      </c>
      <c r="C4398" s="1080" t="s">
        <v>5554</v>
      </c>
      <c r="D4398" s="1079" t="s">
        <v>0</v>
      </c>
      <c r="E4398" s="718">
        <v>17</v>
      </c>
    </row>
    <row r="4399" spans="2:5">
      <c r="B4399" s="719">
        <v>88423</v>
      </c>
      <c r="C4399" s="720" t="s">
        <v>5555</v>
      </c>
      <c r="D4399" s="719" t="s">
        <v>0</v>
      </c>
      <c r="E4399" s="721">
        <v>13.2</v>
      </c>
    </row>
    <row r="4400" spans="2:5" ht="30">
      <c r="B4400" s="1079">
        <v>88424</v>
      </c>
      <c r="C4400" s="1080" t="s">
        <v>5556</v>
      </c>
      <c r="D4400" s="1079" t="s">
        <v>0</v>
      </c>
      <c r="E4400" s="718">
        <v>14.92</v>
      </c>
    </row>
    <row r="4401" spans="2:5" ht="30">
      <c r="B4401" s="719">
        <v>88426</v>
      </c>
      <c r="C4401" s="720" t="s">
        <v>5557</v>
      </c>
      <c r="D4401" s="719" t="s">
        <v>0</v>
      </c>
      <c r="E4401" s="721">
        <v>12.11</v>
      </c>
    </row>
    <row r="4402" spans="2:5" ht="30">
      <c r="B4402" s="1079">
        <v>88428</v>
      </c>
      <c r="C4402" s="1080" t="s">
        <v>5558</v>
      </c>
      <c r="D4402" s="1079" t="s">
        <v>0</v>
      </c>
      <c r="E4402" s="718">
        <v>20.56</v>
      </c>
    </row>
    <row r="4403" spans="2:5" ht="30">
      <c r="B4403" s="719">
        <v>88429</v>
      </c>
      <c r="C4403" s="720" t="s">
        <v>5559</v>
      </c>
      <c r="D4403" s="719" t="s">
        <v>0</v>
      </c>
      <c r="E4403" s="721">
        <v>22.37</v>
      </c>
    </row>
    <row r="4404" spans="2:5">
      <c r="B4404" s="1079">
        <v>88431</v>
      </c>
      <c r="C4404" s="1080" t="s">
        <v>5560</v>
      </c>
      <c r="D4404" s="1079" t="s">
        <v>0</v>
      </c>
      <c r="E4404" s="718">
        <v>15.8</v>
      </c>
    </row>
    <row r="4405" spans="2:5" ht="30">
      <c r="B4405" s="719">
        <v>88432</v>
      </c>
      <c r="C4405" s="720" t="s">
        <v>5561</v>
      </c>
      <c r="D4405" s="719" t="s">
        <v>0</v>
      </c>
      <c r="E4405" s="721">
        <v>11.53</v>
      </c>
    </row>
    <row r="4406" spans="2:5">
      <c r="B4406" s="1079">
        <v>88482</v>
      </c>
      <c r="C4406" s="1080" t="s">
        <v>1173</v>
      </c>
      <c r="D4406" s="1079" t="s">
        <v>0</v>
      </c>
      <c r="E4406" s="718">
        <v>2.31</v>
      </c>
    </row>
    <row r="4407" spans="2:5">
      <c r="B4407" s="719">
        <v>88483</v>
      </c>
      <c r="C4407" s="720" t="s">
        <v>1174</v>
      </c>
      <c r="D4407" s="719" t="s">
        <v>0</v>
      </c>
      <c r="E4407" s="721">
        <v>2.11</v>
      </c>
    </row>
    <row r="4408" spans="2:5">
      <c r="B4408" s="1079">
        <v>88484</v>
      </c>
      <c r="C4408" s="1080" t="s">
        <v>1175</v>
      </c>
      <c r="D4408" s="1079" t="s">
        <v>0</v>
      </c>
      <c r="E4408" s="718">
        <v>1.93</v>
      </c>
    </row>
    <row r="4409" spans="2:5">
      <c r="B4409" s="719">
        <v>88485</v>
      </c>
      <c r="C4409" s="720" t="s">
        <v>33</v>
      </c>
      <c r="D4409" s="719" t="s">
        <v>0</v>
      </c>
      <c r="E4409" s="721">
        <v>1.65</v>
      </c>
    </row>
    <row r="4410" spans="2:5">
      <c r="B4410" s="1079">
        <v>88486</v>
      </c>
      <c r="C4410" s="1080" t="s">
        <v>1176</v>
      </c>
      <c r="D4410" s="1079" t="s">
        <v>0</v>
      </c>
      <c r="E4410" s="718">
        <v>8.33</v>
      </c>
    </row>
    <row r="4411" spans="2:5">
      <c r="B4411" s="719">
        <v>88487</v>
      </c>
      <c r="C4411" s="720" t="s">
        <v>1177</v>
      </c>
      <c r="D4411" s="719" t="s">
        <v>0</v>
      </c>
      <c r="E4411" s="721">
        <v>7.46</v>
      </c>
    </row>
    <row r="4412" spans="2:5">
      <c r="B4412" s="1079">
        <v>88488</v>
      </c>
      <c r="C4412" s="1080" t="s">
        <v>1178</v>
      </c>
      <c r="D4412" s="1079" t="s">
        <v>0</v>
      </c>
      <c r="E4412" s="718">
        <v>10.69</v>
      </c>
    </row>
    <row r="4413" spans="2:5">
      <c r="B4413" s="719">
        <v>88489</v>
      </c>
      <c r="C4413" s="720" t="s">
        <v>35</v>
      </c>
      <c r="D4413" s="719" t="s">
        <v>0</v>
      </c>
      <c r="E4413" s="721">
        <v>9.44</v>
      </c>
    </row>
    <row r="4414" spans="2:5">
      <c r="B4414" s="1079">
        <v>88490</v>
      </c>
      <c r="C4414" s="1080" t="s">
        <v>10890</v>
      </c>
      <c r="D4414" s="1079" t="s">
        <v>0</v>
      </c>
      <c r="E4414" s="718">
        <v>7.04</v>
      </c>
    </row>
    <row r="4415" spans="2:5">
      <c r="B4415" s="719">
        <v>88491</v>
      </c>
      <c r="C4415" s="720" t="s">
        <v>10891</v>
      </c>
      <c r="D4415" s="719" t="s">
        <v>0</v>
      </c>
      <c r="E4415" s="721">
        <v>6.83</v>
      </c>
    </row>
    <row r="4416" spans="2:5">
      <c r="B4416" s="1079">
        <v>88492</v>
      </c>
      <c r="C4416" s="1080" t="s">
        <v>10892</v>
      </c>
      <c r="D4416" s="1079" t="s">
        <v>0</v>
      </c>
      <c r="E4416" s="718">
        <v>8.2799999999999994</v>
      </c>
    </row>
    <row r="4417" spans="2:5">
      <c r="B4417" s="719">
        <v>88493</v>
      </c>
      <c r="C4417" s="720" t="s">
        <v>10893</v>
      </c>
      <c r="D4417" s="719" t="s">
        <v>0</v>
      </c>
      <c r="E4417" s="721">
        <v>7.95</v>
      </c>
    </row>
    <row r="4418" spans="2:5">
      <c r="B4418" s="1079">
        <v>88494</v>
      </c>
      <c r="C4418" s="1080" t="s">
        <v>1179</v>
      </c>
      <c r="D4418" s="1079" t="s">
        <v>0</v>
      </c>
      <c r="E4418" s="718">
        <v>13.79</v>
      </c>
    </row>
    <row r="4419" spans="2:5">
      <c r="B4419" s="719">
        <v>88495</v>
      </c>
      <c r="C4419" s="720" t="s">
        <v>34</v>
      </c>
      <c r="D4419" s="719" t="s">
        <v>0</v>
      </c>
      <c r="E4419" s="721">
        <v>7.82</v>
      </c>
    </row>
    <row r="4420" spans="2:5">
      <c r="B4420" s="1079">
        <v>88496</v>
      </c>
      <c r="C4420" s="1080" t="s">
        <v>1180</v>
      </c>
      <c r="D4420" s="1079" t="s">
        <v>0</v>
      </c>
      <c r="E4420" s="718">
        <v>18.79</v>
      </c>
    </row>
    <row r="4421" spans="2:5">
      <c r="B4421" s="719">
        <v>88497</v>
      </c>
      <c r="C4421" s="720" t="s">
        <v>1181</v>
      </c>
      <c r="D4421" s="719" t="s">
        <v>0</v>
      </c>
      <c r="E4421" s="721">
        <v>10.81</v>
      </c>
    </row>
    <row r="4422" spans="2:5">
      <c r="B4422" s="1079">
        <v>95305</v>
      </c>
      <c r="C4422" s="1080" t="s">
        <v>10894</v>
      </c>
      <c r="D4422" s="1079" t="s">
        <v>0</v>
      </c>
      <c r="E4422" s="718">
        <v>9.8000000000000007</v>
      </c>
    </row>
    <row r="4423" spans="2:5">
      <c r="B4423" s="719">
        <v>95306</v>
      </c>
      <c r="C4423" s="720" t="s">
        <v>10895</v>
      </c>
      <c r="D4423" s="719" t="s">
        <v>0</v>
      </c>
      <c r="E4423" s="721">
        <v>11.38</v>
      </c>
    </row>
    <row r="4424" spans="2:5" ht="30">
      <c r="B4424" s="1079">
        <v>95622</v>
      </c>
      <c r="C4424" s="1080" t="s">
        <v>11305</v>
      </c>
      <c r="D4424" s="1079" t="s">
        <v>0</v>
      </c>
      <c r="E4424" s="718">
        <v>9.5399999999999991</v>
      </c>
    </row>
    <row r="4425" spans="2:5" ht="30">
      <c r="B4425" s="719">
        <v>95623</v>
      </c>
      <c r="C4425" s="720" t="s">
        <v>11306</v>
      </c>
      <c r="D4425" s="719" t="s">
        <v>0</v>
      </c>
      <c r="E4425" s="721">
        <v>7.33</v>
      </c>
    </row>
    <row r="4426" spans="2:5" ht="30">
      <c r="B4426" s="1079">
        <v>95624</v>
      </c>
      <c r="C4426" s="1080" t="s">
        <v>11307</v>
      </c>
      <c r="D4426" s="1079" t="s">
        <v>0</v>
      </c>
      <c r="E4426" s="718">
        <v>14.05</v>
      </c>
    </row>
    <row r="4427" spans="2:5" ht="30">
      <c r="B4427" s="719">
        <v>95625</v>
      </c>
      <c r="C4427" s="720" t="s">
        <v>11308</v>
      </c>
      <c r="D4427" s="719" t="s">
        <v>0</v>
      </c>
      <c r="E4427" s="721">
        <v>15.48</v>
      </c>
    </row>
    <row r="4428" spans="2:5">
      <c r="B4428" s="1079">
        <v>95626</v>
      </c>
      <c r="C4428" s="1080" t="s">
        <v>11309</v>
      </c>
      <c r="D4428" s="1079" t="s">
        <v>0</v>
      </c>
      <c r="E4428" s="718">
        <v>10.26</v>
      </c>
    </row>
    <row r="4429" spans="2:5">
      <c r="B4429" s="719">
        <v>79460</v>
      </c>
      <c r="C4429" s="720" t="s">
        <v>1182</v>
      </c>
      <c r="D4429" s="719" t="s">
        <v>0</v>
      </c>
      <c r="E4429" s="721">
        <v>33.69</v>
      </c>
    </row>
    <row r="4430" spans="2:5">
      <c r="B4430" s="1079">
        <v>79465</v>
      </c>
      <c r="C4430" s="1080" t="s">
        <v>1183</v>
      </c>
      <c r="D4430" s="1079" t="s">
        <v>0</v>
      </c>
      <c r="E4430" s="718">
        <v>33.44</v>
      </c>
    </row>
    <row r="4431" spans="2:5">
      <c r="B4431" s="719" t="s">
        <v>1184</v>
      </c>
      <c r="C4431" s="720" t="s">
        <v>1185</v>
      </c>
      <c r="D4431" s="719" t="s">
        <v>0</v>
      </c>
      <c r="E4431" s="721">
        <v>46.94</v>
      </c>
    </row>
    <row r="4432" spans="2:5">
      <c r="B4432" s="1079">
        <v>84647</v>
      </c>
      <c r="C4432" s="1080" t="s">
        <v>1186</v>
      </c>
      <c r="D4432" s="1079" t="s">
        <v>0</v>
      </c>
      <c r="E4432" s="718">
        <v>115.16</v>
      </c>
    </row>
    <row r="4433" spans="2:5">
      <c r="B4433" s="719">
        <v>84656</v>
      </c>
      <c r="C4433" s="720" t="s">
        <v>5562</v>
      </c>
      <c r="D4433" s="719" t="s">
        <v>0</v>
      </c>
      <c r="E4433" s="721">
        <v>26.7</v>
      </c>
    </row>
    <row r="4434" spans="2:5">
      <c r="B4434" s="1079">
        <v>84677</v>
      </c>
      <c r="C4434" s="1080" t="s">
        <v>1187</v>
      </c>
      <c r="D4434" s="1079" t="s">
        <v>0</v>
      </c>
      <c r="E4434" s="718">
        <v>9.08</v>
      </c>
    </row>
    <row r="4435" spans="2:5">
      <c r="B4435" s="719">
        <v>84678</v>
      </c>
      <c r="C4435" s="720" t="s">
        <v>1188</v>
      </c>
      <c r="D4435" s="719" t="s">
        <v>0</v>
      </c>
      <c r="E4435" s="721">
        <v>15.47</v>
      </c>
    </row>
    <row r="4436" spans="2:5">
      <c r="B4436" s="1079">
        <v>6082</v>
      </c>
      <c r="C4436" s="1080" t="s">
        <v>5563</v>
      </c>
      <c r="D4436" s="1079" t="s">
        <v>0</v>
      </c>
      <c r="E4436" s="718">
        <v>13.79</v>
      </c>
    </row>
    <row r="4437" spans="2:5">
      <c r="B4437" s="719">
        <v>40905</v>
      </c>
      <c r="C4437" s="720" t="s">
        <v>1190</v>
      </c>
      <c r="D4437" s="719" t="s">
        <v>0</v>
      </c>
      <c r="E4437" s="721">
        <v>17.45</v>
      </c>
    </row>
    <row r="4438" spans="2:5">
      <c r="B4438" s="1079" t="s">
        <v>1191</v>
      </c>
      <c r="C4438" s="1080" t="s">
        <v>1192</v>
      </c>
      <c r="D4438" s="1079" t="s">
        <v>0</v>
      </c>
      <c r="E4438" s="718">
        <v>13.27</v>
      </c>
    </row>
    <row r="4439" spans="2:5">
      <c r="B4439" s="719" t="s">
        <v>1193</v>
      </c>
      <c r="C4439" s="720" t="s">
        <v>1194</v>
      </c>
      <c r="D4439" s="719" t="s">
        <v>0</v>
      </c>
      <c r="E4439" s="721">
        <v>20.03</v>
      </c>
    </row>
    <row r="4440" spans="2:5">
      <c r="B4440" s="1079" t="s">
        <v>1195</v>
      </c>
      <c r="C4440" s="1080" t="s">
        <v>1196</v>
      </c>
      <c r="D4440" s="1079" t="s">
        <v>0</v>
      </c>
      <c r="E4440" s="718">
        <v>19.73</v>
      </c>
    </row>
    <row r="4441" spans="2:5">
      <c r="B4441" s="719" t="s">
        <v>1197</v>
      </c>
      <c r="C4441" s="720" t="s">
        <v>1198</v>
      </c>
      <c r="D4441" s="719" t="s">
        <v>0</v>
      </c>
      <c r="E4441" s="721">
        <v>19.649999999999999</v>
      </c>
    </row>
    <row r="4442" spans="2:5">
      <c r="B4442" s="1079">
        <v>79463</v>
      </c>
      <c r="C4442" s="1080" t="s">
        <v>1199</v>
      </c>
      <c r="D4442" s="1079" t="s">
        <v>0</v>
      </c>
      <c r="E4442" s="718">
        <v>11.41</v>
      </c>
    </row>
    <row r="4443" spans="2:5">
      <c r="B4443" s="719">
        <v>79464</v>
      </c>
      <c r="C4443" s="720" t="s">
        <v>1200</v>
      </c>
      <c r="D4443" s="719" t="s">
        <v>0</v>
      </c>
      <c r="E4443" s="721">
        <v>15.18</v>
      </c>
    </row>
    <row r="4444" spans="2:5">
      <c r="B4444" s="1079">
        <v>79466</v>
      </c>
      <c r="C4444" s="1080" t="s">
        <v>1201</v>
      </c>
      <c r="D4444" s="1079" t="s">
        <v>0</v>
      </c>
      <c r="E4444" s="718">
        <v>15.95</v>
      </c>
    </row>
    <row r="4445" spans="2:5">
      <c r="B4445" s="719" t="s">
        <v>1202</v>
      </c>
      <c r="C4445" s="720" t="s">
        <v>1203</v>
      </c>
      <c r="D4445" s="719" t="s">
        <v>0</v>
      </c>
      <c r="E4445" s="721">
        <v>18.73</v>
      </c>
    </row>
    <row r="4446" spans="2:5">
      <c r="B4446" s="1079">
        <v>84645</v>
      </c>
      <c r="C4446" s="1080" t="s">
        <v>1204</v>
      </c>
      <c r="D4446" s="1079" t="s">
        <v>0</v>
      </c>
      <c r="E4446" s="718">
        <v>14.75</v>
      </c>
    </row>
    <row r="4447" spans="2:5">
      <c r="B4447" s="719">
        <v>84657</v>
      </c>
      <c r="C4447" s="720" t="s">
        <v>1205</v>
      </c>
      <c r="D4447" s="719" t="s">
        <v>0</v>
      </c>
      <c r="E4447" s="721">
        <v>8.9600000000000009</v>
      </c>
    </row>
    <row r="4448" spans="2:5">
      <c r="B4448" s="1079">
        <v>84659</v>
      </c>
      <c r="C4448" s="1080" t="s">
        <v>1206</v>
      </c>
      <c r="D4448" s="1079" t="s">
        <v>0</v>
      </c>
      <c r="E4448" s="718">
        <v>12.28</v>
      </c>
    </row>
    <row r="4449" spans="2:5">
      <c r="B4449" s="719">
        <v>84664</v>
      </c>
      <c r="C4449" s="720" t="s">
        <v>1207</v>
      </c>
      <c r="D4449" s="719" t="s">
        <v>0</v>
      </c>
      <c r="E4449" s="721">
        <v>3.57</v>
      </c>
    </row>
    <row r="4450" spans="2:5">
      <c r="B4450" s="1079">
        <v>84679</v>
      </c>
      <c r="C4450" s="1080" t="s">
        <v>1208</v>
      </c>
      <c r="D4450" s="1079" t="s">
        <v>0</v>
      </c>
      <c r="E4450" s="718">
        <v>15.34</v>
      </c>
    </row>
    <row r="4451" spans="2:5">
      <c r="B4451" s="719">
        <v>95464</v>
      </c>
      <c r="C4451" s="720" t="s">
        <v>1189</v>
      </c>
      <c r="D4451" s="719" t="s">
        <v>0</v>
      </c>
      <c r="E4451" s="721">
        <v>17.52</v>
      </c>
    </row>
    <row r="4452" spans="2:5">
      <c r="B4452" s="1079">
        <v>73656</v>
      </c>
      <c r="C4452" s="1080" t="s">
        <v>1210</v>
      </c>
      <c r="D4452" s="1079" t="s">
        <v>0</v>
      </c>
      <c r="E4452" s="718">
        <v>13.36</v>
      </c>
    </row>
    <row r="4453" spans="2:5">
      <c r="B4453" s="719" t="s">
        <v>1211</v>
      </c>
      <c r="C4453" s="720" t="s">
        <v>1212</v>
      </c>
      <c r="D4453" s="719" t="s">
        <v>0</v>
      </c>
      <c r="E4453" s="721">
        <v>28.45</v>
      </c>
    </row>
    <row r="4454" spans="2:5">
      <c r="B4454" s="1079" t="s">
        <v>1213</v>
      </c>
      <c r="C4454" s="1080" t="s">
        <v>5564</v>
      </c>
      <c r="D4454" s="1079" t="s">
        <v>0</v>
      </c>
      <c r="E4454" s="718">
        <v>7.79</v>
      </c>
    </row>
    <row r="4455" spans="2:5">
      <c r="B4455" s="719" t="s">
        <v>1214</v>
      </c>
      <c r="C4455" s="720" t="s">
        <v>1215</v>
      </c>
      <c r="D4455" s="719" t="s">
        <v>0</v>
      </c>
      <c r="E4455" s="721">
        <v>20.83</v>
      </c>
    </row>
    <row r="4456" spans="2:5">
      <c r="B4456" s="1079" t="s">
        <v>1216</v>
      </c>
      <c r="C4456" s="1080" t="s">
        <v>1217</v>
      </c>
      <c r="D4456" s="1079" t="s">
        <v>0</v>
      </c>
      <c r="E4456" s="718">
        <v>20.92</v>
      </c>
    </row>
    <row r="4457" spans="2:5">
      <c r="B4457" s="719" t="s">
        <v>1218</v>
      </c>
      <c r="C4457" s="720" t="s">
        <v>1219</v>
      </c>
      <c r="D4457" s="719" t="s">
        <v>0</v>
      </c>
      <c r="E4457" s="721">
        <v>21.22</v>
      </c>
    </row>
    <row r="4458" spans="2:5">
      <c r="B4458" s="1079" t="s">
        <v>1220</v>
      </c>
      <c r="C4458" s="1080" t="s">
        <v>5565</v>
      </c>
      <c r="D4458" s="1079" t="s">
        <v>0</v>
      </c>
      <c r="E4458" s="718">
        <v>15.49</v>
      </c>
    </row>
    <row r="4459" spans="2:5">
      <c r="B4459" s="719" t="s">
        <v>1221</v>
      </c>
      <c r="C4459" s="720" t="s">
        <v>5566</v>
      </c>
      <c r="D4459" s="719" t="s">
        <v>0</v>
      </c>
      <c r="E4459" s="721">
        <v>10.14</v>
      </c>
    </row>
    <row r="4460" spans="2:5" ht="30">
      <c r="B4460" s="1079" t="s">
        <v>1222</v>
      </c>
      <c r="C4460" s="1080" t="s">
        <v>5567</v>
      </c>
      <c r="D4460" s="1079" t="s">
        <v>0</v>
      </c>
      <c r="E4460" s="718">
        <v>14.02</v>
      </c>
    </row>
    <row r="4461" spans="2:5">
      <c r="B4461" s="719" t="s">
        <v>1223</v>
      </c>
      <c r="C4461" s="720" t="s">
        <v>5568</v>
      </c>
      <c r="D4461" s="719" t="s">
        <v>0</v>
      </c>
      <c r="E4461" s="721">
        <v>13.06</v>
      </c>
    </row>
    <row r="4462" spans="2:5" ht="30">
      <c r="B4462" s="1079" t="s">
        <v>1224</v>
      </c>
      <c r="C4462" s="1080" t="s">
        <v>5569</v>
      </c>
      <c r="D4462" s="1079" t="s">
        <v>30</v>
      </c>
      <c r="E4462" s="718">
        <v>17.04</v>
      </c>
    </row>
    <row r="4463" spans="2:5">
      <c r="B4463" s="719" t="s">
        <v>1225</v>
      </c>
      <c r="C4463" s="720" t="s">
        <v>1226</v>
      </c>
      <c r="D4463" s="719" t="s">
        <v>0</v>
      </c>
      <c r="E4463" s="721">
        <v>26.3</v>
      </c>
    </row>
    <row r="4464" spans="2:5">
      <c r="B4464" s="1079">
        <v>84660</v>
      </c>
      <c r="C4464" s="1080" t="s">
        <v>1227</v>
      </c>
      <c r="D4464" s="1079" t="s">
        <v>0</v>
      </c>
      <c r="E4464" s="718">
        <v>5.54</v>
      </c>
    </row>
    <row r="4465" spans="2:5">
      <c r="B4465" s="719">
        <v>84661</v>
      </c>
      <c r="C4465" s="720" t="s">
        <v>1228</v>
      </c>
      <c r="D4465" s="719" t="s">
        <v>0</v>
      </c>
      <c r="E4465" s="721">
        <v>13.35</v>
      </c>
    </row>
    <row r="4466" spans="2:5">
      <c r="B4466" s="1079">
        <v>84662</v>
      </c>
      <c r="C4466" s="1080" t="s">
        <v>1229</v>
      </c>
      <c r="D4466" s="1079" t="s">
        <v>0</v>
      </c>
      <c r="E4466" s="718">
        <v>21.04</v>
      </c>
    </row>
    <row r="4467" spans="2:5">
      <c r="B4467" s="719">
        <v>95468</v>
      </c>
      <c r="C4467" s="720" t="s">
        <v>1209</v>
      </c>
      <c r="D4467" s="719" t="s">
        <v>0</v>
      </c>
      <c r="E4467" s="721">
        <v>30.79</v>
      </c>
    </row>
    <row r="4468" spans="2:5">
      <c r="B4468" s="1079">
        <v>41595</v>
      </c>
      <c r="C4468" s="1080" t="s">
        <v>5570</v>
      </c>
      <c r="D4468" s="1079" t="s">
        <v>29</v>
      </c>
      <c r="E4468" s="718">
        <v>9.09</v>
      </c>
    </row>
    <row r="4469" spans="2:5">
      <c r="B4469" s="719" t="s">
        <v>1230</v>
      </c>
      <c r="C4469" s="720" t="s">
        <v>1231</v>
      </c>
      <c r="D4469" s="719" t="s">
        <v>0</v>
      </c>
      <c r="E4469" s="721">
        <v>16.27</v>
      </c>
    </row>
    <row r="4470" spans="2:5">
      <c r="B4470" s="1079" t="s">
        <v>1232</v>
      </c>
      <c r="C4470" s="1080" t="s">
        <v>1233</v>
      </c>
      <c r="D4470" s="1079" t="s">
        <v>0</v>
      </c>
      <c r="E4470" s="718">
        <v>11.25</v>
      </c>
    </row>
    <row r="4471" spans="2:5" ht="30">
      <c r="B4471" s="719">
        <v>79467</v>
      </c>
      <c r="C4471" s="720" t="s">
        <v>5571</v>
      </c>
      <c r="D4471" s="719" t="s">
        <v>1234</v>
      </c>
      <c r="E4471" s="721">
        <v>11.14</v>
      </c>
    </row>
    <row r="4472" spans="2:5">
      <c r="B4472" s="1079" t="s">
        <v>1235</v>
      </c>
      <c r="C4472" s="1080" t="s">
        <v>1236</v>
      </c>
      <c r="D4472" s="1079" t="s">
        <v>0</v>
      </c>
      <c r="E4472" s="718">
        <v>15.67</v>
      </c>
    </row>
    <row r="4473" spans="2:5">
      <c r="B4473" s="719">
        <v>84663</v>
      </c>
      <c r="C4473" s="720" t="s">
        <v>5572</v>
      </c>
      <c r="D4473" s="719" t="s">
        <v>0</v>
      </c>
      <c r="E4473" s="721">
        <v>18.649999999999999</v>
      </c>
    </row>
    <row r="4474" spans="2:5">
      <c r="B4474" s="1079">
        <v>84665</v>
      </c>
      <c r="C4474" s="1080" t="s">
        <v>1237</v>
      </c>
      <c r="D4474" s="1079" t="s">
        <v>0</v>
      </c>
      <c r="E4474" s="718">
        <v>16.3</v>
      </c>
    </row>
    <row r="4475" spans="2:5">
      <c r="B4475" s="719">
        <v>84666</v>
      </c>
      <c r="C4475" s="720" t="s">
        <v>1238</v>
      </c>
      <c r="D4475" s="719" t="s">
        <v>0</v>
      </c>
      <c r="E4475" s="721">
        <v>18.239999999999998</v>
      </c>
    </row>
    <row r="4476" spans="2:5">
      <c r="B4476" s="1079">
        <v>75889</v>
      </c>
      <c r="C4476" s="1080" t="s">
        <v>1239</v>
      </c>
      <c r="D4476" s="1079" t="s">
        <v>0</v>
      </c>
      <c r="E4476" s="718">
        <v>15.07</v>
      </c>
    </row>
    <row r="4477" spans="2:5" ht="30">
      <c r="B4477" s="719">
        <v>73465</v>
      </c>
      <c r="C4477" s="720" t="s">
        <v>1240</v>
      </c>
      <c r="D4477" s="719" t="s">
        <v>0</v>
      </c>
      <c r="E4477" s="721">
        <v>29.8</v>
      </c>
    </row>
    <row r="4478" spans="2:5" ht="30">
      <c r="B4478" s="1079">
        <v>73676</v>
      </c>
      <c r="C4478" s="1080" t="s">
        <v>5573</v>
      </c>
      <c r="D4478" s="1079" t="s">
        <v>0</v>
      </c>
      <c r="E4478" s="718">
        <v>46.31</v>
      </c>
    </row>
    <row r="4479" spans="2:5">
      <c r="B4479" s="719" t="s">
        <v>1241</v>
      </c>
      <c r="C4479" s="720" t="s">
        <v>1242</v>
      </c>
      <c r="D4479" s="719" t="s">
        <v>0</v>
      </c>
      <c r="E4479" s="721">
        <v>44.95</v>
      </c>
    </row>
    <row r="4480" spans="2:5">
      <c r="B4480" s="1079" t="s">
        <v>1243</v>
      </c>
      <c r="C4480" s="1080" t="s">
        <v>1244</v>
      </c>
      <c r="D4480" s="1079" t="s">
        <v>0</v>
      </c>
      <c r="E4480" s="718">
        <v>40.130000000000003</v>
      </c>
    </row>
    <row r="4481" spans="2:5">
      <c r="B4481" s="719" t="s">
        <v>1245</v>
      </c>
      <c r="C4481" s="720" t="s">
        <v>1246</v>
      </c>
      <c r="D4481" s="719" t="s">
        <v>0</v>
      </c>
      <c r="E4481" s="721">
        <v>38.97</v>
      </c>
    </row>
    <row r="4482" spans="2:5">
      <c r="B4482" s="1079" t="s">
        <v>1247</v>
      </c>
      <c r="C4482" s="1080" t="s">
        <v>1248</v>
      </c>
      <c r="D4482" s="1079" t="s">
        <v>0</v>
      </c>
      <c r="E4482" s="718">
        <v>38.299999999999997</v>
      </c>
    </row>
    <row r="4483" spans="2:5">
      <c r="B4483" s="719" t="s">
        <v>1249</v>
      </c>
      <c r="C4483" s="720" t="s">
        <v>1250</v>
      </c>
      <c r="D4483" s="719" t="s">
        <v>0</v>
      </c>
      <c r="E4483" s="721">
        <v>42.96</v>
      </c>
    </row>
    <row r="4484" spans="2:5">
      <c r="B4484" s="1079" t="s">
        <v>1251</v>
      </c>
      <c r="C4484" s="1080" t="s">
        <v>1252</v>
      </c>
      <c r="D4484" s="1079" t="s">
        <v>0</v>
      </c>
      <c r="E4484" s="718">
        <v>33.65</v>
      </c>
    </row>
    <row r="4485" spans="2:5">
      <c r="B4485" s="719" t="s">
        <v>1253</v>
      </c>
      <c r="C4485" s="720" t="s">
        <v>1254</v>
      </c>
      <c r="D4485" s="719" t="s">
        <v>0</v>
      </c>
      <c r="E4485" s="721">
        <v>51.16</v>
      </c>
    </row>
    <row r="4486" spans="2:5">
      <c r="B4486" s="1079" t="s">
        <v>1255</v>
      </c>
      <c r="C4486" s="1080" t="s">
        <v>5574</v>
      </c>
      <c r="D4486" s="1079" t="s">
        <v>0</v>
      </c>
      <c r="E4486" s="718">
        <v>38.97</v>
      </c>
    </row>
    <row r="4487" spans="2:5">
      <c r="B4487" s="719" t="s">
        <v>1256</v>
      </c>
      <c r="C4487" s="720" t="s">
        <v>1257</v>
      </c>
      <c r="D4487" s="719" t="s">
        <v>0</v>
      </c>
      <c r="E4487" s="721">
        <v>32.96</v>
      </c>
    </row>
    <row r="4488" spans="2:5" ht="30">
      <c r="B4488" s="1079" t="s">
        <v>1258</v>
      </c>
      <c r="C4488" s="1080" t="s">
        <v>5575</v>
      </c>
      <c r="D4488" s="1079" t="s">
        <v>0</v>
      </c>
      <c r="E4488" s="718">
        <v>37.96</v>
      </c>
    </row>
    <row r="4489" spans="2:5">
      <c r="B4489" s="719" t="s">
        <v>1259</v>
      </c>
      <c r="C4489" s="720" t="s">
        <v>1260</v>
      </c>
      <c r="D4489" s="719" t="s">
        <v>0</v>
      </c>
      <c r="E4489" s="721">
        <v>36.97</v>
      </c>
    </row>
    <row r="4490" spans="2:5" ht="30">
      <c r="B4490" s="1079" t="s">
        <v>1261</v>
      </c>
      <c r="C4490" s="1080" t="s">
        <v>5576</v>
      </c>
      <c r="D4490" s="1079" t="s">
        <v>0</v>
      </c>
      <c r="E4490" s="718">
        <v>43.73</v>
      </c>
    </row>
    <row r="4491" spans="2:5" ht="30">
      <c r="B4491" s="719" t="s">
        <v>1262</v>
      </c>
      <c r="C4491" s="720" t="s">
        <v>5577</v>
      </c>
      <c r="D4491" s="719" t="s">
        <v>0</v>
      </c>
      <c r="E4491" s="721">
        <v>38.380000000000003</v>
      </c>
    </row>
    <row r="4492" spans="2:5" ht="30">
      <c r="B4492" s="1079" t="s">
        <v>1263</v>
      </c>
      <c r="C4492" s="1080" t="s">
        <v>5578</v>
      </c>
      <c r="D4492" s="1079" t="s">
        <v>0</v>
      </c>
      <c r="E4492" s="718">
        <v>50.31</v>
      </c>
    </row>
    <row r="4493" spans="2:5">
      <c r="B4493" s="719" t="s">
        <v>1264</v>
      </c>
      <c r="C4493" s="720" t="s">
        <v>1265</v>
      </c>
      <c r="D4493" s="719" t="s">
        <v>0</v>
      </c>
      <c r="E4493" s="721">
        <v>39.26</v>
      </c>
    </row>
    <row r="4494" spans="2:5">
      <c r="B4494" s="1079" t="s">
        <v>1266</v>
      </c>
      <c r="C4494" s="1080" t="s">
        <v>1267</v>
      </c>
      <c r="D4494" s="1079" t="s">
        <v>0</v>
      </c>
      <c r="E4494" s="718">
        <v>31.83</v>
      </c>
    </row>
    <row r="4495" spans="2:5">
      <c r="B4495" s="719" t="s">
        <v>1268</v>
      </c>
      <c r="C4495" s="720" t="s">
        <v>1269</v>
      </c>
      <c r="D4495" s="719" t="s">
        <v>0</v>
      </c>
      <c r="E4495" s="721">
        <v>39.14</v>
      </c>
    </row>
    <row r="4496" spans="2:5">
      <c r="B4496" s="1079" t="s">
        <v>1270</v>
      </c>
      <c r="C4496" s="1080" t="s">
        <v>1271</v>
      </c>
      <c r="D4496" s="1079" t="s">
        <v>0</v>
      </c>
      <c r="E4496" s="718">
        <v>35.479999999999997</v>
      </c>
    </row>
    <row r="4497" spans="2:5" ht="30">
      <c r="B4497" s="719">
        <v>84172</v>
      </c>
      <c r="C4497" s="720" t="s">
        <v>1272</v>
      </c>
      <c r="D4497" s="719" t="s">
        <v>0</v>
      </c>
      <c r="E4497" s="721">
        <v>46.53</v>
      </c>
    </row>
    <row r="4498" spans="2:5" ht="30">
      <c r="B4498" s="1079">
        <v>84173</v>
      </c>
      <c r="C4498" s="1080" t="s">
        <v>1273</v>
      </c>
      <c r="D4498" s="1079" t="s">
        <v>0</v>
      </c>
      <c r="E4498" s="718">
        <v>40.950000000000003</v>
      </c>
    </row>
    <row r="4499" spans="2:5" ht="30">
      <c r="B4499" s="719">
        <v>84174</v>
      </c>
      <c r="C4499" s="720" t="s">
        <v>5579</v>
      </c>
      <c r="D4499" s="719" t="s">
        <v>0</v>
      </c>
      <c r="E4499" s="721">
        <v>58.36</v>
      </c>
    </row>
    <row r="4500" spans="2:5" ht="30">
      <c r="B4500" s="1079">
        <v>72191</v>
      </c>
      <c r="C4500" s="1080" t="s">
        <v>5580</v>
      </c>
      <c r="D4500" s="1079" t="s">
        <v>0</v>
      </c>
      <c r="E4500" s="718">
        <v>67.62</v>
      </c>
    </row>
    <row r="4501" spans="2:5">
      <c r="B4501" s="719">
        <v>72192</v>
      </c>
      <c r="C4501" s="720" t="s">
        <v>10211</v>
      </c>
      <c r="D4501" s="719" t="s">
        <v>0</v>
      </c>
      <c r="E4501" s="721">
        <v>17.41</v>
      </c>
    </row>
    <row r="4502" spans="2:5">
      <c r="B4502" s="1079">
        <v>72193</v>
      </c>
      <c r="C4502" s="1080" t="s">
        <v>10212</v>
      </c>
      <c r="D4502" s="1079" t="s">
        <v>0</v>
      </c>
      <c r="E4502" s="718">
        <v>48.16</v>
      </c>
    </row>
    <row r="4503" spans="2:5" ht="30">
      <c r="B4503" s="719">
        <v>73655</v>
      </c>
      <c r="C4503" s="720" t="s">
        <v>5581</v>
      </c>
      <c r="D4503" s="719" t="s">
        <v>0</v>
      </c>
      <c r="E4503" s="721">
        <v>108.75</v>
      </c>
    </row>
    <row r="4504" spans="2:5">
      <c r="B4504" s="1079" t="s">
        <v>1274</v>
      </c>
      <c r="C4504" s="1080" t="s">
        <v>1275</v>
      </c>
      <c r="D4504" s="1079" t="s">
        <v>0</v>
      </c>
      <c r="E4504" s="718">
        <v>89.63</v>
      </c>
    </row>
    <row r="4505" spans="2:5">
      <c r="B4505" s="719">
        <v>84181</v>
      </c>
      <c r="C4505" s="720" t="s">
        <v>5582</v>
      </c>
      <c r="D4505" s="719" t="s">
        <v>0</v>
      </c>
      <c r="E4505" s="721">
        <v>62.68</v>
      </c>
    </row>
    <row r="4506" spans="2:5" ht="30">
      <c r="B4506" s="1079">
        <v>87246</v>
      </c>
      <c r="C4506" s="1080" t="s">
        <v>5583</v>
      </c>
      <c r="D4506" s="1079" t="s">
        <v>0</v>
      </c>
      <c r="E4506" s="718">
        <v>33</v>
      </c>
    </row>
    <row r="4507" spans="2:5" ht="30">
      <c r="B4507" s="719">
        <v>87247</v>
      </c>
      <c r="C4507" s="720" t="s">
        <v>5584</v>
      </c>
      <c r="D4507" s="719" t="s">
        <v>0</v>
      </c>
      <c r="E4507" s="721">
        <v>28.53</v>
      </c>
    </row>
    <row r="4508" spans="2:5" ht="30">
      <c r="B4508" s="1079">
        <v>87248</v>
      </c>
      <c r="C4508" s="1080" t="s">
        <v>5585</v>
      </c>
      <c r="D4508" s="1079" t="s">
        <v>0</v>
      </c>
      <c r="E4508" s="718">
        <v>24.82</v>
      </c>
    </row>
    <row r="4509" spans="2:5" ht="30">
      <c r="B4509" s="719">
        <v>87249</v>
      </c>
      <c r="C4509" s="720" t="s">
        <v>5586</v>
      </c>
      <c r="D4509" s="719" t="s">
        <v>0</v>
      </c>
      <c r="E4509" s="721">
        <v>37.380000000000003</v>
      </c>
    </row>
    <row r="4510" spans="2:5" ht="30">
      <c r="B4510" s="1079">
        <v>87250</v>
      </c>
      <c r="C4510" s="1080" t="s">
        <v>5587</v>
      </c>
      <c r="D4510" s="1079" t="s">
        <v>0</v>
      </c>
      <c r="E4510" s="718">
        <v>30.31</v>
      </c>
    </row>
    <row r="4511" spans="2:5" ht="30">
      <c r="B4511" s="719">
        <v>87251</v>
      </c>
      <c r="C4511" s="720" t="s">
        <v>5588</v>
      </c>
      <c r="D4511" s="719" t="s">
        <v>0</v>
      </c>
      <c r="E4511" s="721">
        <v>25.67</v>
      </c>
    </row>
    <row r="4512" spans="2:5" ht="30">
      <c r="B4512" s="1079">
        <v>87255</v>
      </c>
      <c r="C4512" s="1080" t="s">
        <v>5589</v>
      </c>
      <c r="D4512" s="1079" t="s">
        <v>0</v>
      </c>
      <c r="E4512" s="718">
        <v>57.91</v>
      </c>
    </row>
    <row r="4513" spans="2:5" ht="30">
      <c r="B4513" s="719">
        <v>87256</v>
      </c>
      <c r="C4513" s="720" t="s">
        <v>5590</v>
      </c>
      <c r="D4513" s="719" t="s">
        <v>0</v>
      </c>
      <c r="E4513" s="721">
        <v>49.61</v>
      </c>
    </row>
    <row r="4514" spans="2:5" ht="30">
      <c r="B4514" s="1079">
        <v>87257</v>
      </c>
      <c r="C4514" s="1080" t="s">
        <v>5591</v>
      </c>
      <c r="D4514" s="1079" t="s">
        <v>0</v>
      </c>
      <c r="E4514" s="718">
        <v>44.2</v>
      </c>
    </row>
    <row r="4515" spans="2:5" ht="30">
      <c r="B4515" s="719">
        <v>87258</v>
      </c>
      <c r="C4515" s="720" t="s">
        <v>5592</v>
      </c>
      <c r="D4515" s="719" t="s">
        <v>0</v>
      </c>
      <c r="E4515" s="721">
        <v>78.52</v>
      </c>
    </row>
    <row r="4516" spans="2:5" ht="30">
      <c r="B4516" s="1079">
        <v>87259</v>
      </c>
      <c r="C4516" s="1080" t="s">
        <v>5593</v>
      </c>
      <c r="D4516" s="1079" t="s">
        <v>0</v>
      </c>
      <c r="E4516" s="718">
        <v>70.680000000000007</v>
      </c>
    </row>
    <row r="4517" spans="2:5" ht="30">
      <c r="B4517" s="719">
        <v>87260</v>
      </c>
      <c r="C4517" s="720" t="s">
        <v>5594</v>
      </c>
      <c r="D4517" s="719" t="s">
        <v>0</v>
      </c>
      <c r="E4517" s="721">
        <v>65.95</v>
      </c>
    </row>
    <row r="4518" spans="2:5" ht="30">
      <c r="B4518" s="1079">
        <v>87261</v>
      </c>
      <c r="C4518" s="1080" t="s">
        <v>5595</v>
      </c>
      <c r="D4518" s="1079" t="s">
        <v>0</v>
      </c>
      <c r="E4518" s="718">
        <v>89.11</v>
      </c>
    </row>
    <row r="4519" spans="2:5" ht="30">
      <c r="B4519" s="719">
        <v>87262</v>
      </c>
      <c r="C4519" s="720" t="s">
        <v>5596</v>
      </c>
      <c r="D4519" s="719" t="s">
        <v>0</v>
      </c>
      <c r="E4519" s="721">
        <v>80.13</v>
      </c>
    </row>
    <row r="4520" spans="2:5" ht="30">
      <c r="B4520" s="1079">
        <v>87263</v>
      </c>
      <c r="C4520" s="1080" t="s">
        <v>5597</v>
      </c>
      <c r="D4520" s="1079" t="s">
        <v>0</v>
      </c>
      <c r="E4520" s="718">
        <v>74.56</v>
      </c>
    </row>
    <row r="4521" spans="2:5" ht="30">
      <c r="B4521" s="719">
        <v>89046</v>
      </c>
      <c r="C4521" s="720" t="s">
        <v>5598</v>
      </c>
      <c r="D4521" s="719" t="s">
        <v>0</v>
      </c>
      <c r="E4521" s="721">
        <v>28.32</v>
      </c>
    </row>
    <row r="4522" spans="2:5" ht="30">
      <c r="B4522" s="1079">
        <v>89171</v>
      </c>
      <c r="C4522" s="1080" t="s">
        <v>5599</v>
      </c>
      <c r="D4522" s="1079" t="s">
        <v>0</v>
      </c>
      <c r="E4522" s="718">
        <v>26.52</v>
      </c>
    </row>
    <row r="4523" spans="2:5" ht="30">
      <c r="B4523" s="719">
        <v>93389</v>
      </c>
      <c r="C4523" s="720" t="s">
        <v>8528</v>
      </c>
      <c r="D4523" s="719" t="s">
        <v>0</v>
      </c>
      <c r="E4523" s="721">
        <v>34.39</v>
      </c>
    </row>
    <row r="4524" spans="2:5" ht="30">
      <c r="B4524" s="1079">
        <v>93390</v>
      </c>
      <c r="C4524" s="1080" t="s">
        <v>8529</v>
      </c>
      <c r="D4524" s="1079" t="s">
        <v>0</v>
      </c>
      <c r="E4524" s="718">
        <v>29.9</v>
      </c>
    </row>
    <row r="4525" spans="2:5" ht="30">
      <c r="B4525" s="719">
        <v>93391</v>
      </c>
      <c r="C4525" s="720" t="s">
        <v>8530</v>
      </c>
      <c r="D4525" s="719" t="s">
        <v>0</v>
      </c>
      <c r="E4525" s="721">
        <v>26.18</v>
      </c>
    </row>
    <row r="4526" spans="2:5">
      <c r="B4526" s="1079" t="s">
        <v>1276</v>
      </c>
      <c r="C4526" s="1080" t="s">
        <v>1277</v>
      </c>
      <c r="D4526" s="1079" t="s">
        <v>0</v>
      </c>
      <c r="E4526" s="718">
        <v>435.13</v>
      </c>
    </row>
    <row r="4527" spans="2:5">
      <c r="B4527" s="719" t="s">
        <v>1278</v>
      </c>
      <c r="C4527" s="720" t="s">
        <v>1279</v>
      </c>
      <c r="D4527" s="719" t="s">
        <v>0</v>
      </c>
      <c r="E4527" s="721">
        <v>84.93</v>
      </c>
    </row>
    <row r="4528" spans="2:5">
      <c r="B4528" s="1079">
        <v>84183</v>
      </c>
      <c r="C4528" s="1080" t="s">
        <v>1280</v>
      </c>
      <c r="D4528" s="1079" t="s">
        <v>0</v>
      </c>
      <c r="E4528" s="718">
        <v>291.52999999999997</v>
      </c>
    </row>
    <row r="4529" spans="2:5">
      <c r="B4529" s="719">
        <v>72185</v>
      </c>
      <c r="C4529" s="720" t="s">
        <v>1281</v>
      </c>
      <c r="D4529" s="719" t="s">
        <v>0</v>
      </c>
      <c r="E4529" s="721">
        <v>75.77</v>
      </c>
    </row>
    <row r="4530" spans="2:5">
      <c r="B4530" s="1079">
        <v>72186</v>
      </c>
      <c r="C4530" s="1080" t="s">
        <v>1282</v>
      </c>
      <c r="D4530" s="1079" t="s">
        <v>0</v>
      </c>
      <c r="E4530" s="718">
        <v>121.04</v>
      </c>
    </row>
    <row r="4531" spans="2:5">
      <c r="B4531" s="719">
        <v>72187</v>
      </c>
      <c r="C4531" s="720" t="s">
        <v>1283</v>
      </c>
      <c r="D4531" s="719" t="s">
        <v>0</v>
      </c>
      <c r="E4531" s="721">
        <v>166.08</v>
      </c>
    </row>
    <row r="4532" spans="2:5">
      <c r="B4532" s="1079">
        <v>72188</v>
      </c>
      <c r="C4532" s="1080" t="s">
        <v>1284</v>
      </c>
      <c r="D4532" s="1079" t="s">
        <v>0</v>
      </c>
      <c r="E4532" s="718">
        <v>166.08</v>
      </c>
    </row>
    <row r="4533" spans="2:5">
      <c r="B4533" s="719" t="s">
        <v>1285</v>
      </c>
      <c r="C4533" s="720" t="s">
        <v>1286</v>
      </c>
      <c r="D4533" s="719" t="s">
        <v>0</v>
      </c>
      <c r="E4533" s="721">
        <v>151.1</v>
      </c>
    </row>
    <row r="4534" spans="2:5">
      <c r="B4534" s="1079">
        <v>84186</v>
      </c>
      <c r="C4534" s="1080" t="s">
        <v>1287</v>
      </c>
      <c r="D4534" s="1079" t="s">
        <v>0</v>
      </c>
      <c r="E4534" s="718">
        <v>64.8</v>
      </c>
    </row>
    <row r="4535" spans="2:5">
      <c r="B4535" s="719">
        <v>84187</v>
      </c>
      <c r="C4535" s="720" t="s">
        <v>5600</v>
      </c>
      <c r="D4535" s="719" t="s">
        <v>0</v>
      </c>
      <c r="E4535" s="721">
        <v>11.71</v>
      </c>
    </row>
    <row r="4536" spans="2:5">
      <c r="B4536" s="1079">
        <v>84188</v>
      </c>
      <c r="C4536" s="1080" t="s">
        <v>1288</v>
      </c>
      <c r="D4536" s="1079" t="s">
        <v>29</v>
      </c>
      <c r="E4536" s="718">
        <v>17.22</v>
      </c>
    </row>
    <row r="4537" spans="2:5">
      <c r="B4537" s="719">
        <v>72136</v>
      </c>
      <c r="C4537" s="720" t="s">
        <v>5601</v>
      </c>
      <c r="D4537" s="719" t="s">
        <v>0</v>
      </c>
      <c r="E4537" s="721">
        <v>67.03</v>
      </c>
    </row>
    <row r="4538" spans="2:5">
      <c r="B4538" s="1079">
        <v>72137</v>
      </c>
      <c r="C4538" s="1080" t="s">
        <v>1289</v>
      </c>
      <c r="D4538" s="1079" t="s">
        <v>0</v>
      </c>
      <c r="E4538" s="718">
        <v>78.17</v>
      </c>
    </row>
    <row r="4539" spans="2:5">
      <c r="B4539" s="719">
        <v>72815</v>
      </c>
      <c r="C4539" s="720" t="s">
        <v>5602</v>
      </c>
      <c r="D4539" s="719" t="s">
        <v>0</v>
      </c>
      <c r="E4539" s="721">
        <v>36.4</v>
      </c>
    </row>
    <row r="4540" spans="2:5">
      <c r="B4540" s="1079">
        <v>84191</v>
      </c>
      <c r="C4540" s="1080" t="s">
        <v>1290</v>
      </c>
      <c r="D4540" s="1079" t="s">
        <v>0</v>
      </c>
      <c r="E4540" s="718">
        <v>102.01</v>
      </c>
    </row>
    <row r="4541" spans="2:5" ht="30">
      <c r="B4541" s="719">
        <v>72138</v>
      </c>
      <c r="C4541" s="720" t="s">
        <v>5603</v>
      </c>
      <c r="D4541" s="719" t="s">
        <v>0</v>
      </c>
      <c r="E4541" s="721">
        <v>177.07</v>
      </c>
    </row>
    <row r="4542" spans="2:5">
      <c r="B4542" s="1079">
        <v>84190</v>
      </c>
      <c r="C4542" s="1080" t="s">
        <v>5604</v>
      </c>
      <c r="D4542" s="1079" t="s">
        <v>0</v>
      </c>
      <c r="E4542" s="718">
        <v>152.91999999999999</v>
      </c>
    </row>
    <row r="4543" spans="2:5">
      <c r="B4543" s="719">
        <v>84195</v>
      </c>
      <c r="C4543" s="720" t="s">
        <v>1291</v>
      </c>
      <c r="D4543" s="719" t="s">
        <v>0</v>
      </c>
      <c r="E4543" s="721">
        <v>137.25</v>
      </c>
    </row>
    <row r="4544" spans="2:5" ht="30">
      <c r="B4544" s="1079" t="s">
        <v>1292</v>
      </c>
      <c r="C4544" s="1080" t="s">
        <v>8531</v>
      </c>
      <c r="D4544" s="1079" t="s">
        <v>29</v>
      </c>
      <c r="E4544" s="718">
        <v>14.73</v>
      </c>
    </row>
    <row r="4545" spans="2:5">
      <c r="B4545" s="719">
        <v>84161</v>
      </c>
      <c r="C4545" s="720" t="s">
        <v>5605</v>
      </c>
      <c r="D4545" s="719" t="s">
        <v>29</v>
      </c>
      <c r="E4545" s="721">
        <v>30.23</v>
      </c>
    </row>
    <row r="4546" spans="2:5">
      <c r="B4546" s="1079" t="s">
        <v>1293</v>
      </c>
      <c r="C4546" s="1080" t="s">
        <v>5606</v>
      </c>
      <c r="D4546" s="1079" t="s">
        <v>29</v>
      </c>
      <c r="E4546" s="718">
        <v>9.51</v>
      </c>
    </row>
    <row r="4547" spans="2:5">
      <c r="B4547" s="719">
        <v>84162</v>
      </c>
      <c r="C4547" s="720" t="s">
        <v>1294</v>
      </c>
      <c r="D4547" s="719" t="s">
        <v>29</v>
      </c>
      <c r="E4547" s="721">
        <v>9.74</v>
      </c>
    </row>
    <row r="4548" spans="2:5">
      <c r="B4548" s="1079">
        <v>88648</v>
      </c>
      <c r="C4548" s="1080" t="s">
        <v>5607</v>
      </c>
      <c r="D4548" s="1079" t="s">
        <v>29</v>
      </c>
      <c r="E4548" s="718">
        <v>3.96</v>
      </c>
    </row>
    <row r="4549" spans="2:5">
      <c r="B4549" s="719">
        <v>88649</v>
      </c>
      <c r="C4549" s="720" t="s">
        <v>5608</v>
      </c>
      <c r="D4549" s="719" t="s">
        <v>29</v>
      </c>
      <c r="E4549" s="721">
        <v>4.41</v>
      </c>
    </row>
    <row r="4550" spans="2:5">
      <c r="B4550" s="1079">
        <v>88650</v>
      </c>
      <c r="C4550" s="1080" t="s">
        <v>5609</v>
      </c>
      <c r="D4550" s="1079" t="s">
        <v>29</v>
      </c>
      <c r="E4550" s="718">
        <v>7.97</v>
      </c>
    </row>
    <row r="4551" spans="2:5">
      <c r="B4551" s="719" t="s">
        <v>1295</v>
      </c>
      <c r="C4551" s="720" t="s">
        <v>1296</v>
      </c>
      <c r="D4551" s="719" t="s">
        <v>29</v>
      </c>
      <c r="E4551" s="721">
        <v>20.68</v>
      </c>
    </row>
    <row r="4552" spans="2:5">
      <c r="B4552" s="1079">
        <v>84167</v>
      </c>
      <c r="C4552" s="1080" t="s">
        <v>1297</v>
      </c>
      <c r="D4552" s="1079" t="s">
        <v>29</v>
      </c>
      <c r="E4552" s="718">
        <v>20.94</v>
      </c>
    </row>
    <row r="4553" spans="2:5">
      <c r="B4553" s="719">
        <v>84168</v>
      </c>
      <c r="C4553" s="720" t="s">
        <v>1298</v>
      </c>
      <c r="D4553" s="719" t="s">
        <v>29</v>
      </c>
      <c r="E4553" s="721">
        <v>35.28</v>
      </c>
    </row>
    <row r="4554" spans="2:5">
      <c r="B4554" s="1079">
        <v>68325</v>
      </c>
      <c r="C4554" s="1080" t="s">
        <v>1299</v>
      </c>
      <c r="D4554" s="1079" t="s">
        <v>0</v>
      </c>
      <c r="E4554" s="718">
        <v>39.85</v>
      </c>
    </row>
    <row r="4555" spans="2:5">
      <c r="B4555" s="719">
        <v>68333</v>
      </c>
      <c r="C4555" s="720" t="s">
        <v>5610</v>
      </c>
      <c r="D4555" s="719" t="s">
        <v>0</v>
      </c>
      <c r="E4555" s="721">
        <v>40.020000000000003</v>
      </c>
    </row>
    <row r="4556" spans="2:5">
      <c r="B4556" s="1079">
        <v>72183</v>
      </c>
      <c r="C4556" s="1080" t="s">
        <v>1300</v>
      </c>
      <c r="D4556" s="1079" t="s">
        <v>0</v>
      </c>
      <c r="E4556" s="718">
        <v>69.62</v>
      </c>
    </row>
    <row r="4557" spans="2:5">
      <c r="B4557" s="719">
        <v>84175</v>
      </c>
      <c r="C4557" s="720" t="s">
        <v>1301</v>
      </c>
      <c r="D4557" s="719" t="s">
        <v>29</v>
      </c>
      <c r="E4557" s="721">
        <v>10.36</v>
      </c>
    </row>
    <row r="4558" spans="2:5">
      <c r="B4558" s="1079">
        <v>84176</v>
      </c>
      <c r="C4558" s="1080" t="s">
        <v>1302</v>
      </c>
      <c r="D4558" s="1079" t="s">
        <v>29</v>
      </c>
      <c r="E4558" s="718">
        <v>17.45</v>
      </c>
    </row>
    <row r="4559" spans="2:5">
      <c r="B4559" s="719">
        <v>84177</v>
      </c>
      <c r="C4559" s="720" t="s">
        <v>1303</v>
      </c>
      <c r="D4559" s="719" t="s">
        <v>29</v>
      </c>
      <c r="E4559" s="721">
        <v>11.52</v>
      </c>
    </row>
    <row r="4560" spans="2:5" ht="30">
      <c r="B4560" s="1079">
        <v>94990</v>
      </c>
      <c r="C4560" s="1080" t="s">
        <v>11310</v>
      </c>
      <c r="D4560" s="1079" t="s">
        <v>25</v>
      </c>
      <c r="E4560" s="718">
        <v>513.17999999999995</v>
      </c>
    </row>
    <row r="4561" spans="2:5" ht="30">
      <c r="B4561" s="719">
        <v>94991</v>
      </c>
      <c r="C4561" s="720" t="s">
        <v>11311</v>
      </c>
      <c r="D4561" s="719" t="s">
        <v>25</v>
      </c>
      <c r="E4561" s="721">
        <v>450.88</v>
      </c>
    </row>
    <row r="4562" spans="2:5" ht="30">
      <c r="B4562" s="1079">
        <v>94992</v>
      </c>
      <c r="C4562" s="1080" t="s">
        <v>11312</v>
      </c>
      <c r="D4562" s="1079" t="s">
        <v>0</v>
      </c>
      <c r="E4562" s="718">
        <v>53.81</v>
      </c>
    </row>
    <row r="4563" spans="2:5" ht="30">
      <c r="B4563" s="719">
        <v>94993</v>
      </c>
      <c r="C4563" s="720" t="s">
        <v>11313</v>
      </c>
      <c r="D4563" s="719" t="s">
        <v>0</v>
      </c>
      <c r="E4563" s="721">
        <v>50.08</v>
      </c>
    </row>
    <row r="4564" spans="2:5" ht="30">
      <c r="B4564" s="1079">
        <v>94994</v>
      </c>
      <c r="C4564" s="1080" t="s">
        <v>11314</v>
      </c>
      <c r="D4564" s="1079" t="s">
        <v>0</v>
      </c>
      <c r="E4564" s="718">
        <v>65.08</v>
      </c>
    </row>
    <row r="4565" spans="2:5" ht="30">
      <c r="B4565" s="719">
        <v>94995</v>
      </c>
      <c r="C4565" s="720" t="s">
        <v>11315</v>
      </c>
      <c r="D4565" s="719" t="s">
        <v>0</v>
      </c>
      <c r="E4565" s="721">
        <v>60.1</v>
      </c>
    </row>
    <row r="4566" spans="2:5" ht="30">
      <c r="B4566" s="1079">
        <v>94996</v>
      </c>
      <c r="C4566" s="1080" t="s">
        <v>11316</v>
      </c>
      <c r="D4566" s="1079" t="s">
        <v>0</v>
      </c>
      <c r="E4566" s="718">
        <v>75.569999999999993</v>
      </c>
    </row>
    <row r="4567" spans="2:5" ht="30">
      <c r="B4567" s="719">
        <v>94997</v>
      </c>
      <c r="C4567" s="720" t="s">
        <v>11317</v>
      </c>
      <c r="D4567" s="719" t="s">
        <v>0</v>
      </c>
      <c r="E4567" s="721">
        <v>69.34</v>
      </c>
    </row>
    <row r="4568" spans="2:5" ht="30">
      <c r="B4568" s="1079">
        <v>94998</v>
      </c>
      <c r="C4568" s="1080" t="s">
        <v>11318</v>
      </c>
      <c r="D4568" s="1079" t="s">
        <v>0</v>
      </c>
      <c r="E4568" s="718">
        <v>85.69</v>
      </c>
    </row>
    <row r="4569" spans="2:5" ht="30">
      <c r="B4569" s="719">
        <v>94999</v>
      </c>
      <c r="C4569" s="720" t="s">
        <v>11319</v>
      </c>
      <c r="D4569" s="719" t="s">
        <v>0</v>
      </c>
      <c r="E4569" s="721">
        <v>78.22</v>
      </c>
    </row>
    <row r="4570" spans="2:5" ht="30">
      <c r="B4570" s="1079">
        <v>87620</v>
      </c>
      <c r="C4570" s="1080" t="s">
        <v>5611</v>
      </c>
      <c r="D4570" s="1079" t="s">
        <v>0</v>
      </c>
      <c r="E4570" s="718">
        <v>22.56</v>
      </c>
    </row>
    <row r="4571" spans="2:5" ht="30">
      <c r="B4571" s="719">
        <v>87622</v>
      </c>
      <c r="C4571" s="720" t="s">
        <v>5612</v>
      </c>
      <c r="D4571" s="719" t="s">
        <v>0</v>
      </c>
      <c r="E4571" s="721">
        <v>25.07</v>
      </c>
    </row>
    <row r="4572" spans="2:5" ht="30">
      <c r="B4572" s="1079">
        <v>87623</v>
      </c>
      <c r="C4572" s="1080" t="s">
        <v>5613</v>
      </c>
      <c r="D4572" s="1079" t="s">
        <v>0</v>
      </c>
      <c r="E4572" s="718">
        <v>50.71</v>
      </c>
    </row>
    <row r="4573" spans="2:5" ht="30">
      <c r="B4573" s="719">
        <v>87624</v>
      </c>
      <c r="C4573" s="720" t="s">
        <v>5614</v>
      </c>
      <c r="D4573" s="719" t="s">
        <v>0</v>
      </c>
      <c r="E4573" s="721">
        <v>55.5</v>
      </c>
    </row>
    <row r="4574" spans="2:5" ht="30">
      <c r="B4574" s="1079">
        <v>87630</v>
      </c>
      <c r="C4574" s="1080" t="s">
        <v>5615</v>
      </c>
      <c r="D4574" s="1079" t="s">
        <v>0</v>
      </c>
      <c r="E4574" s="718">
        <v>28.13</v>
      </c>
    </row>
    <row r="4575" spans="2:5" ht="30">
      <c r="B4575" s="719">
        <v>87632</v>
      </c>
      <c r="C4575" s="720" t="s">
        <v>5616</v>
      </c>
      <c r="D4575" s="719" t="s">
        <v>0</v>
      </c>
      <c r="E4575" s="721">
        <v>31.61</v>
      </c>
    </row>
    <row r="4576" spans="2:5" ht="30">
      <c r="B4576" s="1079">
        <v>87633</v>
      </c>
      <c r="C4576" s="1080" t="s">
        <v>5617</v>
      </c>
      <c r="D4576" s="1079" t="s">
        <v>0</v>
      </c>
      <c r="E4576" s="718">
        <v>67.260000000000005</v>
      </c>
    </row>
    <row r="4577" spans="2:5" ht="30">
      <c r="B4577" s="719">
        <v>87634</v>
      </c>
      <c r="C4577" s="720" t="s">
        <v>5618</v>
      </c>
      <c r="D4577" s="719" t="s">
        <v>0</v>
      </c>
      <c r="E4577" s="721">
        <v>73.92</v>
      </c>
    </row>
    <row r="4578" spans="2:5" ht="30">
      <c r="B4578" s="1079">
        <v>87640</v>
      </c>
      <c r="C4578" s="1080" t="s">
        <v>5619</v>
      </c>
      <c r="D4578" s="1079" t="s">
        <v>0</v>
      </c>
      <c r="E4578" s="718">
        <v>32.619999999999997</v>
      </c>
    </row>
    <row r="4579" spans="2:5" ht="30">
      <c r="B4579" s="719">
        <v>87642</v>
      </c>
      <c r="C4579" s="720" t="s">
        <v>5620</v>
      </c>
      <c r="D4579" s="719" t="s">
        <v>0</v>
      </c>
      <c r="E4579" s="721">
        <v>36.909999999999997</v>
      </c>
    </row>
    <row r="4580" spans="2:5" ht="30">
      <c r="B4580" s="1079">
        <v>87643</v>
      </c>
      <c r="C4580" s="1080" t="s">
        <v>5621</v>
      </c>
      <c r="D4580" s="1079" t="s">
        <v>0</v>
      </c>
      <c r="E4580" s="718">
        <v>80.739999999999995</v>
      </c>
    </row>
    <row r="4581" spans="2:5" ht="30">
      <c r="B4581" s="719">
        <v>87644</v>
      </c>
      <c r="C4581" s="720" t="s">
        <v>5622</v>
      </c>
      <c r="D4581" s="719" t="s">
        <v>0</v>
      </c>
      <c r="E4581" s="721">
        <v>88.93</v>
      </c>
    </row>
    <row r="4582" spans="2:5" ht="30">
      <c r="B4582" s="1079">
        <v>87680</v>
      </c>
      <c r="C4582" s="1080" t="s">
        <v>5623</v>
      </c>
      <c r="D4582" s="1079" t="s">
        <v>0</v>
      </c>
      <c r="E4582" s="718">
        <v>27.15</v>
      </c>
    </row>
    <row r="4583" spans="2:5" ht="30">
      <c r="B4583" s="719">
        <v>87682</v>
      </c>
      <c r="C4583" s="720" t="s">
        <v>5624</v>
      </c>
      <c r="D4583" s="719" t="s">
        <v>0</v>
      </c>
      <c r="E4583" s="721">
        <v>31.43</v>
      </c>
    </row>
    <row r="4584" spans="2:5" ht="30">
      <c r="B4584" s="1079">
        <v>87683</v>
      </c>
      <c r="C4584" s="1080" t="s">
        <v>5625</v>
      </c>
      <c r="D4584" s="1079" t="s">
        <v>0</v>
      </c>
      <c r="E4584" s="718">
        <v>75.27</v>
      </c>
    </row>
    <row r="4585" spans="2:5" ht="30">
      <c r="B4585" s="719">
        <v>87684</v>
      </c>
      <c r="C4585" s="720" t="s">
        <v>5626</v>
      </c>
      <c r="D4585" s="719" t="s">
        <v>0</v>
      </c>
      <c r="E4585" s="721">
        <v>83.45</v>
      </c>
    </row>
    <row r="4586" spans="2:5" ht="30">
      <c r="B4586" s="1079">
        <v>87690</v>
      </c>
      <c r="C4586" s="1080" t="s">
        <v>5627</v>
      </c>
      <c r="D4586" s="1079" t="s">
        <v>0</v>
      </c>
      <c r="E4586" s="718">
        <v>31.52</v>
      </c>
    </row>
    <row r="4587" spans="2:5" ht="30">
      <c r="B4587" s="719">
        <v>87692</v>
      </c>
      <c r="C4587" s="720" t="s">
        <v>5628</v>
      </c>
      <c r="D4587" s="719" t="s">
        <v>0</v>
      </c>
      <c r="E4587" s="721">
        <v>36.43</v>
      </c>
    </row>
    <row r="4588" spans="2:5" ht="30">
      <c r="B4588" s="1079">
        <v>87693</v>
      </c>
      <c r="C4588" s="1080" t="s">
        <v>5629</v>
      </c>
      <c r="D4588" s="1079" t="s">
        <v>0</v>
      </c>
      <c r="E4588" s="718">
        <v>86.63</v>
      </c>
    </row>
    <row r="4589" spans="2:5" ht="30">
      <c r="B4589" s="719">
        <v>87694</v>
      </c>
      <c r="C4589" s="720" t="s">
        <v>5630</v>
      </c>
      <c r="D4589" s="719" t="s">
        <v>0</v>
      </c>
      <c r="E4589" s="721">
        <v>96.01</v>
      </c>
    </row>
    <row r="4590" spans="2:5" ht="30">
      <c r="B4590" s="1079">
        <v>87700</v>
      </c>
      <c r="C4590" s="1080" t="s">
        <v>5631</v>
      </c>
      <c r="D4590" s="1079" t="s">
        <v>0</v>
      </c>
      <c r="E4590" s="718">
        <v>34.06</v>
      </c>
    </row>
    <row r="4591" spans="2:5" ht="30">
      <c r="B4591" s="719">
        <v>87702</v>
      </c>
      <c r="C4591" s="720" t="s">
        <v>5632</v>
      </c>
      <c r="D4591" s="719" t="s">
        <v>0</v>
      </c>
      <c r="E4591" s="721">
        <v>39.4</v>
      </c>
    </row>
    <row r="4592" spans="2:5" ht="30">
      <c r="B4592" s="1079">
        <v>87703</v>
      </c>
      <c r="C4592" s="1080" t="s">
        <v>5633</v>
      </c>
      <c r="D4592" s="1079" t="s">
        <v>0</v>
      </c>
      <c r="E4592" s="718">
        <v>94.07</v>
      </c>
    </row>
    <row r="4593" spans="2:5" ht="30">
      <c r="B4593" s="719">
        <v>87704</v>
      </c>
      <c r="C4593" s="720" t="s">
        <v>5634</v>
      </c>
      <c r="D4593" s="719" t="s">
        <v>0</v>
      </c>
      <c r="E4593" s="721">
        <v>104.28</v>
      </c>
    </row>
    <row r="4594" spans="2:5" ht="30">
      <c r="B4594" s="1079">
        <v>87735</v>
      </c>
      <c r="C4594" s="1080" t="s">
        <v>5635</v>
      </c>
      <c r="D4594" s="1079" t="s">
        <v>0</v>
      </c>
      <c r="E4594" s="718">
        <v>29.78</v>
      </c>
    </row>
    <row r="4595" spans="2:5" ht="30">
      <c r="B4595" s="719">
        <v>87737</v>
      </c>
      <c r="C4595" s="720" t="s">
        <v>5636</v>
      </c>
      <c r="D4595" s="719" t="s">
        <v>0</v>
      </c>
      <c r="E4595" s="721">
        <v>32.28</v>
      </c>
    </row>
    <row r="4596" spans="2:5" ht="30">
      <c r="B4596" s="1079">
        <v>87738</v>
      </c>
      <c r="C4596" s="1080" t="s">
        <v>5637</v>
      </c>
      <c r="D4596" s="1079" t="s">
        <v>0</v>
      </c>
      <c r="E4596" s="718">
        <v>57.92</v>
      </c>
    </row>
    <row r="4597" spans="2:5" ht="30">
      <c r="B4597" s="719">
        <v>87739</v>
      </c>
      <c r="C4597" s="720" t="s">
        <v>5638</v>
      </c>
      <c r="D4597" s="719" t="s">
        <v>0</v>
      </c>
      <c r="E4597" s="721">
        <v>62.71</v>
      </c>
    </row>
    <row r="4598" spans="2:5" ht="30">
      <c r="B4598" s="1079">
        <v>87745</v>
      </c>
      <c r="C4598" s="1080" t="s">
        <v>5639</v>
      </c>
      <c r="D4598" s="1079" t="s">
        <v>0</v>
      </c>
      <c r="E4598" s="718">
        <v>35.340000000000003</v>
      </c>
    </row>
    <row r="4599" spans="2:5" ht="30">
      <c r="B4599" s="719">
        <v>87747</v>
      </c>
      <c r="C4599" s="720" t="s">
        <v>5640</v>
      </c>
      <c r="D4599" s="719" t="s">
        <v>0</v>
      </c>
      <c r="E4599" s="721">
        <v>38.83</v>
      </c>
    </row>
    <row r="4600" spans="2:5" ht="30">
      <c r="B4600" s="1079">
        <v>87748</v>
      </c>
      <c r="C4600" s="1080" t="s">
        <v>5641</v>
      </c>
      <c r="D4600" s="1079" t="s">
        <v>0</v>
      </c>
      <c r="E4600" s="718">
        <v>74.48</v>
      </c>
    </row>
    <row r="4601" spans="2:5" ht="30">
      <c r="B4601" s="719">
        <v>87749</v>
      </c>
      <c r="C4601" s="720" t="s">
        <v>5642</v>
      </c>
      <c r="D4601" s="719" t="s">
        <v>0</v>
      </c>
      <c r="E4601" s="721">
        <v>81.14</v>
      </c>
    </row>
    <row r="4602" spans="2:5" ht="30">
      <c r="B4602" s="1079">
        <v>87755</v>
      </c>
      <c r="C4602" s="1080" t="s">
        <v>5643</v>
      </c>
      <c r="D4602" s="1079" t="s">
        <v>0</v>
      </c>
      <c r="E4602" s="718">
        <v>32.51</v>
      </c>
    </row>
    <row r="4603" spans="2:5" ht="30">
      <c r="B4603" s="719">
        <v>87757</v>
      </c>
      <c r="C4603" s="720" t="s">
        <v>5644</v>
      </c>
      <c r="D4603" s="719" t="s">
        <v>0</v>
      </c>
      <c r="E4603" s="721">
        <v>35.99</v>
      </c>
    </row>
    <row r="4604" spans="2:5" ht="30">
      <c r="B4604" s="1079">
        <v>87758</v>
      </c>
      <c r="C4604" s="1080" t="s">
        <v>5645</v>
      </c>
      <c r="D4604" s="1079" t="s">
        <v>0</v>
      </c>
      <c r="E4604" s="718">
        <v>71.64</v>
      </c>
    </row>
    <row r="4605" spans="2:5" ht="30">
      <c r="B4605" s="719">
        <v>87759</v>
      </c>
      <c r="C4605" s="720" t="s">
        <v>5646</v>
      </c>
      <c r="D4605" s="719" t="s">
        <v>0</v>
      </c>
      <c r="E4605" s="721">
        <v>78.3</v>
      </c>
    </row>
    <row r="4606" spans="2:5" ht="30">
      <c r="B4606" s="1079">
        <v>87765</v>
      </c>
      <c r="C4606" s="1080" t="s">
        <v>5647</v>
      </c>
      <c r="D4606" s="1079" t="s">
        <v>0</v>
      </c>
      <c r="E4606" s="718">
        <v>37</v>
      </c>
    </row>
    <row r="4607" spans="2:5" ht="30">
      <c r="B4607" s="719">
        <v>87767</v>
      </c>
      <c r="C4607" s="720" t="s">
        <v>5648</v>
      </c>
      <c r="D4607" s="719" t="s">
        <v>0</v>
      </c>
      <c r="E4607" s="721">
        <v>41.28</v>
      </c>
    </row>
    <row r="4608" spans="2:5" ht="30">
      <c r="B4608" s="1079">
        <v>87768</v>
      </c>
      <c r="C4608" s="1080" t="s">
        <v>5649</v>
      </c>
      <c r="D4608" s="1079" t="s">
        <v>0</v>
      </c>
      <c r="E4608" s="718">
        <v>85.12</v>
      </c>
    </row>
    <row r="4609" spans="2:5" ht="30">
      <c r="B4609" s="719">
        <v>87769</v>
      </c>
      <c r="C4609" s="720" t="s">
        <v>5650</v>
      </c>
      <c r="D4609" s="719" t="s">
        <v>0</v>
      </c>
      <c r="E4609" s="721">
        <v>93.31</v>
      </c>
    </row>
    <row r="4610" spans="2:5">
      <c r="B4610" s="1079">
        <v>88470</v>
      </c>
      <c r="C4610" s="1080" t="s">
        <v>1304</v>
      </c>
      <c r="D4610" s="1079" t="s">
        <v>0</v>
      </c>
      <c r="E4610" s="718">
        <v>20.99</v>
      </c>
    </row>
    <row r="4611" spans="2:5">
      <c r="B4611" s="719">
        <v>88471</v>
      </c>
      <c r="C4611" s="720" t="s">
        <v>1305</v>
      </c>
      <c r="D4611" s="719" t="s">
        <v>0</v>
      </c>
      <c r="E4611" s="721">
        <v>25.93</v>
      </c>
    </row>
    <row r="4612" spans="2:5">
      <c r="B4612" s="1079">
        <v>88472</v>
      </c>
      <c r="C4612" s="1080" t="s">
        <v>1306</v>
      </c>
      <c r="D4612" s="1079" t="s">
        <v>0</v>
      </c>
      <c r="E4612" s="718">
        <v>29.8</v>
      </c>
    </row>
    <row r="4613" spans="2:5">
      <c r="B4613" s="719">
        <v>88476</v>
      </c>
      <c r="C4613" s="720" t="s">
        <v>1307</v>
      </c>
      <c r="D4613" s="719" t="s">
        <v>0</v>
      </c>
      <c r="E4613" s="721">
        <v>16.79</v>
      </c>
    </row>
    <row r="4614" spans="2:5">
      <c r="B4614" s="1079">
        <v>88477</v>
      </c>
      <c r="C4614" s="1080" t="s">
        <v>1308</v>
      </c>
      <c r="D4614" s="1079" t="s">
        <v>0</v>
      </c>
      <c r="E4614" s="718">
        <v>23.1</v>
      </c>
    </row>
    <row r="4615" spans="2:5">
      <c r="B4615" s="719">
        <v>88478</v>
      </c>
      <c r="C4615" s="720" t="s">
        <v>1309</v>
      </c>
      <c r="D4615" s="719" t="s">
        <v>0</v>
      </c>
      <c r="E4615" s="721">
        <v>28.21</v>
      </c>
    </row>
    <row r="4616" spans="2:5" ht="45">
      <c r="B4616" s="1079">
        <v>89047</v>
      </c>
      <c r="C4616" s="1080" t="s">
        <v>5651</v>
      </c>
      <c r="D4616" s="1079" t="s">
        <v>0</v>
      </c>
      <c r="E4616" s="718">
        <v>32.6</v>
      </c>
    </row>
    <row r="4617" spans="2:5" ht="30">
      <c r="B4617" s="719">
        <v>90900</v>
      </c>
      <c r="C4617" s="720" t="s">
        <v>5652</v>
      </c>
      <c r="D4617" s="719" t="s">
        <v>0</v>
      </c>
      <c r="E4617" s="721">
        <v>57.57</v>
      </c>
    </row>
    <row r="4618" spans="2:5" ht="30">
      <c r="B4618" s="1079">
        <v>90902</v>
      </c>
      <c r="C4618" s="1080" t="s">
        <v>5653</v>
      </c>
      <c r="D4618" s="1079" t="s">
        <v>0</v>
      </c>
      <c r="E4618" s="718">
        <v>62.48</v>
      </c>
    </row>
    <row r="4619" spans="2:5" ht="30">
      <c r="B4619" s="719">
        <v>90903</v>
      </c>
      <c r="C4619" s="720" t="s">
        <v>5654</v>
      </c>
      <c r="D4619" s="719" t="s">
        <v>0</v>
      </c>
      <c r="E4619" s="721">
        <v>112.69</v>
      </c>
    </row>
    <row r="4620" spans="2:5" ht="30">
      <c r="B4620" s="1079">
        <v>90904</v>
      </c>
      <c r="C4620" s="1080" t="s">
        <v>5655</v>
      </c>
      <c r="D4620" s="1079" t="s">
        <v>0</v>
      </c>
      <c r="E4620" s="718">
        <v>122.06</v>
      </c>
    </row>
    <row r="4621" spans="2:5" ht="30">
      <c r="B4621" s="719">
        <v>90910</v>
      </c>
      <c r="C4621" s="720" t="s">
        <v>5656</v>
      </c>
      <c r="D4621" s="719" t="s">
        <v>0</v>
      </c>
      <c r="E4621" s="721">
        <v>60.76</v>
      </c>
    </row>
    <row r="4622" spans="2:5" ht="30">
      <c r="B4622" s="1079">
        <v>90912</v>
      </c>
      <c r="C4622" s="1080" t="s">
        <v>5657</v>
      </c>
      <c r="D4622" s="1079" t="s">
        <v>0</v>
      </c>
      <c r="E4622" s="718">
        <v>66.11</v>
      </c>
    </row>
    <row r="4623" spans="2:5" ht="30">
      <c r="B4623" s="719">
        <v>90913</v>
      </c>
      <c r="C4623" s="720" t="s">
        <v>5658</v>
      </c>
      <c r="D4623" s="719" t="s">
        <v>0</v>
      </c>
      <c r="E4623" s="721">
        <v>120.78</v>
      </c>
    </row>
    <row r="4624" spans="2:5" ht="30">
      <c r="B4624" s="1079">
        <v>90914</v>
      </c>
      <c r="C4624" s="1080" t="s">
        <v>5659</v>
      </c>
      <c r="D4624" s="1079" t="s">
        <v>0</v>
      </c>
      <c r="E4624" s="718">
        <v>130.99</v>
      </c>
    </row>
    <row r="4625" spans="2:5" ht="30">
      <c r="B4625" s="719">
        <v>90920</v>
      </c>
      <c r="C4625" s="720" t="s">
        <v>5660</v>
      </c>
      <c r="D4625" s="719" t="s">
        <v>0</v>
      </c>
      <c r="E4625" s="721">
        <v>66.650000000000006</v>
      </c>
    </row>
    <row r="4626" spans="2:5" ht="30">
      <c r="B4626" s="1079">
        <v>90922</v>
      </c>
      <c r="C4626" s="1080" t="s">
        <v>5661</v>
      </c>
      <c r="D4626" s="1079" t="s">
        <v>0</v>
      </c>
      <c r="E4626" s="718">
        <v>72.790000000000006</v>
      </c>
    </row>
    <row r="4627" spans="2:5" ht="30">
      <c r="B4627" s="719">
        <v>90923</v>
      </c>
      <c r="C4627" s="720" t="s">
        <v>5662</v>
      </c>
      <c r="D4627" s="719" t="s">
        <v>0</v>
      </c>
      <c r="E4627" s="721">
        <v>135.65</v>
      </c>
    </row>
    <row r="4628" spans="2:5" ht="30">
      <c r="B4628" s="1079">
        <v>90924</v>
      </c>
      <c r="C4628" s="1080" t="s">
        <v>5663</v>
      </c>
      <c r="D4628" s="1079" t="s">
        <v>0</v>
      </c>
      <c r="E4628" s="718">
        <v>147.38999999999999</v>
      </c>
    </row>
    <row r="4629" spans="2:5" ht="30">
      <c r="B4629" s="719">
        <v>90930</v>
      </c>
      <c r="C4629" s="720" t="s">
        <v>5664</v>
      </c>
      <c r="D4629" s="719" t="s">
        <v>0</v>
      </c>
      <c r="E4629" s="721">
        <v>52.85</v>
      </c>
    </row>
    <row r="4630" spans="2:5" ht="30">
      <c r="B4630" s="1079">
        <v>90932</v>
      </c>
      <c r="C4630" s="1080" t="s">
        <v>5665</v>
      </c>
      <c r="D4630" s="1079" t="s">
        <v>0</v>
      </c>
      <c r="E4630" s="718">
        <v>57.75</v>
      </c>
    </row>
    <row r="4631" spans="2:5" ht="30">
      <c r="B4631" s="719">
        <v>90933</v>
      </c>
      <c r="C4631" s="720" t="s">
        <v>5666</v>
      </c>
      <c r="D4631" s="719" t="s">
        <v>0</v>
      </c>
      <c r="E4631" s="721">
        <v>107.96</v>
      </c>
    </row>
    <row r="4632" spans="2:5" ht="30">
      <c r="B4632" s="1079">
        <v>90934</v>
      </c>
      <c r="C4632" s="1080" t="s">
        <v>5667</v>
      </c>
      <c r="D4632" s="1079" t="s">
        <v>0</v>
      </c>
      <c r="E4632" s="718">
        <v>117.34</v>
      </c>
    </row>
    <row r="4633" spans="2:5" ht="30">
      <c r="B4633" s="719">
        <v>90940</v>
      </c>
      <c r="C4633" s="720" t="s">
        <v>5668</v>
      </c>
      <c r="D4633" s="719" t="s">
        <v>0</v>
      </c>
      <c r="E4633" s="721">
        <v>56.06</v>
      </c>
    </row>
    <row r="4634" spans="2:5" ht="30">
      <c r="B4634" s="1079">
        <v>90942</v>
      </c>
      <c r="C4634" s="1080" t="s">
        <v>5669</v>
      </c>
      <c r="D4634" s="1079" t="s">
        <v>0</v>
      </c>
      <c r="E4634" s="718">
        <v>61.4</v>
      </c>
    </row>
    <row r="4635" spans="2:5" ht="30">
      <c r="B4635" s="719">
        <v>90943</v>
      </c>
      <c r="C4635" s="720" t="s">
        <v>5670</v>
      </c>
      <c r="D4635" s="719" t="s">
        <v>0</v>
      </c>
      <c r="E4635" s="721">
        <v>116.07</v>
      </c>
    </row>
    <row r="4636" spans="2:5" ht="30">
      <c r="B4636" s="1079">
        <v>90944</v>
      </c>
      <c r="C4636" s="1080" t="s">
        <v>5671</v>
      </c>
      <c r="D4636" s="1079" t="s">
        <v>0</v>
      </c>
      <c r="E4636" s="718">
        <v>126.28</v>
      </c>
    </row>
    <row r="4637" spans="2:5" ht="30">
      <c r="B4637" s="719">
        <v>90950</v>
      </c>
      <c r="C4637" s="720" t="s">
        <v>5672</v>
      </c>
      <c r="D4637" s="719" t="s">
        <v>0</v>
      </c>
      <c r="E4637" s="721">
        <v>61.92</v>
      </c>
    </row>
    <row r="4638" spans="2:5" ht="30">
      <c r="B4638" s="1079">
        <v>90952</v>
      </c>
      <c r="C4638" s="1080" t="s">
        <v>5673</v>
      </c>
      <c r="D4638" s="1079" t="s">
        <v>0</v>
      </c>
      <c r="E4638" s="718">
        <v>68.06</v>
      </c>
    </row>
    <row r="4639" spans="2:5" ht="30">
      <c r="B4639" s="719">
        <v>90953</v>
      </c>
      <c r="C4639" s="720" t="s">
        <v>5674</v>
      </c>
      <c r="D4639" s="719" t="s">
        <v>0</v>
      </c>
      <c r="E4639" s="721">
        <v>130.91999999999999</v>
      </c>
    </row>
    <row r="4640" spans="2:5" ht="30">
      <c r="B4640" s="1079">
        <v>90954</v>
      </c>
      <c r="C4640" s="1080" t="s">
        <v>5675</v>
      </c>
      <c r="D4640" s="1079" t="s">
        <v>0</v>
      </c>
      <c r="E4640" s="718">
        <v>142.66</v>
      </c>
    </row>
    <row r="4641" spans="2:5" ht="45">
      <c r="B4641" s="719">
        <v>94438</v>
      </c>
      <c r="C4641" s="720" t="s">
        <v>9571</v>
      </c>
      <c r="D4641" s="719" t="s">
        <v>0</v>
      </c>
      <c r="E4641" s="721">
        <v>30.28</v>
      </c>
    </row>
    <row r="4642" spans="2:5" ht="45">
      <c r="B4642" s="1079">
        <v>94439</v>
      </c>
      <c r="C4642" s="1080" t="s">
        <v>9572</v>
      </c>
      <c r="D4642" s="1079" t="s">
        <v>0</v>
      </c>
      <c r="E4642" s="718">
        <v>33.869999999999997</v>
      </c>
    </row>
    <row r="4643" spans="2:5" ht="30">
      <c r="B4643" s="719">
        <v>94779</v>
      </c>
      <c r="C4643" s="720" t="s">
        <v>9573</v>
      </c>
      <c r="D4643" s="719" t="s">
        <v>0</v>
      </c>
      <c r="E4643" s="721">
        <v>29.43</v>
      </c>
    </row>
    <row r="4644" spans="2:5" ht="45">
      <c r="B4644" s="1079">
        <v>94782</v>
      </c>
      <c r="C4644" s="1080" t="s">
        <v>9574</v>
      </c>
      <c r="D4644" s="1079" t="s">
        <v>0</v>
      </c>
      <c r="E4644" s="718">
        <v>33.42</v>
      </c>
    </row>
    <row r="4645" spans="2:5">
      <c r="B4645" s="719">
        <v>72189</v>
      </c>
      <c r="C4645" s="720" t="s">
        <v>1310</v>
      </c>
      <c r="D4645" s="719" t="s">
        <v>29</v>
      </c>
      <c r="E4645" s="721">
        <v>23.58</v>
      </c>
    </row>
    <row r="4646" spans="2:5">
      <c r="B4646" s="1079">
        <v>72190</v>
      </c>
      <c r="C4646" s="1080" t="s">
        <v>8532</v>
      </c>
      <c r="D4646" s="1079" t="s">
        <v>29</v>
      </c>
      <c r="E4646" s="718">
        <v>28.27</v>
      </c>
    </row>
    <row r="4647" spans="2:5" ht="30">
      <c r="B4647" s="719">
        <v>87871</v>
      </c>
      <c r="C4647" s="720" t="s">
        <v>5676</v>
      </c>
      <c r="D4647" s="719" t="s">
        <v>0</v>
      </c>
      <c r="E4647" s="721">
        <v>15.34</v>
      </c>
    </row>
    <row r="4648" spans="2:5" ht="30">
      <c r="B4648" s="1079">
        <v>87872</v>
      </c>
      <c r="C4648" s="1080" t="s">
        <v>5677</v>
      </c>
      <c r="D4648" s="1079" t="s">
        <v>0</v>
      </c>
      <c r="E4648" s="718">
        <v>14.78</v>
      </c>
    </row>
    <row r="4649" spans="2:5" ht="30">
      <c r="B4649" s="719">
        <v>87873</v>
      </c>
      <c r="C4649" s="720" t="s">
        <v>5678</v>
      </c>
      <c r="D4649" s="719" t="s">
        <v>0</v>
      </c>
      <c r="E4649" s="721">
        <v>3.51</v>
      </c>
    </row>
    <row r="4650" spans="2:5" ht="30">
      <c r="B4650" s="1079">
        <v>87874</v>
      </c>
      <c r="C4650" s="1080" t="s">
        <v>5679</v>
      </c>
      <c r="D4650" s="1079" t="s">
        <v>0</v>
      </c>
      <c r="E4650" s="718">
        <v>3.41</v>
      </c>
    </row>
    <row r="4651" spans="2:5" ht="30">
      <c r="B4651" s="719">
        <v>87876</v>
      </c>
      <c r="C4651" s="720" t="s">
        <v>5680</v>
      </c>
      <c r="D4651" s="719" t="s">
        <v>0</v>
      </c>
      <c r="E4651" s="721">
        <v>8.3000000000000007</v>
      </c>
    </row>
    <row r="4652" spans="2:5" ht="30">
      <c r="B4652" s="1079">
        <v>87877</v>
      </c>
      <c r="C4652" s="1080" t="s">
        <v>5681</v>
      </c>
      <c r="D4652" s="1079" t="s">
        <v>0</v>
      </c>
      <c r="E4652" s="718">
        <v>8.0399999999999991</v>
      </c>
    </row>
    <row r="4653" spans="2:5" ht="30">
      <c r="B4653" s="719">
        <v>87878</v>
      </c>
      <c r="C4653" s="720" t="s">
        <v>5682</v>
      </c>
      <c r="D4653" s="719" t="s">
        <v>0</v>
      </c>
      <c r="E4653" s="721">
        <v>2.92</v>
      </c>
    </row>
    <row r="4654" spans="2:5" ht="30">
      <c r="B4654" s="1079">
        <v>87879</v>
      </c>
      <c r="C4654" s="1080" t="s">
        <v>5683</v>
      </c>
      <c r="D4654" s="1079" t="s">
        <v>0</v>
      </c>
      <c r="E4654" s="718">
        <v>2.5499999999999998</v>
      </c>
    </row>
    <row r="4655" spans="2:5" ht="30">
      <c r="B4655" s="719">
        <v>87881</v>
      </c>
      <c r="C4655" s="720" t="s">
        <v>5684</v>
      </c>
      <c r="D4655" s="719" t="s">
        <v>0</v>
      </c>
      <c r="E4655" s="721">
        <v>3.44</v>
      </c>
    </row>
    <row r="4656" spans="2:5" ht="30">
      <c r="B4656" s="1079">
        <v>87882</v>
      </c>
      <c r="C4656" s="1080" t="s">
        <v>5685</v>
      </c>
      <c r="D4656" s="1079" t="s">
        <v>0</v>
      </c>
      <c r="E4656" s="718">
        <v>3.33</v>
      </c>
    </row>
    <row r="4657" spans="2:5" ht="30">
      <c r="B4657" s="719">
        <v>87884</v>
      </c>
      <c r="C4657" s="720" t="s">
        <v>5686</v>
      </c>
      <c r="D4657" s="719" t="s">
        <v>0</v>
      </c>
      <c r="E4657" s="721">
        <v>8.2200000000000006</v>
      </c>
    </row>
    <row r="4658" spans="2:5" ht="30">
      <c r="B4658" s="1079">
        <v>87885</v>
      </c>
      <c r="C4658" s="1080" t="s">
        <v>5687</v>
      </c>
      <c r="D4658" s="1079" t="s">
        <v>0</v>
      </c>
      <c r="E4658" s="718">
        <v>7.97</v>
      </c>
    </row>
    <row r="4659" spans="2:5" ht="30">
      <c r="B4659" s="719">
        <v>87886</v>
      </c>
      <c r="C4659" s="720" t="s">
        <v>5688</v>
      </c>
      <c r="D4659" s="719" t="s">
        <v>0</v>
      </c>
      <c r="E4659" s="721">
        <v>19.829999999999998</v>
      </c>
    </row>
    <row r="4660" spans="2:5" ht="30">
      <c r="B4660" s="1079">
        <v>87887</v>
      </c>
      <c r="C4660" s="1080" t="s">
        <v>5689</v>
      </c>
      <c r="D4660" s="1079" t="s">
        <v>0</v>
      </c>
      <c r="E4660" s="718">
        <v>19.27</v>
      </c>
    </row>
    <row r="4661" spans="2:5" ht="30">
      <c r="B4661" s="719">
        <v>87888</v>
      </c>
      <c r="C4661" s="720" t="s">
        <v>5690</v>
      </c>
      <c r="D4661" s="719" t="s">
        <v>0</v>
      </c>
      <c r="E4661" s="721">
        <v>4.49</v>
      </c>
    </row>
    <row r="4662" spans="2:5" ht="30">
      <c r="B4662" s="1079">
        <v>87889</v>
      </c>
      <c r="C4662" s="1080" t="s">
        <v>5691</v>
      </c>
      <c r="D4662" s="1079" t="s">
        <v>0</v>
      </c>
      <c r="E4662" s="718">
        <v>4.38</v>
      </c>
    </row>
    <row r="4663" spans="2:5" ht="30">
      <c r="B4663" s="719">
        <v>87891</v>
      </c>
      <c r="C4663" s="720" t="s">
        <v>5692</v>
      </c>
      <c r="D4663" s="719" t="s">
        <v>0</v>
      </c>
      <c r="E4663" s="721">
        <v>9.27</v>
      </c>
    </row>
    <row r="4664" spans="2:5" ht="30">
      <c r="B4664" s="1079">
        <v>87892</v>
      </c>
      <c r="C4664" s="1080" t="s">
        <v>5693</v>
      </c>
      <c r="D4664" s="1079" t="s">
        <v>0</v>
      </c>
      <c r="E4664" s="718">
        <v>9.01</v>
      </c>
    </row>
    <row r="4665" spans="2:5" ht="30">
      <c r="B4665" s="719">
        <v>87893</v>
      </c>
      <c r="C4665" s="720" t="s">
        <v>5694</v>
      </c>
      <c r="D4665" s="719" t="s">
        <v>0</v>
      </c>
      <c r="E4665" s="721">
        <v>4.5999999999999996</v>
      </c>
    </row>
    <row r="4666" spans="2:5" ht="30">
      <c r="B4666" s="1079">
        <v>87894</v>
      </c>
      <c r="C4666" s="1080" t="s">
        <v>5695</v>
      </c>
      <c r="D4666" s="1079" t="s">
        <v>0</v>
      </c>
      <c r="E4666" s="718">
        <v>4.24</v>
      </c>
    </row>
    <row r="4667" spans="2:5" ht="30">
      <c r="B4667" s="719">
        <v>87896</v>
      </c>
      <c r="C4667" s="720" t="s">
        <v>5696</v>
      </c>
      <c r="D4667" s="719" t="s">
        <v>0</v>
      </c>
      <c r="E4667" s="721">
        <v>4.2300000000000004</v>
      </c>
    </row>
    <row r="4668" spans="2:5" ht="30">
      <c r="B4668" s="1079">
        <v>87897</v>
      </c>
      <c r="C4668" s="1080" t="s">
        <v>5697</v>
      </c>
      <c r="D4668" s="1079" t="s">
        <v>0</v>
      </c>
      <c r="E4668" s="718">
        <v>3.86</v>
      </c>
    </row>
    <row r="4669" spans="2:5" ht="30">
      <c r="B4669" s="719">
        <v>87899</v>
      </c>
      <c r="C4669" s="720" t="s">
        <v>5698</v>
      </c>
      <c r="D4669" s="719" t="s">
        <v>0</v>
      </c>
      <c r="E4669" s="721">
        <v>5.33</v>
      </c>
    </row>
    <row r="4670" spans="2:5" ht="30">
      <c r="B4670" s="1079">
        <v>87900</v>
      </c>
      <c r="C4670" s="1080" t="s">
        <v>5699</v>
      </c>
      <c r="D4670" s="1079" t="s">
        <v>0</v>
      </c>
      <c r="E4670" s="718">
        <v>5.23</v>
      </c>
    </row>
    <row r="4671" spans="2:5" ht="30">
      <c r="B4671" s="719">
        <v>87902</v>
      </c>
      <c r="C4671" s="720" t="s">
        <v>5700</v>
      </c>
      <c r="D4671" s="719" t="s">
        <v>0</v>
      </c>
      <c r="E4671" s="721">
        <v>10.119999999999999</v>
      </c>
    </row>
    <row r="4672" spans="2:5" ht="30">
      <c r="B4672" s="1079">
        <v>87903</v>
      </c>
      <c r="C4672" s="1080" t="s">
        <v>5701</v>
      </c>
      <c r="D4672" s="1079" t="s">
        <v>0</v>
      </c>
      <c r="E4672" s="718">
        <v>9.86</v>
      </c>
    </row>
    <row r="4673" spans="2:5" ht="30">
      <c r="B4673" s="719">
        <v>87904</v>
      </c>
      <c r="C4673" s="720" t="s">
        <v>5702</v>
      </c>
      <c r="D4673" s="719" t="s">
        <v>0</v>
      </c>
      <c r="E4673" s="721">
        <v>6.02</v>
      </c>
    </row>
    <row r="4674" spans="2:5" ht="30">
      <c r="B4674" s="1079">
        <v>87905</v>
      </c>
      <c r="C4674" s="1080" t="s">
        <v>5703</v>
      </c>
      <c r="D4674" s="1079" t="s">
        <v>0</v>
      </c>
      <c r="E4674" s="718">
        <v>5.65</v>
      </c>
    </row>
    <row r="4675" spans="2:5" ht="30">
      <c r="B4675" s="719">
        <v>87907</v>
      </c>
      <c r="C4675" s="720" t="s">
        <v>5704</v>
      </c>
      <c r="D4675" s="719" t="s">
        <v>0</v>
      </c>
      <c r="E4675" s="721">
        <v>5.48</v>
      </c>
    </row>
    <row r="4676" spans="2:5" ht="30">
      <c r="B4676" s="1079">
        <v>87908</v>
      </c>
      <c r="C4676" s="1080" t="s">
        <v>5705</v>
      </c>
      <c r="D4676" s="1079" t="s">
        <v>0</v>
      </c>
      <c r="E4676" s="718">
        <v>5.12</v>
      </c>
    </row>
    <row r="4677" spans="2:5" ht="30">
      <c r="B4677" s="719">
        <v>87910</v>
      </c>
      <c r="C4677" s="720" t="s">
        <v>5706</v>
      </c>
      <c r="D4677" s="719" t="s">
        <v>0</v>
      </c>
      <c r="E4677" s="721">
        <v>19.75</v>
      </c>
    </row>
    <row r="4678" spans="2:5" ht="30">
      <c r="B4678" s="1079">
        <v>87911</v>
      </c>
      <c r="C4678" s="1080" t="s">
        <v>5707</v>
      </c>
      <c r="D4678" s="1079" t="s">
        <v>0</v>
      </c>
      <c r="E4678" s="718">
        <v>19.190000000000001</v>
      </c>
    </row>
    <row r="4679" spans="2:5" ht="30">
      <c r="B4679" s="719">
        <v>5991</v>
      </c>
      <c r="C4679" s="720" t="s">
        <v>1311</v>
      </c>
      <c r="D4679" s="719" t="s">
        <v>0</v>
      </c>
      <c r="E4679" s="721">
        <v>36</v>
      </c>
    </row>
    <row r="4680" spans="2:5">
      <c r="B4680" s="1079">
        <v>84023</v>
      </c>
      <c r="C4680" s="1080" t="s">
        <v>1312</v>
      </c>
      <c r="D4680" s="1079" t="s">
        <v>0</v>
      </c>
      <c r="E4680" s="718">
        <v>34.340000000000003</v>
      </c>
    </row>
    <row r="4681" spans="2:5">
      <c r="B4681" s="719">
        <v>84024</v>
      </c>
      <c r="C4681" s="720" t="s">
        <v>1313</v>
      </c>
      <c r="D4681" s="719" t="s">
        <v>0</v>
      </c>
      <c r="E4681" s="721">
        <v>32.340000000000003</v>
      </c>
    </row>
    <row r="4682" spans="2:5">
      <c r="B4682" s="1079">
        <v>84026</v>
      </c>
      <c r="C4682" s="1080" t="s">
        <v>1314</v>
      </c>
      <c r="D4682" s="1079" t="s">
        <v>0</v>
      </c>
      <c r="E4682" s="718">
        <v>40.69</v>
      </c>
    </row>
    <row r="4683" spans="2:5">
      <c r="B4683" s="719">
        <v>84027</v>
      </c>
      <c r="C4683" s="720" t="s">
        <v>1315</v>
      </c>
      <c r="D4683" s="719" t="s">
        <v>0</v>
      </c>
      <c r="E4683" s="721">
        <v>27.25</v>
      </c>
    </row>
    <row r="4684" spans="2:5">
      <c r="B4684" s="1079">
        <v>84028</v>
      </c>
      <c r="C4684" s="1080" t="s">
        <v>1316</v>
      </c>
      <c r="D4684" s="1079" t="s">
        <v>0</v>
      </c>
      <c r="E4684" s="718">
        <v>45.69</v>
      </c>
    </row>
    <row r="4685" spans="2:5" ht="30">
      <c r="B4685" s="719">
        <v>84072</v>
      </c>
      <c r="C4685" s="720" t="s">
        <v>1317</v>
      </c>
      <c r="D4685" s="719" t="s">
        <v>0</v>
      </c>
      <c r="E4685" s="721">
        <v>27.68</v>
      </c>
    </row>
    <row r="4686" spans="2:5" ht="30">
      <c r="B4686" s="1079">
        <v>87411</v>
      </c>
      <c r="C4686" s="1080" t="s">
        <v>5708</v>
      </c>
      <c r="D4686" s="1079" t="s">
        <v>0</v>
      </c>
      <c r="E4686" s="718">
        <v>11.93</v>
      </c>
    </row>
    <row r="4687" spans="2:5" ht="30">
      <c r="B4687" s="719">
        <v>87412</v>
      </c>
      <c r="C4687" s="720" t="s">
        <v>5709</v>
      </c>
      <c r="D4687" s="719" t="s">
        <v>0</v>
      </c>
      <c r="E4687" s="721">
        <v>16.2</v>
      </c>
    </row>
    <row r="4688" spans="2:5" ht="30">
      <c r="B4688" s="1079">
        <v>87413</v>
      </c>
      <c r="C4688" s="1080" t="s">
        <v>5710</v>
      </c>
      <c r="D4688" s="1079" t="s">
        <v>0</v>
      </c>
      <c r="E4688" s="718">
        <v>18.63</v>
      </c>
    </row>
    <row r="4689" spans="2:5" ht="30">
      <c r="B4689" s="719">
        <v>87414</v>
      </c>
      <c r="C4689" s="720" t="s">
        <v>5711</v>
      </c>
      <c r="D4689" s="719" t="s">
        <v>0</v>
      </c>
      <c r="E4689" s="721">
        <v>18.28</v>
      </c>
    </row>
    <row r="4690" spans="2:5" ht="30">
      <c r="B4690" s="1079">
        <v>87415</v>
      </c>
      <c r="C4690" s="1080" t="s">
        <v>5712</v>
      </c>
      <c r="D4690" s="1079" t="s">
        <v>0</v>
      </c>
      <c r="E4690" s="718">
        <v>22.41</v>
      </c>
    </row>
    <row r="4691" spans="2:5" ht="30">
      <c r="B4691" s="719">
        <v>87416</v>
      </c>
      <c r="C4691" s="720" t="s">
        <v>5713</v>
      </c>
      <c r="D4691" s="719" t="s">
        <v>0</v>
      </c>
      <c r="E4691" s="721">
        <v>25</v>
      </c>
    </row>
    <row r="4692" spans="2:5" ht="30">
      <c r="B4692" s="1079">
        <v>87417</v>
      </c>
      <c r="C4692" s="1080" t="s">
        <v>5714</v>
      </c>
      <c r="D4692" s="1079" t="s">
        <v>0</v>
      </c>
      <c r="E4692" s="718">
        <v>12.53</v>
      </c>
    </row>
    <row r="4693" spans="2:5" ht="30">
      <c r="B4693" s="719">
        <v>87418</v>
      </c>
      <c r="C4693" s="720" t="s">
        <v>5715</v>
      </c>
      <c r="D4693" s="719" t="s">
        <v>0</v>
      </c>
      <c r="E4693" s="721">
        <v>12.84</v>
      </c>
    </row>
    <row r="4694" spans="2:5" ht="30">
      <c r="B4694" s="1079">
        <v>87419</v>
      </c>
      <c r="C4694" s="1080" t="s">
        <v>5716</v>
      </c>
      <c r="D4694" s="1079" t="s">
        <v>0</v>
      </c>
      <c r="E4694" s="718">
        <v>13.76</v>
      </c>
    </row>
    <row r="4695" spans="2:5" ht="30">
      <c r="B4695" s="719">
        <v>87420</v>
      </c>
      <c r="C4695" s="720" t="s">
        <v>5717</v>
      </c>
      <c r="D4695" s="719" t="s">
        <v>0</v>
      </c>
      <c r="E4695" s="721">
        <v>19.350000000000001</v>
      </c>
    </row>
    <row r="4696" spans="2:5" ht="30">
      <c r="B4696" s="1079">
        <v>87421</v>
      </c>
      <c r="C4696" s="1080" t="s">
        <v>5718</v>
      </c>
      <c r="D4696" s="1079" t="s">
        <v>0</v>
      </c>
      <c r="E4696" s="718">
        <v>19.66</v>
      </c>
    </row>
    <row r="4697" spans="2:5" ht="30">
      <c r="B4697" s="719">
        <v>87422</v>
      </c>
      <c r="C4697" s="720" t="s">
        <v>5719</v>
      </c>
      <c r="D4697" s="719" t="s">
        <v>0</v>
      </c>
      <c r="E4697" s="721">
        <v>20.58</v>
      </c>
    </row>
    <row r="4698" spans="2:5" ht="30">
      <c r="B4698" s="1079">
        <v>87423</v>
      </c>
      <c r="C4698" s="1080" t="s">
        <v>5720</v>
      </c>
      <c r="D4698" s="1079" t="s">
        <v>0</v>
      </c>
      <c r="E4698" s="718">
        <v>24.54</v>
      </c>
    </row>
    <row r="4699" spans="2:5" ht="30">
      <c r="B4699" s="719">
        <v>87424</v>
      </c>
      <c r="C4699" s="720" t="s">
        <v>5721</v>
      </c>
      <c r="D4699" s="719" t="s">
        <v>0</v>
      </c>
      <c r="E4699" s="721">
        <v>25</v>
      </c>
    </row>
    <row r="4700" spans="2:5" ht="30">
      <c r="B4700" s="1079">
        <v>87425</v>
      </c>
      <c r="C4700" s="1080" t="s">
        <v>5722</v>
      </c>
      <c r="D4700" s="1079" t="s">
        <v>0</v>
      </c>
      <c r="E4700" s="718">
        <v>25.76</v>
      </c>
    </row>
    <row r="4701" spans="2:5" ht="30">
      <c r="B4701" s="719">
        <v>87426</v>
      </c>
      <c r="C4701" s="720" t="s">
        <v>5723</v>
      </c>
      <c r="D4701" s="719" t="s">
        <v>0</v>
      </c>
      <c r="E4701" s="721">
        <v>29.3</v>
      </c>
    </row>
    <row r="4702" spans="2:5" ht="30">
      <c r="B4702" s="1079">
        <v>87427</v>
      </c>
      <c r="C4702" s="1080" t="s">
        <v>5724</v>
      </c>
      <c r="D4702" s="1079" t="s">
        <v>0</v>
      </c>
      <c r="E4702" s="718">
        <v>29.76</v>
      </c>
    </row>
    <row r="4703" spans="2:5" ht="30">
      <c r="B4703" s="719">
        <v>87428</v>
      </c>
      <c r="C4703" s="720" t="s">
        <v>5725</v>
      </c>
      <c r="D4703" s="719" t="s">
        <v>0</v>
      </c>
      <c r="E4703" s="721">
        <v>30.53</v>
      </c>
    </row>
    <row r="4704" spans="2:5" ht="30">
      <c r="B4704" s="1079">
        <v>87429</v>
      </c>
      <c r="C4704" s="1080" t="s">
        <v>5726</v>
      </c>
      <c r="D4704" s="1079" t="s">
        <v>0</v>
      </c>
      <c r="E4704" s="718">
        <v>14.27</v>
      </c>
    </row>
    <row r="4705" spans="2:5" ht="30">
      <c r="B4705" s="719">
        <v>87430</v>
      </c>
      <c r="C4705" s="720" t="s">
        <v>5727</v>
      </c>
      <c r="D4705" s="719" t="s">
        <v>0</v>
      </c>
      <c r="E4705" s="721">
        <v>14.58</v>
      </c>
    </row>
    <row r="4706" spans="2:5" ht="30">
      <c r="B4706" s="1079">
        <v>87431</v>
      </c>
      <c r="C4706" s="1080" t="s">
        <v>5728</v>
      </c>
      <c r="D4706" s="1079" t="s">
        <v>0</v>
      </c>
      <c r="E4706" s="718">
        <v>14.74</v>
      </c>
    </row>
    <row r="4707" spans="2:5" ht="30">
      <c r="B4707" s="719">
        <v>87432</v>
      </c>
      <c r="C4707" s="720" t="s">
        <v>5729</v>
      </c>
      <c r="D4707" s="719" t="s">
        <v>0</v>
      </c>
      <c r="E4707" s="721">
        <v>21.35</v>
      </c>
    </row>
    <row r="4708" spans="2:5" ht="30">
      <c r="B4708" s="1079">
        <v>87433</v>
      </c>
      <c r="C4708" s="1080" t="s">
        <v>5730</v>
      </c>
      <c r="D4708" s="1079" t="s">
        <v>0</v>
      </c>
      <c r="E4708" s="718">
        <v>21.97</v>
      </c>
    </row>
    <row r="4709" spans="2:5" ht="30">
      <c r="B4709" s="719">
        <v>87434</v>
      </c>
      <c r="C4709" s="720" t="s">
        <v>5731</v>
      </c>
      <c r="D4709" s="719" t="s">
        <v>0</v>
      </c>
      <c r="E4709" s="721">
        <v>22.42</v>
      </c>
    </row>
    <row r="4710" spans="2:5" ht="30">
      <c r="B4710" s="1079">
        <v>87435</v>
      </c>
      <c r="C4710" s="1080" t="s">
        <v>5732</v>
      </c>
      <c r="D4710" s="1079" t="s">
        <v>0</v>
      </c>
      <c r="E4710" s="718">
        <v>23.34</v>
      </c>
    </row>
    <row r="4711" spans="2:5" ht="30">
      <c r="B4711" s="719">
        <v>87436</v>
      </c>
      <c r="C4711" s="720" t="s">
        <v>5733</v>
      </c>
      <c r="D4711" s="719" t="s">
        <v>0</v>
      </c>
      <c r="E4711" s="721">
        <v>24.41</v>
      </c>
    </row>
    <row r="4712" spans="2:5" ht="30">
      <c r="B4712" s="1079">
        <v>87437</v>
      </c>
      <c r="C4712" s="1080" t="s">
        <v>5734</v>
      </c>
      <c r="D4712" s="1079" t="s">
        <v>0</v>
      </c>
      <c r="E4712" s="718">
        <v>25.17</v>
      </c>
    </row>
    <row r="4713" spans="2:5" ht="30">
      <c r="B4713" s="719">
        <v>87438</v>
      </c>
      <c r="C4713" s="720" t="s">
        <v>5735</v>
      </c>
      <c r="D4713" s="719" t="s">
        <v>0</v>
      </c>
      <c r="E4713" s="721">
        <v>29.12</v>
      </c>
    </row>
    <row r="4714" spans="2:5" ht="30">
      <c r="B4714" s="1079">
        <v>87439</v>
      </c>
      <c r="C4714" s="1080" t="s">
        <v>5736</v>
      </c>
      <c r="D4714" s="1079" t="s">
        <v>0</v>
      </c>
      <c r="E4714" s="718">
        <v>30.48</v>
      </c>
    </row>
    <row r="4715" spans="2:5" ht="30">
      <c r="B4715" s="719">
        <v>87440</v>
      </c>
      <c r="C4715" s="720" t="s">
        <v>5737</v>
      </c>
      <c r="D4715" s="719" t="s">
        <v>0</v>
      </c>
      <c r="E4715" s="721">
        <v>31.11</v>
      </c>
    </row>
    <row r="4716" spans="2:5" ht="45">
      <c r="B4716" s="1079">
        <v>87527</v>
      </c>
      <c r="C4716" s="1080" t="s">
        <v>9949</v>
      </c>
      <c r="D4716" s="1079" t="s">
        <v>0</v>
      </c>
      <c r="E4716" s="718">
        <v>25.48</v>
      </c>
    </row>
    <row r="4717" spans="2:5" ht="45">
      <c r="B4717" s="719">
        <v>87528</v>
      </c>
      <c r="C4717" s="720" t="s">
        <v>9950</v>
      </c>
      <c r="D4717" s="719" t="s">
        <v>0</v>
      </c>
      <c r="E4717" s="721">
        <v>28.56</v>
      </c>
    </row>
    <row r="4718" spans="2:5" ht="30">
      <c r="B4718" s="1079">
        <v>87529</v>
      </c>
      <c r="C4718" s="1080" t="s">
        <v>9951</v>
      </c>
      <c r="D4718" s="1079" t="s">
        <v>0</v>
      </c>
      <c r="E4718" s="718">
        <v>23.04</v>
      </c>
    </row>
    <row r="4719" spans="2:5" ht="30">
      <c r="B4719" s="719">
        <v>87530</v>
      </c>
      <c r="C4719" s="720" t="s">
        <v>9952</v>
      </c>
      <c r="D4719" s="719" t="s">
        <v>0</v>
      </c>
      <c r="E4719" s="721">
        <v>26.13</v>
      </c>
    </row>
    <row r="4720" spans="2:5" ht="45">
      <c r="B4720" s="1079">
        <v>87531</v>
      </c>
      <c r="C4720" s="1080" t="s">
        <v>9953</v>
      </c>
      <c r="D4720" s="1079" t="s">
        <v>0</v>
      </c>
      <c r="E4720" s="718">
        <v>22.18</v>
      </c>
    </row>
    <row r="4721" spans="2:5" ht="45">
      <c r="B4721" s="719">
        <v>87532</v>
      </c>
      <c r="C4721" s="720" t="s">
        <v>9954</v>
      </c>
      <c r="D4721" s="719" t="s">
        <v>0</v>
      </c>
      <c r="E4721" s="721">
        <v>25.26</v>
      </c>
    </row>
    <row r="4722" spans="2:5" ht="45">
      <c r="B4722" s="1079">
        <v>87535</v>
      </c>
      <c r="C4722" s="1080" t="s">
        <v>9955</v>
      </c>
      <c r="D4722" s="1079" t="s">
        <v>0</v>
      </c>
      <c r="E4722" s="718">
        <v>19.739999999999998</v>
      </c>
    </row>
    <row r="4723" spans="2:5" ht="45">
      <c r="B4723" s="719">
        <v>87536</v>
      </c>
      <c r="C4723" s="720" t="s">
        <v>9956</v>
      </c>
      <c r="D4723" s="719" t="s">
        <v>0</v>
      </c>
      <c r="E4723" s="721">
        <v>22.83</v>
      </c>
    </row>
    <row r="4724" spans="2:5" ht="45">
      <c r="B4724" s="1079">
        <v>87537</v>
      </c>
      <c r="C4724" s="1080" t="s">
        <v>9957</v>
      </c>
      <c r="D4724" s="1079" t="s">
        <v>0</v>
      </c>
      <c r="E4724" s="718">
        <v>48.21</v>
      </c>
    </row>
    <row r="4725" spans="2:5" ht="45">
      <c r="B4725" s="719">
        <v>87538</v>
      </c>
      <c r="C4725" s="720" t="s">
        <v>9958</v>
      </c>
      <c r="D4725" s="719" t="s">
        <v>0</v>
      </c>
      <c r="E4725" s="721">
        <v>46.13</v>
      </c>
    </row>
    <row r="4726" spans="2:5" ht="45">
      <c r="B4726" s="1079">
        <v>87539</v>
      </c>
      <c r="C4726" s="1080" t="s">
        <v>9959</v>
      </c>
      <c r="D4726" s="1079" t="s">
        <v>0</v>
      </c>
      <c r="E4726" s="718">
        <v>45.39</v>
      </c>
    </row>
    <row r="4727" spans="2:5" ht="45">
      <c r="B4727" s="719">
        <v>87541</v>
      </c>
      <c r="C4727" s="720" t="s">
        <v>9960</v>
      </c>
      <c r="D4727" s="719" t="s">
        <v>0</v>
      </c>
      <c r="E4727" s="721">
        <v>43.32</v>
      </c>
    </row>
    <row r="4728" spans="2:5" ht="45">
      <c r="B4728" s="1079">
        <v>87543</v>
      </c>
      <c r="C4728" s="1080" t="s">
        <v>9961</v>
      </c>
      <c r="D4728" s="1079" t="s">
        <v>0</v>
      </c>
      <c r="E4728" s="718">
        <v>15.2</v>
      </c>
    </row>
    <row r="4729" spans="2:5" ht="45">
      <c r="B4729" s="719">
        <v>87545</v>
      </c>
      <c r="C4729" s="720" t="s">
        <v>9962</v>
      </c>
      <c r="D4729" s="719" t="s">
        <v>0</v>
      </c>
      <c r="E4729" s="721">
        <v>17.34</v>
      </c>
    </row>
    <row r="4730" spans="2:5" ht="45">
      <c r="B4730" s="1079">
        <v>87546</v>
      </c>
      <c r="C4730" s="1080" t="s">
        <v>9963</v>
      </c>
      <c r="D4730" s="1079" t="s">
        <v>0</v>
      </c>
      <c r="E4730" s="718">
        <v>19.09</v>
      </c>
    </row>
    <row r="4731" spans="2:5" ht="30">
      <c r="B4731" s="719">
        <v>87547</v>
      </c>
      <c r="C4731" s="720" t="s">
        <v>9964</v>
      </c>
      <c r="D4731" s="719" t="s">
        <v>0</v>
      </c>
      <c r="E4731" s="721">
        <v>14.92</v>
      </c>
    </row>
    <row r="4732" spans="2:5" ht="30">
      <c r="B4732" s="1079">
        <v>87548</v>
      </c>
      <c r="C4732" s="1080" t="s">
        <v>9965</v>
      </c>
      <c r="D4732" s="1079" t="s">
        <v>0</v>
      </c>
      <c r="E4732" s="718">
        <v>16.66</v>
      </c>
    </row>
    <row r="4733" spans="2:5" ht="45">
      <c r="B4733" s="719">
        <v>87549</v>
      </c>
      <c r="C4733" s="720" t="s">
        <v>9966</v>
      </c>
      <c r="D4733" s="719" t="s">
        <v>0</v>
      </c>
      <c r="E4733" s="721">
        <v>14.04</v>
      </c>
    </row>
    <row r="4734" spans="2:5" ht="45">
      <c r="B4734" s="1079">
        <v>87550</v>
      </c>
      <c r="C4734" s="1080" t="s">
        <v>9967</v>
      </c>
      <c r="D4734" s="1079" t="s">
        <v>0</v>
      </c>
      <c r="E4734" s="718">
        <v>15.79</v>
      </c>
    </row>
    <row r="4735" spans="2:5" ht="45">
      <c r="B4735" s="719">
        <v>87553</v>
      </c>
      <c r="C4735" s="720" t="s">
        <v>9968</v>
      </c>
      <c r="D4735" s="719" t="s">
        <v>0</v>
      </c>
      <c r="E4735" s="721">
        <v>11.6</v>
      </c>
    </row>
    <row r="4736" spans="2:5" ht="45">
      <c r="B4736" s="1079">
        <v>87554</v>
      </c>
      <c r="C4736" s="1080" t="s">
        <v>9969</v>
      </c>
      <c r="D4736" s="1079" t="s">
        <v>0</v>
      </c>
      <c r="E4736" s="718">
        <v>13.35</v>
      </c>
    </row>
    <row r="4737" spans="2:5" ht="45">
      <c r="B4737" s="719">
        <v>87555</v>
      </c>
      <c r="C4737" s="720" t="s">
        <v>9970</v>
      </c>
      <c r="D4737" s="719" t="s">
        <v>0</v>
      </c>
      <c r="E4737" s="721">
        <v>29.45</v>
      </c>
    </row>
    <row r="4738" spans="2:5" ht="45">
      <c r="B4738" s="1079">
        <v>87556</v>
      </c>
      <c r="C4738" s="1080" t="s">
        <v>9971</v>
      </c>
      <c r="D4738" s="1079" t="s">
        <v>0</v>
      </c>
      <c r="E4738" s="718">
        <v>27.39</v>
      </c>
    </row>
    <row r="4739" spans="2:5" ht="45">
      <c r="B4739" s="719">
        <v>87557</v>
      </c>
      <c r="C4739" s="720" t="s">
        <v>9972</v>
      </c>
      <c r="D4739" s="719" t="s">
        <v>0</v>
      </c>
      <c r="E4739" s="721">
        <v>26.64</v>
      </c>
    </row>
    <row r="4740" spans="2:5" ht="45">
      <c r="B4740" s="1079">
        <v>87559</v>
      </c>
      <c r="C4740" s="1080" t="s">
        <v>9973</v>
      </c>
      <c r="D4740" s="1079" t="s">
        <v>0</v>
      </c>
      <c r="E4740" s="718">
        <v>24.56</v>
      </c>
    </row>
    <row r="4741" spans="2:5" ht="45">
      <c r="B4741" s="719">
        <v>87561</v>
      </c>
      <c r="C4741" s="720" t="s">
        <v>9974</v>
      </c>
      <c r="D4741" s="719" t="s">
        <v>0</v>
      </c>
      <c r="E4741" s="721">
        <v>26.82</v>
      </c>
    </row>
    <row r="4742" spans="2:5" ht="30">
      <c r="B4742" s="1079">
        <v>87775</v>
      </c>
      <c r="C4742" s="1080" t="s">
        <v>5738</v>
      </c>
      <c r="D4742" s="1079" t="s">
        <v>0</v>
      </c>
      <c r="E4742" s="718">
        <v>36.24</v>
      </c>
    </row>
    <row r="4743" spans="2:5" ht="30">
      <c r="B4743" s="719">
        <v>87777</v>
      </c>
      <c r="C4743" s="720" t="s">
        <v>5739</v>
      </c>
      <c r="D4743" s="719" t="s">
        <v>0</v>
      </c>
      <c r="E4743" s="721">
        <v>38.81</v>
      </c>
    </row>
    <row r="4744" spans="2:5" ht="30">
      <c r="B4744" s="1079">
        <v>87778</v>
      </c>
      <c r="C4744" s="1080" t="s">
        <v>5740</v>
      </c>
      <c r="D4744" s="1079" t="s">
        <v>0</v>
      </c>
      <c r="E4744" s="718">
        <v>53.43</v>
      </c>
    </row>
    <row r="4745" spans="2:5" ht="30">
      <c r="B4745" s="719">
        <v>87779</v>
      </c>
      <c r="C4745" s="720" t="s">
        <v>5741</v>
      </c>
      <c r="D4745" s="719" t="s">
        <v>0</v>
      </c>
      <c r="E4745" s="721">
        <v>42.31</v>
      </c>
    </row>
    <row r="4746" spans="2:5" ht="30">
      <c r="B4746" s="1079">
        <v>87781</v>
      </c>
      <c r="C4746" s="1080" t="s">
        <v>5742</v>
      </c>
      <c r="D4746" s="1079" t="s">
        <v>0</v>
      </c>
      <c r="E4746" s="718">
        <v>45.77</v>
      </c>
    </row>
    <row r="4747" spans="2:5" ht="30">
      <c r="B4747" s="719">
        <v>87783</v>
      </c>
      <c r="C4747" s="720" t="s">
        <v>5743</v>
      </c>
      <c r="D4747" s="719" t="s">
        <v>0</v>
      </c>
      <c r="E4747" s="721">
        <v>66.739999999999995</v>
      </c>
    </row>
    <row r="4748" spans="2:5" ht="30">
      <c r="B4748" s="1079">
        <v>87784</v>
      </c>
      <c r="C4748" s="1080" t="s">
        <v>5744</v>
      </c>
      <c r="D4748" s="1079" t="s">
        <v>0</v>
      </c>
      <c r="E4748" s="718">
        <v>48.39</v>
      </c>
    </row>
    <row r="4749" spans="2:5" ht="30">
      <c r="B4749" s="719">
        <v>87786</v>
      </c>
      <c r="C4749" s="720" t="s">
        <v>5745</v>
      </c>
      <c r="D4749" s="719" t="s">
        <v>0</v>
      </c>
      <c r="E4749" s="721">
        <v>52.72</v>
      </c>
    </row>
    <row r="4750" spans="2:5" ht="30">
      <c r="B4750" s="1079">
        <v>87787</v>
      </c>
      <c r="C4750" s="1080" t="s">
        <v>5746</v>
      </c>
      <c r="D4750" s="1079" t="s">
        <v>0</v>
      </c>
      <c r="E4750" s="718">
        <v>80.05</v>
      </c>
    </row>
    <row r="4751" spans="2:5" ht="30">
      <c r="B4751" s="719">
        <v>87788</v>
      </c>
      <c r="C4751" s="720" t="s">
        <v>5747</v>
      </c>
      <c r="D4751" s="719" t="s">
        <v>0</v>
      </c>
      <c r="E4751" s="721">
        <v>62.26</v>
      </c>
    </row>
    <row r="4752" spans="2:5" ht="30">
      <c r="B4752" s="1079">
        <v>87790</v>
      </c>
      <c r="C4752" s="1080" t="s">
        <v>5748</v>
      </c>
      <c r="D4752" s="1079" t="s">
        <v>0</v>
      </c>
      <c r="E4752" s="718">
        <v>67.02</v>
      </c>
    </row>
    <row r="4753" spans="2:5" ht="45">
      <c r="B4753" s="719">
        <v>87791</v>
      </c>
      <c r="C4753" s="720" t="s">
        <v>5749</v>
      </c>
      <c r="D4753" s="719" t="s">
        <v>0</v>
      </c>
      <c r="E4753" s="721">
        <v>94.71</v>
      </c>
    </row>
    <row r="4754" spans="2:5" ht="30">
      <c r="B4754" s="1079">
        <v>87792</v>
      </c>
      <c r="C4754" s="1080" t="s">
        <v>5750</v>
      </c>
      <c r="D4754" s="1079" t="s">
        <v>0</v>
      </c>
      <c r="E4754" s="718">
        <v>23.97</v>
      </c>
    </row>
    <row r="4755" spans="2:5" ht="30">
      <c r="B4755" s="719">
        <v>87794</v>
      </c>
      <c r="C4755" s="720" t="s">
        <v>5751</v>
      </c>
      <c r="D4755" s="719" t="s">
        <v>0</v>
      </c>
      <c r="E4755" s="721">
        <v>26.37</v>
      </c>
    </row>
    <row r="4756" spans="2:5" ht="45">
      <c r="B4756" s="1079">
        <v>87795</v>
      </c>
      <c r="C4756" s="1080" t="s">
        <v>5752</v>
      </c>
      <c r="D4756" s="1079" t="s">
        <v>0</v>
      </c>
      <c r="E4756" s="718">
        <v>39.74</v>
      </c>
    </row>
    <row r="4757" spans="2:5" ht="30">
      <c r="B4757" s="719">
        <v>87797</v>
      </c>
      <c r="C4757" s="720" t="s">
        <v>5753</v>
      </c>
      <c r="D4757" s="719" t="s">
        <v>0</v>
      </c>
      <c r="E4757" s="721">
        <v>29.81</v>
      </c>
    </row>
    <row r="4758" spans="2:5" ht="30">
      <c r="B4758" s="1079">
        <v>87799</v>
      </c>
      <c r="C4758" s="1080" t="s">
        <v>5754</v>
      </c>
      <c r="D4758" s="1079" t="s">
        <v>0</v>
      </c>
      <c r="E4758" s="718">
        <v>33.03</v>
      </c>
    </row>
    <row r="4759" spans="2:5" ht="45">
      <c r="B4759" s="719">
        <v>87800</v>
      </c>
      <c r="C4759" s="720" t="s">
        <v>5755</v>
      </c>
      <c r="D4759" s="719" t="s">
        <v>0</v>
      </c>
      <c r="E4759" s="721">
        <v>52.34</v>
      </c>
    </row>
    <row r="4760" spans="2:5" ht="30">
      <c r="B4760" s="1079">
        <v>87801</v>
      </c>
      <c r="C4760" s="1080" t="s">
        <v>5756</v>
      </c>
      <c r="D4760" s="1079" t="s">
        <v>0</v>
      </c>
      <c r="E4760" s="718">
        <v>35.65</v>
      </c>
    </row>
    <row r="4761" spans="2:5" ht="30">
      <c r="B4761" s="719">
        <v>87803</v>
      </c>
      <c r="C4761" s="720" t="s">
        <v>5757</v>
      </c>
      <c r="D4761" s="719" t="s">
        <v>0</v>
      </c>
      <c r="E4761" s="721">
        <v>39.69</v>
      </c>
    </row>
    <row r="4762" spans="2:5" ht="45">
      <c r="B4762" s="1079">
        <v>87804</v>
      </c>
      <c r="C4762" s="1080" t="s">
        <v>5758</v>
      </c>
      <c r="D4762" s="1079" t="s">
        <v>0</v>
      </c>
      <c r="E4762" s="718">
        <v>64.94</v>
      </c>
    </row>
    <row r="4763" spans="2:5" ht="30">
      <c r="B4763" s="719">
        <v>87805</v>
      </c>
      <c r="C4763" s="720" t="s">
        <v>5759</v>
      </c>
      <c r="D4763" s="719" t="s">
        <v>0</v>
      </c>
      <c r="E4763" s="721">
        <v>41.04</v>
      </c>
    </row>
    <row r="4764" spans="2:5" ht="30">
      <c r="B4764" s="1079">
        <v>87807</v>
      </c>
      <c r="C4764" s="1080" t="s">
        <v>5760</v>
      </c>
      <c r="D4764" s="1079" t="s">
        <v>0</v>
      </c>
      <c r="E4764" s="718">
        <v>45.5</v>
      </c>
    </row>
    <row r="4765" spans="2:5" ht="45">
      <c r="B4765" s="719">
        <v>87808</v>
      </c>
      <c r="C4765" s="720" t="s">
        <v>5761</v>
      </c>
      <c r="D4765" s="719" t="s">
        <v>0</v>
      </c>
      <c r="E4765" s="721">
        <v>70.930000000000007</v>
      </c>
    </row>
    <row r="4766" spans="2:5" ht="45">
      <c r="B4766" s="1079">
        <v>87809</v>
      </c>
      <c r="C4766" s="1080" t="s">
        <v>5762</v>
      </c>
      <c r="D4766" s="1079" t="s">
        <v>0</v>
      </c>
      <c r="E4766" s="718">
        <v>57.88</v>
      </c>
    </row>
    <row r="4767" spans="2:5" ht="30">
      <c r="B4767" s="719">
        <v>87811</v>
      </c>
      <c r="C4767" s="720" t="s">
        <v>5763</v>
      </c>
      <c r="D4767" s="719" t="s">
        <v>0</v>
      </c>
      <c r="E4767" s="721">
        <v>60.29</v>
      </c>
    </row>
    <row r="4768" spans="2:5" ht="30">
      <c r="B4768" s="1079">
        <v>87812</v>
      </c>
      <c r="C4768" s="1080" t="s">
        <v>5764</v>
      </c>
      <c r="D4768" s="1079" t="s">
        <v>0</v>
      </c>
      <c r="E4768" s="718">
        <v>73.349999999999994</v>
      </c>
    </row>
    <row r="4769" spans="2:5" ht="45">
      <c r="B4769" s="719">
        <v>87813</v>
      </c>
      <c r="C4769" s="720" t="s">
        <v>5765</v>
      </c>
      <c r="D4769" s="719" t="s">
        <v>0</v>
      </c>
      <c r="E4769" s="721">
        <v>63.72</v>
      </c>
    </row>
    <row r="4770" spans="2:5" ht="30">
      <c r="B4770" s="1079">
        <v>87815</v>
      </c>
      <c r="C4770" s="1080" t="s">
        <v>5766</v>
      </c>
      <c r="D4770" s="1079" t="s">
        <v>0</v>
      </c>
      <c r="E4770" s="718">
        <v>66.95</v>
      </c>
    </row>
    <row r="4771" spans="2:5" ht="30">
      <c r="B4771" s="719">
        <v>87816</v>
      </c>
      <c r="C4771" s="720" t="s">
        <v>5767</v>
      </c>
      <c r="D4771" s="719" t="s">
        <v>0</v>
      </c>
      <c r="E4771" s="721">
        <v>85.95</v>
      </c>
    </row>
    <row r="4772" spans="2:5" ht="45">
      <c r="B4772" s="1079">
        <v>87817</v>
      </c>
      <c r="C4772" s="1080" t="s">
        <v>5768</v>
      </c>
      <c r="D4772" s="1079" t="s">
        <v>0</v>
      </c>
      <c r="E4772" s="718">
        <v>69.25</v>
      </c>
    </row>
    <row r="4773" spans="2:5" ht="30">
      <c r="B4773" s="719">
        <v>87819</v>
      </c>
      <c r="C4773" s="720" t="s">
        <v>5769</v>
      </c>
      <c r="D4773" s="719" t="s">
        <v>0</v>
      </c>
      <c r="E4773" s="721">
        <v>73.3</v>
      </c>
    </row>
    <row r="4774" spans="2:5" ht="30">
      <c r="B4774" s="1079">
        <v>87820</v>
      </c>
      <c r="C4774" s="1080" t="s">
        <v>5770</v>
      </c>
      <c r="D4774" s="1079" t="s">
        <v>0</v>
      </c>
      <c r="E4774" s="718">
        <v>98.55</v>
      </c>
    </row>
    <row r="4775" spans="2:5" ht="45">
      <c r="B4775" s="719">
        <v>87821</v>
      </c>
      <c r="C4775" s="720" t="s">
        <v>5771</v>
      </c>
      <c r="D4775" s="719" t="s">
        <v>0</v>
      </c>
      <c r="E4775" s="721">
        <v>99.76</v>
      </c>
    </row>
    <row r="4776" spans="2:5" ht="30">
      <c r="B4776" s="1079">
        <v>87823</v>
      </c>
      <c r="C4776" s="1080" t="s">
        <v>5772</v>
      </c>
      <c r="D4776" s="1079" t="s">
        <v>0</v>
      </c>
      <c r="E4776" s="718">
        <v>104.22</v>
      </c>
    </row>
    <row r="4777" spans="2:5" ht="45">
      <c r="B4777" s="719">
        <v>87824</v>
      </c>
      <c r="C4777" s="720" t="s">
        <v>5773</v>
      </c>
      <c r="D4777" s="719" t="s">
        <v>0</v>
      </c>
      <c r="E4777" s="721">
        <v>129.33000000000001</v>
      </c>
    </row>
    <row r="4778" spans="2:5" ht="45">
      <c r="B4778" s="1079">
        <v>87825</v>
      </c>
      <c r="C4778" s="1080" t="s">
        <v>5774</v>
      </c>
      <c r="D4778" s="1079" t="s">
        <v>0</v>
      </c>
      <c r="E4778" s="718">
        <v>45.84</v>
      </c>
    </row>
    <row r="4779" spans="2:5" ht="30">
      <c r="B4779" s="719">
        <v>87827</v>
      </c>
      <c r="C4779" s="720" t="s">
        <v>5775</v>
      </c>
      <c r="D4779" s="719" t="s">
        <v>0</v>
      </c>
      <c r="E4779" s="721">
        <v>48.79</v>
      </c>
    </row>
    <row r="4780" spans="2:5" ht="30">
      <c r="B4780" s="1079">
        <v>87828</v>
      </c>
      <c r="C4780" s="1080" t="s">
        <v>5776</v>
      </c>
      <c r="D4780" s="1079" t="s">
        <v>0</v>
      </c>
      <c r="E4780" s="718">
        <v>66.08</v>
      </c>
    </row>
    <row r="4781" spans="2:5" ht="45">
      <c r="B4781" s="719">
        <v>87829</v>
      </c>
      <c r="C4781" s="720" t="s">
        <v>5777</v>
      </c>
      <c r="D4781" s="719" t="s">
        <v>0</v>
      </c>
      <c r="E4781" s="721">
        <v>52.42</v>
      </c>
    </row>
    <row r="4782" spans="2:5" ht="30">
      <c r="B4782" s="1079">
        <v>87831</v>
      </c>
      <c r="C4782" s="1080" t="s">
        <v>5778</v>
      </c>
      <c r="D4782" s="1079" t="s">
        <v>0</v>
      </c>
      <c r="E4782" s="718">
        <v>56.37</v>
      </c>
    </row>
    <row r="4783" spans="2:5" ht="45">
      <c r="B4783" s="719">
        <v>87832</v>
      </c>
      <c r="C4783" s="720" t="s">
        <v>5779</v>
      </c>
      <c r="D4783" s="719" t="s">
        <v>0</v>
      </c>
      <c r="E4783" s="721">
        <v>80.900000000000006</v>
      </c>
    </row>
    <row r="4784" spans="2:5" ht="30">
      <c r="B4784" s="1079">
        <v>87834</v>
      </c>
      <c r="C4784" s="1080" t="s">
        <v>5780</v>
      </c>
      <c r="D4784" s="1079" t="s">
        <v>0</v>
      </c>
      <c r="E4784" s="718">
        <v>127.35</v>
      </c>
    </row>
    <row r="4785" spans="2:5" ht="30">
      <c r="B4785" s="719">
        <v>87835</v>
      </c>
      <c r="C4785" s="720" t="s">
        <v>5781</v>
      </c>
      <c r="D4785" s="719" t="s">
        <v>0</v>
      </c>
      <c r="E4785" s="721">
        <v>86.78</v>
      </c>
    </row>
    <row r="4786" spans="2:5" ht="30">
      <c r="B4786" s="1079">
        <v>87836</v>
      </c>
      <c r="C4786" s="1080" t="s">
        <v>5782</v>
      </c>
      <c r="D4786" s="1079" t="s">
        <v>0</v>
      </c>
      <c r="E4786" s="718">
        <v>121.55</v>
      </c>
    </row>
    <row r="4787" spans="2:5" ht="30">
      <c r="B4787" s="719">
        <v>87837</v>
      </c>
      <c r="C4787" s="720" t="s">
        <v>5783</v>
      </c>
      <c r="D4787" s="719" t="s">
        <v>0</v>
      </c>
      <c r="E4787" s="721">
        <v>81.73</v>
      </c>
    </row>
    <row r="4788" spans="2:5" ht="30">
      <c r="B4788" s="1079">
        <v>87838</v>
      </c>
      <c r="C4788" s="1080" t="s">
        <v>5784</v>
      </c>
      <c r="D4788" s="1079" t="s">
        <v>0</v>
      </c>
      <c r="E4788" s="718">
        <v>133.35</v>
      </c>
    </row>
    <row r="4789" spans="2:5" ht="30">
      <c r="B4789" s="719">
        <v>87839</v>
      </c>
      <c r="C4789" s="720" t="s">
        <v>5785</v>
      </c>
      <c r="D4789" s="719" t="s">
        <v>0</v>
      </c>
      <c r="E4789" s="721">
        <v>90.75</v>
      </c>
    </row>
    <row r="4790" spans="2:5" ht="30">
      <c r="B4790" s="1079">
        <v>87840</v>
      </c>
      <c r="C4790" s="1080" t="s">
        <v>5786</v>
      </c>
      <c r="D4790" s="1079" t="s">
        <v>0</v>
      </c>
      <c r="E4790" s="718">
        <v>126.28</v>
      </c>
    </row>
    <row r="4791" spans="2:5" ht="30">
      <c r="B4791" s="719">
        <v>87841</v>
      </c>
      <c r="C4791" s="720" t="s">
        <v>5787</v>
      </c>
      <c r="D4791" s="719" t="s">
        <v>0</v>
      </c>
      <c r="E4791" s="721">
        <v>84.42</v>
      </c>
    </row>
    <row r="4792" spans="2:5" ht="30">
      <c r="B4792" s="1079">
        <v>87842</v>
      </c>
      <c r="C4792" s="1080" t="s">
        <v>5788</v>
      </c>
      <c r="D4792" s="1079" t="s">
        <v>0</v>
      </c>
      <c r="E4792" s="718">
        <v>130.47999999999999</v>
      </c>
    </row>
    <row r="4793" spans="2:5" ht="30">
      <c r="B4793" s="719">
        <v>87843</v>
      </c>
      <c r="C4793" s="720" t="s">
        <v>5789</v>
      </c>
      <c r="D4793" s="719" t="s">
        <v>0</v>
      </c>
      <c r="E4793" s="721">
        <v>96.47</v>
      </c>
    </row>
    <row r="4794" spans="2:5" ht="30">
      <c r="B4794" s="1079">
        <v>87844</v>
      </c>
      <c r="C4794" s="1080" t="s">
        <v>5790</v>
      </c>
      <c r="D4794" s="1079" t="s">
        <v>0</v>
      </c>
      <c r="E4794" s="718">
        <v>120.03</v>
      </c>
    </row>
    <row r="4795" spans="2:5" ht="30">
      <c r="B4795" s="719">
        <v>87845</v>
      </c>
      <c r="C4795" s="720" t="s">
        <v>5791</v>
      </c>
      <c r="D4795" s="719" t="s">
        <v>0</v>
      </c>
      <c r="E4795" s="721">
        <v>86.78</v>
      </c>
    </row>
    <row r="4796" spans="2:5" ht="30">
      <c r="B4796" s="1079">
        <v>87846</v>
      </c>
      <c r="C4796" s="1080" t="s">
        <v>5792</v>
      </c>
      <c r="D4796" s="1079" t="s">
        <v>0</v>
      </c>
      <c r="E4796" s="718">
        <v>137.84</v>
      </c>
    </row>
    <row r="4797" spans="2:5" ht="30">
      <c r="B4797" s="719">
        <v>87847</v>
      </c>
      <c r="C4797" s="720" t="s">
        <v>5793</v>
      </c>
      <c r="D4797" s="719" t="s">
        <v>0</v>
      </c>
      <c r="E4797" s="721">
        <v>97.27</v>
      </c>
    </row>
    <row r="4798" spans="2:5" ht="30">
      <c r="B4798" s="1079">
        <v>87848</v>
      </c>
      <c r="C4798" s="1080" t="s">
        <v>5794</v>
      </c>
      <c r="D4798" s="1079" t="s">
        <v>0</v>
      </c>
      <c r="E4798" s="718">
        <v>131.08000000000001</v>
      </c>
    </row>
    <row r="4799" spans="2:5" ht="30">
      <c r="B4799" s="719">
        <v>87849</v>
      </c>
      <c r="C4799" s="720" t="s">
        <v>5795</v>
      </c>
      <c r="D4799" s="719" t="s">
        <v>0</v>
      </c>
      <c r="E4799" s="721">
        <v>91.26</v>
      </c>
    </row>
    <row r="4800" spans="2:5" ht="30">
      <c r="B4800" s="1079">
        <v>87850</v>
      </c>
      <c r="C4800" s="1080" t="s">
        <v>5796</v>
      </c>
      <c r="D4800" s="1079" t="s">
        <v>0</v>
      </c>
      <c r="E4800" s="718">
        <v>143.87</v>
      </c>
    </row>
    <row r="4801" spans="2:5" ht="30">
      <c r="B4801" s="719">
        <v>87851</v>
      </c>
      <c r="C4801" s="720" t="s">
        <v>5797</v>
      </c>
      <c r="D4801" s="719" t="s">
        <v>0</v>
      </c>
      <c r="E4801" s="721">
        <v>101.26</v>
      </c>
    </row>
    <row r="4802" spans="2:5" ht="30">
      <c r="B4802" s="1079">
        <v>87852</v>
      </c>
      <c r="C4802" s="1080" t="s">
        <v>5798</v>
      </c>
      <c r="D4802" s="1079" t="s">
        <v>0</v>
      </c>
      <c r="E4802" s="718">
        <v>135.79</v>
      </c>
    </row>
    <row r="4803" spans="2:5" ht="30">
      <c r="B4803" s="719">
        <v>87853</v>
      </c>
      <c r="C4803" s="720" t="s">
        <v>5799</v>
      </c>
      <c r="D4803" s="719" t="s">
        <v>0</v>
      </c>
      <c r="E4803" s="721">
        <v>93.92</v>
      </c>
    </row>
    <row r="4804" spans="2:5" ht="30">
      <c r="B4804" s="1079">
        <v>87854</v>
      </c>
      <c r="C4804" s="1080" t="s">
        <v>5800</v>
      </c>
      <c r="D4804" s="1079" t="s">
        <v>0</v>
      </c>
      <c r="E4804" s="718">
        <v>140.97999999999999</v>
      </c>
    </row>
    <row r="4805" spans="2:5" ht="30">
      <c r="B4805" s="719">
        <v>87855</v>
      </c>
      <c r="C4805" s="720" t="s">
        <v>5801</v>
      </c>
      <c r="D4805" s="719" t="s">
        <v>0</v>
      </c>
      <c r="E4805" s="721">
        <v>106.98</v>
      </c>
    </row>
    <row r="4806" spans="2:5" ht="30">
      <c r="B4806" s="1079">
        <v>87856</v>
      </c>
      <c r="C4806" s="1080" t="s">
        <v>5802</v>
      </c>
      <c r="D4806" s="1079" t="s">
        <v>0</v>
      </c>
      <c r="E4806" s="718">
        <v>129.56</v>
      </c>
    </row>
    <row r="4807" spans="2:5" ht="30">
      <c r="B4807" s="719">
        <v>87857</v>
      </c>
      <c r="C4807" s="720" t="s">
        <v>5803</v>
      </c>
      <c r="D4807" s="719" t="s">
        <v>0</v>
      </c>
      <c r="E4807" s="721">
        <v>96.29</v>
      </c>
    </row>
    <row r="4808" spans="2:5" ht="30">
      <c r="B4808" s="1079">
        <v>87858</v>
      </c>
      <c r="C4808" s="1080" t="s">
        <v>5804</v>
      </c>
      <c r="D4808" s="1079" t="s">
        <v>0</v>
      </c>
      <c r="E4808" s="718">
        <v>93.21</v>
      </c>
    </row>
    <row r="4809" spans="2:5" ht="30">
      <c r="B4809" s="719">
        <v>87859</v>
      </c>
      <c r="C4809" s="720" t="s">
        <v>5805</v>
      </c>
      <c r="D4809" s="719" t="s">
        <v>0</v>
      </c>
      <c r="E4809" s="721">
        <v>107.75</v>
      </c>
    </row>
    <row r="4810" spans="2:5" ht="45">
      <c r="B4810" s="1079">
        <v>89048</v>
      </c>
      <c r="C4810" s="1080" t="s">
        <v>5806</v>
      </c>
      <c r="D4810" s="1079" t="s">
        <v>0</v>
      </c>
      <c r="E4810" s="718">
        <v>23.57</v>
      </c>
    </row>
    <row r="4811" spans="2:5" ht="30">
      <c r="B4811" s="719">
        <v>89049</v>
      </c>
      <c r="C4811" s="720" t="s">
        <v>5807</v>
      </c>
      <c r="D4811" s="719" t="s">
        <v>0</v>
      </c>
      <c r="E4811" s="721">
        <v>15.84</v>
      </c>
    </row>
    <row r="4812" spans="2:5" ht="45">
      <c r="B4812" s="1079">
        <v>89173</v>
      </c>
      <c r="C4812" s="1080" t="s">
        <v>5808</v>
      </c>
      <c r="D4812" s="1079" t="s">
        <v>0</v>
      </c>
      <c r="E4812" s="718">
        <v>23.18</v>
      </c>
    </row>
    <row r="4813" spans="2:5" ht="30">
      <c r="B4813" s="719">
        <v>90406</v>
      </c>
      <c r="C4813" s="720" t="s">
        <v>5809</v>
      </c>
      <c r="D4813" s="719" t="s">
        <v>0</v>
      </c>
      <c r="E4813" s="721">
        <v>30.16</v>
      </c>
    </row>
    <row r="4814" spans="2:5" ht="30">
      <c r="B4814" s="1079">
        <v>90407</v>
      </c>
      <c r="C4814" s="1080" t="s">
        <v>5810</v>
      </c>
      <c r="D4814" s="1079" t="s">
        <v>0</v>
      </c>
      <c r="E4814" s="718">
        <v>33.24</v>
      </c>
    </row>
    <row r="4815" spans="2:5" ht="30">
      <c r="B4815" s="719">
        <v>90408</v>
      </c>
      <c r="C4815" s="720" t="s">
        <v>5811</v>
      </c>
      <c r="D4815" s="719" t="s">
        <v>0</v>
      </c>
      <c r="E4815" s="721">
        <v>21.82</v>
      </c>
    </row>
    <row r="4816" spans="2:5" ht="30">
      <c r="B4816" s="1079">
        <v>90409</v>
      </c>
      <c r="C4816" s="1080" t="s">
        <v>5812</v>
      </c>
      <c r="D4816" s="1079" t="s">
        <v>0</v>
      </c>
      <c r="E4816" s="718">
        <v>23.56</v>
      </c>
    </row>
    <row r="4817" spans="2:5">
      <c r="B4817" s="719">
        <v>5998</v>
      </c>
      <c r="C4817" s="720" t="s">
        <v>1318</v>
      </c>
      <c r="D4817" s="719" t="s">
        <v>0</v>
      </c>
      <c r="E4817" s="721">
        <v>0.74</v>
      </c>
    </row>
    <row r="4818" spans="2:5">
      <c r="B4818" s="1079" t="s">
        <v>1319</v>
      </c>
      <c r="C4818" s="1080" t="s">
        <v>1320</v>
      </c>
      <c r="D4818" s="1079" t="s">
        <v>0</v>
      </c>
      <c r="E4818" s="718">
        <v>57.24</v>
      </c>
    </row>
    <row r="4819" spans="2:5">
      <c r="B4819" s="719">
        <v>84084</v>
      </c>
      <c r="C4819" s="720" t="s">
        <v>5813</v>
      </c>
      <c r="D4819" s="719" t="s">
        <v>0</v>
      </c>
      <c r="E4819" s="721">
        <v>5.55</v>
      </c>
    </row>
    <row r="4820" spans="2:5" ht="30">
      <c r="B4820" s="1079">
        <v>87242</v>
      </c>
      <c r="C4820" s="1080" t="s">
        <v>5814</v>
      </c>
      <c r="D4820" s="1079" t="s">
        <v>0</v>
      </c>
      <c r="E4820" s="718">
        <v>169.37</v>
      </c>
    </row>
    <row r="4821" spans="2:5" ht="30">
      <c r="B4821" s="719">
        <v>87243</v>
      </c>
      <c r="C4821" s="720" t="s">
        <v>5815</v>
      </c>
      <c r="D4821" s="719" t="s">
        <v>0</v>
      </c>
      <c r="E4821" s="721">
        <v>156.01</v>
      </c>
    </row>
    <row r="4822" spans="2:5" ht="30">
      <c r="B4822" s="1079">
        <v>87244</v>
      </c>
      <c r="C4822" s="1080" t="s">
        <v>5816</v>
      </c>
      <c r="D4822" s="1079" t="s">
        <v>0</v>
      </c>
      <c r="E4822" s="718">
        <v>164.08</v>
      </c>
    </row>
    <row r="4823" spans="2:5" ht="30">
      <c r="B4823" s="719">
        <v>87245</v>
      </c>
      <c r="C4823" s="720" t="s">
        <v>5817</v>
      </c>
      <c r="D4823" s="719" t="s">
        <v>0</v>
      </c>
      <c r="E4823" s="721">
        <v>196.35</v>
      </c>
    </row>
    <row r="4824" spans="2:5" ht="30">
      <c r="B4824" s="1079">
        <v>87264</v>
      </c>
      <c r="C4824" s="1080" t="s">
        <v>5818</v>
      </c>
      <c r="D4824" s="1079" t="s">
        <v>0</v>
      </c>
      <c r="E4824" s="718">
        <v>49.26</v>
      </c>
    </row>
    <row r="4825" spans="2:5" ht="30">
      <c r="B4825" s="719">
        <v>87265</v>
      </c>
      <c r="C4825" s="720" t="s">
        <v>5819</v>
      </c>
      <c r="D4825" s="719" t="s">
        <v>0</v>
      </c>
      <c r="E4825" s="721">
        <v>44.08</v>
      </c>
    </row>
    <row r="4826" spans="2:5" ht="30">
      <c r="B4826" s="1079">
        <v>87266</v>
      </c>
      <c r="C4826" s="1080" t="s">
        <v>5820</v>
      </c>
      <c r="D4826" s="1079" t="s">
        <v>0</v>
      </c>
      <c r="E4826" s="718">
        <v>51.09</v>
      </c>
    </row>
    <row r="4827" spans="2:5" ht="30">
      <c r="B4827" s="719">
        <v>87267</v>
      </c>
      <c r="C4827" s="720" t="s">
        <v>5821</v>
      </c>
      <c r="D4827" s="719" t="s">
        <v>0</v>
      </c>
      <c r="E4827" s="721">
        <v>48.8</v>
      </c>
    </row>
    <row r="4828" spans="2:5" ht="30">
      <c r="B4828" s="1079">
        <v>87268</v>
      </c>
      <c r="C4828" s="1080" t="s">
        <v>5822</v>
      </c>
      <c r="D4828" s="1079" t="s">
        <v>0</v>
      </c>
      <c r="E4828" s="718">
        <v>52.4</v>
      </c>
    </row>
    <row r="4829" spans="2:5" ht="30">
      <c r="B4829" s="719">
        <v>87269</v>
      </c>
      <c r="C4829" s="720" t="s">
        <v>5823</v>
      </c>
      <c r="D4829" s="719" t="s">
        <v>0</v>
      </c>
      <c r="E4829" s="721">
        <v>46.76</v>
      </c>
    </row>
    <row r="4830" spans="2:5" ht="30">
      <c r="B4830" s="1079">
        <v>87270</v>
      </c>
      <c r="C4830" s="1080" t="s">
        <v>5824</v>
      </c>
      <c r="D4830" s="1079" t="s">
        <v>0</v>
      </c>
      <c r="E4830" s="718">
        <v>53.93</v>
      </c>
    </row>
    <row r="4831" spans="2:5" ht="30">
      <c r="B4831" s="719">
        <v>87271</v>
      </c>
      <c r="C4831" s="720" t="s">
        <v>5825</v>
      </c>
      <c r="D4831" s="719" t="s">
        <v>0</v>
      </c>
      <c r="E4831" s="721">
        <v>51.22</v>
      </c>
    </row>
    <row r="4832" spans="2:5" ht="30">
      <c r="B4832" s="1079">
        <v>87272</v>
      </c>
      <c r="C4832" s="1080" t="s">
        <v>5826</v>
      </c>
      <c r="D4832" s="1079" t="s">
        <v>0</v>
      </c>
      <c r="E4832" s="718">
        <v>55.43</v>
      </c>
    </row>
    <row r="4833" spans="2:5" ht="30">
      <c r="B4833" s="719">
        <v>87273</v>
      </c>
      <c r="C4833" s="720" t="s">
        <v>5827</v>
      </c>
      <c r="D4833" s="719" t="s">
        <v>0</v>
      </c>
      <c r="E4833" s="721">
        <v>48.57</v>
      </c>
    </row>
    <row r="4834" spans="2:5" ht="30">
      <c r="B4834" s="1079">
        <v>87274</v>
      </c>
      <c r="C4834" s="1080" t="s">
        <v>5828</v>
      </c>
      <c r="D4834" s="1079" t="s">
        <v>0</v>
      </c>
      <c r="E4834" s="718">
        <v>56.51</v>
      </c>
    </row>
    <row r="4835" spans="2:5" ht="30">
      <c r="B4835" s="719">
        <v>87275</v>
      </c>
      <c r="C4835" s="720" t="s">
        <v>5829</v>
      </c>
      <c r="D4835" s="719" t="s">
        <v>0</v>
      </c>
      <c r="E4835" s="721">
        <v>54.2</v>
      </c>
    </row>
    <row r="4836" spans="2:5" ht="30">
      <c r="B4836" s="1079">
        <v>88786</v>
      </c>
      <c r="C4836" s="1080" t="s">
        <v>5830</v>
      </c>
      <c r="D4836" s="1079" t="s">
        <v>0</v>
      </c>
      <c r="E4836" s="718">
        <v>189.1</v>
      </c>
    </row>
    <row r="4837" spans="2:5" ht="30">
      <c r="B4837" s="719">
        <v>88787</v>
      </c>
      <c r="C4837" s="720" t="s">
        <v>5831</v>
      </c>
      <c r="D4837" s="719" t="s">
        <v>0</v>
      </c>
      <c r="E4837" s="721">
        <v>174.88</v>
      </c>
    </row>
    <row r="4838" spans="2:5" ht="30">
      <c r="B4838" s="1079">
        <v>88788</v>
      </c>
      <c r="C4838" s="1080" t="s">
        <v>5832</v>
      </c>
      <c r="D4838" s="1079" t="s">
        <v>0</v>
      </c>
      <c r="E4838" s="718">
        <v>182.95</v>
      </c>
    </row>
    <row r="4839" spans="2:5" ht="30">
      <c r="B4839" s="719">
        <v>88789</v>
      </c>
      <c r="C4839" s="720" t="s">
        <v>5833</v>
      </c>
      <c r="D4839" s="719" t="s">
        <v>0</v>
      </c>
      <c r="E4839" s="721">
        <v>218.19</v>
      </c>
    </row>
    <row r="4840" spans="2:5" ht="45">
      <c r="B4840" s="1079">
        <v>89045</v>
      </c>
      <c r="C4840" s="1080" t="s">
        <v>5834</v>
      </c>
      <c r="D4840" s="1079" t="s">
        <v>0</v>
      </c>
      <c r="E4840" s="718">
        <v>49.14</v>
      </c>
    </row>
    <row r="4841" spans="2:5" ht="45">
      <c r="B4841" s="719">
        <v>89170</v>
      </c>
      <c r="C4841" s="720" t="s">
        <v>5835</v>
      </c>
      <c r="D4841" s="719" t="s">
        <v>0</v>
      </c>
      <c r="E4841" s="721">
        <v>47.84</v>
      </c>
    </row>
    <row r="4842" spans="2:5" ht="30">
      <c r="B4842" s="1079">
        <v>93392</v>
      </c>
      <c r="C4842" s="1080" t="s">
        <v>8533</v>
      </c>
      <c r="D4842" s="1079" t="s">
        <v>0</v>
      </c>
      <c r="E4842" s="718">
        <v>37.65</v>
      </c>
    </row>
    <row r="4843" spans="2:5" ht="30">
      <c r="B4843" s="719">
        <v>93393</v>
      </c>
      <c r="C4843" s="720" t="s">
        <v>8534</v>
      </c>
      <c r="D4843" s="719" t="s">
        <v>0</v>
      </c>
      <c r="E4843" s="721">
        <v>32.58</v>
      </c>
    </row>
    <row r="4844" spans="2:5" ht="30">
      <c r="B4844" s="1079">
        <v>93394</v>
      </c>
      <c r="C4844" s="1080" t="s">
        <v>8535</v>
      </c>
      <c r="D4844" s="1079" t="s">
        <v>0</v>
      </c>
      <c r="E4844" s="718">
        <v>39.479999999999997</v>
      </c>
    </row>
    <row r="4845" spans="2:5" ht="30">
      <c r="B4845" s="719">
        <v>93395</v>
      </c>
      <c r="C4845" s="720" t="s">
        <v>8536</v>
      </c>
      <c r="D4845" s="719" t="s">
        <v>0</v>
      </c>
      <c r="E4845" s="721">
        <v>37.19</v>
      </c>
    </row>
    <row r="4846" spans="2:5" ht="30">
      <c r="B4846" s="1079">
        <v>84088</v>
      </c>
      <c r="C4846" s="1080" t="s">
        <v>5836</v>
      </c>
      <c r="D4846" s="1079" t="s">
        <v>29</v>
      </c>
      <c r="E4846" s="718">
        <v>41.11</v>
      </c>
    </row>
    <row r="4847" spans="2:5" ht="30">
      <c r="B4847" s="719">
        <v>84089</v>
      </c>
      <c r="C4847" s="720" t="s">
        <v>5837</v>
      </c>
      <c r="D4847" s="719" t="s">
        <v>29</v>
      </c>
      <c r="E4847" s="721">
        <v>58.98</v>
      </c>
    </row>
    <row r="4848" spans="2:5">
      <c r="B4848" s="1079">
        <v>40675</v>
      </c>
      <c r="C4848" s="1080" t="s">
        <v>5838</v>
      </c>
      <c r="D4848" s="1079" t="s">
        <v>29</v>
      </c>
      <c r="E4848" s="718">
        <v>3.65</v>
      </c>
    </row>
    <row r="4849" spans="2:5" ht="30">
      <c r="B4849" s="719">
        <v>9536</v>
      </c>
      <c r="C4849" s="720" t="s">
        <v>5839</v>
      </c>
      <c r="D4849" s="719" t="s">
        <v>0</v>
      </c>
      <c r="E4849" s="721">
        <v>101.22</v>
      </c>
    </row>
    <row r="4850" spans="2:5">
      <c r="B4850" s="1079" t="s">
        <v>1321</v>
      </c>
      <c r="C4850" s="1080" t="s">
        <v>1322</v>
      </c>
      <c r="D4850" s="1079" t="s">
        <v>0</v>
      </c>
      <c r="E4850" s="718">
        <v>62.37</v>
      </c>
    </row>
    <row r="4851" spans="2:5">
      <c r="B4851" s="719">
        <v>84090</v>
      </c>
      <c r="C4851" s="720" t="s">
        <v>5840</v>
      </c>
      <c r="D4851" s="719" t="s">
        <v>0</v>
      </c>
      <c r="E4851" s="721">
        <v>82.09</v>
      </c>
    </row>
    <row r="4852" spans="2:5">
      <c r="B4852" s="1079">
        <v>84091</v>
      </c>
      <c r="C4852" s="1080" t="s">
        <v>5841</v>
      </c>
      <c r="D4852" s="1079" t="s">
        <v>0</v>
      </c>
      <c r="E4852" s="718">
        <v>35.44</v>
      </c>
    </row>
    <row r="4853" spans="2:5">
      <c r="B4853" s="719">
        <v>84093</v>
      </c>
      <c r="C4853" s="720" t="s">
        <v>5842</v>
      </c>
      <c r="D4853" s="719" t="s">
        <v>29</v>
      </c>
      <c r="E4853" s="721">
        <v>17.489999999999998</v>
      </c>
    </row>
    <row r="4854" spans="2:5">
      <c r="B4854" s="1079">
        <v>84094</v>
      </c>
      <c r="C4854" s="1080" t="s">
        <v>1323</v>
      </c>
      <c r="D4854" s="1079" t="s">
        <v>29</v>
      </c>
      <c r="E4854" s="718">
        <v>6.86</v>
      </c>
    </row>
    <row r="4855" spans="2:5">
      <c r="B4855" s="719">
        <v>84095</v>
      </c>
      <c r="C4855" s="720" t="s">
        <v>1324</v>
      </c>
      <c r="D4855" s="719" t="s">
        <v>29</v>
      </c>
      <c r="E4855" s="721">
        <v>15.5</v>
      </c>
    </row>
    <row r="4856" spans="2:5">
      <c r="B4856" s="1079">
        <v>84096</v>
      </c>
      <c r="C4856" s="1080" t="s">
        <v>8537</v>
      </c>
      <c r="D4856" s="1079" t="s">
        <v>29</v>
      </c>
      <c r="E4856" s="718">
        <v>13.97</v>
      </c>
    </row>
    <row r="4857" spans="2:5">
      <c r="B4857" s="719">
        <v>72197</v>
      </c>
      <c r="C4857" s="720" t="s">
        <v>1325</v>
      </c>
      <c r="D4857" s="719" t="s">
        <v>29</v>
      </c>
      <c r="E4857" s="721">
        <v>25.94</v>
      </c>
    </row>
    <row r="4858" spans="2:5" ht="30">
      <c r="B4858" s="1079" t="s">
        <v>1326</v>
      </c>
      <c r="C4858" s="1080" t="s">
        <v>5843</v>
      </c>
      <c r="D4858" s="1079" t="s">
        <v>0</v>
      </c>
      <c r="E4858" s="718">
        <v>63.59</v>
      </c>
    </row>
    <row r="4859" spans="2:5">
      <c r="B4859" s="719" t="s">
        <v>32</v>
      </c>
      <c r="C4859" s="720" t="s">
        <v>1327</v>
      </c>
      <c r="D4859" s="719" t="s">
        <v>0</v>
      </c>
      <c r="E4859" s="721">
        <v>33.520000000000003</v>
      </c>
    </row>
    <row r="4860" spans="2:5">
      <c r="B4860" s="1079">
        <v>72200</v>
      </c>
      <c r="C4860" s="1080" t="s">
        <v>1328</v>
      </c>
      <c r="D4860" s="1079" t="s">
        <v>0</v>
      </c>
      <c r="E4860" s="718">
        <v>75.19</v>
      </c>
    </row>
    <row r="4861" spans="2:5">
      <c r="B4861" s="719" t="s">
        <v>1329</v>
      </c>
      <c r="C4861" s="720" t="s">
        <v>1330</v>
      </c>
      <c r="D4861" s="719" t="s">
        <v>29</v>
      </c>
      <c r="E4861" s="721">
        <v>78.08</v>
      </c>
    </row>
    <row r="4862" spans="2:5">
      <c r="B4862" s="1079">
        <v>72201</v>
      </c>
      <c r="C4862" s="1080" t="s">
        <v>5844</v>
      </c>
      <c r="D4862" s="1079" t="s">
        <v>0</v>
      </c>
      <c r="E4862" s="718">
        <v>9.2200000000000006</v>
      </c>
    </row>
    <row r="4863" spans="2:5" ht="30">
      <c r="B4863" s="719">
        <v>72198</v>
      </c>
      <c r="C4863" s="720" t="s">
        <v>5845</v>
      </c>
      <c r="D4863" s="719" t="s">
        <v>0</v>
      </c>
      <c r="E4863" s="721">
        <v>94.02</v>
      </c>
    </row>
    <row r="4864" spans="2:5">
      <c r="B4864" s="1079" t="s">
        <v>1331</v>
      </c>
      <c r="C4864" s="1080" t="s">
        <v>5846</v>
      </c>
      <c r="D4864" s="1079" t="s">
        <v>0</v>
      </c>
      <c r="E4864" s="718">
        <v>52.58</v>
      </c>
    </row>
    <row r="4865" spans="2:5">
      <c r="B4865" s="719">
        <v>84098</v>
      </c>
      <c r="C4865" s="720" t="s">
        <v>1332</v>
      </c>
      <c r="D4865" s="719" t="s">
        <v>0</v>
      </c>
      <c r="E4865" s="721">
        <v>56.77</v>
      </c>
    </row>
    <row r="4866" spans="2:5">
      <c r="B4866" s="1079">
        <v>83730</v>
      </c>
      <c r="C4866" s="1080" t="s">
        <v>5847</v>
      </c>
      <c r="D4866" s="1079" t="s">
        <v>0</v>
      </c>
      <c r="E4866" s="718">
        <v>185.92</v>
      </c>
    </row>
    <row r="4867" spans="2:5">
      <c r="B4867" s="719">
        <v>83736</v>
      </c>
      <c r="C4867" s="720" t="s">
        <v>5848</v>
      </c>
      <c r="D4867" s="719" t="s">
        <v>0</v>
      </c>
      <c r="E4867" s="721">
        <v>169.83</v>
      </c>
    </row>
    <row r="4868" spans="2:5" ht="30">
      <c r="B4868" s="1079">
        <v>91514</v>
      </c>
      <c r="C4868" s="1080" t="s">
        <v>5849</v>
      </c>
      <c r="D4868" s="1079" t="s">
        <v>0</v>
      </c>
      <c r="E4868" s="718">
        <v>4.5199999999999996</v>
      </c>
    </row>
    <row r="4869" spans="2:5" ht="30">
      <c r="B4869" s="719">
        <v>91515</v>
      </c>
      <c r="C4869" s="720" t="s">
        <v>5850</v>
      </c>
      <c r="D4869" s="719" t="s">
        <v>0</v>
      </c>
      <c r="E4869" s="721">
        <v>5.98</v>
      </c>
    </row>
    <row r="4870" spans="2:5" ht="30">
      <c r="B4870" s="1079">
        <v>91516</v>
      </c>
      <c r="C4870" s="1080" t="s">
        <v>5851</v>
      </c>
      <c r="D4870" s="1079" t="s">
        <v>0</v>
      </c>
      <c r="E4870" s="718">
        <v>8.7200000000000006</v>
      </c>
    </row>
    <row r="4871" spans="2:5" ht="30">
      <c r="B4871" s="719">
        <v>91517</v>
      </c>
      <c r="C4871" s="720" t="s">
        <v>5852</v>
      </c>
      <c r="D4871" s="719" t="s">
        <v>0</v>
      </c>
      <c r="E4871" s="721">
        <v>9.7100000000000009</v>
      </c>
    </row>
    <row r="4872" spans="2:5" ht="30">
      <c r="B4872" s="1079">
        <v>91519</v>
      </c>
      <c r="C4872" s="1080" t="s">
        <v>5853</v>
      </c>
      <c r="D4872" s="1079" t="s">
        <v>0</v>
      </c>
      <c r="E4872" s="718">
        <v>11.15</v>
      </c>
    </row>
    <row r="4873" spans="2:5">
      <c r="B4873" s="719">
        <v>91520</v>
      </c>
      <c r="C4873" s="720" t="s">
        <v>5854</v>
      </c>
      <c r="D4873" s="719" t="s">
        <v>0</v>
      </c>
      <c r="E4873" s="721">
        <v>1.65</v>
      </c>
    </row>
    <row r="4874" spans="2:5">
      <c r="B4874" s="1079">
        <v>91522</v>
      </c>
      <c r="C4874" s="1080" t="s">
        <v>5855</v>
      </c>
      <c r="D4874" s="1079" t="s">
        <v>0</v>
      </c>
      <c r="E4874" s="718">
        <v>1.98</v>
      </c>
    </row>
    <row r="4875" spans="2:5">
      <c r="B4875" s="719">
        <v>91525</v>
      </c>
      <c r="C4875" s="720" t="s">
        <v>5856</v>
      </c>
      <c r="D4875" s="719" t="s">
        <v>0</v>
      </c>
      <c r="E4875" s="721">
        <v>3.69</v>
      </c>
    </row>
    <row r="4876" spans="2:5">
      <c r="B4876" s="1079">
        <v>72817</v>
      </c>
      <c r="C4876" s="1080" t="s">
        <v>1333</v>
      </c>
      <c r="D4876" s="1079" t="s">
        <v>29</v>
      </c>
      <c r="E4876" s="718">
        <v>126.31</v>
      </c>
    </row>
    <row r="4877" spans="2:5">
      <c r="B4877" s="719">
        <v>73618</v>
      </c>
      <c r="C4877" s="720" t="s">
        <v>1334</v>
      </c>
      <c r="D4877" s="719" t="s">
        <v>0</v>
      </c>
      <c r="E4877" s="721">
        <v>8.73</v>
      </c>
    </row>
    <row r="4878" spans="2:5">
      <c r="B4878" s="1079">
        <v>73674</v>
      </c>
      <c r="C4878" s="1080" t="s">
        <v>1335</v>
      </c>
      <c r="D4878" s="1079" t="s">
        <v>0</v>
      </c>
      <c r="E4878" s="718">
        <v>20.98</v>
      </c>
    </row>
    <row r="4879" spans="2:5">
      <c r="B4879" s="719" t="s">
        <v>1336</v>
      </c>
      <c r="C4879" s="720" t="s">
        <v>5857</v>
      </c>
      <c r="D4879" s="719" t="s">
        <v>0</v>
      </c>
      <c r="E4879" s="721">
        <v>17.66</v>
      </c>
    </row>
    <row r="4880" spans="2:5">
      <c r="B4880" s="1079">
        <v>84111</v>
      </c>
      <c r="C4880" s="1080" t="s">
        <v>1337</v>
      </c>
      <c r="D4880" s="1079" t="s">
        <v>0</v>
      </c>
      <c r="E4880" s="718">
        <v>2.3199999999999998</v>
      </c>
    </row>
    <row r="4881" spans="2:5" ht="30">
      <c r="B4881" s="719">
        <v>84112</v>
      </c>
      <c r="C4881" s="720" t="s">
        <v>1338</v>
      </c>
      <c r="D4881" s="719" t="s">
        <v>0</v>
      </c>
      <c r="E4881" s="721">
        <v>7.75</v>
      </c>
    </row>
    <row r="4882" spans="2:5">
      <c r="B4882" s="1079">
        <v>95135</v>
      </c>
      <c r="C4882" s="1080" t="s">
        <v>1518</v>
      </c>
      <c r="D4882" s="1079" t="s">
        <v>1519</v>
      </c>
      <c r="E4882" s="718">
        <v>21.94</v>
      </c>
    </row>
    <row r="4883" spans="2:5">
      <c r="B4883" s="719">
        <v>73548</v>
      </c>
      <c r="C4883" s="720" t="s">
        <v>1339</v>
      </c>
      <c r="D4883" s="719" t="s">
        <v>25</v>
      </c>
      <c r="E4883" s="721">
        <v>484.54</v>
      </c>
    </row>
    <row r="4884" spans="2:5">
      <c r="B4884" s="1079">
        <v>73549</v>
      </c>
      <c r="C4884" s="1080" t="s">
        <v>1340</v>
      </c>
      <c r="D4884" s="1079" t="s">
        <v>25</v>
      </c>
      <c r="E4884" s="718">
        <v>464.73</v>
      </c>
    </row>
    <row r="4885" spans="2:5" ht="30">
      <c r="B4885" s="719">
        <v>87280</v>
      </c>
      <c r="C4885" s="720" t="s">
        <v>5858</v>
      </c>
      <c r="D4885" s="719" t="s">
        <v>25</v>
      </c>
      <c r="E4885" s="721">
        <v>282.20999999999998</v>
      </c>
    </row>
    <row r="4886" spans="2:5" ht="30">
      <c r="B4886" s="1079">
        <v>87281</v>
      </c>
      <c r="C4886" s="1080" t="s">
        <v>5859</v>
      </c>
      <c r="D4886" s="1079" t="s">
        <v>25</v>
      </c>
      <c r="E4886" s="718">
        <v>280.12</v>
      </c>
    </row>
    <row r="4887" spans="2:5" ht="30">
      <c r="B4887" s="719">
        <v>87283</v>
      </c>
      <c r="C4887" s="720" t="s">
        <v>5860</v>
      </c>
      <c r="D4887" s="719" t="s">
        <v>25</v>
      </c>
      <c r="E4887" s="721">
        <v>302.76</v>
      </c>
    </row>
    <row r="4888" spans="2:5" ht="30">
      <c r="B4888" s="1079">
        <v>87284</v>
      </c>
      <c r="C4888" s="1080" t="s">
        <v>5861</v>
      </c>
      <c r="D4888" s="1079" t="s">
        <v>25</v>
      </c>
      <c r="E4888" s="718">
        <v>288.13</v>
      </c>
    </row>
    <row r="4889" spans="2:5" ht="30">
      <c r="B4889" s="719">
        <v>87286</v>
      </c>
      <c r="C4889" s="720" t="s">
        <v>5862</v>
      </c>
      <c r="D4889" s="719" t="s">
        <v>25</v>
      </c>
      <c r="E4889" s="721">
        <v>282.57</v>
      </c>
    </row>
    <row r="4890" spans="2:5" ht="30">
      <c r="B4890" s="1079">
        <v>87287</v>
      </c>
      <c r="C4890" s="1080" t="s">
        <v>5863</v>
      </c>
      <c r="D4890" s="1079" t="s">
        <v>25</v>
      </c>
      <c r="E4890" s="718">
        <v>339.02</v>
      </c>
    </row>
    <row r="4891" spans="2:5" ht="30">
      <c r="B4891" s="719">
        <v>87289</v>
      </c>
      <c r="C4891" s="720" t="s">
        <v>5864</v>
      </c>
      <c r="D4891" s="719" t="s">
        <v>25</v>
      </c>
      <c r="E4891" s="721">
        <v>325.31</v>
      </c>
    </row>
    <row r="4892" spans="2:5" ht="30">
      <c r="B4892" s="1079">
        <v>87290</v>
      </c>
      <c r="C4892" s="1080" t="s">
        <v>5865</v>
      </c>
      <c r="D4892" s="1079" t="s">
        <v>25</v>
      </c>
      <c r="E4892" s="718">
        <v>322.63</v>
      </c>
    </row>
    <row r="4893" spans="2:5" ht="30">
      <c r="B4893" s="719">
        <v>87292</v>
      </c>
      <c r="C4893" s="720" t="s">
        <v>5866</v>
      </c>
      <c r="D4893" s="719" t="s">
        <v>25</v>
      </c>
      <c r="E4893" s="721">
        <v>336.02</v>
      </c>
    </row>
    <row r="4894" spans="2:5" ht="30">
      <c r="B4894" s="1079">
        <v>87294</v>
      </c>
      <c r="C4894" s="1080" t="s">
        <v>5867</v>
      </c>
      <c r="D4894" s="1079" t="s">
        <v>25</v>
      </c>
      <c r="E4894" s="718">
        <v>321.73</v>
      </c>
    </row>
    <row r="4895" spans="2:5" ht="30">
      <c r="B4895" s="719">
        <v>87295</v>
      </c>
      <c r="C4895" s="720" t="s">
        <v>5868</v>
      </c>
      <c r="D4895" s="719" t="s">
        <v>25</v>
      </c>
      <c r="E4895" s="721">
        <v>324.47000000000003</v>
      </c>
    </row>
    <row r="4896" spans="2:5" ht="30">
      <c r="B4896" s="1079">
        <v>87296</v>
      </c>
      <c r="C4896" s="1080" t="s">
        <v>5869</v>
      </c>
      <c r="D4896" s="1079" t="s">
        <v>25</v>
      </c>
      <c r="E4896" s="718">
        <v>309.8</v>
      </c>
    </row>
    <row r="4897" spans="2:5">
      <c r="B4897" s="719">
        <v>87298</v>
      </c>
      <c r="C4897" s="720" t="s">
        <v>1341</v>
      </c>
      <c r="D4897" s="719" t="s">
        <v>25</v>
      </c>
      <c r="E4897" s="721">
        <v>425.37</v>
      </c>
    </row>
    <row r="4898" spans="2:5">
      <c r="B4898" s="1079">
        <v>87299</v>
      </c>
      <c r="C4898" s="1080" t="s">
        <v>1342</v>
      </c>
      <c r="D4898" s="1079" t="s">
        <v>25</v>
      </c>
      <c r="E4898" s="718">
        <v>414.74</v>
      </c>
    </row>
    <row r="4899" spans="2:5">
      <c r="B4899" s="719">
        <v>87301</v>
      </c>
      <c r="C4899" s="720" t="s">
        <v>1343</v>
      </c>
      <c r="D4899" s="719" t="s">
        <v>25</v>
      </c>
      <c r="E4899" s="721">
        <v>380.68</v>
      </c>
    </row>
    <row r="4900" spans="2:5">
      <c r="B4900" s="1079">
        <v>87302</v>
      </c>
      <c r="C4900" s="1080" t="s">
        <v>1344</v>
      </c>
      <c r="D4900" s="1079" t="s">
        <v>25</v>
      </c>
      <c r="E4900" s="718">
        <v>372.25</v>
      </c>
    </row>
    <row r="4901" spans="2:5">
      <c r="B4901" s="719">
        <v>87304</v>
      </c>
      <c r="C4901" s="720" t="s">
        <v>1345</v>
      </c>
      <c r="D4901" s="719" t="s">
        <v>25</v>
      </c>
      <c r="E4901" s="721">
        <v>354.23</v>
      </c>
    </row>
    <row r="4902" spans="2:5">
      <c r="B4902" s="1079">
        <v>87305</v>
      </c>
      <c r="C4902" s="1080" t="s">
        <v>1346</v>
      </c>
      <c r="D4902" s="1079" t="s">
        <v>25</v>
      </c>
      <c r="E4902" s="718">
        <v>345.69</v>
      </c>
    </row>
    <row r="4903" spans="2:5">
      <c r="B4903" s="719">
        <v>87307</v>
      </c>
      <c r="C4903" s="720" t="s">
        <v>1347</v>
      </c>
      <c r="D4903" s="719" t="s">
        <v>25</v>
      </c>
      <c r="E4903" s="721">
        <v>330.95</v>
      </c>
    </row>
    <row r="4904" spans="2:5">
      <c r="B4904" s="1079">
        <v>87308</v>
      </c>
      <c r="C4904" s="1080" t="s">
        <v>1348</v>
      </c>
      <c r="D4904" s="1079" t="s">
        <v>25</v>
      </c>
      <c r="E4904" s="718">
        <v>323.75</v>
      </c>
    </row>
    <row r="4905" spans="2:5" ht="30">
      <c r="B4905" s="719">
        <v>87310</v>
      </c>
      <c r="C4905" s="720" t="s">
        <v>1349</v>
      </c>
      <c r="D4905" s="719" t="s">
        <v>25</v>
      </c>
      <c r="E4905" s="721">
        <v>245.2</v>
      </c>
    </row>
    <row r="4906" spans="2:5" ht="30">
      <c r="B4906" s="1079">
        <v>87311</v>
      </c>
      <c r="C4906" s="1080" t="s">
        <v>1350</v>
      </c>
      <c r="D4906" s="1079" t="s">
        <v>25</v>
      </c>
      <c r="E4906" s="718">
        <v>240.4</v>
      </c>
    </row>
    <row r="4907" spans="2:5" ht="30">
      <c r="B4907" s="719">
        <v>87313</v>
      </c>
      <c r="C4907" s="720" t="s">
        <v>1351</v>
      </c>
      <c r="D4907" s="719" t="s">
        <v>25</v>
      </c>
      <c r="E4907" s="721">
        <v>301.25</v>
      </c>
    </row>
    <row r="4908" spans="2:5" ht="30">
      <c r="B4908" s="1079">
        <v>87314</v>
      </c>
      <c r="C4908" s="1080" t="s">
        <v>1352</v>
      </c>
      <c r="D4908" s="1079" t="s">
        <v>25</v>
      </c>
      <c r="E4908" s="718">
        <v>297.32</v>
      </c>
    </row>
    <row r="4909" spans="2:5" ht="30">
      <c r="B4909" s="719">
        <v>87316</v>
      </c>
      <c r="C4909" s="720" t="s">
        <v>1353</v>
      </c>
      <c r="D4909" s="719" t="s">
        <v>25</v>
      </c>
      <c r="E4909" s="721">
        <v>271.62</v>
      </c>
    </row>
    <row r="4910" spans="2:5" ht="30">
      <c r="B4910" s="1079">
        <v>87317</v>
      </c>
      <c r="C4910" s="1080" t="s">
        <v>1354</v>
      </c>
      <c r="D4910" s="1079" t="s">
        <v>25</v>
      </c>
      <c r="E4910" s="718">
        <v>263.7</v>
      </c>
    </row>
    <row r="4911" spans="2:5" ht="30">
      <c r="B4911" s="719">
        <v>87319</v>
      </c>
      <c r="C4911" s="720" t="s">
        <v>5870</v>
      </c>
      <c r="D4911" s="719" t="s">
        <v>25</v>
      </c>
      <c r="E4911" s="721">
        <v>1732.73</v>
      </c>
    </row>
    <row r="4912" spans="2:5" ht="30">
      <c r="B4912" s="1079">
        <v>87320</v>
      </c>
      <c r="C4912" s="1080" t="s">
        <v>5871</v>
      </c>
      <c r="D4912" s="1079" t="s">
        <v>25</v>
      </c>
      <c r="E4912" s="718">
        <v>1734.73</v>
      </c>
    </row>
    <row r="4913" spans="2:5" ht="30">
      <c r="B4913" s="719">
        <v>87322</v>
      </c>
      <c r="C4913" s="720" t="s">
        <v>5872</v>
      </c>
      <c r="D4913" s="719" t="s">
        <v>25</v>
      </c>
      <c r="E4913" s="721">
        <v>1790.89</v>
      </c>
    </row>
    <row r="4914" spans="2:5" ht="30">
      <c r="B4914" s="1079">
        <v>87323</v>
      </c>
      <c r="C4914" s="1080" t="s">
        <v>5873</v>
      </c>
      <c r="D4914" s="1079" t="s">
        <v>25</v>
      </c>
      <c r="E4914" s="718">
        <v>1781.11</v>
      </c>
    </row>
    <row r="4915" spans="2:5" ht="30">
      <c r="B4915" s="719">
        <v>87325</v>
      </c>
      <c r="C4915" s="720" t="s">
        <v>5874</v>
      </c>
      <c r="D4915" s="719" t="s">
        <v>25</v>
      </c>
      <c r="E4915" s="721">
        <v>1755.99</v>
      </c>
    </row>
    <row r="4916" spans="2:5" ht="30">
      <c r="B4916" s="1079">
        <v>87326</v>
      </c>
      <c r="C4916" s="1080" t="s">
        <v>5875</v>
      </c>
      <c r="D4916" s="1079" t="s">
        <v>25</v>
      </c>
      <c r="E4916" s="718">
        <v>1752.12</v>
      </c>
    </row>
    <row r="4917" spans="2:5" ht="30">
      <c r="B4917" s="719">
        <v>87327</v>
      </c>
      <c r="C4917" s="720" t="s">
        <v>5876</v>
      </c>
      <c r="D4917" s="719" t="s">
        <v>25</v>
      </c>
      <c r="E4917" s="721">
        <v>296.92</v>
      </c>
    </row>
    <row r="4918" spans="2:5" ht="30">
      <c r="B4918" s="1079">
        <v>87328</v>
      </c>
      <c r="C4918" s="1080" t="s">
        <v>5877</v>
      </c>
      <c r="D4918" s="1079" t="s">
        <v>25</v>
      </c>
      <c r="E4918" s="718">
        <v>267.25</v>
      </c>
    </row>
    <row r="4919" spans="2:5" ht="30">
      <c r="B4919" s="719">
        <v>87329</v>
      </c>
      <c r="C4919" s="720" t="s">
        <v>5878</v>
      </c>
      <c r="D4919" s="719" t="s">
        <v>25</v>
      </c>
      <c r="E4919" s="721">
        <v>318.55</v>
      </c>
    </row>
    <row r="4920" spans="2:5" ht="30">
      <c r="B4920" s="1079">
        <v>87330</v>
      </c>
      <c r="C4920" s="1080" t="s">
        <v>5879</v>
      </c>
      <c r="D4920" s="1079" t="s">
        <v>25</v>
      </c>
      <c r="E4920" s="718">
        <v>286.38</v>
      </c>
    </row>
    <row r="4921" spans="2:5" ht="30">
      <c r="B4921" s="719">
        <v>87331</v>
      </c>
      <c r="C4921" s="720" t="s">
        <v>5880</v>
      </c>
      <c r="D4921" s="719" t="s">
        <v>25</v>
      </c>
      <c r="E4921" s="721">
        <v>355.3</v>
      </c>
    </row>
    <row r="4922" spans="2:5" ht="30">
      <c r="B4922" s="1079">
        <v>87332</v>
      </c>
      <c r="C4922" s="1080" t="s">
        <v>5881</v>
      </c>
      <c r="D4922" s="1079" t="s">
        <v>25</v>
      </c>
      <c r="E4922" s="718">
        <v>323.45</v>
      </c>
    </row>
    <row r="4923" spans="2:5" ht="30">
      <c r="B4923" s="719">
        <v>87333</v>
      </c>
      <c r="C4923" s="720" t="s">
        <v>5882</v>
      </c>
      <c r="D4923" s="719" t="s">
        <v>25</v>
      </c>
      <c r="E4923" s="721">
        <v>329.84</v>
      </c>
    </row>
    <row r="4924" spans="2:5" ht="30">
      <c r="B4924" s="1079">
        <v>87334</v>
      </c>
      <c r="C4924" s="1080" t="s">
        <v>5883</v>
      </c>
      <c r="D4924" s="1079" t="s">
        <v>25</v>
      </c>
      <c r="E4924" s="718">
        <v>306.52999999999997</v>
      </c>
    </row>
    <row r="4925" spans="2:5" ht="30">
      <c r="B4925" s="719">
        <v>87335</v>
      </c>
      <c r="C4925" s="720" t="s">
        <v>5884</v>
      </c>
      <c r="D4925" s="719" t="s">
        <v>25</v>
      </c>
      <c r="E4925" s="721">
        <v>332.5</v>
      </c>
    </row>
    <row r="4926" spans="2:5" ht="30">
      <c r="B4926" s="1079">
        <v>87336</v>
      </c>
      <c r="C4926" s="1080" t="s">
        <v>5885</v>
      </c>
      <c r="D4926" s="1079" t="s">
        <v>25</v>
      </c>
      <c r="E4926" s="718">
        <v>315.49</v>
      </c>
    </row>
    <row r="4927" spans="2:5" ht="30">
      <c r="B4927" s="719">
        <v>87337</v>
      </c>
      <c r="C4927" s="720" t="s">
        <v>5886</v>
      </c>
      <c r="D4927" s="719" t="s">
        <v>25</v>
      </c>
      <c r="E4927" s="721">
        <v>318.05</v>
      </c>
    </row>
    <row r="4928" spans="2:5" ht="30">
      <c r="B4928" s="1079">
        <v>87338</v>
      </c>
      <c r="C4928" s="1080" t="s">
        <v>5887</v>
      </c>
      <c r="D4928" s="1079" t="s">
        <v>25</v>
      </c>
      <c r="E4928" s="718">
        <v>305.70999999999998</v>
      </c>
    </row>
    <row r="4929" spans="2:5" ht="30">
      <c r="B4929" s="719">
        <v>87339</v>
      </c>
      <c r="C4929" s="720" t="s">
        <v>5888</v>
      </c>
      <c r="D4929" s="719" t="s">
        <v>25</v>
      </c>
      <c r="E4929" s="721">
        <v>487.72</v>
      </c>
    </row>
    <row r="4930" spans="2:5" ht="30">
      <c r="B4930" s="1079">
        <v>87340</v>
      </c>
      <c r="C4930" s="1080" t="s">
        <v>5889</v>
      </c>
      <c r="D4930" s="1079" t="s">
        <v>25</v>
      </c>
      <c r="E4930" s="718">
        <v>414.92</v>
      </c>
    </row>
    <row r="4931" spans="2:5" ht="30">
      <c r="B4931" s="719">
        <v>87341</v>
      </c>
      <c r="C4931" s="720" t="s">
        <v>5890</v>
      </c>
      <c r="D4931" s="719" t="s">
        <v>25</v>
      </c>
      <c r="E4931" s="721">
        <v>401.69</v>
      </c>
    </row>
    <row r="4932" spans="2:5" ht="30">
      <c r="B4932" s="1079">
        <v>87342</v>
      </c>
      <c r="C4932" s="1080" t="s">
        <v>5891</v>
      </c>
      <c r="D4932" s="1079" t="s">
        <v>25</v>
      </c>
      <c r="E4932" s="718">
        <v>424.87</v>
      </c>
    </row>
    <row r="4933" spans="2:5" ht="30">
      <c r="B4933" s="719">
        <v>87343</v>
      </c>
      <c r="C4933" s="720" t="s">
        <v>5892</v>
      </c>
      <c r="D4933" s="719" t="s">
        <v>25</v>
      </c>
      <c r="E4933" s="721">
        <v>377.78</v>
      </c>
    </row>
    <row r="4934" spans="2:5" ht="30">
      <c r="B4934" s="1079">
        <v>87344</v>
      </c>
      <c r="C4934" s="1080" t="s">
        <v>5893</v>
      </c>
      <c r="D4934" s="1079" t="s">
        <v>25</v>
      </c>
      <c r="E4934" s="718">
        <v>359.12</v>
      </c>
    </row>
    <row r="4935" spans="2:5" ht="30">
      <c r="B4935" s="719">
        <v>87345</v>
      </c>
      <c r="C4935" s="720" t="s">
        <v>5894</v>
      </c>
      <c r="D4935" s="719" t="s">
        <v>25</v>
      </c>
      <c r="E4935" s="721">
        <v>376.02</v>
      </c>
    </row>
    <row r="4936" spans="2:5" ht="30">
      <c r="B4936" s="1079">
        <v>87346</v>
      </c>
      <c r="C4936" s="1080" t="s">
        <v>5895</v>
      </c>
      <c r="D4936" s="1079" t="s">
        <v>25</v>
      </c>
      <c r="E4936" s="718">
        <v>343.79</v>
      </c>
    </row>
    <row r="4937" spans="2:5" ht="30">
      <c r="B4937" s="719">
        <v>87347</v>
      </c>
      <c r="C4937" s="720" t="s">
        <v>5896</v>
      </c>
      <c r="D4937" s="719" t="s">
        <v>25</v>
      </c>
      <c r="E4937" s="721">
        <v>333.68</v>
      </c>
    </row>
    <row r="4938" spans="2:5" ht="30">
      <c r="B4938" s="1079">
        <v>87348</v>
      </c>
      <c r="C4938" s="1080" t="s">
        <v>5897</v>
      </c>
      <c r="D4938" s="1079" t="s">
        <v>25</v>
      </c>
      <c r="E4938" s="718">
        <v>351.17</v>
      </c>
    </row>
    <row r="4939" spans="2:5" ht="30">
      <c r="B4939" s="719">
        <v>87349</v>
      </c>
      <c r="C4939" s="720" t="s">
        <v>5898</v>
      </c>
      <c r="D4939" s="719" t="s">
        <v>25</v>
      </c>
      <c r="E4939" s="721">
        <v>310.33</v>
      </c>
    </row>
    <row r="4940" spans="2:5" ht="30">
      <c r="B4940" s="1079">
        <v>87350</v>
      </c>
      <c r="C4940" s="1080" t="s">
        <v>5899</v>
      </c>
      <c r="D4940" s="1079" t="s">
        <v>25</v>
      </c>
      <c r="E4940" s="718">
        <v>270.13</v>
      </c>
    </row>
    <row r="4941" spans="2:5" ht="30">
      <c r="B4941" s="719">
        <v>87351</v>
      </c>
      <c r="C4941" s="720" t="s">
        <v>5900</v>
      </c>
      <c r="D4941" s="719" t="s">
        <v>25</v>
      </c>
      <c r="E4941" s="721">
        <v>240.13</v>
      </c>
    </row>
    <row r="4942" spans="2:5" ht="30">
      <c r="B4942" s="1079">
        <v>87352</v>
      </c>
      <c r="C4942" s="1080" t="s">
        <v>5901</v>
      </c>
      <c r="D4942" s="1079" t="s">
        <v>25</v>
      </c>
      <c r="E4942" s="718">
        <v>347.93</v>
      </c>
    </row>
    <row r="4943" spans="2:5" ht="30">
      <c r="B4943" s="719">
        <v>87353</v>
      </c>
      <c r="C4943" s="720" t="s">
        <v>5902</v>
      </c>
      <c r="D4943" s="719" t="s">
        <v>25</v>
      </c>
      <c r="E4943" s="721">
        <v>305.19</v>
      </c>
    </row>
    <row r="4944" spans="2:5" ht="30">
      <c r="B4944" s="1079">
        <v>87354</v>
      </c>
      <c r="C4944" s="1080" t="s">
        <v>5903</v>
      </c>
      <c r="D4944" s="1079" t="s">
        <v>25</v>
      </c>
      <c r="E4944" s="718">
        <v>285.99</v>
      </c>
    </row>
    <row r="4945" spans="2:5" ht="30">
      <c r="B4945" s="719">
        <v>87355</v>
      </c>
      <c r="C4945" s="720" t="s">
        <v>5904</v>
      </c>
      <c r="D4945" s="719" t="s">
        <v>25</v>
      </c>
      <c r="E4945" s="721">
        <v>298.64999999999998</v>
      </c>
    </row>
    <row r="4946" spans="2:5" ht="30">
      <c r="B4946" s="1079">
        <v>87356</v>
      </c>
      <c r="C4946" s="1080" t="s">
        <v>5905</v>
      </c>
      <c r="D4946" s="1079" t="s">
        <v>25</v>
      </c>
      <c r="E4946" s="718">
        <v>263.98</v>
      </c>
    </row>
    <row r="4947" spans="2:5" ht="30">
      <c r="B4947" s="719">
        <v>87357</v>
      </c>
      <c r="C4947" s="720" t="s">
        <v>5906</v>
      </c>
      <c r="D4947" s="719" t="s">
        <v>25</v>
      </c>
      <c r="E4947" s="721">
        <v>256.38</v>
      </c>
    </row>
    <row r="4948" spans="2:5" ht="30">
      <c r="B4948" s="1079">
        <v>87358</v>
      </c>
      <c r="C4948" s="1080" t="s">
        <v>5907</v>
      </c>
      <c r="D4948" s="1079" t="s">
        <v>25</v>
      </c>
      <c r="E4948" s="718">
        <v>1709.93</v>
      </c>
    </row>
    <row r="4949" spans="2:5" ht="30">
      <c r="B4949" s="719">
        <v>87359</v>
      </c>
      <c r="C4949" s="720" t="s">
        <v>5908</v>
      </c>
      <c r="D4949" s="719" t="s">
        <v>25</v>
      </c>
      <c r="E4949" s="721">
        <v>1695.51</v>
      </c>
    </row>
    <row r="4950" spans="2:5" ht="30">
      <c r="B4950" s="1079">
        <v>87360</v>
      </c>
      <c r="C4950" s="1080" t="s">
        <v>5909</v>
      </c>
      <c r="D4950" s="1079" t="s">
        <v>25</v>
      </c>
      <c r="E4950" s="718">
        <v>1777.82</v>
      </c>
    </row>
    <row r="4951" spans="2:5" ht="30">
      <c r="B4951" s="719">
        <v>87361</v>
      </c>
      <c r="C4951" s="720" t="s">
        <v>5910</v>
      </c>
      <c r="D4951" s="719" t="s">
        <v>25</v>
      </c>
      <c r="E4951" s="721">
        <v>1753.76</v>
      </c>
    </row>
    <row r="4952" spans="2:5" ht="30">
      <c r="B4952" s="1079">
        <v>87362</v>
      </c>
      <c r="C4952" s="1080" t="s">
        <v>5911</v>
      </c>
      <c r="D4952" s="1079" t="s">
        <v>25</v>
      </c>
      <c r="E4952" s="718">
        <v>1749.71</v>
      </c>
    </row>
    <row r="4953" spans="2:5" ht="30">
      <c r="B4953" s="719">
        <v>87363</v>
      </c>
      <c r="C4953" s="720" t="s">
        <v>5912</v>
      </c>
      <c r="D4953" s="719" t="s">
        <v>25</v>
      </c>
      <c r="E4953" s="721">
        <v>1747.1</v>
      </c>
    </row>
    <row r="4954" spans="2:5" ht="30">
      <c r="B4954" s="1079">
        <v>87364</v>
      </c>
      <c r="C4954" s="1080" t="s">
        <v>5913</v>
      </c>
      <c r="D4954" s="1079" t="s">
        <v>25</v>
      </c>
      <c r="E4954" s="718">
        <v>1716.31</v>
      </c>
    </row>
    <row r="4955" spans="2:5" ht="30">
      <c r="B4955" s="719">
        <v>87365</v>
      </c>
      <c r="C4955" s="720" t="s">
        <v>5914</v>
      </c>
      <c r="D4955" s="719" t="s">
        <v>25</v>
      </c>
      <c r="E4955" s="721">
        <v>363.08</v>
      </c>
    </row>
    <row r="4956" spans="2:5" ht="30">
      <c r="B4956" s="1079">
        <v>87366</v>
      </c>
      <c r="C4956" s="1080" t="s">
        <v>5915</v>
      </c>
      <c r="D4956" s="1079" t="s">
        <v>25</v>
      </c>
      <c r="E4956" s="718">
        <v>377.49</v>
      </c>
    </row>
    <row r="4957" spans="2:5" ht="30">
      <c r="B4957" s="719">
        <v>87367</v>
      </c>
      <c r="C4957" s="720" t="s">
        <v>5916</v>
      </c>
      <c r="D4957" s="719" t="s">
        <v>25</v>
      </c>
      <c r="E4957" s="721">
        <v>417.56</v>
      </c>
    </row>
    <row r="4958" spans="2:5" ht="30">
      <c r="B4958" s="1079">
        <v>87368</v>
      </c>
      <c r="C4958" s="1080" t="s">
        <v>5917</v>
      </c>
      <c r="D4958" s="1079" t="s">
        <v>25</v>
      </c>
      <c r="E4958" s="718">
        <v>410.8</v>
      </c>
    </row>
    <row r="4959" spans="2:5" ht="30">
      <c r="B4959" s="719">
        <v>87369</v>
      </c>
      <c r="C4959" s="720" t="s">
        <v>5918</v>
      </c>
      <c r="D4959" s="719" t="s">
        <v>25</v>
      </c>
      <c r="E4959" s="721">
        <v>418.04</v>
      </c>
    </row>
    <row r="4960" spans="2:5" ht="30">
      <c r="B4960" s="1079">
        <v>87370</v>
      </c>
      <c r="C4960" s="1080" t="s">
        <v>5919</v>
      </c>
      <c r="D4960" s="1079" t="s">
        <v>25</v>
      </c>
      <c r="E4960" s="718">
        <v>404.76</v>
      </c>
    </row>
    <row r="4961" spans="2:5" ht="30">
      <c r="B4961" s="719">
        <v>87371</v>
      </c>
      <c r="C4961" s="720" t="s">
        <v>5920</v>
      </c>
      <c r="D4961" s="719" t="s">
        <v>25</v>
      </c>
      <c r="E4961" s="721">
        <v>397.22</v>
      </c>
    </row>
    <row r="4962" spans="2:5">
      <c r="B4962" s="1079">
        <v>87372</v>
      </c>
      <c r="C4962" s="1080" t="s">
        <v>1355</v>
      </c>
      <c r="D4962" s="1079" t="s">
        <v>25</v>
      </c>
      <c r="E4962" s="718">
        <v>504.48</v>
      </c>
    </row>
    <row r="4963" spans="2:5">
      <c r="B4963" s="719">
        <v>87373</v>
      </c>
      <c r="C4963" s="720" t="s">
        <v>1356</v>
      </c>
      <c r="D4963" s="719" t="s">
        <v>25</v>
      </c>
      <c r="E4963" s="721">
        <v>461.53</v>
      </c>
    </row>
    <row r="4964" spans="2:5">
      <c r="B4964" s="1079">
        <v>87374</v>
      </c>
      <c r="C4964" s="1080" t="s">
        <v>1357</v>
      </c>
      <c r="D4964" s="1079" t="s">
        <v>25</v>
      </c>
      <c r="E4964" s="718">
        <v>432.69</v>
      </c>
    </row>
    <row r="4965" spans="2:5">
      <c r="B4965" s="719">
        <v>87375</v>
      </c>
      <c r="C4965" s="720" t="s">
        <v>1358</v>
      </c>
      <c r="D4965" s="719" t="s">
        <v>25</v>
      </c>
      <c r="E4965" s="721">
        <v>408.22</v>
      </c>
    </row>
    <row r="4966" spans="2:5">
      <c r="B4966" s="1079">
        <v>87376</v>
      </c>
      <c r="C4966" s="1080" t="s">
        <v>1359</v>
      </c>
      <c r="D4966" s="1079" t="s">
        <v>25</v>
      </c>
      <c r="E4966" s="718">
        <v>333.38</v>
      </c>
    </row>
    <row r="4967" spans="2:5">
      <c r="B4967" s="719">
        <v>87377</v>
      </c>
      <c r="C4967" s="720" t="s">
        <v>1360</v>
      </c>
      <c r="D4967" s="719" t="s">
        <v>25</v>
      </c>
      <c r="E4967" s="721">
        <v>387.28</v>
      </c>
    </row>
    <row r="4968" spans="2:5">
      <c r="B4968" s="1079">
        <v>87378</v>
      </c>
      <c r="C4968" s="1080" t="s">
        <v>1361</v>
      </c>
      <c r="D4968" s="1079" t="s">
        <v>25</v>
      </c>
      <c r="E4968" s="718">
        <v>354.95</v>
      </c>
    </row>
    <row r="4969" spans="2:5" ht="30">
      <c r="B4969" s="719">
        <v>87379</v>
      </c>
      <c r="C4969" s="720" t="s">
        <v>1362</v>
      </c>
      <c r="D4969" s="719" t="s">
        <v>25</v>
      </c>
      <c r="E4969" s="721">
        <v>1805.73</v>
      </c>
    </row>
    <row r="4970" spans="2:5" ht="30">
      <c r="B4970" s="1079">
        <v>87380</v>
      </c>
      <c r="C4970" s="1080" t="s">
        <v>1363</v>
      </c>
      <c r="D4970" s="1079" t="s">
        <v>25</v>
      </c>
      <c r="E4970" s="718">
        <v>1858.89</v>
      </c>
    </row>
    <row r="4971" spans="2:5" ht="30">
      <c r="B4971" s="719">
        <v>87381</v>
      </c>
      <c r="C4971" s="720" t="s">
        <v>1364</v>
      </c>
      <c r="D4971" s="719" t="s">
        <v>25</v>
      </c>
      <c r="E4971" s="721">
        <v>1827.77</v>
      </c>
    </row>
    <row r="4972" spans="2:5" ht="30">
      <c r="B4972" s="1079">
        <v>87382</v>
      </c>
      <c r="C4972" s="1080" t="s">
        <v>5921</v>
      </c>
      <c r="D4972" s="1079" t="s">
        <v>25</v>
      </c>
      <c r="E4972" s="718">
        <v>996.52</v>
      </c>
    </row>
    <row r="4973" spans="2:5" ht="30">
      <c r="B4973" s="719">
        <v>87383</v>
      </c>
      <c r="C4973" s="720" t="s">
        <v>5922</v>
      </c>
      <c r="D4973" s="719" t="s">
        <v>25</v>
      </c>
      <c r="E4973" s="721">
        <v>992.79</v>
      </c>
    </row>
    <row r="4974" spans="2:5" ht="30">
      <c r="B4974" s="1079">
        <v>87384</v>
      </c>
      <c r="C4974" s="1080" t="s">
        <v>5923</v>
      </c>
      <c r="D4974" s="1079" t="s">
        <v>25</v>
      </c>
      <c r="E4974" s="718">
        <v>987.98</v>
      </c>
    </row>
    <row r="4975" spans="2:5">
      <c r="B4975" s="719">
        <v>87385</v>
      </c>
      <c r="C4975" s="720" t="s">
        <v>5924</v>
      </c>
      <c r="D4975" s="719" t="s">
        <v>25</v>
      </c>
      <c r="E4975" s="721">
        <v>1293.6600000000001</v>
      </c>
    </row>
    <row r="4976" spans="2:5">
      <c r="B4976" s="1079">
        <v>87386</v>
      </c>
      <c r="C4976" s="1080" t="s">
        <v>5925</v>
      </c>
      <c r="D4976" s="1079" t="s">
        <v>25</v>
      </c>
      <c r="E4976" s="718">
        <v>1288.6300000000001</v>
      </c>
    </row>
    <row r="4977" spans="2:5">
      <c r="B4977" s="719">
        <v>87387</v>
      </c>
      <c r="C4977" s="720" t="s">
        <v>5926</v>
      </c>
      <c r="D4977" s="719" t="s">
        <v>25</v>
      </c>
      <c r="E4977" s="721">
        <v>1286.3399999999999</v>
      </c>
    </row>
    <row r="4978" spans="2:5" ht="30">
      <c r="B4978" s="1079">
        <v>87388</v>
      </c>
      <c r="C4978" s="1080" t="s">
        <v>5927</v>
      </c>
      <c r="D4978" s="1079" t="s">
        <v>25</v>
      </c>
      <c r="E4978" s="718">
        <v>3017.46</v>
      </c>
    </row>
    <row r="4979" spans="2:5" ht="30">
      <c r="B4979" s="719">
        <v>87389</v>
      </c>
      <c r="C4979" s="720" t="s">
        <v>5928</v>
      </c>
      <c r="D4979" s="719" t="s">
        <v>25</v>
      </c>
      <c r="E4979" s="721">
        <v>3029.86</v>
      </c>
    </row>
    <row r="4980" spans="2:5" ht="30">
      <c r="B4980" s="1079">
        <v>87390</v>
      </c>
      <c r="C4980" s="1080" t="s">
        <v>5929</v>
      </c>
      <c r="D4980" s="1079" t="s">
        <v>25</v>
      </c>
      <c r="E4980" s="718">
        <v>3037.37</v>
      </c>
    </row>
    <row r="4981" spans="2:5">
      <c r="B4981" s="719">
        <v>87391</v>
      </c>
      <c r="C4981" s="720" t="s">
        <v>5930</v>
      </c>
      <c r="D4981" s="719" t="s">
        <v>25</v>
      </c>
      <c r="E4981" s="721">
        <v>4788.3100000000004</v>
      </c>
    </row>
    <row r="4982" spans="2:5">
      <c r="B4982" s="1079">
        <v>87393</v>
      </c>
      <c r="C4982" s="1080" t="s">
        <v>5931</v>
      </c>
      <c r="D4982" s="1079" t="s">
        <v>25</v>
      </c>
      <c r="E4982" s="718">
        <v>4845.8900000000003</v>
      </c>
    </row>
    <row r="4983" spans="2:5">
      <c r="B4983" s="719">
        <v>87394</v>
      </c>
      <c r="C4983" s="720" t="s">
        <v>5932</v>
      </c>
      <c r="D4983" s="719" t="s">
        <v>25</v>
      </c>
      <c r="E4983" s="721">
        <v>4869.8999999999996</v>
      </c>
    </row>
    <row r="4984" spans="2:5" ht="30">
      <c r="B4984" s="1079">
        <v>87395</v>
      </c>
      <c r="C4984" s="1080" t="s">
        <v>5933</v>
      </c>
      <c r="D4984" s="1079" t="s">
        <v>25</v>
      </c>
      <c r="E4984" s="718">
        <v>3761.15</v>
      </c>
    </row>
    <row r="4985" spans="2:5" ht="30">
      <c r="B4985" s="719">
        <v>87396</v>
      </c>
      <c r="C4985" s="720" t="s">
        <v>5934</v>
      </c>
      <c r="D4985" s="719" t="s">
        <v>25</v>
      </c>
      <c r="E4985" s="721">
        <v>3804.31</v>
      </c>
    </row>
    <row r="4986" spans="2:5" ht="30">
      <c r="B4986" s="1079">
        <v>87397</v>
      </c>
      <c r="C4986" s="1080" t="s">
        <v>5935</v>
      </c>
      <c r="D4986" s="1079" t="s">
        <v>25</v>
      </c>
      <c r="E4986" s="718">
        <v>3818.26</v>
      </c>
    </row>
    <row r="4987" spans="2:5" ht="30">
      <c r="B4987" s="719">
        <v>87398</v>
      </c>
      <c r="C4987" s="720" t="s">
        <v>1365</v>
      </c>
      <c r="D4987" s="719" t="s">
        <v>25</v>
      </c>
      <c r="E4987" s="721">
        <v>1134.51</v>
      </c>
    </row>
    <row r="4988" spans="2:5">
      <c r="B4988" s="1079">
        <v>87399</v>
      </c>
      <c r="C4988" s="1080" t="s">
        <v>1366</v>
      </c>
      <c r="D4988" s="1079" t="s">
        <v>25</v>
      </c>
      <c r="E4988" s="718">
        <v>1443.11</v>
      </c>
    </row>
    <row r="4989" spans="2:5">
      <c r="B4989" s="719">
        <v>87401</v>
      </c>
      <c r="C4989" s="720" t="s">
        <v>1367</v>
      </c>
      <c r="D4989" s="719" t="s">
        <v>25</v>
      </c>
      <c r="E4989" s="721">
        <v>5015.99</v>
      </c>
    </row>
    <row r="4990" spans="2:5">
      <c r="B4990" s="1079">
        <v>87402</v>
      </c>
      <c r="C4990" s="1080" t="s">
        <v>1368</v>
      </c>
      <c r="D4990" s="1079" t="s">
        <v>25</v>
      </c>
      <c r="E4990" s="718">
        <v>3980.44</v>
      </c>
    </row>
    <row r="4991" spans="2:5" ht="30">
      <c r="B4991" s="719">
        <v>87404</v>
      </c>
      <c r="C4991" s="720" t="s">
        <v>5936</v>
      </c>
      <c r="D4991" s="719" t="s">
        <v>25</v>
      </c>
      <c r="E4991" s="721">
        <v>3127.44</v>
      </c>
    </row>
    <row r="4992" spans="2:5" ht="30">
      <c r="B4992" s="1079">
        <v>87405</v>
      </c>
      <c r="C4992" s="1080" t="s">
        <v>5937</v>
      </c>
      <c r="D4992" s="1079" t="s">
        <v>25</v>
      </c>
      <c r="E4992" s="718">
        <v>3132.22</v>
      </c>
    </row>
    <row r="4993" spans="2:5">
      <c r="B4993" s="719">
        <v>87407</v>
      </c>
      <c r="C4993" s="720" t="s">
        <v>5938</v>
      </c>
      <c r="D4993" s="719" t="s">
        <v>25</v>
      </c>
      <c r="E4993" s="721">
        <v>1011.9</v>
      </c>
    </row>
    <row r="4994" spans="2:5">
      <c r="B4994" s="1079">
        <v>87408</v>
      </c>
      <c r="C4994" s="1080" t="s">
        <v>5939</v>
      </c>
      <c r="D4994" s="1079" t="s">
        <v>25</v>
      </c>
      <c r="E4994" s="718">
        <v>1002.24</v>
      </c>
    </row>
    <row r="4995" spans="2:5">
      <c r="B4995" s="719">
        <v>87410</v>
      </c>
      <c r="C4995" s="720" t="s">
        <v>5940</v>
      </c>
      <c r="D4995" s="719" t="s">
        <v>25</v>
      </c>
      <c r="E4995" s="721">
        <v>842.61</v>
      </c>
    </row>
    <row r="4996" spans="2:5">
      <c r="B4996" s="1079">
        <v>88626</v>
      </c>
      <c r="C4996" s="1080" t="s">
        <v>1369</v>
      </c>
      <c r="D4996" s="1079" t="s">
        <v>25</v>
      </c>
      <c r="E4996" s="718">
        <v>317.56</v>
      </c>
    </row>
    <row r="4997" spans="2:5">
      <c r="B4997" s="719">
        <v>88627</v>
      </c>
      <c r="C4997" s="720" t="s">
        <v>1370</v>
      </c>
      <c r="D4997" s="719" t="s">
        <v>25</v>
      </c>
      <c r="E4997" s="721">
        <v>381.97</v>
      </c>
    </row>
    <row r="4998" spans="2:5">
      <c r="B4998" s="1079">
        <v>88628</v>
      </c>
      <c r="C4998" s="1080" t="s">
        <v>1371</v>
      </c>
      <c r="D4998" s="1079" t="s">
        <v>25</v>
      </c>
      <c r="E4998" s="718">
        <v>330.95</v>
      </c>
    </row>
    <row r="4999" spans="2:5">
      <c r="B4999" s="719">
        <v>88629</v>
      </c>
      <c r="C4999" s="720" t="s">
        <v>1372</v>
      </c>
      <c r="D4999" s="719" t="s">
        <v>25</v>
      </c>
      <c r="E4999" s="721">
        <v>398.86</v>
      </c>
    </row>
    <row r="5000" spans="2:5">
      <c r="B5000" s="1079">
        <v>88630</v>
      </c>
      <c r="C5000" s="1080" t="s">
        <v>1373</v>
      </c>
      <c r="D5000" s="1079" t="s">
        <v>25</v>
      </c>
      <c r="E5000" s="718">
        <v>295.39</v>
      </c>
    </row>
    <row r="5001" spans="2:5">
      <c r="B5001" s="719">
        <v>88631</v>
      </c>
      <c r="C5001" s="720" t="s">
        <v>1374</v>
      </c>
      <c r="D5001" s="719" t="s">
        <v>25</v>
      </c>
      <c r="E5001" s="721">
        <v>365.57</v>
      </c>
    </row>
    <row r="5002" spans="2:5" ht="30">
      <c r="B5002" s="1079">
        <v>88715</v>
      </c>
      <c r="C5002" s="1080" t="s">
        <v>5941</v>
      </c>
      <c r="D5002" s="1079" t="s">
        <v>25</v>
      </c>
      <c r="E5002" s="718">
        <v>320.11</v>
      </c>
    </row>
    <row r="5003" spans="2:5" ht="30">
      <c r="B5003" s="719">
        <v>95563</v>
      </c>
      <c r="C5003" s="720" t="s">
        <v>11320</v>
      </c>
      <c r="D5003" s="719" t="s">
        <v>25</v>
      </c>
      <c r="E5003" s="721">
        <v>517.42999999999995</v>
      </c>
    </row>
    <row r="5004" spans="2:5">
      <c r="B5004" s="1079">
        <v>88036</v>
      </c>
      <c r="C5004" s="1080" t="s">
        <v>1375</v>
      </c>
      <c r="D5004" s="1079" t="s">
        <v>25</v>
      </c>
      <c r="E5004" s="718">
        <v>24.1</v>
      </c>
    </row>
    <row r="5005" spans="2:5">
      <c r="B5005" s="719">
        <v>88037</v>
      </c>
      <c r="C5005" s="720" t="s">
        <v>1376</v>
      </c>
      <c r="D5005" s="719" t="s">
        <v>25</v>
      </c>
      <c r="E5005" s="721">
        <v>33.76</v>
      </c>
    </row>
    <row r="5006" spans="2:5">
      <c r="B5006" s="1079">
        <v>88038</v>
      </c>
      <c r="C5006" s="1080" t="s">
        <v>1377</v>
      </c>
      <c r="D5006" s="1079" t="s">
        <v>25</v>
      </c>
      <c r="E5006" s="718">
        <v>45.84</v>
      </c>
    </row>
    <row r="5007" spans="2:5">
      <c r="B5007" s="719">
        <v>88039</v>
      </c>
      <c r="C5007" s="720" t="s">
        <v>1378</v>
      </c>
      <c r="D5007" s="719" t="s">
        <v>25</v>
      </c>
      <c r="E5007" s="721">
        <v>57.92</v>
      </c>
    </row>
    <row r="5008" spans="2:5">
      <c r="B5008" s="1079">
        <v>88040</v>
      </c>
      <c r="C5008" s="1080" t="s">
        <v>1379</v>
      </c>
      <c r="D5008" s="1079" t="s">
        <v>25</v>
      </c>
      <c r="E5008" s="718">
        <v>7.21</v>
      </c>
    </row>
    <row r="5009" spans="2:5">
      <c r="B5009" s="719">
        <v>88041</v>
      </c>
      <c r="C5009" s="720" t="s">
        <v>1380</v>
      </c>
      <c r="D5009" s="719" t="s">
        <v>25</v>
      </c>
      <c r="E5009" s="721">
        <v>11.17</v>
      </c>
    </row>
    <row r="5010" spans="2:5">
      <c r="B5010" s="1079">
        <v>88042</v>
      </c>
      <c r="C5010" s="1080" t="s">
        <v>1381</v>
      </c>
      <c r="D5010" s="1079" t="s">
        <v>25</v>
      </c>
      <c r="E5010" s="718">
        <v>16.11</v>
      </c>
    </row>
    <row r="5011" spans="2:5">
      <c r="B5011" s="719">
        <v>88043</v>
      </c>
      <c r="C5011" s="720" t="s">
        <v>1382</v>
      </c>
      <c r="D5011" s="719" t="s">
        <v>25</v>
      </c>
      <c r="E5011" s="721">
        <v>21.06</v>
      </c>
    </row>
    <row r="5012" spans="2:5">
      <c r="B5012" s="1079">
        <v>88044</v>
      </c>
      <c r="C5012" s="1080" t="s">
        <v>1383</v>
      </c>
      <c r="D5012" s="1079" t="s">
        <v>30</v>
      </c>
      <c r="E5012" s="718">
        <v>0.5</v>
      </c>
    </row>
    <row r="5013" spans="2:5">
      <c r="B5013" s="719">
        <v>88045</v>
      </c>
      <c r="C5013" s="720" t="s">
        <v>1384</v>
      </c>
      <c r="D5013" s="719" t="s">
        <v>30</v>
      </c>
      <c r="E5013" s="721">
        <v>0.25</v>
      </c>
    </row>
    <row r="5014" spans="2:5" ht="30">
      <c r="B5014" s="1079">
        <v>88046</v>
      </c>
      <c r="C5014" s="1080" t="s">
        <v>1385</v>
      </c>
      <c r="D5014" s="1079" t="s">
        <v>30</v>
      </c>
      <c r="E5014" s="718">
        <v>0.21</v>
      </c>
    </row>
    <row r="5015" spans="2:5">
      <c r="B5015" s="719">
        <v>88047</v>
      </c>
      <c r="C5015" s="720" t="s">
        <v>1386</v>
      </c>
      <c r="D5015" s="719" t="s">
        <v>30</v>
      </c>
      <c r="E5015" s="721">
        <v>0.08</v>
      </c>
    </row>
    <row r="5016" spans="2:5" ht="30">
      <c r="B5016" s="1079">
        <v>88048</v>
      </c>
      <c r="C5016" s="1080" t="s">
        <v>1387</v>
      </c>
      <c r="D5016" s="1079" t="s">
        <v>30</v>
      </c>
      <c r="E5016" s="718">
        <v>0.28000000000000003</v>
      </c>
    </row>
    <row r="5017" spans="2:5">
      <c r="B5017" s="719">
        <v>88049</v>
      </c>
      <c r="C5017" s="720" t="s">
        <v>1388</v>
      </c>
      <c r="D5017" s="719" t="s">
        <v>30</v>
      </c>
      <c r="E5017" s="721">
        <v>0.09</v>
      </c>
    </row>
    <row r="5018" spans="2:5" ht="30">
      <c r="B5018" s="1079">
        <v>88050</v>
      </c>
      <c r="C5018" s="1080" t="s">
        <v>1389</v>
      </c>
      <c r="D5018" s="1079" t="s">
        <v>30</v>
      </c>
      <c r="E5018" s="718">
        <v>0.37</v>
      </c>
    </row>
    <row r="5019" spans="2:5">
      <c r="B5019" s="719">
        <v>88051</v>
      </c>
      <c r="C5019" s="720" t="s">
        <v>1390</v>
      </c>
      <c r="D5019" s="719" t="s">
        <v>30</v>
      </c>
      <c r="E5019" s="721">
        <v>0.11</v>
      </c>
    </row>
    <row r="5020" spans="2:5" ht="30">
      <c r="B5020" s="1079">
        <v>88052</v>
      </c>
      <c r="C5020" s="1080" t="s">
        <v>1391</v>
      </c>
      <c r="D5020" s="1079" t="s">
        <v>30</v>
      </c>
      <c r="E5020" s="718">
        <v>0.46</v>
      </c>
    </row>
    <row r="5021" spans="2:5" ht="30">
      <c r="B5021" s="719">
        <v>88053</v>
      </c>
      <c r="C5021" s="720" t="s">
        <v>1392</v>
      </c>
      <c r="D5021" s="719" t="s">
        <v>30</v>
      </c>
      <c r="E5021" s="721">
        <v>0.13</v>
      </c>
    </row>
    <row r="5022" spans="2:5" ht="30">
      <c r="B5022" s="1079">
        <v>88054</v>
      </c>
      <c r="C5022" s="1080" t="s">
        <v>1393</v>
      </c>
      <c r="D5022" s="1079" t="s">
        <v>30</v>
      </c>
      <c r="E5022" s="718">
        <v>0.08</v>
      </c>
    </row>
    <row r="5023" spans="2:5" ht="30">
      <c r="B5023" s="719">
        <v>88055</v>
      </c>
      <c r="C5023" s="720" t="s">
        <v>1394</v>
      </c>
      <c r="D5023" s="719" t="s">
        <v>30</v>
      </c>
      <c r="E5023" s="721">
        <v>0.02</v>
      </c>
    </row>
    <row r="5024" spans="2:5" ht="30">
      <c r="B5024" s="1079">
        <v>88056</v>
      </c>
      <c r="C5024" s="1080" t="s">
        <v>1395</v>
      </c>
      <c r="D5024" s="1079" t="s">
        <v>30</v>
      </c>
      <c r="E5024" s="718">
        <v>0.14000000000000001</v>
      </c>
    </row>
    <row r="5025" spans="2:5" ht="30">
      <c r="B5025" s="719">
        <v>88057</v>
      </c>
      <c r="C5025" s="720" t="s">
        <v>1396</v>
      </c>
      <c r="D5025" s="719" t="s">
        <v>30</v>
      </c>
      <c r="E5025" s="721">
        <v>0.03</v>
      </c>
    </row>
    <row r="5026" spans="2:5" ht="30">
      <c r="B5026" s="1079">
        <v>88058</v>
      </c>
      <c r="C5026" s="1080" t="s">
        <v>1397</v>
      </c>
      <c r="D5026" s="1079" t="s">
        <v>30</v>
      </c>
      <c r="E5026" s="718">
        <v>0.21</v>
      </c>
    </row>
    <row r="5027" spans="2:5" ht="30">
      <c r="B5027" s="719">
        <v>88059</v>
      </c>
      <c r="C5027" s="720" t="s">
        <v>1398</v>
      </c>
      <c r="D5027" s="719" t="s">
        <v>30</v>
      </c>
      <c r="E5027" s="721">
        <v>0.05</v>
      </c>
    </row>
    <row r="5028" spans="2:5" ht="30">
      <c r="B5028" s="1079">
        <v>88060</v>
      </c>
      <c r="C5028" s="1080" t="s">
        <v>1399</v>
      </c>
      <c r="D5028" s="1079" t="s">
        <v>30</v>
      </c>
      <c r="E5028" s="718">
        <v>0.28999999999999998</v>
      </c>
    </row>
    <row r="5029" spans="2:5" ht="30">
      <c r="B5029" s="719">
        <v>88061</v>
      </c>
      <c r="C5029" s="720" t="s">
        <v>1400</v>
      </c>
      <c r="D5029" s="719" t="s">
        <v>30</v>
      </c>
      <c r="E5029" s="721">
        <v>7.0000000000000007E-2</v>
      </c>
    </row>
    <row r="5030" spans="2:5">
      <c r="B5030" s="1079">
        <v>88074</v>
      </c>
      <c r="C5030" s="1080" t="s">
        <v>1401</v>
      </c>
      <c r="D5030" s="1079" t="s">
        <v>0</v>
      </c>
      <c r="E5030" s="718">
        <v>0.71</v>
      </c>
    </row>
    <row r="5031" spans="2:5">
      <c r="B5031" s="719">
        <v>88075</v>
      </c>
      <c r="C5031" s="720" t="s">
        <v>1402</v>
      </c>
      <c r="D5031" s="719" t="s">
        <v>0</v>
      </c>
      <c r="E5031" s="721">
        <v>0.48</v>
      </c>
    </row>
    <row r="5032" spans="2:5">
      <c r="B5032" s="1079">
        <v>88076</v>
      </c>
      <c r="C5032" s="1080" t="s">
        <v>1403</v>
      </c>
      <c r="D5032" s="1079" t="s">
        <v>0</v>
      </c>
      <c r="E5032" s="718">
        <v>0.55000000000000004</v>
      </c>
    </row>
    <row r="5033" spans="2:5">
      <c r="B5033" s="719">
        <v>88077</v>
      </c>
      <c r="C5033" s="720" t="s">
        <v>1404</v>
      </c>
      <c r="D5033" s="719" t="s">
        <v>0</v>
      </c>
      <c r="E5033" s="721">
        <v>0.65</v>
      </c>
    </row>
    <row r="5034" spans="2:5">
      <c r="B5034" s="1079">
        <v>88078</v>
      </c>
      <c r="C5034" s="1080" t="s">
        <v>1405</v>
      </c>
      <c r="D5034" s="1079" t="s">
        <v>0</v>
      </c>
      <c r="E5034" s="718">
        <v>0.74</v>
      </c>
    </row>
    <row r="5035" spans="2:5">
      <c r="B5035" s="719">
        <v>88079</v>
      </c>
      <c r="C5035" s="720" t="s">
        <v>1406</v>
      </c>
      <c r="D5035" s="719" t="s">
        <v>0</v>
      </c>
      <c r="E5035" s="721">
        <v>0.12</v>
      </c>
    </row>
    <row r="5036" spans="2:5">
      <c r="B5036" s="1079">
        <v>88080</v>
      </c>
      <c r="C5036" s="1080" t="s">
        <v>1407</v>
      </c>
      <c r="D5036" s="1079" t="s">
        <v>0</v>
      </c>
      <c r="E5036" s="718">
        <v>0.21</v>
      </c>
    </row>
    <row r="5037" spans="2:5">
      <c r="B5037" s="719">
        <v>88081</v>
      </c>
      <c r="C5037" s="720" t="s">
        <v>1408</v>
      </c>
      <c r="D5037" s="719" t="s">
        <v>0</v>
      </c>
      <c r="E5037" s="721">
        <v>0.31</v>
      </c>
    </row>
    <row r="5038" spans="2:5">
      <c r="B5038" s="1079">
        <v>88082</v>
      </c>
      <c r="C5038" s="1080" t="s">
        <v>1409</v>
      </c>
      <c r="D5038" s="1079" t="s">
        <v>0</v>
      </c>
      <c r="E5038" s="718">
        <v>0.41</v>
      </c>
    </row>
    <row r="5039" spans="2:5">
      <c r="B5039" s="719">
        <v>88083</v>
      </c>
      <c r="C5039" s="720" t="s">
        <v>1410</v>
      </c>
      <c r="D5039" s="719" t="s">
        <v>0</v>
      </c>
      <c r="E5039" s="721">
        <v>7.0000000000000007E-2</v>
      </c>
    </row>
    <row r="5040" spans="2:5">
      <c r="B5040" s="1079">
        <v>88084</v>
      </c>
      <c r="C5040" s="1080" t="s">
        <v>1411</v>
      </c>
      <c r="D5040" s="1079" t="s">
        <v>0</v>
      </c>
      <c r="E5040" s="718">
        <v>0.11</v>
      </c>
    </row>
    <row r="5041" spans="2:5">
      <c r="B5041" s="719">
        <v>88085</v>
      </c>
      <c r="C5041" s="720" t="s">
        <v>1412</v>
      </c>
      <c r="D5041" s="719" t="s">
        <v>0</v>
      </c>
      <c r="E5041" s="721">
        <v>0.15</v>
      </c>
    </row>
    <row r="5042" spans="2:5">
      <c r="B5042" s="1079">
        <v>88086</v>
      </c>
      <c r="C5042" s="1080" t="s">
        <v>1413</v>
      </c>
      <c r="D5042" s="1079" t="s">
        <v>0</v>
      </c>
      <c r="E5042" s="718">
        <v>0.21</v>
      </c>
    </row>
    <row r="5043" spans="2:5">
      <c r="B5043" s="719">
        <v>88087</v>
      </c>
      <c r="C5043" s="720" t="s">
        <v>1414</v>
      </c>
      <c r="D5043" s="719" t="s">
        <v>1415</v>
      </c>
      <c r="E5043" s="721">
        <v>0.05</v>
      </c>
    </row>
    <row r="5044" spans="2:5">
      <c r="B5044" s="1079">
        <v>88099</v>
      </c>
      <c r="C5044" s="1080" t="s">
        <v>1416</v>
      </c>
      <c r="D5044" s="1079" t="s">
        <v>30</v>
      </c>
      <c r="E5044" s="718">
        <v>0.2</v>
      </c>
    </row>
    <row r="5045" spans="2:5">
      <c r="B5045" s="719">
        <v>88100</v>
      </c>
      <c r="C5045" s="720" t="s">
        <v>1417</v>
      </c>
      <c r="D5045" s="719" t="s">
        <v>30</v>
      </c>
      <c r="E5045" s="721">
        <v>0.1</v>
      </c>
    </row>
    <row r="5046" spans="2:5">
      <c r="B5046" s="1079">
        <v>88101</v>
      </c>
      <c r="C5046" s="1080" t="s">
        <v>1418</v>
      </c>
      <c r="D5046" s="1079" t="s">
        <v>0</v>
      </c>
      <c r="E5046" s="718">
        <v>0.31</v>
      </c>
    </row>
    <row r="5047" spans="2:5">
      <c r="B5047" s="719">
        <v>88102</v>
      </c>
      <c r="C5047" s="720" t="s">
        <v>1419</v>
      </c>
      <c r="D5047" s="719" t="s">
        <v>1415</v>
      </c>
      <c r="E5047" s="721">
        <v>0.02</v>
      </c>
    </row>
    <row r="5048" spans="2:5">
      <c r="B5048" s="1079">
        <v>88103</v>
      </c>
      <c r="C5048" s="1080" t="s">
        <v>1420</v>
      </c>
      <c r="D5048" s="1079" t="s">
        <v>1415</v>
      </c>
      <c r="E5048" s="718">
        <v>0.04</v>
      </c>
    </row>
    <row r="5049" spans="2:5">
      <c r="B5049" s="719">
        <v>89176</v>
      </c>
      <c r="C5049" s="720" t="s">
        <v>1421</v>
      </c>
      <c r="D5049" s="719" t="s">
        <v>1094</v>
      </c>
      <c r="E5049" s="721">
        <v>6.94</v>
      </c>
    </row>
    <row r="5050" spans="2:5">
      <c r="B5050" s="1079">
        <v>89177</v>
      </c>
      <c r="C5050" s="1080" t="s">
        <v>1422</v>
      </c>
      <c r="D5050" s="1079" t="s">
        <v>1094</v>
      </c>
      <c r="E5050" s="718">
        <v>9.7200000000000006</v>
      </c>
    </row>
    <row r="5051" spans="2:5">
      <c r="B5051" s="719">
        <v>89178</v>
      </c>
      <c r="C5051" s="720" t="s">
        <v>1423</v>
      </c>
      <c r="D5051" s="719" t="s">
        <v>1094</v>
      </c>
      <c r="E5051" s="721">
        <v>11.11</v>
      </c>
    </row>
    <row r="5052" spans="2:5">
      <c r="B5052" s="1079">
        <v>89179</v>
      </c>
      <c r="C5052" s="1080" t="s">
        <v>1424</v>
      </c>
      <c r="D5052" s="1079" t="s">
        <v>1094</v>
      </c>
      <c r="E5052" s="718">
        <v>11.11</v>
      </c>
    </row>
    <row r="5053" spans="2:5">
      <c r="B5053" s="719">
        <v>89180</v>
      </c>
      <c r="C5053" s="720" t="s">
        <v>1425</v>
      </c>
      <c r="D5053" s="719" t="s">
        <v>1094</v>
      </c>
      <c r="E5053" s="721">
        <v>12.5</v>
      </c>
    </row>
    <row r="5054" spans="2:5">
      <c r="B5054" s="1079">
        <v>89181</v>
      </c>
      <c r="C5054" s="1080" t="s">
        <v>1426</v>
      </c>
      <c r="D5054" s="1079" t="s">
        <v>1094</v>
      </c>
      <c r="E5054" s="718">
        <v>15.28</v>
      </c>
    </row>
    <row r="5055" spans="2:5">
      <c r="B5055" s="719">
        <v>89182</v>
      </c>
      <c r="C5055" s="720" t="s">
        <v>1427</v>
      </c>
      <c r="D5055" s="719" t="s">
        <v>1094</v>
      </c>
      <c r="E5055" s="721">
        <v>15.28</v>
      </c>
    </row>
    <row r="5056" spans="2:5">
      <c r="B5056" s="1079">
        <v>89183</v>
      </c>
      <c r="C5056" s="1080" t="s">
        <v>1428</v>
      </c>
      <c r="D5056" s="1079" t="s">
        <v>1094</v>
      </c>
      <c r="E5056" s="718">
        <v>16.670000000000002</v>
      </c>
    </row>
    <row r="5057" spans="2:5">
      <c r="B5057" s="719">
        <v>89184</v>
      </c>
      <c r="C5057" s="720" t="s">
        <v>1429</v>
      </c>
      <c r="D5057" s="719" t="s">
        <v>1094</v>
      </c>
      <c r="E5057" s="721">
        <v>19.45</v>
      </c>
    </row>
    <row r="5058" spans="2:5">
      <c r="B5058" s="1079">
        <v>89185</v>
      </c>
      <c r="C5058" s="1080" t="s">
        <v>1430</v>
      </c>
      <c r="D5058" s="1079" t="s">
        <v>1094</v>
      </c>
      <c r="E5058" s="718">
        <v>19.45</v>
      </c>
    </row>
    <row r="5059" spans="2:5">
      <c r="B5059" s="719">
        <v>89186</v>
      </c>
      <c r="C5059" s="720" t="s">
        <v>1431</v>
      </c>
      <c r="D5059" s="719" t="s">
        <v>1094</v>
      </c>
      <c r="E5059" s="721">
        <v>20.84</v>
      </c>
    </row>
    <row r="5060" spans="2:5">
      <c r="B5060" s="1079">
        <v>89187</v>
      </c>
      <c r="C5060" s="1080" t="s">
        <v>1432</v>
      </c>
      <c r="D5060" s="1079" t="s">
        <v>1094</v>
      </c>
      <c r="E5060" s="718">
        <v>23.61</v>
      </c>
    </row>
    <row r="5061" spans="2:5">
      <c r="B5061" s="719">
        <v>89188</v>
      </c>
      <c r="C5061" s="720" t="s">
        <v>1433</v>
      </c>
      <c r="D5061" s="719" t="s">
        <v>1434</v>
      </c>
      <c r="E5061" s="721">
        <v>0.35</v>
      </c>
    </row>
    <row r="5062" spans="2:5">
      <c r="B5062" s="1079">
        <v>89189</v>
      </c>
      <c r="C5062" s="1080" t="s">
        <v>1435</v>
      </c>
      <c r="D5062" s="1079" t="s">
        <v>1434</v>
      </c>
      <c r="E5062" s="718">
        <v>0.45</v>
      </c>
    </row>
    <row r="5063" spans="2:5">
      <c r="B5063" s="719">
        <v>89190</v>
      </c>
      <c r="C5063" s="720" t="s">
        <v>1436</v>
      </c>
      <c r="D5063" s="719" t="s">
        <v>1434</v>
      </c>
      <c r="E5063" s="721">
        <v>0.6</v>
      </c>
    </row>
    <row r="5064" spans="2:5">
      <c r="B5064" s="1079">
        <v>89191</v>
      </c>
      <c r="C5064" s="1080" t="s">
        <v>1437</v>
      </c>
      <c r="D5064" s="1079" t="s">
        <v>1434</v>
      </c>
      <c r="E5064" s="718">
        <v>0.72</v>
      </c>
    </row>
    <row r="5065" spans="2:5">
      <c r="B5065" s="719">
        <v>89192</v>
      </c>
      <c r="C5065" s="720" t="s">
        <v>1438</v>
      </c>
      <c r="D5065" s="719" t="s">
        <v>1094</v>
      </c>
      <c r="E5065" s="721">
        <v>20.84</v>
      </c>
    </row>
    <row r="5066" spans="2:5">
      <c r="B5066" s="1079">
        <v>89193</v>
      </c>
      <c r="C5066" s="1080" t="s">
        <v>1439</v>
      </c>
      <c r="D5066" s="1079" t="s">
        <v>1094</v>
      </c>
      <c r="E5066" s="718">
        <v>34.729999999999997</v>
      </c>
    </row>
    <row r="5067" spans="2:5">
      <c r="B5067" s="719">
        <v>89194</v>
      </c>
      <c r="C5067" s="720" t="s">
        <v>1440</v>
      </c>
      <c r="D5067" s="719" t="s">
        <v>1094</v>
      </c>
      <c r="E5067" s="721">
        <v>51.4</v>
      </c>
    </row>
    <row r="5068" spans="2:5">
      <c r="B5068" s="1079">
        <v>89195</v>
      </c>
      <c r="C5068" s="1080" t="s">
        <v>1441</v>
      </c>
      <c r="D5068" s="1079" t="s">
        <v>1094</v>
      </c>
      <c r="E5068" s="718">
        <v>8.33</v>
      </c>
    </row>
    <row r="5069" spans="2:5">
      <c r="B5069" s="719">
        <v>89196</v>
      </c>
      <c r="C5069" s="720" t="s">
        <v>1442</v>
      </c>
      <c r="D5069" s="719" t="s">
        <v>1094</v>
      </c>
      <c r="E5069" s="721">
        <v>13.89</v>
      </c>
    </row>
    <row r="5070" spans="2:5">
      <c r="B5070" s="1079">
        <v>89197</v>
      </c>
      <c r="C5070" s="1080" t="s">
        <v>1443</v>
      </c>
      <c r="D5070" s="1079" t="s">
        <v>1094</v>
      </c>
      <c r="E5070" s="718">
        <v>20.84</v>
      </c>
    </row>
    <row r="5071" spans="2:5">
      <c r="B5071" s="719">
        <v>91104</v>
      </c>
      <c r="C5071" s="720" t="s">
        <v>1444</v>
      </c>
      <c r="D5071" s="719" t="s">
        <v>29</v>
      </c>
      <c r="E5071" s="721">
        <v>0.05</v>
      </c>
    </row>
    <row r="5072" spans="2:5" ht="30">
      <c r="B5072" s="1079">
        <v>91105</v>
      </c>
      <c r="C5072" s="1080" t="s">
        <v>1445</v>
      </c>
      <c r="D5072" s="1079" t="s">
        <v>29</v>
      </c>
      <c r="E5072" s="718">
        <v>0.13</v>
      </c>
    </row>
    <row r="5073" spans="2:5" ht="30">
      <c r="B5073" s="719">
        <v>91106</v>
      </c>
      <c r="C5073" s="720" t="s">
        <v>5942</v>
      </c>
      <c r="D5073" s="719" t="s">
        <v>29</v>
      </c>
      <c r="E5073" s="721">
        <v>0.05</v>
      </c>
    </row>
    <row r="5074" spans="2:5" ht="30">
      <c r="B5074" s="1079">
        <v>91107</v>
      </c>
      <c r="C5074" s="1080" t="s">
        <v>5943</v>
      </c>
      <c r="D5074" s="1079" t="s">
        <v>29</v>
      </c>
      <c r="E5074" s="718">
        <v>0.06</v>
      </c>
    </row>
    <row r="5075" spans="2:5" ht="30">
      <c r="B5075" s="719">
        <v>91108</v>
      </c>
      <c r="C5075" s="720" t="s">
        <v>5944</v>
      </c>
      <c r="D5075" s="719" t="s">
        <v>29</v>
      </c>
      <c r="E5075" s="721">
        <v>0.13</v>
      </c>
    </row>
    <row r="5076" spans="2:5">
      <c r="B5076" s="1079">
        <v>91109</v>
      </c>
      <c r="C5076" s="1080" t="s">
        <v>1446</v>
      </c>
      <c r="D5076" s="1079" t="s">
        <v>29</v>
      </c>
      <c r="E5076" s="718">
        <v>0.1</v>
      </c>
    </row>
    <row r="5077" spans="2:5" ht="30">
      <c r="B5077" s="719">
        <v>91110</v>
      </c>
      <c r="C5077" s="720" t="s">
        <v>1447</v>
      </c>
      <c r="D5077" s="719" t="s">
        <v>29</v>
      </c>
      <c r="E5077" s="721">
        <v>0.13</v>
      </c>
    </row>
    <row r="5078" spans="2:5" ht="30">
      <c r="B5078" s="1079">
        <v>91111</v>
      </c>
      <c r="C5078" s="1080" t="s">
        <v>1448</v>
      </c>
      <c r="D5078" s="1079" t="s">
        <v>29</v>
      </c>
      <c r="E5078" s="718">
        <v>0.18</v>
      </c>
    </row>
    <row r="5079" spans="2:5">
      <c r="B5079" s="719">
        <v>91112</v>
      </c>
      <c r="C5079" s="720" t="s">
        <v>5945</v>
      </c>
      <c r="D5079" s="719" t="s">
        <v>29</v>
      </c>
      <c r="E5079" s="721">
        <v>0.1</v>
      </c>
    </row>
    <row r="5080" spans="2:5" ht="30">
      <c r="B5080" s="1079">
        <v>91113</v>
      </c>
      <c r="C5080" s="1080" t="s">
        <v>5946</v>
      </c>
      <c r="D5080" s="1079" t="s">
        <v>29</v>
      </c>
      <c r="E5080" s="718">
        <v>0.2</v>
      </c>
    </row>
    <row r="5081" spans="2:5" ht="30">
      <c r="B5081" s="719">
        <v>91114</v>
      </c>
      <c r="C5081" s="720" t="s">
        <v>5947</v>
      </c>
      <c r="D5081" s="719" t="s">
        <v>29</v>
      </c>
      <c r="E5081" s="721">
        <v>0.38</v>
      </c>
    </row>
    <row r="5082" spans="2:5">
      <c r="B5082" s="1079">
        <v>91115</v>
      </c>
      <c r="C5082" s="1080" t="s">
        <v>1449</v>
      </c>
      <c r="D5082" s="1079" t="s">
        <v>29</v>
      </c>
      <c r="E5082" s="718">
        <v>0.06</v>
      </c>
    </row>
    <row r="5083" spans="2:5" ht="30">
      <c r="B5083" s="719">
        <v>91116</v>
      </c>
      <c r="C5083" s="720" t="s">
        <v>1450</v>
      </c>
      <c r="D5083" s="719" t="s">
        <v>29</v>
      </c>
      <c r="E5083" s="721">
        <v>0.1</v>
      </c>
    </row>
    <row r="5084" spans="2:5" ht="30">
      <c r="B5084" s="1079">
        <v>91117</v>
      </c>
      <c r="C5084" s="1080" t="s">
        <v>1451</v>
      </c>
      <c r="D5084" s="1079" t="s">
        <v>29</v>
      </c>
      <c r="E5084" s="718">
        <v>0.16</v>
      </c>
    </row>
    <row r="5085" spans="2:5" ht="30">
      <c r="B5085" s="719">
        <v>91118</v>
      </c>
      <c r="C5085" s="720" t="s">
        <v>5948</v>
      </c>
      <c r="D5085" s="719" t="s">
        <v>29</v>
      </c>
      <c r="E5085" s="721">
        <v>0.13</v>
      </c>
    </row>
    <row r="5086" spans="2:5" ht="30">
      <c r="B5086" s="1079">
        <v>91119</v>
      </c>
      <c r="C5086" s="1080" t="s">
        <v>5949</v>
      </c>
      <c r="D5086" s="1079" t="s">
        <v>29</v>
      </c>
      <c r="E5086" s="718">
        <v>0.25</v>
      </c>
    </row>
    <row r="5087" spans="2:5" ht="30">
      <c r="B5087" s="719">
        <v>91120</v>
      </c>
      <c r="C5087" s="720" t="s">
        <v>5950</v>
      </c>
      <c r="D5087" s="719" t="s">
        <v>29</v>
      </c>
      <c r="E5087" s="721">
        <v>0.38</v>
      </c>
    </row>
    <row r="5088" spans="2:5" ht="30">
      <c r="B5088" s="1079">
        <v>91121</v>
      </c>
      <c r="C5088" s="1080" t="s">
        <v>5951</v>
      </c>
      <c r="D5088" s="1079" t="s">
        <v>29</v>
      </c>
      <c r="E5088" s="718">
        <v>0.64</v>
      </c>
    </row>
    <row r="5089" spans="2:5" ht="30">
      <c r="B5089" s="719">
        <v>91122</v>
      </c>
      <c r="C5089" s="720" t="s">
        <v>5952</v>
      </c>
      <c r="D5089" s="719" t="s">
        <v>29</v>
      </c>
      <c r="E5089" s="721">
        <v>0.89</v>
      </c>
    </row>
    <row r="5090" spans="2:5" ht="30">
      <c r="B5090" s="1079">
        <v>91123</v>
      </c>
      <c r="C5090" s="1080" t="s">
        <v>5953</v>
      </c>
      <c r="D5090" s="1079" t="s">
        <v>29</v>
      </c>
      <c r="E5090" s="718">
        <v>1.1499999999999999</v>
      </c>
    </row>
    <row r="5091" spans="2:5">
      <c r="B5091" s="719">
        <v>91124</v>
      </c>
      <c r="C5091" s="720" t="s">
        <v>1452</v>
      </c>
      <c r="D5091" s="719" t="s">
        <v>25</v>
      </c>
      <c r="E5091" s="721">
        <v>59.04</v>
      </c>
    </row>
    <row r="5092" spans="2:5">
      <c r="B5092" s="1079">
        <v>91125</v>
      </c>
      <c r="C5092" s="1080" t="s">
        <v>1453</v>
      </c>
      <c r="D5092" s="1079" t="s">
        <v>26</v>
      </c>
      <c r="E5092" s="718">
        <v>7.0000000000000007E-2</v>
      </c>
    </row>
    <row r="5093" spans="2:5">
      <c r="B5093" s="719">
        <v>91128</v>
      </c>
      <c r="C5093" s="720" t="s">
        <v>1454</v>
      </c>
      <c r="D5093" s="719" t="s">
        <v>1434</v>
      </c>
      <c r="E5093" s="721">
        <v>0.13</v>
      </c>
    </row>
    <row r="5094" spans="2:5">
      <c r="B5094" s="1079">
        <v>91129</v>
      </c>
      <c r="C5094" s="1080" t="s">
        <v>1455</v>
      </c>
      <c r="D5094" s="1079" t="s">
        <v>1434</v>
      </c>
      <c r="E5094" s="718">
        <v>0.2</v>
      </c>
    </row>
    <row r="5095" spans="2:5">
      <c r="B5095" s="719">
        <v>91130</v>
      </c>
      <c r="C5095" s="720" t="s">
        <v>1456</v>
      </c>
      <c r="D5095" s="719" t="s">
        <v>1434</v>
      </c>
      <c r="E5095" s="721">
        <v>0.27</v>
      </c>
    </row>
    <row r="5096" spans="2:5">
      <c r="B5096" s="1079">
        <v>91132</v>
      </c>
      <c r="C5096" s="1080" t="s">
        <v>1457</v>
      </c>
      <c r="D5096" s="1079" t="s">
        <v>1434</v>
      </c>
      <c r="E5096" s="718">
        <v>0.37</v>
      </c>
    </row>
    <row r="5097" spans="2:5">
      <c r="B5097" s="719">
        <v>91134</v>
      </c>
      <c r="C5097" s="720" t="s">
        <v>1458</v>
      </c>
      <c r="D5097" s="719" t="s">
        <v>1094</v>
      </c>
      <c r="E5097" s="721">
        <v>2.19</v>
      </c>
    </row>
    <row r="5098" spans="2:5">
      <c r="B5098" s="1079">
        <v>91135</v>
      </c>
      <c r="C5098" s="1080" t="s">
        <v>1459</v>
      </c>
      <c r="D5098" s="1079" t="s">
        <v>1094</v>
      </c>
      <c r="E5098" s="718">
        <v>3.94</v>
      </c>
    </row>
    <row r="5099" spans="2:5">
      <c r="B5099" s="719">
        <v>91136</v>
      </c>
      <c r="C5099" s="720" t="s">
        <v>1460</v>
      </c>
      <c r="D5099" s="719" t="s">
        <v>1094</v>
      </c>
      <c r="E5099" s="721">
        <v>5.68</v>
      </c>
    </row>
    <row r="5100" spans="2:5">
      <c r="B5100" s="1079">
        <v>91137</v>
      </c>
      <c r="C5100" s="1080" t="s">
        <v>1461</v>
      </c>
      <c r="D5100" s="1079" t="s">
        <v>1094</v>
      </c>
      <c r="E5100" s="718">
        <v>7.43</v>
      </c>
    </row>
    <row r="5101" spans="2:5">
      <c r="B5101" s="719">
        <v>91138</v>
      </c>
      <c r="C5101" s="720" t="s">
        <v>1462</v>
      </c>
      <c r="D5101" s="719" t="s">
        <v>1463</v>
      </c>
      <c r="E5101" s="721">
        <v>74.34</v>
      </c>
    </row>
    <row r="5102" spans="2:5" ht="30">
      <c r="B5102" s="1079">
        <v>91139</v>
      </c>
      <c r="C5102" s="1080" t="s">
        <v>1464</v>
      </c>
      <c r="D5102" s="1079" t="s">
        <v>1463</v>
      </c>
      <c r="E5102" s="718">
        <v>39.43</v>
      </c>
    </row>
    <row r="5103" spans="2:5" ht="30">
      <c r="B5103" s="719">
        <v>91140</v>
      </c>
      <c r="C5103" s="720" t="s">
        <v>1465</v>
      </c>
      <c r="D5103" s="719" t="s">
        <v>1463</v>
      </c>
      <c r="E5103" s="721">
        <v>17.45</v>
      </c>
    </row>
    <row r="5104" spans="2:5">
      <c r="B5104" s="1079">
        <v>91141</v>
      </c>
      <c r="C5104" s="1080" t="s">
        <v>1466</v>
      </c>
      <c r="D5104" s="1079" t="s">
        <v>1463</v>
      </c>
      <c r="E5104" s="718">
        <v>113.78</v>
      </c>
    </row>
    <row r="5105" spans="2:5" ht="30">
      <c r="B5105" s="719">
        <v>91142</v>
      </c>
      <c r="C5105" s="720" t="s">
        <v>1467</v>
      </c>
      <c r="D5105" s="719" t="s">
        <v>1463</v>
      </c>
      <c r="E5105" s="721">
        <v>74.34</v>
      </c>
    </row>
    <row r="5106" spans="2:5" ht="30">
      <c r="B5106" s="1079">
        <v>91143</v>
      </c>
      <c r="C5106" s="1080" t="s">
        <v>1468</v>
      </c>
      <c r="D5106" s="1079" t="s">
        <v>1463</v>
      </c>
      <c r="E5106" s="718">
        <v>17.45</v>
      </c>
    </row>
    <row r="5107" spans="2:5">
      <c r="B5107" s="719">
        <v>91144</v>
      </c>
      <c r="C5107" s="720" t="s">
        <v>1469</v>
      </c>
      <c r="D5107" s="719" t="s">
        <v>1463</v>
      </c>
      <c r="E5107" s="721">
        <v>153.22</v>
      </c>
    </row>
    <row r="5108" spans="2:5" ht="30">
      <c r="B5108" s="1079">
        <v>91145</v>
      </c>
      <c r="C5108" s="1080" t="s">
        <v>1470</v>
      </c>
      <c r="D5108" s="1079" t="s">
        <v>1463</v>
      </c>
      <c r="E5108" s="718">
        <v>113.78</v>
      </c>
    </row>
    <row r="5109" spans="2:5" ht="30">
      <c r="B5109" s="719">
        <v>91146</v>
      </c>
      <c r="C5109" s="720" t="s">
        <v>1471</v>
      </c>
      <c r="D5109" s="719" t="s">
        <v>1463</v>
      </c>
      <c r="E5109" s="721">
        <v>21.98</v>
      </c>
    </row>
    <row r="5110" spans="2:5">
      <c r="B5110" s="1079">
        <v>91147</v>
      </c>
      <c r="C5110" s="1080" t="s">
        <v>1472</v>
      </c>
      <c r="D5110" s="1079" t="s">
        <v>1463</v>
      </c>
      <c r="E5110" s="718">
        <v>210.11</v>
      </c>
    </row>
    <row r="5111" spans="2:5" ht="30">
      <c r="B5111" s="719">
        <v>91148</v>
      </c>
      <c r="C5111" s="720" t="s">
        <v>1473</v>
      </c>
      <c r="D5111" s="719" t="s">
        <v>1463</v>
      </c>
      <c r="E5111" s="721">
        <v>135.76</v>
      </c>
    </row>
    <row r="5112" spans="2:5" ht="30">
      <c r="B5112" s="1079">
        <v>91149</v>
      </c>
      <c r="C5112" s="1080" t="s">
        <v>1474</v>
      </c>
      <c r="D5112" s="1079" t="s">
        <v>1463</v>
      </c>
      <c r="E5112" s="718">
        <v>34.9</v>
      </c>
    </row>
    <row r="5113" spans="2:5">
      <c r="B5113" s="719">
        <v>92121</v>
      </c>
      <c r="C5113" s="720" t="s">
        <v>1475</v>
      </c>
      <c r="D5113" s="719" t="s">
        <v>25</v>
      </c>
      <c r="E5113" s="721">
        <v>20.37</v>
      </c>
    </row>
    <row r="5114" spans="2:5">
      <c r="B5114" s="1079">
        <v>92122</v>
      </c>
      <c r="C5114" s="1080" t="s">
        <v>1476</v>
      </c>
      <c r="D5114" s="1079" t="s">
        <v>25</v>
      </c>
      <c r="E5114" s="718">
        <v>33.31</v>
      </c>
    </row>
    <row r="5115" spans="2:5">
      <c r="B5115" s="719">
        <v>92123</v>
      </c>
      <c r="C5115" s="720" t="s">
        <v>1477</v>
      </c>
      <c r="D5115" s="719" t="s">
        <v>25</v>
      </c>
      <c r="E5115" s="721">
        <v>30.87</v>
      </c>
    </row>
    <row r="5116" spans="2:5">
      <c r="B5116" s="1079">
        <v>94926</v>
      </c>
      <c r="C5116" s="1080" t="s">
        <v>9975</v>
      </c>
      <c r="D5116" s="1079" t="s">
        <v>0</v>
      </c>
      <c r="E5116" s="718">
        <v>1</v>
      </c>
    </row>
    <row r="5117" spans="2:5">
      <c r="B5117" s="719">
        <v>94927</v>
      </c>
      <c r="C5117" s="720" t="s">
        <v>9976</v>
      </c>
      <c r="D5117" s="719" t="s">
        <v>0</v>
      </c>
      <c r="E5117" s="721">
        <v>0.52</v>
      </c>
    </row>
    <row r="5118" spans="2:5" ht="30">
      <c r="B5118" s="1079">
        <v>94928</v>
      </c>
      <c r="C5118" s="1080" t="s">
        <v>9977</v>
      </c>
      <c r="D5118" s="1079" t="s">
        <v>30</v>
      </c>
      <c r="E5118" s="718">
        <v>1.59</v>
      </c>
    </row>
    <row r="5119" spans="2:5" ht="30">
      <c r="B5119" s="719">
        <v>94929</v>
      </c>
      <c r="C5119" s="720" t="s">
        <v>9978</v>
      </c>
      <c r="D5119" s="719" t="s">
        <v>30</v>
      </c>
      <c r="E5119" s="721">
        <v>2.79</v>
      </c>
    </row>
    <row r="5120" spans="2:5" ht="30">
      <c r="B5120" s="1079">
        <v>94930</v>
      </c>
      <c r="C5120" s="1080" t="s">
        <v>9979</v>
      </c>
      <c r="D5120" s="1079" t="s">
        <v>30</v>
      </c>
      <c r="E5120" s="718">
        <v>0.82</v>
      </c>
    </row>
    <row r="5121" spans="2:5" ht="30">
      <c r="B5121" s="719">
        <v>94931</v>
      </c>
      <c r="C5121" s="720" t="s">
        <v>9980</v>
      </c>
      <c r="D5121" s="719" t="s">
        <v>30</v>
      </c>
      <c r="E5121" s="721">
        <v>1.45</v>
      </c>
    </row>
    <row r="5122" spans="2:5" ht="30">
      <c r="B5122" s="1079">
        <v>94932</v>
      </c>
      <c r="C5122" s="1080" t="s">
        <v>9981</v>
      </c>
      <c r="D5122" s="1079" t="s">
        <v>30</v>
      </c>
      <c r="E5122" s="718">
        <v>2.96</v>
      </c>
    </row>
    <row r="5123" spans="2:5" ht="30">
      <c r="B5123" s="719">
        <v>94934</v>
      </c>
      <c r="C5123" s="720" t="s">
        <v>9982</v>
      </c>
      <c r="D5123" s="719" t="s">
        <v>30</v>
      </c>
      <c r="E5123" s="721">
        <v>1.02</v>
      </c>
    </row>
    <row r="5124" spans="2:5" ht="30">
      <c r="B5124" s="1079">
        <v>94935</v>
      </c>
      <c r="C5124" s="1080" t="s">
        <v>9983</v>
      </c>
      <c r="D5124" s="1079" t="s">
        <v>30</v>
      </c>
      <c r="E5124" s="718">
        <v>1.6</v>
      </c>
    </row>
    <row r="5125" spans="2:5" ht="30">
      <c r="B5125" s="719">
        <v>94936</v>
      </c>
      <c r="C5125" s="720" t="s">
        <v>9984</v>
      </c>
      <c r="D5125" s="719" t="s">
        <v>30</v>
      </c>
      <c r="E5125" s="721">
        <v>2.57</v>
      </c>
    </row>
    <row r="5126" spans="2:5" ht="30">
      <c r="B5126" s="1079">
        <v>94937</v>
      </c>
      <c r="C5126" s="1080" t="s">
        <v>9985</v>
      </c>
      <c r="D5126" s="1079" t="s">
        <v>30</v>
      </c>
      <c r="E5126" s="718">
        <v>3.79</v>
      </c>
    </row>
    <row r="5127" spans="2:5" ht="30">
      <c r="B5127" s="719">
        <v>94938</v>
      </c>
      <c r="C5127" s="720" t="s">
        <v>9986</v>
      </c>
      <c r="D5127" s="719" t="s">
        <v>30</v>
      </c>
      <c r="E5127" s="721">
        <v>5.01</v>
      </c>
    </row>
    <row r="5128" spans="2:5">
      <c r="B5128" s="1079">
        <v>94939</v>
      </c>
      <c r="C5128" s="1080" t="s">
        <v>9987</v>
      </c>
      <c r="D5128" s="1079" t="s">
        <v>0</v>
      </c>
      <c r="E5128" s="718">
        <v>1.56</v>
      </c>
    </row>
    <row r="5129" spans="2:5">
      <c r="B5129" s="719">
        <v>94940</v>
      </c>
      <c r="C5129" s="720" t="s">
        <v>9988</v>
      </c>
      <c r="D5129" s="719" t="s">
        <v>0</v>
      </c>
      <c r="E5129" s="721">
        <v>0.81</v>
      </c>
    </row>
    <row r="5130" spans="2:5">
      <c r="B5130" s="1079">
        <v>94941</v>
      </c>
      <c r="C5130" s="1080" t="s">
        <v>9989</v>
      </c>
      <c r="D5130" s="1079" t="s">
        <v>26</v>
      </c>
      <c r="E5130" s="718">
        <v>0.05</v>
      </c>
    </row>
    <row r="5131" spans="2:5">
      <c r="B5131" s="719">
        <v>94942</v>
      </c>
      <c r="C5131" s="720" t="s">
        <v>9990</v>
      </c>
      <c r="D5131" s="719" t="s">
        <v>0</v>
      </c>
      <c r="E5131" s="721">
        <v>0.63</v>
      </c>
    </row>
    <row r="5132" spans="2:5">
      <c r="B5132" s="1079">
        <v>94943</v>
      </c>
      <c r="C5132" s="1080" t="s">
        <v>9991</v>
      </c>
      <c r="D5132" s="1079" t="s">
        <v>0</v>
      </c>
      <c r="E5132" s="718">
        <v>0.34</v>
      </c>
    </row>
    <row r="5133" spans="2:5" ht="30">
      <c r="B5133" s="719">
        <v>94944</v>
      </c>
      <c r="C5133" s="720" t="s">
        <v>9992</v>
      </c>
      <c r="D5133" s="719" t="s">
        <v>0</v>
      </c>
      <c r="E5133" s="721">
        <v>0.87</v>
      </c>
    </row>
    <row r="5134" spans="2:5" ht="30">
      <c r="B5134" s="1079">
        <v>94945</v>
      </c>
      <c r="C5134" s="1080" t="s">
        <v>9993</v>
      </c>
      <c r="D5134" s="1079" t="s">
        <v>0</v>
      </c>
      <c r="E5134" s="718">
        <v>0.21</v>
      </c>
    </row>
    <row r="5135" spans="2:5">
      <c r="B5135" s="719">
        <v>94946</v>
      </c>
      <c r="C5135" s="720" t="s">
        <v>9994</v>
      </c>
      <c r="D5135" s="719" t="s">
        <v>30</v>
      </c>
      <c r="E5135" s="721">
        <v>0.89</v>
      </c>
    </row>
    <row r="5136" spans="2:5">
      <c r="B5136" s="1079">
        <v>94947</v>
      </c>
      <c r="C5136" s="1080" t="s">
        <v>9995</v>
      </c>
      <c r="D5136" s="1079" t="s">
        <v>30</v>
      </c>
      <c r="E5136" s="718">
        <v>0.66</v>
      </c>
    </row>
    <row r="5137" spans="2:5" ht="30">
      <c r="B5137" s="719">
        <v>94948</v>
      </c>
      <c r="C5137" s="720" t="s">
        <v>9996</v>
      </c>
      <c r="D5137" s="719" t="s">
        <v>30</v>
      </c>
      <c r="E5137" s="721">
        <v>0.47</v>
      </c>
    </row>
    <row r="5138" spans="2:5" ht="30">
      <c r="B5138" s="1079">
        <v>94949</v>
      </c>
      <c r="C5138" s="1080" t="s">
        <v>9997</v>
      </c>
      <c r="D5138" s="1079" t="s">
        <v>30</v>
      </c>
      <c r="E5138" s="718">
        <v>0.71</v>
      </c>
    </row>
    <row r="5139" spans="2:5" ht="30">
      <c r="B5139" s="719">
        <v>94950</v>
      </c>
      <c r="C5139" s="720" t="s">
        <v>9998</v>
      </c>
      <c r="D5139" s="719" t="s">
        <v>30</v>
      </c>
      <c r="E5139" s="721">
        <v>1.02</v>
      </c>
    </row>
    <row r="5140" spans="2:5" ht="30">
      <c r="B5140" s="1079">
        <v>94951</v>
      </c>
      <c r="C5140" s="1080" t="s">
        <v>9999</v>
      </c>
      <c r="D5140" s="1079" t="s">
        <v>30</v>
      </c>
      <c r="E5140" s="718">
        <v>1.32</v>
      </c>
    </row>
    <row r="5141" spans="2:5" ht="30">
      <c r="B5141" s="719">
        <v>94952</v>
      </c>
      <c r="C5141" s="720" t="s">
        <v>10000</v>
      </c>
      <c r="D5141" s="719" t="s">
        <v>30</v>
      </c>
      <c r="E5141" s="721">
        <v>0.27</v>
      </c>
    </row>
    <row r="5142" spans="2:5">
      <c r="B5142" s="1079">
        <v>94953</v>
      </c>
      <c r="C5142" s="1080" t="s">
        <v>10001</v>
      </c>
      <c r="D5142" s="1079" t="s">
        <v>0</v>
      </c>
      <c r="E5142" s="718">
        <v>4.03</v>
      </c>
    </row>
    <row r="5143" spans="2:5">
      <c r="B5143" s="719">
        <v>94954</v>
      </c>
      <c r="C5143" s="720" t="s">
        <v>10002</v>
      </c>
      <c r="D5143" s="719" t="s">
        <v>0</v>
      </c>
      <c r="E5143" s="721">
        <v>0.65</v>
      </c>
    </row>
    <row r="5144" spans="2:5">
      <c r="B5144" s="1079">
        <v>94955</v>
      </c>
      <c r="C5144" s="1080" t="s">
        <v>10003</v>
      </c>
      <c r="D5144" s="1079" t="s">
        <v>0</v>
      </c>
      <c r="E5144" s="718">
        <v>0.97</v>
      </c>
    </row>
    <row r="5145" spans="2:5">
      <c r="B5145" s="719">
        <v>94956</v>
      </c>
      <c r="C5145" s="720" t="s">
        <v>10004</v>
      </c>
      <c r="D5145" s="719" t="s">
        <v>0</v>
      </c>
      <c r="E5145" s="721">
        <v>1.38</v>
      </c>
    </row>
    <row r="5146" spans="2:5">
      <c r="B5146" s="1079">
        <v>94957</v>
      </c>
      <c r="C5146" s="1080" t="s">
        <v>10005</v>
      </c>
      <c r="D5146" s="1079" t="s">
        <v>0</v>
      </c>
      <c r="E5146" s="718">
        <v>1.79</v>
      </c>
    </row>
    <row r="5147" spans="2:5">
      <c r="B5147" s="719">
        <v>94958</v>
      </c>
      <c r="C5147" s="720" t="s">
        <v>10006</v>
      </c>
      <c r="D5147" s="719" t="s">
        <v>0</v>
      </c>
      <c r="E5147" s="721">
        <v>0.48</v>
      </c>
    </row>
    <row r="5148" spans="2:5">
      <c r="B5148" s="1079">
        <v>94959</v>
      </c>
      <c r="C5148" s="1080" t="s">
        <v>10007</v>
      </c>
      <c r="D5148" s="1079" t="s">
        <v>29</v>
      </c>
      <c r="E5148" s="718">
        <v>1.1100000000000001</v>
      </c>
    </row>
    <row r="5149" spans="2:5">
      <c r="B5149" s="719">
        <v>94960</v>
      </c>
      <c r="C5149" s="720" t="s">
        <v>10008</v>
      </c>
      <c r="D5149" s="719" t="s">
        <v>29</v>
      </c>
      <c r="E5149" s="721">
        <v>0.91</v>
      </c>
    </row>
    <row r="5150" spans="2:5">
      <c r="B5150" s="1079">
        <v>94961</v>
      </c>
      <c r="C5150" s="1080" t="s">
        <v>10009</v>
      </c>
      <c r="D5150" s="1079" t="s">
        <v>29</v>
      </c>
      <c r="E5150" s="718">
        <v>0.41</v>
      </c>
    </row>
    <row r="5151" spans="2:5">
      <c r="B5151" s="719">
        <v>9537</v>
      </c>
      <c r="C5151" s="720" t="s">
        <v>1</v>
      </c>
      <c r="D5151" s="719" t="s">
        <v>0</v>
      </c>
      <c r="E5151" s="721">
        <v>2.1</v>
      </c>
    </row>
    <row r="5152" spans="2:5">
      <c r="B5152" s="1079" t="s">
        <v>1478</v>
      </c>
      <c r="C5152" s="1080" t="s">
        <v>5954</v>
      </c>
      <c r="D5152" s="1079" t="s">
        <v>0</v>
      </c>
      <c r="E5152" s="718">
        <v>1.47</v>
      </c>
    </row>
    <row r="5153" spans="2:5">
      <c r="B5153" s="719" t="s">
        <v>1479</v>
      </c>
      <c r="C5153" s="720" t="s">
        <v>1480</v>
      </c>
      <c r="D5153" s="719" t="s">
        <v>0</v>
      </c>
      <c r="E5153" s="721">
        <v>7.41</v>
      </c>
    </row>
    <row r="5154" spans="2:5">
      <c r="B5154" s="1079" t="s">
        <v>1481</v>
      </c>
      <c r="C5154" s="1080" t="s">
        <v>1482</v>
      </c>
      <c r="D5154" s="1079" t="s">
        <v>0</v>
      </c>
      <c r="E5154" s="718">
        <v>5.43</v>
      </c>
    </row>
    <row r="5155" spans="2:5">
      <c r="B5155" s="719" t="s">
        <v>1483</v>
      </c>
      <c r="C5155" s="720" t="s">
        <v>1484</v>
      </c>
      <c r="D5155" s="719" t="s">
        <v>0</v>
      </c>
      <c r="E5155" s="721">
        <v>10.27</v>
      </c>
    </row>
    <row r="5156" spans="2:5">
      <c r="B5156" s="1079" t="s">
        <v>1485</v>
      </c>
      <c r="C5156" s="1080" t="s">
        <v>1486</v>
      </c>
      <c r="D5156" s="1079" t="s">
        <v>0</v>
      </c>
      <c r="E5156" s="718">
        <v>21.3</v>
      </c>
    </row>
    <row r="5157" spans="2:5">
      <c r="B5157" s="719" t="s">
        <v>1487</v>
      </c>
      <c r="C5157" s="720" t="s">
        <v>1488</v>
      </c>
      <c r="D5157" s="719" t="s">
        <v>0</v>
      </c>
      <c r="E5157" s="721">
        <v>18.190000000000001</v>
      </c>
    </row>
    <row r="5158" spans="2:5">
      <c r="B5158" s="1079" t="s">
        <v>1489</v>
      </c>
      <c r="C5158" s="1080" t="s">
        <v>1490</v>
      </c>
      <c r="D5158" s="1079" t="s">
        <v>0</v>
      </c>
      <c r="E5158" s="718">
        <v>12.01</v>
      </c>
    </row>
    <row r="5159" spans="2:5">
      <c r="B5159" s="719" t="s">
        <v>22</v>
      </c>
      <c r="C5159" s="720" t="s">
        <v>23</v>
      </c>
      <c r="D5159" s="719" t="s">
        <v>0</v>
      </c>
      <c r="E5159" s="721">
        <v>3.47</v>
      </c>
    </row>
    <row r="5160" spans="2:5">
      <c r="B5160" s="1079" t="s">
        <v>1491</v>
      </c>
      <c r="C5160" s="1080" t="s">
        <v>1492</v>
      </c>
      <c r="D5160" s="1079" t="s">
        <v>30</v>
      </c>
      <c r="E5160" s="718">
        <v>22.5</v>
      </c>
    </row>
    <row r="5161" spans="2:5">
      <c r="B5161" s="719">
        <v>84117</v>
      </c>
      <c r="C5161" s="720" t="s">
        <v>1493</v>
      </c>
      <c r="D5161" s="719" t="s">
        <v>0</v>
      </c>
      <c r="E5161" s="721">
        <v>17.53</v>
      </c>
    </row>
    <row r="5162" spans="2:5">
      <c r="B5162" s="1079">
        <v>84120</v>
      </c>
      <c r="C5162" s="1080" t="s">
        <v>1494</v>
      </c>
      <c r="D5162" s="1079" t="s">
        <v>0</v>
      </c>
      <c r="E5162" s="718">
        <v>14.87</v>
      </c>
    </row>
    <row r="5163" spans="2:5">
      <c r="B5163" s="719">
        <v>84123</v>
      </c>
      <c r="C5163" s="720" t="s">
        <v>1495</v>
      </c>
      <c r="D5163" s="719" t="s">
        <v>0</v>
      </c>
      <c r="E5163" s="721">
        <v>4.95</v>
      </c>
    </row>
    <row r="5164" spans="2:5">
      <c r="B5164" s="1079">
        <v>84125</v>
      </c>
      <c r="C5164" s="1080" t="s">
        <v>5955</v>
      </c>
      <c r="D5164" s="1079" t="s">
        <v>0</v>
      </c>
      <c r="E5164" s="718">
        <v>6.43</v>
      </c>
    </row>
    <row r="5165" spans="2:5">
      <c r="B5165" s="719" t="s">
        <v>1496</v>
      </c>
      <c r="C5165" s="720" t="s">
        <v>1497</v>
      </c>
      <c r="D5165" s="719" t="s">
        <v>29</v>
      </c>
      <c r="E5165" s="721">
        <v>38.99</v>
      </c>
    </row>
    <row r="5166" spans="2:5">
      <c r="B5166" s="1079" t="s">
        <v>1498</v>
      </c>
      <c r="C5166" s="1080" t="s">
        <v>1499</v>
      </c>
      <c r="D5166" s="1079" t="s">
        <v>29</v>
      </c>
      <c r="E5166" s="718">
        <v>64.39</v>
      </c>
    </row>
    <row r="5167" spans="2:5">
      <c r="B5167" s="719">
        <v>84127</v>
      </c>
      <c r="C5167" s="720" t="s">
        <v>5956</v>
      </c>
      <c r="D5167" s="719" t="s">
        <v>29</v>
      </c>
      <c r="E5167" s="721">
        <v>312.61</v>
      </c>
    </row>
    <row r="5168" spans="2:5">
      <c r="B5168" s="1079">
        <v>40841</v>
      </c>
      <c r="C5168" s="1080" t="s">
        <v>1500</v>
      </c>
      <c r="D5168" s="1079" t="s">
        <v>30</v>
      </c>
      <c r="E5168" s="718">
        <v>92.83</v>
      </c>
    </row>
    <row r="5169" spans="2:5">
      <c r="B5169" s="719">
        <v>6391</v>
      </c>
      <c r="C5169" s="720" t="s">
        <v>1501</v>
      </c>
      <c r="D5169" s="719" t="s">
        <v>29</v>
      </c>
      <c r="E5169" s="721">
        <v>114.96</v>
      </c>
    </row>
    <row r="5170" spans="2:5" ht="30">
      <c r="B5170" s="1079">
        <v>84132</v>
      </c>
      <c r="C5170" s="1080" t="s">
        <v>5957</v>
      </c>
      <c r="D5170" s="1079" t="s">
        <v>29</v>
      </c>
      <c r="E5170" s="718">
        <v>171.77</v>
      </c>
    </row>
    <row r="5171" spans="2:5" ht="30">
      <c r="B5171" s="719">
        <v>84133</v>
      </c>
      <c r="C5171" s="720" t="s">
        <v>5958</v>
      </c>
      <c r="D5171" s="719" t="s">
        <v>29</v>
      </c>
      <c r="E5171" s="721">
        <v>258.85000000000002</v>
      </c>
    </row>
    <row r="5172" spans="2:5" ht="30">
      <c r="B5172" s="1079">
        <v>71516</v>
      </c>
      <c r="C5172" s="1080" t="s">
        <v>5959</v>
      </c>
      <c r="D5172" s="1079" t="s">
        <v>30</v>
      </c>
      <c r="E5172" s="718">
        <v>566.55999999999995</v>
      </c>
    </row>
    <row r="5173" spans="2:5">
      <c r="B5173" s="719">
        <v>73361</v>
      </c>
      <c r="C5173" s="720" t="s">
        <v>1502</v>
      </c>
      <c r="D5173" s="719" t="s">
        <v>25</v>
      </c>
      <c r="E5173" s="721">
        <v>331.21</v>
      </c>
    </row>
    <row r="5174" spans="2:5">
      <c r="B5174" s="1079">
        <v>73503</v>
      </c>
      <c r="C5174" s="1080" t="s">
        <v>5960</v>
      </c>
      <c r="D5174" s="1079" t="s">
        <v>29</v>
      </c>
      <c r="E5174" s="718">
        <v>6.71</v>
      </c>
    </row>
    <row r="5175" spans="2:5">
      <c r="B5175" s="719">
        <v>73504</v>
      </c>
      <c r="C5175" s="720" t="s">
        <v>5961</v>
      </c>
      <c r="D5175" s="719" t="s">
        <v>29</v>
      </c>
      <c r="E5175" s="721">
        <v>5.67</v>
      </c>
    </row>
    <row r="5176" spans="2:5">
      <c r="B5176" s="1079">
        <v>73505</v>
      </c>
      <c r="C5176" s="1080" t="s">
        <v>5962</v>
      </c>
      <c r="D5176" s="1079" t="s">
        <v>29</v>
      </c>
      <c r="E5176" s="718">
        <v>4.6900000000000004</v>
      </c>
    </row>
    <row r="5177" spans="2:5">
      <c r="B5177" s="719">
        <v>73506</v>
      </c>
      <c r="C5177" s="720" t="s">
        <v>5963</v>
      </c>
      <c r="D5177" s="719" t="s">
        <v>29</v>
      </c>
      <c r="E5177" s="721">
        <v>3.81</v>
      </c>
    </row>
    <row r="5178" spans="2:5">
      <c r="B5178" s="1079">
        <v>73507</v>
      </c>
      <c r="C5178" s="1080" t="s">
        <v>5964</v>
      </c>
      <c r="D5178" s="1079" t="s">
        <v>29</v>
      </c>
      <c r="E5178" s="718">
        <v>2.98</v>
      </c>
    </row>
    <row r="5179" spans="2:5">
      <c r="B5179" s="719">
        <v>73508</v>
      </c>
      <c r="C5179" s="720" t="s">
        <v>5965</v>
      </c>
      <c r="D5179" s="719" t="s">
        <v>29</v>
      </c>
      <c r="E5179" s="721">
        <v>2.27</v>
      </c>
    </row>
    <row r="5180" spans="2:5">
      <c r="B5180" s="1079">
        <v>73509</v>
      </c>
      <c r="C5180" s="1080" t="s">
        <v>5966</v>
      </c>
      <c r="D5180" s="1079" t="s">
        <v>29</v>
      </c>
      <c r="E5180" s="718">
        <v>1.64</v>
      </c>
    </row>
    <row r="5181" spans="2:5">
      <c r="B5181" s="719">
        <v>73510</v>
      </c>
      <c r="C5181" s="720" t="s">
        <v>5967</v>
      </c>
      <c r="D5181" s="719" t="s">
        <v>29</v>
      </c>
      <c r="E5181" s="721">
        <v>17.28</v>
      </c>
    </row>
    <row r="5182" spans="2:5">
      <c r="B5182" s="1079">
        <v>73511</v>
      </c>
      <c r="C5182" s="1080" t="s">
        <v>5968</v>
      </c>
      <c r="D5182" s="1079" t="s">
        <v>29</v>
      </c>
      <c r="E5182" s="718">
        <v>14.91</v>
      </c>
    </row>
    <row r="5183" spans="2:5">
      <c r="B5183" s="719">
        <v>73512</v>
      </c>
      <c r="C5183" s="720" t="s">
        <v>5969</v>
      </c>
      <c r="D5183" s="719" t="s">
        <v>29</v>
      </c>
      <c r="E5183" s="721">
        <v>12.94</v>
      </c>
    </row>
    <row r="5184" spans="2:5">
      <c r="B5184" s="1079">
        <v>73513</v>
      </c>
      <c r="C5184" s="1080" t="s">
        <v>5970</v>
      </c>
      <c r="D5184" s="1079" t="s">
        <v>29</v>
      </c>
      <c r="E5184" s="718">
        <v>10.91</v>
      </c>
    </row>
    <row r="5185" spans="2:5">
      <c r="B5185" s="719">
        <v>73514</v>
      </c>
      <c r="C5185" s="720" t="s">
        <v>5971</v>
      </c>
      <c r="D5185" s="719" t="s">
        <v>29</v>
      </c>
      <c r="E5185" s="721">
        <v>9.06</v>
      </c>
    </row>
    <row r="5186" spans="2:5">
      <c r="B5186" s="1079">
        <v>73515</v>
      </c>
      <c r="C5186" s="1080" t="s">
        <v>5972</v>
      </c>
      <c r="D5186" s="1079" t="s">
        <v>29</v>
      </c>
      <c r="E5186" s="718">
        <v>7.33</v>
      </c>
    </row>
    <row r="5187" spans="2:5">
      <c r="B5187" s="719">
        <v>73516</v>
      </c>
      <c r="C5187" s="720" t="s">
        <v>5973</v>
      </c>
      <c r="D5187" s="719" t="s">
        <v>29</v>
      </c>
      <c r="E5187" s="721">
        <v>5.77</v>
      </c>
    </row>
    <row r="5188" spans="2:5">
      <c r="B5188" s="1079">
        <v>73517</v>
      </c>
      <c r="C5188" s="1080" t="s">
        <v>5974</v>
      </c>
      <c r="D5188" s="1079" t="s">
        <v>29</v>
      </c>
      <c r="E5188" s="718">
        <v>4.37</v>
      </c>
    </row>
    <row r="5189" spans="2:5">
      <c r="B5189" s="719">
        <v>73518</v>
      </c>
      <c r="C5189" s="720" t="s">
        <v>5975</v>
      </c>
      <c r="D5189" s="719" t="s">
        <v>29</v>
      </c>
      <c r="E5189" s="721">
        <v>3.79</v>
      </c>
    </row>
    <row r="5190" spans="2:5">
      <c r="B5190" s="1079">
        <v>73519</v>
      </c>
      <c r="C5190" s="1080" t="s">
        <v>5976</v>
      </c>
      <c r="D5190" s="1079" t="s">
        <v>29</v>
      </c>
      <c r="E5190" s="718">
        <v>3.17</v>
      </c>
    </row>
    <row r="5191" spans="2:5">
      <c r="B5191" s="719">
        <v>73520</v>
      </c>
      <c r="C5191" s="720" t="s">
        <v>5977</v>
      </c>
      <c r="D5191" s="719" t="s">
        <v>29</v>
      </c>
      <c r="E5191" s="721">
        <v>2.67</v>
      </c>
    </row>
    <row r="5192" spans="2:5">
      <c r="B5192" s="1079">
        <v>73521</v>
      </c>
      <c r="C5192" s="1080" t="s">
        <v>5978</v>
      </c>
      <c r="D5192" s="1079" t="s">
        <v>29</v>
      </c>
      <c r="E5192" s="718">
        <v>2.15</v>
      </c>
    </row>
    <row r="5193" spans="2:5">
      <c r="B5193" s="719">
        <v>73522</v>
      </c>
      <c r="C5193" s="720" t="s">
        <v>5979</v>
      </c>
      <c r="D5193" s="719" t="s">
        <v>29</v>
      </c>
      <c r="E5193" s="721">
        <v>1.7</v>
      </c>
    </row>
    <row r="5194" spans="2:5">
      <c r="B5194" s="1079">
        <v>73523</v>
      </c>
      <c r="C5194" s="1080" t="s">
        <v>5980</v>
      </c>
      <c r="D5194" s="1079" t="s">
        <v>29</v>
      </c>
      <c r="E5194" s="718">
        <v>1.27</v>
      </c>
    </row>
    <row r="5195" spans="2:5">
      <c r="B5195" s="719">
        <v>73524</v>
      </c>
      <c r="C5195" s="720" t="s">
        <v>5981</v>
      </c>
      <c r="D5195" s="719" t="s">
        <v>29</v>
      </c>
      <c r="E5195" s="721">
        <v>1</v>
      </c>
    </row>
    <row r="5196" spans="2:5">
      <c r="B5196" s="1079">
        <v>73587</v>
      </c>
      <c r="C5196" s="1080" t="s">
        <v>5982</v>
      </c>
      <c r="D5196" s="1079" t="s">
        <v>29</v>
      </c>
      <c r="E5196" s="718">
        <v>1.1499999999999999</v>
      </c>
    </row>
    <row r="5197" spans="2:5">
      <c r="B5197" s="719">
        <v>73588</v>
      </c>
      <c r="C5197" s="720" t="s">
        <v>5983</v>
      </c>
      <c r="D5197" s="719" t="s">
        <v>29</v>
      </c>
      <c r="E5197" s="721">
        <v>0.77</v>
      </c>
    </row>
    <row r="5198" spans="2:5">
      <c r="B5198" s="1079">
        <v>73589</v>
      </c>
      <c r="C5198" s="1080" t="s">
        <v>5984</v>
      </c>
      <c r="D5198" s="1079" t="s">
        <v>29</v>
      </c>
      <c r="E5198" s="718">
        <v>0.53</v>
      </c>
    </row>
    <row r="5199" spans="2:5">
      <c r="B5199" s="719">
        <v>73590</v>
      </c>
      <c r="C5199" s="720" t="s">
        <v>5985</v>
      </c>
      <c r="D5199" s="719" t="s">
        <v>29</v>
      </c>
      <c r="E5199" s="721">
        <v>0.33</v>
      </c>
    </row>
    <row r="5200" spans="2:5">
      <c r="B5200" s="1079">
        <v>73597</v>
      </c>
      <c r="C5200" s="1080" t="s">
        <v>5986</v>
      </c>
      <c r="D5200" s="1079" t="s">
        <v>29</v>
      </c>
      <c r="E5200" s="718">
        <v>0.77</v>
      </c>
    </row>
    <row r="5201" spans="2:5">
      <c r="B5201" s="719">
        <v>73598</v>
      </c>
      <c r="C5201" s="720" t="s">
        <v>5987</v>
      </c>
      <c r="D5201" s="719" t="s">
        <v>29</v>
      </c>
      <c r="E5201" s="721">
        <v>0.53</v>
      </c>
    </row>
    <row r="5202" spans="2:5" ht="30">
      <c r="B5202" s="1079">
        <v>73714</v>
      </c>
      <c r="C5202" s="1080" t="s">
        <v>5988</v>
      </c>
      <c r="D5202" s="1079" t="s">
        <v>30</v>
      </c>
      <c r="E5202" s="718">
        <v>1225.3399999999999</v>
      </c>
    </row>
    <row r="5203" spans="2:5">
      <c r="B5203" s="719">
        <v>86957</v>
      </c>
      <c r="C5203" s="720" t="s">
        <v>5989</v>
      </c>
      <c r="D5203" s="719" t="s">
        <v>30</v>
      </c>
      <c r="E5203" s="721">
        <v>26.46</v>
      </c>
    </row>
    <row r="5204" spans="2:5">
      <c r="B5204" s="1079">
        <v>86958</v>
      </c>
      <c r="C5204" s="1080" t="s">
        <v>5990</v>
      </c>
      <c r="D5204" s="1079" t="s">
        <v>30</v>
      </c>
      <c r="E5204" s="718">
        <v>23.08</v>
      </c>
    </row>
    <row r="5205" spans="2:5">
      <c r="B5205" s="719" t="s">
        <v>1503</v>
      </c>
      <c r="C5205" s="720" t="s">
        <v>1504</v>
      </c>
      <c r="D5205" s="719" t="s">
        <v>30</v>
      </c>
      <c r="E5205" s="721">
        <v>105.38</v>
      </c>
    </row>
    <row r="5206" spans="2:5">
      <c r="B5206" s="1079">
        <v>73672</v>
      </c>
      <c r="C5206" s="1080" t="s">
        <v>5991</v>
      </c>
      <c r="D5206" s="1079" t="s">
        <v>0</v>
      </c>
      <c r="E5206" s="718">
        <v>0.42</v>
      </c>
    </row>
    <row r="5207" spans="2:5">
      <c r="B5207" s="719" t="s">
        <v>1505</v>
      </c>
      <c r="C5207" s="720" t="s">
        <v>5992</v>
      </c>
      <c r="D5207" s="719" t="s">
        <v>0</v>
      </c>
      <c r="E5207" s="721">
        <v>0.54</v>
      </c>
    </row>
    <row r="5208" spans="2:5">
      <c r="B5208" s="1079" t="s">
        <v>1506</v>
      </c>
      <c r="C5208" s="1080" t="s">
        <v>5993</v>
      </c>
      <c r="D5208" s="1079" t="s">
        <v>0</v>
      </c>
      <c r="E5208" s="718">
        <v>0.15</v>
      </c>
    </row>
    <row r="5209" spans="2:5">
      <c r="B5209" s="719" t="s">
        <v>1507</v>
      </c>
      <c r="C5209" s="720" t="s">
        <v>1508</v>
      </c>
      <c r="D5209" s="719" t="s">
        <v>0</v>
      </c>
      <c r="E5209" s="721">
        <v>1.1100000000000001</v>
      </c>
    </row>
    <row r="5210" spans="2:5">
      <c r="B5210" s="1079">
        <v>85331</v>
      </c>
      <c r="C5210" s="1080" t="s">
        <v>1509</v>
      </c>
      <c r="D5210" s="1079" t="s">
        <v>0</v>
      </c>
      <c r="E5210" s="718">
        <v>1.07</v>
      </c>
    </row>
    <row r="5211" spans="2:5">
      <c r="B5211" s="719">
        <v>85422</v>
      </c>
      <c r="C5211" s="720" t="s">
        <v>1510</v>
      </c>
      <c r="D5211" s="719" t="s">
        <v>0</v>
      </c>
      <c r="E5211" s="721">
        <v>5.55</v>
      </c>
    </row>
    <row r="5212" spans="2:5">
      <c r="B5212" s="1079">
        <v>73683</v>
      </c>
      <c r="C5212" s="1080" t="s">
        <v>1547</v>
      </c>
      <c r="D5212" s="1079" t="s">
        <v>30</v>
      </c>
      <c r="E5212" s="718">
        <v>44.69</v>
      </c>
    </row>
    <row r="5213" spans="2:5">
      <c r="B5213" s="719" t="s">
        <v>1511</v>
      </c>
      <c r="C5213" s="720" t="s">
        <v>5994</v>
      </c>
      <c r="D5213" s="719" t="s">
        <v>0</v>
      </c>
      <c r="E5213" s="721">
        <v>46.02</v>
      </c>
    </row>
    <row r="5214" spans="2:5">
      <c r="B5214" s="1079" t="s">
        <v>1512</v>
      </c>
      <c r="C5214" s="1080" t="s">
        <v>1513</v>
      </c>
      <c r="D5214" s="1079" t="s">
        <v>29</v>
      </c>
      <c r="E5214" s="718">
        <v>2.15</v>
      </c>
    </row>
    <row r="5215" spans="2:5">
      <c r="B5215" s="719" t="s">
        <v>1514</v>
      </c>
      <c r="C5215" s="720" t="s">
        <v>1515</v>
      </c>
      <c r="D5215" s="719" t="s">
        <v>0</v>
      </c>
      <c r="E5215" s="721">
        <v>43.29</v>
      </c>
    </row>
    <row r="5216" spans="2:5">
      <c r="B5216" s="1079" t="s">
        <v>1516</v>
      </c>
      <c r="C5216" s="1080" t="s">
        <v>1517</v>
      </c>
      <c r="D5216" s="1079" t="s">
        <v>0</v>
      </c>
      <c r="E5216" s="718">
        <v>40.200000000000003</v>
      </c>
    </row>
    <row r="5217" spans="2:5">
      <c r="B5217" s="719">
        <v>84126</v>
      </c>
      <c r="C5217" s="720" t="s">
        <v>5995</v>
      </c>
      <c r="D5217" s="719" t="s">
        <v>0</v>
      </c>
      <c r="E5217" s="721">
        <v>34.06</v>
      </c>
    </row>
    <row r="5218" spans="2:5">
      <c r="B5218" s="1079">
        <v>72214</v>
      </c>
      <c r="C5218" s="1080" t="s">
        <v>5996</v>
      </c>
      <c r="D5218" s="1079" t="s">
        <v>25</v>
      </c>
      <c r="E5218" s="718">
        <v>55.57</v>
      </c>
    </row>
    <row r="5219" spans="2:5">
      <c r="B5219" s="719">
        <v>72215</v>
      </c>
      <c r="C5219" s="720" t="s">
        <v>5997</v>
      </c>
      <c r="D5219" s="719" t="s">
        <v>25</v>
      </c>
      <c r="E5219" s="721">
        <v>34.729999999999997</v>
      </c>
    </row>
    <row r="5220" spans="2:5">
      <c r="B5220" s="1079">
        <v>72216</v>
      </c>
      <c r="C5220" s="1080" t="s">
        <v>5998</v>
      </c>
      <c r="D5220" s="1079" t="s">
        <v>25</v>
      </c>
      <c r="E5220" s="718">
        <v>180.62</v>
      </c>
    </row>
    <row r="5221" spans="2:5">
      <c r="B5221" s="719">
        <v>72220</v>
      </c>
      <c r="C5221" s="720" t="s">
        <v>5999</v>
      </c>
      <c r="D5221" s="719" t="s">
        <v>0</v>
      </c>
      <c r="E5221" s="721">
        <v>13.89</v>
      </c>
    </row>
    <row r="5222" spans="2:5">
      <c r="B5222" s="1079">
        <v>72221</v>
      </c>
      <c r="C5222" s="1080" t="s">
        <v>6000</v>
      </c>
      <c r="D5222" s="1079" t="s">
        <v>0</v>
      </c>
      <c r="E5222" s="718">
        <v>13.89</v>
      </c>
    </row>
    <row r="5223" spans="2:5">
      <c r="B5223" s="719">
        <v>72224</v>
      </c>
      <c r="C5223" s="720" t="s">
        <v>6001</v>
      </c>
      <c r="D5223" s="719" t="s">
        <v>0</v>
      </c>
      <c r="E5223" s="721">
        <v>8.33</v>
      </c>
    </row>
    <row r="5224" spans="2:5">
      <c r="B5224" s="1079">
        <v>72226</v>
      </c>
      <c r="C5224" s="1080" t="s">
        <v>6002</v>
      </c>
      <c r="D5224" s="1079" t="s">
        <v>0</v>
      </c>
      <c r="E5224" s="718">
        <v>9.2200000000000006</v>
      </c>
    </row>
    <row r="5225" spans="2:5">
      <c r="B5225" s="719">
        <v>72228</v>
      </c>
      <c r="C5225" s="720" t="s">
        <v>6003</v>
      </c>
      <c r="D5225" s="719" t="s">
        <v>0</v>
      </c>
      <c r="E5225" s="721">
        <v>15.37</v>
      </c>
    </row>
    <row r="5226" spans="2:5">
      <c r="B5226" s="1079">
        <v>72237</v>
      </c>
      <c r="C5226" s="1080" t="s">
        <v>6004</v>
      </c>
      <c r="D5226" s="1079" t="s">
        <v>0</v>
      </c>
      <c r="E5226" s="718">
        <v>12.3</v>
      </c>
    </row>
    <row r="5227" spans="2:5">
      <c r="B5227" s="719">
        <v>72238</v>
      </c>
      <c r="C5227" s="720" t="s">
        <v>6005</v>
      </c>
      <c r="D5227" s="719" t="s">
        <v>0</v>
      </c>
      <c r="E5227" s="721">
        <v>6.15</v>
      </c>
    </row>
    <row r="5228" spans="2:5">
      <c r="B5228" s="1079">
        <v>73616</v>
      </c>
      <c r="C5228" s="1080" t="s">
        <v>1520</v>
      </c>
      <c r="D5228" s="1079" t="s">
        <v>25</v>
      </c>
      <c r="E5228" s="718">
        <v>202.85</v>
      </c>
    </row>
    <row r="5229" spans="2:5">
      <c r="B5229" s="719" t="s">
        <v>1521</v>
      </c>
      <c r="C5229" s="720" t="s">
        <v>6006</v>
      </c>
      <c r="D5229" s="719" t="s">
        <v>0</v>
      </c>
      <c r="E5229" s="721">
        <v>20.84</v>
      </c>
    </row>
    <row r="5230" spans="2:5">
      <c r="B5230" s="1079" t="s">
        <v>1522</v>
      </c>
      <c r="C5230" s="1080" t="s">
        <v>6007</v>
      </c>
      <c r="D5230" s="1079" t="s">
        <v>0</v>
      </c>
      <c r="E5230" s="718">
        <v>6.94</v>
      </c>
    </row>
    <row r="5231" spans="2:5">
      <c r="B5231" s="719" t="s">
        <v>1523</v>
      </c>
      <c r="C5231" s="720" t="s">
        <v>6008</v>
      </c>
      <c r="D5231" s="719" t="s">
        <v>0</v>
      </c>
      <c r="E5231" s="721">
        <v>27.73</v>
      </c>
    </row>
    <row r="5232" spans="2:5">
      <c r="B5232" s="1079" t="s">
        <v>1524</v>
      </c>
      <c r="C5232" s="1080" t="s">
        <v>6009</v>
      </c>
      <c r="D5232" s="1079" t="s">
        <v>25</v>
      </c>
      <c r="E5232" s="718">
        <v>62.41</v>
      </c>
    </row>
    <row r="5233" spans="2:5">
      <c r="B5233" s="719" t="s">
        <v>1525</v>
      </c>
      <c r="C5233" s="720" t="s">
        <v>6010</v>
      </c>
      <c r="D5233" s="719" t="s">
        <v>25</v>
      </c>
      <c r="E5233" s="721">
        <v>78.02</v>
      </c>
    </row>
    <row r="5234" spans="2:5">
      <c r="B5234" s="1079">
        <v>84152</v>
      </c>
      <c r="C5234" s="1080" t="s">
        <v>6011</v>
      </c>
      <c r="D5234" s="1079" t="s">
        <v>25</v>
      </c>
      <c r="E5234" s="718">
        <v>265.27</v>
      </c>
    </row>
    <row r="5235" spans="2:5">
      <c r="B5235" s="719">
        <v>85332</v>
      </c>
      <c r="C5235" s="720" t="s">
        <v>6012</v>
      </c>
      <c r="D5235" s="719" t="s">
        <v>30</v>
      </c>
      <c r="E5235" s="721">
        <v>4.42</v>
      </c>
    </row>
    <row r="5236" spans="2:5">
      <c r="B5236" s="1079">
        <v>85333</v>
      </c>
      <c r="C5236" s="1080" t="s">
        <v>1526</v>
      </c>
      <c r="D5236" s="1079" t="s">
        <v>30</v>
      </c>
      <c r="E5236" s="718">
        <v>15.69</v>
      </c>
    </row>
    <row r="5237" spans="2:5">
      <c r="B5237" s="719">
        <v>85334</v>
      </c>
      <c r="C5237" s="720" t="s">
        <v>1527</v>
      </c>
      <c r="D5237" s="719" t="s">
        <v>0</v>
      </c>
      <c r="E5237" s="721">
        <v>13.89</v>
      </c>
    </row>
    <row r="5238" spans="2:5">
      <c r="B5238" s="1079">
        <v>85335</v>
      </c>
      <c r="C5238" s="1080" t="s">
        <v>1528</v>
      </c>
      <c r="D5238" s="1079" t="s">
        <v>29</v>
      </c>
      <c r="E5238" s="718">
        <v>6.5</v>
      </c>
    </row>
    <row r="5239" spans="2:5">
      <c r="B5239" s="719">
        <v>85336</v>
      </c>
      <c r="C5239" s="720" t="s">
        <v>6013</v>
      </c>
      <c r="D5239" s="719" t="s">
        <v>29</v>
      </c>
      <c r="E5239" s="721">
        <v>4.37</v>
      </c>
    </row>
    <row r="5240" spans="2:5">
      <c r="B5240" s="1079">
        <v>85362</v>
      </c>
      <c r="C5240" s="1080" t="s">
        <v>6014</v>
      </c>
      <c r="D5240" s="1079" t="s">
        <v>0</v>
      </c>
      <c r="E5240" s="718">
        <v>11.11</v>
      </c>
    </row>
    <row r="5241" spans="2:5">
      <c r="B5241" s="719">
        <v>85364</v>
      </c>
      <c r="C5241" s="720" t="s">
        <v>6015</v>
      </c>
      <c r="D5241" s="719" t="s">
        <v>25</v>
      </c>
      <c r="E5241" s="721">
        <v>202.85</v>
      </c>
    </row>
    <row r="5242" spans="2:5">
      <c r="B5242" s="1079">
        <v>85366</v>
      </c>
      <c r="C5242" s="1080" t="s">
        <v>1529</v>
      </c>
      <c r="D5242" s="1079" t="s">
        <v>0</v>
      </c>
      <c r="E5242" s="718">
        <v>18.059999999999999</v>
      </c>
    </row>
    <row r="5243" spans="2:5">
      <c r="B5243" s="719">
        <v>85369</v>
      </c>
      <c r="C5243" s="720" t="s">
        <v>6016</v>
      </c>
      <c r="D5243" s="719" t="s">
        <v>0</v>
      </c>
      <c r="E5243" s="721">
        <v>31.18</v>
      </c>
    </row>
    <row r="5244" spans="2:5">
      <c r="B5244" s="1079">
        <v>85370</v>
      </c>
      <c r="C5244" s="1080" t="s">
        <v>1530</v>
      </c>
      <c r="D5244" s="1079" t="s">
        <v>25</v>
      </c>
      <c r="E5244" s="718">
        <v>213.27</v>
      </c>
    </row>
    <row r="5245" spans="2:5">
      <c r="B5245" s="719">
        <v>85371</v>
      </c>
      <c r="C5245" s="720" t="s">
        <v>1531</v>
      </c>
      <c r="D5245" s="719" t="s">
        <v>0</v>
      </c>
      <c r="E5245" s="721">
        <v>2.56</v>
      </c>
    </row>
    <row r="5246" spans="2:5">
      <c r="B5246" s="1079">
        <v>85372</v>
      </c>
      <c r="C5246" s="1080" t="s">
        <v>6017</v>
      </c>
      <c r="D5246" s="1079" t="s">
        <v>0</v>
      </c>
      <c r="E5246" s="718">
        <v>2.08</v>
      </c>
    </row>
    <row r="5247" spans="2:5">
      <c r="B5247" s="719">
        <v>85374</v>
      </c>
      <c r="C5247" s="720" t="s">
        <v>6018</v>
      </c>
      <c r="D5247" s="719" t="s">
        <v>30</v>
      </c>
      <c r="E5247" s="721">
        <v>9.26</v>
      </c>
    </row>
    <row r="5248" spans="2:5">
      <c r="B5248" s="1079">
        <v>85375</v>
      </c>
      <c r="C5248" s="1080" t="s">
        <v>1532</v>
      </c>
      <c r="D5248" s="1079" t="s">
        <v>0</v>
      </c>
      <c r="E5248" s="718">
        <v>10.92</v>
      </c>
    </row>
    <row r="5249" spans="2:5">
      <c r="B5249" s="719">
        <v>85376</v>
      </c>
      <c r="C5249" s="720" t="s">
        <v>1533</v>
      </c>
      <c r="D5249" s="719" t="s">
        <v>0</v>
      </c>
      <c r="E5249" s="721">
        <v>4.68</v>
      </c>
    </row>
    <row r="5250" spans="2:5">
      <c r="B5250" s="1079">
        <v>85383</v>
      </c>
      <c r="C5250" s="1080" t="s">
        <v>6019</v>
      </c>
      <c r="D5250" s="1079" t="s">
        <v>29</v>
      </c>
      <c r="E5250" s="718">
        <v>2.77</v>
      </c>
    </row>
    <row r="5251" spans="2:5">
      <c r="B5251" s="719">
        <v>85389</v>
      </c>
      <c r="C5251" s="720" t="s">
        <v>1534</v>
      </c>
      <c r="D5251" s="719" t="s">
        <v>29</v>
      </c>
      <c r="E5251" s="721">
        <v>67.48</v>
      </c>
    </row>
    <row r="5252" spans="2:5">
      <c r="B5252" s="1079">
        <v>85390</v>
      </c>
      <c r="C5252" s="1080" t="s">
        <v>1535</v>
      </c>
      <c r="D5252" s="1079" t="s">
        <v>29</v>
      </c>
      <c r="E5252" s="718">
        <v>33.58</v>
      </c>
    </row>
    <row r="5253" spans="2:5">
      <c r="B5253" s="719">
        <v>85392</v>
      </c>
      <c r="C5253" s="720" t="s">
        <v>1536</v>
      </c>
      <c r="D5253" s="719" t="s">
        <v>29</v>
      </c>
      <c r="E5253" s="721">
        <v>164.78</v>
      </c>
    </row>
    <row r="5254" spans="2:5">
      <c r="B5254" s="1079">
        <v>85406</v>
      </c>
      <c r="C5254" s="1080" t="s">
        <v>6020</v>
      </c>
      <c r="D5254" s="1079" t="s">
        <v>0</v>
      </c>
      <c r="E5254" s="718">
        <v>39.01</v>
      </c>
    </row>
    <row r="5255" spans="2:5">
      <c r="B5255" s="719">
        <v>85407</v>
      </c>
      <c r="C5255" s="720" t="s">
        <v>1537</v>
      </c>
      <c r="D5255" s="719" t="s">
        <v>29</v>
      </c>
      <c r="E5255" s="721">
        <v>8.07</v>
      </c>
    </row>
    <row r="5256" spans="2:5">
      <c r="B5256" s="1079">
        <v>85408</v>
      </c>
      <c r="C5256" s="1080" t="s">
        <v>1538</v>
      </c>
      <c r="D5256" s="1079" t="s">
        <v>0</v>
      </c>
      <c r="E5256" s="718">
        <v>28.08</v>
      </c>
    </row>
    <row r="5257" spans="2:5">
      <c r="B5257" s="719">
        <v>85409</v>
      </c>
      <c r="C5257" s="720" t="s">
        <v>6021</v>
      </c>
      <c r="D5257" s="719" t="s">
        <v>0</v>
      </c>
      <c r="E5257" s="721">
        <v>5.71</v>
      </c>
    </row>
    <row r="5258" spans="2:5">
      <c r="B5258" s="1079">
        <v>85411</v>
      </c>
      <c r="C5258" s="1080" t="s">
        <v>1539</v>
      </c>
      <c r="D5258" s="1079" t="s">
        <v>29</v>
      </c>
      <c r="E5258" s="718">
        <v>2.92</v>
      </c>
    </row>
    <row r="5259" spans="2:5">
      <c r="B5259" s="719">
        <v>85415</v>
      </c>
      <c r="C5259" s="720" t="s">
        <v>6022</v>
      </c>
      <c r="D5259" s="719" t="s">
        <v>30</v>
      </c>
      <c r="E5259" s="721">
        <v>7.94</v>
      </c>
    </row>
    <row r="5260" spans="2:5">
      <c r="B5260" s="1079">
        <v>85416</v>
      </c>
      <c r="C5260" s="1080" t="s">
        <v>1540</v>
      </c>
      <c r="D5260" s="1079" t="s">
        <v>30</v>
      </c>
      <c r="E5260" s="718">
        <v>11.09</v>
      </c>
    </row>
    <row r="5261" spans="2:5">
      <c r="B5261" s="719">
        <v>85417</v>
      </c>
      <c r="C5261" s="720" t="s">
        <v>1541</v>
      </c>
      <c r="D5261" s="719" t="s">
        <v>29</v>
      </c>
      <c r="E5261" s="721">
        <v>3.19</v>
      </c>
    </row>
    <row r="5262" spans="2:5">
      <c r="B5262" s="1079">
        <v>85418</v>
      </c>
      <c r="C5262" s="1080" t="s">
        <v>1542</v>
      </c>
      <c r="D5262" s="1079" t="s">
        <v>29</v>
      </c>
      <c r="E5262" s="718">
        <v>6.35</v>
      </c>
    </row>
    <row r="5263" spans="2:5">
      <c r="B5263" s="719">
        <v>85419</v>
      </c>
      <c r="C5263" s="720" t="s">
        <v>1543</v>
      </c>
      <c r="D5263" s="719" t="s">
        <v>29</v>
      </c>
      <c r="E5263" s="721">
        <v>3.97</v>
      </c>
    </row>
    <row r="5264" spans="2:5">
      <c r="B5264" s="1079">
        <v>85420</v>
      </c>
      <c r="C5264" s="1080" t="s">
        <v>1544</v>
      </c>
      <c r="D5264" s="1079" t="s">
        <v>29</v>
      </c>
      <c r="E5264" s="718">
        <v>9.5299999999999994</v>
      </c>
    </row>
    <row r="5265" spans="2:5">
      <c r="B5265" s="719">
        <v>85421</v>
      </c>
      <c r="C5265" s="720" t="s">
        <v>1545</v>
      </c>
      <c r="D5265" s="719" t="s">
        <v>0</v>
      </c>
      <c r="E5265" s="721">
        <v>10.44</v>
      </c>
    </row>
    <row r="5266" spans="2:5">
      <c r="B5266" s="1079">
        <v>89263</v>
      </c>
      <c r="C5266" s="1080" t="s">
        <v>1546</v>
      </c>
      <c r="D5266" s="1079" t="s">
        <v>0</v>
      </c>
      <c r="E5266" s="718">
        <v>25.94</v>
      </c>
    </row>
    <row r="5267" spans="2:5">
      <c r="B5267" s="719">
        <v>85423</v>
      </c>
      <c r="C5267" s="720" t="s">
        <v>6023</v>
      </c>
      <c r="D5267" s="719" t="s">
        <v>0</v>
      </c>
      <c r="E5267" s="721">
        <v>6.17</v>
      </c>
    </row>
    <row r="5268" spans="2:5">
      <c r="B5268" s="1079">
        <v>85424</v>
      </c>
      <c r="C5268" s="1080" t="s">
        <v>6024</v>
      </c>
      <c r="D5268" s="1079" t="s">
        <v>0</v>
      </c>
      <c r="E5268" s="718">
        <v>17.79</v>
      </c>
    </row>
    <row r="5269" spans="2:5">
      <c r="B5269" s="719">
        <v>72742</v>
      </c>
      <c r="C5269" s="720" t="s">
        <v>6025</v>
      </c>
      <c r="D5269" s="719" t="s">
        <v>30</v>
      </c>
      <c r="E5269" s="721">
        <v>423.37</v>
      </c>
    </row>
    <row r="5270" spans="2:5">
      <c r="B5270" s="1079">
        <v>72743</v>
      </c>
      <c r="C5270" s="1080" t="s">
        <v>6026</v>
      </c>
      <c r="D5270" s="1079" t="s">
        <v>30</v>
      </c>
      <c r="E5270" s="718">
        <v>211.68</v>
      </c>
    </row>
    <row r="5271" spans="2:5">
      <c r="B5271" s="719" t="s">
        <v>1548</v>
      </c>
      <c r="C5271" s="720" t="s">
        <v>1549</v>
      </c>
      <c r="D5271" s="719" t="s">
        <v>0</v>
      </c>
      <c r="E5271" s="721">
        <v>0.04</v>
      </c>
    </row>
    <row r="5272" spans="2:5">
      <c r="B5272" s="1079" t="s">
        <v>1550</v>
      </c>
      <c r="C5272" s="1080" t="s">
        <v>1551</v>
      </c>
      <c r="D5272" s="1079" t="s">
        <v>0</v>
      </c>
      <c r="E5272" s="718">
        <v>0.1</v>
      </c>
    </row>
    <row r="5273" spans="2:5">
      <c r="B5273" s="719" t="s">
        <v>1552</v>
      </c>
      <c r="C5273" s="720" t="s">
        <v>1553</v>
      </c>
      <c r="D5273" s="719" t="s">
        <v>0</v>
      </c>
      <c r="E5273" s="721">
        <v>0.11</v>
      </c>
    </row>
    <row r="5274" spans="2:5">
      <c r="B5274" s="1079" t="s">
        <v>1554</v>
      </c>
      <c r="C5274" s="1080" t="s">
        <v>1555</v>
      </c>
      <c r="D5274" s="1079" t="s">
        <v>0</v>
      </c>
      <c r="E5274" s="718">
        <v>0.13</v>
      </c>
    </row>
    <row r="5275" spans="2:5">
      <c r="B5275" s="719" t="s">
        <v>1556</v>
      </c>
      <c r="C5275" s="720" t="s">
        <v>1557</v>
      </c>
      <c r="D5275" s="719" t="s">
        <v>0</v>
      </c>
      <c r="E5275" s="721">
        <v>0.19</v>
      </c>
    </row>
    <row r="5276" spans="2:5">
      <c r="B5276" s="1079" t="s">
        <v>1558</v>
      </c>
      <c r="C5276" s="1080" t="s">
        <v>1559</v>
      </c>
      <c r="D5276" s="1079" t="s">
        <v>0</v>
      </c>
      <c r="E5276" s="718">
        <v>0.19</v>
      </c>
    </row>
    <row r="5277" spans="2:5">
      <c r="B5277" s="719" t="s">
        <v>1560</v>
      </c>
      <c r="C5277" s="720" t="s">
        <v>1561</v>
      </c>
      <c r="D5277" s="719" t="s">
        <v>0</v>
      </c>
      <c r="E5277" s="721">
        <v>0.2</v>
      </c>
    </row>
    <row r="5278" spans="2:5">
      <c r="B5278" s="1079" t="s">
        <v>1562</v>
      </c>
      <c r="C5278" s="1080" t="s">
        <v>1563</v>
      </c>
      <c r="D5278" s="1079" t="s">
        <v>25</v>
      </c>
      <c r="E5278" s="718">
        <v>0.94</v>
      </c>
    </row>
    <row r="5279" spans="2:5">
      <c r="B5279" s="719" t="s">
        <v>1564</v>
      </c>
      <c r="C5279" s="720" t="s">
        <v>1565</v>
      </c>
      <c r="D5279" s="719" t="s">
        <v>25</v>
      </c>
      <c r="E5279" s="721">
        <v>0.93</v>
      </c>
    </row>
    <row r="5280" spans="2:5">
      <c r="B5280" s="1079" t="s">
        <v>1566</v>
      </c>
      <c r="C5280" s="1080" t="s">
        <v>1567</v>
      </c>
      <c r="D5280" s="1079" t="s">
        <v>25</v>
      </c>
      <c r="E5280" s="718">
        <v>0.72</v>
      </c>
    </row>
    <row r="5281" spans="2:5">
      <c r="B5281" s="719" t="s">
        <v>1568</v>
      </c>
      <c r="C5281" s="720" t="s">
        <v>1569</v>
      </c>
      <c r="D5281" s="719" t="s">
        <v>1094</v>
      </c>
      <c r="E5281" s="721">
        <v>23.88</v>
      </c>
    </row>
    <row r="5282" spans="2:5">
      <c r="B5282" s="1079" t="s">
        <v>1570</v>
      </c>
      <c r="C5282" s="1080" t="s">
        <v>1571</v>
      </c>
      <c r="D5282" s="1079" t="s">
        <v>1094</v>
      </c>
      <c r="E5282" s="718">
        <v>33.270000000000003</v>
      </c>
    </row>
    <row r="5283" spans="2:5">
      <c r="B5283" s="719" t="s">
        <v>1572</v>
      </c>
      <c r="C5283" s="720" t="s">
        <v>6027</v>
      </c>
      <c r="D5283" s="719" t="s">
        <v>25</v>
      </c>
      <c r="E5283" s="721">
        <v>16.2</v>
      </c>
    </row>
    <row r="5284" spans="2:5">
      <c r="B5284" s="1079" t="s">
        <v>1573</v>
      </c>
      <c r="C5284" s="1080" t="s">
        <v>6028</v>
      </c>
      <c r="D5284" s="1079" t="s">
        <v>25</v>
      </c>
      <c r="E5284" s="718">
        <v>14.5</v>
      </c>
    </row>
    <row r="5285" spans="2:5">
      <c r="B5285" s="719" t="s">
        <v>1574</v>
      </c>
      <c r="C5285" s="720" t="s">
        <v>1575</v>
      </c>
      <c r="D5285" s="719" t="s">
        <v>25</v>
      </c>
      <c r="E5285" s="721">
        <v>0.4</v>
      </c>
    </row>
    <row r="5286" spans="2:5">
      <c r="B5286" s="1079" t="s">
        <v>1576</v>
      </c>
      <c r="C5286" s="1080" t="s">
        <v>1577</v>
      </c>
      <c r="D5286" s="1079" t="s">
        <v>25</v>
      </c>
      <c r="E5286" s="718">
        <v>1.26</v>
      </c>
    </row>
    <row r="5287" spans="2:5">
      <c r="B5287" s="719" t="s">
        <v>1578</v>
      </c>
      <c r="C5287" s="720" t="s">
        <v>1579</v>
      </c>
      <c r="D5287" s="719" t="s">
        <v>0</v>
      </c>
      <c r="E5287" s="721">
        <v>0.59</v>
      </c>
    </row>
    <row r="5288" spans="2:5">
      <c r="B5288" s="1079" t="s">
        <v>1580</v>
      </c>
      <c r="C5288" s="1080" t="s">
        <v>1581</v>
      </c>
      <c r="D5288" s="1079" t="s">
        <v>25</v>
      </c>
      <c r="E5288" s="718">
        <v>1.06</v>
      </c>
    </row>
    <row r="5289" spans="2:5">
      <c r="B5289" s="719" t="s">
        <v>1582</v>
      </c>
      <c r="C5289" s="720" t="s">
        <v>6029</v>
      </c>
      <c r="D5289" s="719" t="s">
        <v>25</v>
      </c>
      <c r="E5289" s="721">
        <v>1.06</v>
      </c>
    </row>
    <row r="5290" spans="2:5">
      <c r="B5290" s="1079" t="s">
        <v>1583</v>
      </c>
      <c r="C5290" s="1080" t="s">
        <v>1584</v>
      </c>
      <c r="D5290" s="1079" t="s">
        <v>25</v>
      </c>
      <c r="E5290" s="718">
        <v>1.1399999999999999</v>
      </c>
    </row>
    <row r="5291" spans="2:5">
      <c r="B5291" s="719" t="s">
        <v>1585</v>
      </c>
      <c r="C5291" s="720" t="s">
        <v>6030</v>
      </c>
      <c r="D5291" s="719" t="s">
        <v>25</v>
      </c>
      <c r="E5291" s="721">
        <v>1.06</v>
      </c>
    </row>
    <row r="5292" spans="2:5">
      <c r="B5292" s="1079" t="s">
        <v>1586</v>
      </c>
      <c r="C5292" s="1080" t="s">
        <v>6031</v>
      </c>
      <c r="D5292" s="1079" t="s">
        <v>25</v>
      </c>
      <c r="E5292" s="718">
        <v>1.1599999999999999</v>
      </c>
    </row>
    <row r="5293" spans="2:5">
      <c r="B5293" s="719" t="s">
        <v>1587</v>
      </c>
      <c r="C5293" s="720" t="s">
        <v>1588</v>
      </c>
      <c r="D5293" s="719" t="s">
        <v>30</v>
      </c>
      <c r="E5293" s="721">
        <v>89.96</v>
      </c>
    </row>
    <row r="5294" spans="2:5">
      <c r="B5294" s="1079" t="s">
        <v>1589</v>
      </c>
      <c r="C5294" s="1080" t="s">
        <v>6032</v>
      </c>
      <c r="D5294" s="1079" t="s">
        <v>30</v>
      </c>
      <c r="E5294" s="718">
        <v>116.42</v>
      </c>
    </row>
    <row r="5295" spans="2:5">
      <c r="B5295" s="719" t="s">
        <v>1590</v>
      </c>
      <c r="C5295" s="720" t="s">
        <v>1591</v>
      </c>
      <c r="D5295" s="719" t="s">
        <v>30</v>
      </c>
      <c r="E5295" s="721">
        <v>105.84</v>
      </c>
    </row>
    <row r="5296" spans="2:5">
      <c r="B5296" s="1079" t="s">
        <v>1592</v>
      </c>
      <c r="C5296" s="1080" t="s">
        <v>1593</v>
      </c>
      <c r="D5296" s="1079" t="s">
        <v>30</v>
      </c>
      <c r="E5296" s="718">
        <v>116.42</v>
      </c>
    </row>
    <row r="5297" spans="2:5">
      <c r="B5297" s="719" t="s">
        <v>1594</v>
      </c>
      <c r="C5297" s="720" t="s">
        <v>6033</v>
      </c>
      <c r="D5297" s="719" t="s">
        <v>30</v>
      </c>
      <c r="E5297" s="721">
        <v>92.61</v>
      </c>
    </row>
    <row r="5298" spans="2:5">
      <c r="B5298" s="1079" t="s">
        <v>1595</v>
      </c>
      <c r="C5298" s="1080" t="s">
        <v>1596</v>
      </c>
      <c r="D5298" s="1079" t="s">
        <v>30</v>
      </c>
      <c r="E5298" s="718">
        <v>84.67</v>
      </c>
    </row>
    <row r="5299" spans="2:5">
      <c r="B5299" s="719" t="s">
        <v>1597</v>
      </c>
      <c r="C5299" s="720" t="s">
        <v>1598</v>
      </c>
      <c r="D5299" s="719" t="s">
        <v>30</v>
      </c>
      <c r="E5299" s="721">
        <v>100.55</v>
      </c>
    </row>
    <row r="5300" spans="2:5">
      <c r="B5300" s="1079" t="s">
        <v>1599</v>
      </c>
      <c r="C5300" s="1080" t="s">
        <v>6034</v>
      </c>
      <c r="D5300" s="1079" t="s">
        <v>30</v>
      </c>
      <c r="E5300" s="718">
        <v>52.92</v>
      </c>
    </row>
    <row r="5301" spans="2:5">
      <c r="B5301" s="719" t="s">
        <v>1600</v>
      </c>
      <c r="C5301" s="720" t="s">
        <v>6035</v>
      </c>
      <c r="D5301" s="719" t="s">
        <v>30</v>
      </c>
      <c r="E5301" s="721">
        <v>47.63</v>
      </c>
    </row>
    <row r="5302" spans="2:5">
      <c r="B5302" s="1079" t="s">
        <v>1601</v>
      </c>
      <c r="C5302" s="1080" t="s">
        <v>6036</v>
      </c>
      <c r="D5302" s="1079" t="s">
        <v>30</v>
      </c>
      <c r="E5302" s="718">
        <v>100.55</v>
      </c>
    </row>
    <row r="5303" spans="2:5">
      <c r="B5303" s="719" t="s">
        <v>1602</v>
      </c>
      <c r="C5303" s="720" t="s">
        <v>6037</v>
      </c>
      <c r="D5303" s="719" t="s">
        <v>30</v>
      </c>
      <c r="E5303" s="721">
        <v>153.47</v>
      </c>
    </row>
    <row r="5304" spans="2:5">
      <c r="B5304" s="1079" t="s">
        <v>1603</v>
      </c>
      <c r="C5304" s="1080" t="s">
        <v>6038</v>
      </c>
      <c r="D5304" s="1079" t="s">
        <v>30</v>
      </c>
      <c r="E5304" s="718">
        <v>201.1</v>
      </c>
    </row>
    <row r="5305" spans="2:5">
      <c r="B5305" s="719" t="s">
        <v>1604</v>
      </c>
      <c r="C5305" s="720" t="s">
        <v>6039</v>
      </c>
      <c r="D5305" s="719" t="s">
        <v>30</v>
      </c>
      <c r="E5305" s="721">
        <v>105.84</v>
      </c>
    </row>
    <row r="5306" spans="2:5">
      <c r="B5306" s="1079" t="s">
        <v>1605</v>
      </c>
      <c r="C5306" s="1080" t="s">
        <v>6040</v>
      </c>
      <c r="D5306" s="1079" t="s">
        <v>30</v>
      </c>
      <c r="E5306" s="718">
        <v>37.04</v>
      </c>
    </row>
    <row r="5307" spans="2:5">
      <c r="B5307" s="719" t="s">
        <v>1606</v>
      </c>
      <c r="C5307" s="720" t="s">
        <v>6041</v>
      </c>
      <c r="D5307" s="719" t="s">
        <v>30</v>
      </c>
      <c r="E5307" s="721">
        <v>42.33</v>
      </c>
    </row>
    <row r="5308" spans="2:5">
      <c r="B5308" s="1079" t="s">
        <v>1607</v>
      </c>
      <c r="C5308" s="1080" t="s">
        <v>1608</v>
      </c>
      <c r="D5308" s="1079" t="s">
        <v>30</v>
      </c>
      <c r="E5308" s="718">
        <v>47.63</v>
      </c>
    </row>
    <row r="5309" spans="2:5">
      <c r="B5309" s="719" t="s">
        <v>1609</v>
      </c>
      <c r="C5309" s="720" t="s">
        <v>1610</v>
      </c>
      <c r="D5309" s="719" t="s">
        <v>30</v>
      </c>
      <c r="E5309" s="721">
        <v>222.27</v>
      </c>
    </row>
    <row r="5310" spans="2:5">
      <c r="B5310" s="1079" t="s">
        <v>1611</v>
      </c>
      <c r="C5310" s="1080" t="s">
        <v>6042</v>
      </c>
      <c r="D5310" s="1079" t="s">
        <v>30</v>
      </c>
      <c r="E5310" s="718">
        <v>58.21</v>
      </c>
    </row>
    <row r="5311" spans="2:5">
      <c r="B5311" s="719" t="s">
        <v>1612</v>
      </c>
      <c r="C5311" s="720" t="s">
        <v>6043</v>
      </c>
      <c r="D5311" s="719" t="s">
        <v>30</v>
      </c>
      <c r="E5311" s="721">
        <v>121.72</v>
      </c>
    </row>
    <row r="5312" spans="2:5">
      <c r="B5312" s="1079" t="s">
        <v>1613</v>
      </c>
      <c r="C5312" s="1080" t="s">
        <v>6044</v>
      </c>
      <c r="D5312" s="1079" t="s">
        <v>30</v>
      </c>
      <c r="E5312" s="718">
        <v>137.59</v>
      </c>
    </row>
    <row r="5313" spans="2:5">
      <c r="B5313" s="719" t="s">
        <v>1614</v>
      </c>
      <c r="C5313" s="720" t="s">
        <v>6045</v>
      </c>
      <c r="D5313" s="719" t="s">
        <v>30</v>
      </c>
      <c r="E5313" s="721">
        <v>148.18</v>
      </c>
    </row>
    <row r="5314" spans="2:5">
      <c r="B5314" s="1079" t="s">
        <v>1615</v>
      </c>
      <c r="C5314" s="1080" t="s">
        <v>6046</v>
      </c>
      <c r="D5314" s="1079" t="s">
        <v>30</v>
      </c>
      <c r="E5314" s="718">
        <v>31.75</v>
      </c>
    </row>
    <row r="5315" spans="2:5">
      <c r="B5315" s="719" t="s">
        <v>1616</v>
      </c>
      <c r="C5315" s="720" t="s">
        <v>6047</v>
      </c>
      <c r="D5315" s="719" t="s">
        <v>30</v>
      </c>
      <c r="E5315" s="721">
        <v>31.75</v>
      </c>
    </row>
    <row r="5316" spans="2:5">
      <c r="B5316" s="1079" t="s">
        <v>1617</v>
      </c>
      <c r="C5316" s="1080" t="s">
        <v>6048</v>
      </c>
      <c r="D5316" s="1079" t="s">
        <v>30</v>
      </c>
      <c r="E5316" s="718">
        <v>42.33</v>
      </c>
    </row>
    <row r="5317" spans="2:5">
      <c r="B5317" s="719" t="s">
        <v>1618</v>
      </c>
      <c r="C5317" s="720" t="s">
        <v>6049</v>
      </c>
      <c r="D5317" s="719" t="s">
        <v>30</v>
      </c>
      <c r="E5317" s="721">
        <v>84.67</v>
      </c>
    </row>
    <row r="5318" spans="2:5">
      <c r="B5318" s="1079" t="s">
        <v>1619</v>
      </c>
      <c r="C5318" s="1080" t="s">
        <v>1620</v>
      </c>
      <c r="D5318" s="1079" t="s">
        <v>30</v>
      </c>
      <c r="E5318" s="718">
        <v>137.59</v>
      </c>
    </row>
    <row r="5319" spans="2:5">
      <c r="B5319" s="719" t="s">
        <v>1621</v>
      </c>
      <c r="C5319" s="720" t="s">
        <v>6050</v>
      </c>
      <c r="D5319" s="719" t="s">
        <v>30</v>
      </c>
      <c r="E5319" s="721">
        <v>37.04</v>
      </c>
    </row>
    <row r="5320" spans="2:5">
      <c r="B5320" s="1079" t="s">
        <v>1622</v>
      </c>
      <c r="C5320" s="1080" t="s">
        <v>6051</v>
      </c>
      <c r="D5320" s="1079" t="s">
        <v>30</v>
      </c>
      <c r="E5320" s="718">
        <v>132.30000000000001</v>
      </c>
    </row>
    <row r="5321" spans="2:5">
      <c r="B5321" s="719" t="s">
        <v>1623</v>
      </c>
      <c r="C5321" s="720" t="s">
        <v>1624</v>
      </c>
      <c r="D5321" s="719" t="s">
        <v>30</v>
      </c>
      <c r="E5321" s="721">
        <v>95.26</v>
      </c>
    </row>
    <row r="5322" spans="2:5">
      <c r="B5322" s="1079" t="s">
        <v>1625</v>
      </c>
      <c r="C5322" s="1080" t="s">
        <v>1626</v>
      </c>
      <c r="D5322" s="1079" t="s">
        <v>30</v>
      </c>
      <c r="E5322" s="718">
        <v>95.26</v>
      </c>
    </row>
    <row r="5323" spans="2:5">
      <c r="B5323" s="719" t="s">
        <v>1627</v>
      </c>
      <c r="C5323" s="720" t="s">
        <v>1628</v>
      </c>
      <c r="D5323" s="719" t="s">
        <v>30</v>
      </c>
      <c r="E5323" s="721">
        <v>95.26</v>
      </c>
    </row>
    <row r="5324" spans="2:5">
      <c r="B5324" s="1079" t="s">
        <v>1629</v>
      </c>
      <c r="C5324" s="1080" t="s">
        <v>6052</v>
      </c>
      <c r="D5324" s="1079" t="s">
        <v>30</v>
      </c>
      <c r="E5324" s="718">
        <v>105.84</v>
      </c>
    </row>
    <row r="5325" spans="2:5">
      <c r="B5325" s="719" t="s">
        <v>1630</v>
      </c>
      <c r="C5325" s="720" t="s">
        <v>1631</v>
      </c>
      <c r="D5325" s="719" t="s">
        <v>30</v>
      </c>
      <c r="E5325" s="721">
        <v>682.69</v>
      </c>
    </row>
    <row r="5326" spans="2:5">
      <c r="B5326" s="1079" t="s">
        <v>1632</v>
      </c>
      <c r="C5326" s="1080" t="s">
        <v>1633</v>
      </c>
      <c r="D5326" s="1079" t="s">
        <v>30</v>
      </c>
      <c r="E5326" s="718">
        <v>142.88999999999999</v>
      </c>
    </row>
    <row r="5327" spans="2:5">
      <c r="B5327" s="719" t="s">
        <v>1634</v>
      </c>
      <c r="C5327" s="720" t="s">
        <v>6053</v>
      </c>
      <c r="D5327" s="719" t="s">
        <v>30</v>
      </c>
      <c r="E5327" s="721">
        <v>79.38</v>
      </c>
    </row>
    <row r="5328" spans="2:5">
      <c r="B5328" s="1079" t="s">
        <v>1635</v>
      </c>
      <c r="C5328" s="1080" t="s">
        <v>6054</v>
      </c>
      <c r="D5328" s="1079" t="s">
        <v>30</v>
      </c>
      <c r="E5328" s="718">
        <v>63.5</v>
      </c>
    </row>
    <row r="5329" spans="2:5">
      <c r="B5329" s="719" t="s">
        <v>1636</v>
      </c>
      <c r="C5329" s="720" t="s">
        <v>1637</v>
      </c>
      <c r="D5329" s="719" t="s">
        <v>30</v>
      </c>
      <c r="E5329" s="721">
        <v>52.92</v>
      </c>
    </row>
    <row r="5330" spans="2:5">
      <c r="B5330" s="1079" t="s">
        <v>1638</v>
      </c>
      <c r="C5330" s="1080" t="s">
        <v>1639</v>
      </c>
      <c r="D5330" s="1079" t="s">
        <v>30</v>
      </c>
      <c r="E5330" s="718">
        <v>76.73</v>
      </c>
    </row>
    <row r="5331" spans="2:5">
      <c r="B5331" s="719" t="s">
        <v>1640</v>
      </c>
      <c r="C5331" s="720" t="s">
        <v>6055</v>
      </c>
      <c r="D5331" s="719" t="s">
        <v>30</v>
      </c>
      <c r="E5331" s="721">
        <v>58.21</v>
      </c>
    </row>
    <row r="5332" spans="2:5">
      <c r="B5332" s="1079" t="s">
        <v>1641</v>
      </c>
      <c r="C5332" s="1080" t="s">
        <v>1642</v>
      </c>
      <c r="D5332" s="1079" t="s">
        <v>30</v>
      </c>
      <c r="E5332" s="718">
        <v>185.22</v>
      </c>
    </row>
    <row r="5333" spans="2:5">
      <c r="B5333" s="719" t="s">
        <v>1643</v>
      </c>
      <c r="C5333" s="720" t="s">
        <v>6056</v>
      </c>
      <c r="D5333" s="719" t="s">
        <v>30</v>
      </c>
      <c r="E5333" s="721">
        <v>52.92</v>
      </c>
    </row>
    <row r="5334" spans="2:5">
      <c r="B5334" s="1079" t="s">
        <v>1644</v>
      </c>
      <c r="C5334" s="1080" t="s">
        <v>1645</v>
      </c>
      <c r="D5334" s="1079" t="s">
        <v>30</v>
      </c>
      <c r="E5334" s="718">
        <v>47.63</v>
      </c>
    </row>
    <row r="5335" spans="2:5">
      <c r="B5335" s="719" t="s">
        <v>1646</v>
      </c>
      <c r="C5335" s="720" t="s">
        <v>6057</v>
      </c>
      <c r="D5335" s="719" t="s">
        <v>30</v>
      </c>
      <c r="E5335" s="721">
        <v>52.92</v>
      </c>
    </row>
    <row r="5336" spans="2:5">
      <c r="B5336" s="1079" t="s">
        <v>1647</v>
      </c>
      <c r="C5336" s="1080" t="s">
        <v>6058</v>
      </c>
      <c r="D5336" s="1079" t="s">
        <v>30</v>
      </c>
      <c r="E5336" s="718">
        <v>42.33</v>
      </c>
    </row>
    <row r="5337" spans="2:5">
      <c r="B5337" s="719" t="s">
        <v>1648</v>
      </c>
      <c r="C5337" s="720" t="s">
        <v>1649</v>
      </c>
      <c r="D5337" s="719" t="s">
        <v>30</v>
      </c>
      <c r="E5337" s="721">
        <v>105.84</v>
      </c>
    </row>
    <row r="5338" spans="2:5">
      <c r="B5338" s="1079" t="s">
        <v>1650</v>
      </c>
      <c r="C5338" s="1080" t="s">
        <v>1651</v>
      </c>
      <c r="D5338" s="1079" t="s">
        <v>30</v>
      </c>
      <c r="E5338" s="718">
        <v>52.92</v>
      </c>
    </row>
    <row r="5339" spans="2:5">
      <c r="B5339" s="719" t="s">
        <v>1652</v>
      </c>
      <c r="C5339" s="720" t="s">
        <v>1653</v>
      </c>
      <c r="D5339" s="719" t="s">
        <v>30</v>
      </c>
      <c r="E5339" s="721">
        <v>39.69</v>
      </c>
    </row>
    <row r="5340" spans="2:5">
      <c r="B5340" s="1079" t="s">
        <v>1654</v>
      </c>
      <c r="C5340" s="1080" t="s">
        <v>1655</v>
      </c>
      <c r="D5340" s="1079" t="s">
        <v>30</v>
      </c>
      <c r="E5340" s="718">
        <v>105.84</v>
      </c>
    </row>
    <row r="5341" spans="2:5">
      <c r="B5341" s="719" t="s">
        <v>1656</v>
      </c>
      <c r="C5341" s="720" t="s">
        <v>6059</v>
      </c>
      <c r="D5341" s="719" t="s">
        <v>30</v>
      </c>
      <c r="E5341" s="721">
        <v>26.46</v>
      </c>
    </row>
    <row r="5342" spans="2:5">
      <c r="B5342" s="1079" t="s">
        <v>1657</v>
      </c>
      <c r="C5342" s="1080" t="s">
        <v>1658</v>
      </c>
      <c r="D5342" s="1079" t="s">
        <v>30</v>
      </c>
      <c r="E5342" s="718">
        <v>58.21</v>
      </c>
    </row>
    <row r="5343" spans="2:5">
      <c r="B5343" s="719" t="s">
        <v>1659</v>
      </c>
      <c r="C5343" s="720" t="s">
        <v>1660</v>
      </c>
      <c r="D5343" s="719" t="s">
        <v>30</v>
      </c>
      <c r="E5343" s="721">
        <v>52.92</v>
      </c>
    </row>
    <row r="5344" spans="2:5">
      <c r="B5344" s="1079" t="s">
        <v>1661</v>
      </c>
      <c r="C5344" s="1080" t="s">
        <v>6060</v>
      </c>
      <c r="D5344" s="1079" t="s">
        <v>30</v>
      </c>
      <c r="E5344" s="718">
        <v>47.63</v>
      </c>
    </row>
    <row r="5345" spans="2:5">
      <c r="B5345" s="719" t="s">
        <v>1662</v>
      </c>
      <c r="C5345" s="720" t="s">
        <v>1663</v>
      </c>
      <c r="D5345" s="719" t="s">
        <v>30</v>
      </c>
      <c r="E5345" s="721">
        <v>47.63</v>
      </c>
    </row>
    <row r="5346" spans="2:5">
      <c r="B5346" s="1079" t="s">
        <v>1664</v>
      </c>
      <c r="C5346" s="1080" t="s">
        <v>1665</v>
      </c>
      <c r="D5346" s="1079" t="s">
        <v>30</v>
      </c>
      <c r="E5346" s="718">
        <v>132.30000000000001</v>
      </c>
    </row>
    <row r="5347" spans="2:5">
      <c r="B5347" s="719" t="s">
        <v>1666</v>
      </c>
      <c r="C5347" s="720" t="s">
        <v>1667</v>
      </c>
      <c r="D5347" s="719" t="s">
        <v>30</v>
      </c>
      <c r="E5347" s="721">
        <v>38.92</v>
      </c>
    </row>
    <row r="5348" spans="2:5">
      <c r="B5348" s="1079" t="s">
        <v>1668</v>
      </c>
      <c r="C5348" s="1080" t="s">
        <v>1669</v>
      </c>
      <c r="D5348" s="1079" t="s">
        <v>30</v>
      </c>
      <c r="E5348" s="718">
        <v>38.92</v>
      </c>
    </row>
    <row r="5349" spans="2:5">
      <c r="B5349" s="719" t="s">
        <v>1670</v>
      </c>
      <c r="C5349" s="720" t="s">
        <v>6061</v>
      </c>
      <c r="D5349" s="719" t="s">
        <v>30</v>
      </c>
      <c r="E5349" s="721">
        <v>38.92</v>
      </c>
    </row>
    <row r="5350" spans="2:5">
      <c r="B5350" s="1079">
        <v>74259</v>
      </c>
      <c r="C5350" s="1080" t="s">
        <v>6062</v>
      </c>
      <c r="D5350" s="1079" t="s">
        <v>0</v>
      </c>
      <c r="E5350" s="718">
        <v>0.02</v>
      </c>
    </row>
    <row r="5351" spans="2:5">
      <c r="B5351" s="719">
        <v>72733</v>
      </c>
      <c r="C5351" s="720" t="s">
        <v>6063</v>
      </c>
      <c r="D5351" s="719" t="s">
        <v>30</v>
      </c>
      <c r="E5351" s="721">
        <v>606.44000000000005</v>
      </c>
    </row>
    <row r="5352" spans="2:5">
      <c r="B5352" s="1079">
        <v>72871</v>
      </c>
      <c r="C5352" s="1080" t="s">
        <v>6064</v>
      </c>
      <c r="D5352" s="1079" t="s">
        <v>30</v>
      </c>
      <c r="E5352" s="718">
        <v>277.95999999999998</v>
      </c>
    </row>
    <row r="5353" spans="2:5">
      <c r="B5353" s="719">
        <v>72872</v>
      </c>
      <c r="C5353" s="720" t="s">
        <v>6065</v>
      </c>
      <c r="D5353" s="719" t="s">
        <v>30</v>
      </c>
      <c r="E5353" s="721">
        <v>442.2</v>
      </c>
    </row>
    <row r="5354" spans="2:5">
      <c r="B5354" s="1079">
        <v>73610</v>
      </c>
      <c r="C5354" s="1080" t="s">
        <v>6066</v>
      </c>
      <c r="D5354" s="1079" t="s">
        <v>29</v>
      </c>
      <c r="E5354" s="718">
        <v>0.89</v>
      </c>
    </row>
    <row r="5355" spans="2:5">
      <c r="B5355" s="719">
        <v>73679</v>
      </c>
      <c r="C5355" s="720" t="s">
        <v>1671</v>
      </c>
      <c r="D5355" s="719" t="s">
        <v>29</v>
      </c>
      <c r="E5355" s="721">
        <v>1.63</v>
      </c>
    </row>
    <row r="5356" spans="2:5">
      <c r="B5356" s="1079">
        <v>73686</v>
      </c>
      <c r="C5356" s="1080" t="s">
        <v>1672</v>
      </c>
      <c r="D5356" s="1079" t="s">
        <v>0</v>
      </c>
      <c r="E5356" s="718">
        <v>16.62</v>
      </c>
    </row>
    <row r="5357" spans="2:5" ht="30">
      <c r="B5357" s="719" t="s">
        <v>1673</v>
      </c>
      <c r="C5357" s="720" t="s">
        <v>6067</v>
      </c>
      <c r="D5357" s="719" t="s">
        <v>0</v>
      </c>
      <c r="E5357" s="721">
        <v>7.31</v>
      </c>
    </row>
    <row r="5358" spans="2:5" ht="30">
      <c r="B5358" s="1079" t="s">
        <v>1674</v>
      </c>
      <c r="C5358" s="1080" t="s">
        <v>6068</v>
      </c>
      <c r="D5358" s="1079" t="s">
        <v>0</v>
      </c>
      <c r="E5358" s="718">
        <v>3.61</v>
      </c>
    </row>
    <row r="5359" spans="2:5" ht="30">
      <c r="B5359" s="719" t="s">
        <v>51</v>
      </c>
      <c r="C5359" s="720" t="s">
        <v>6069</v>
      </c>
      <c r="D5359" s="719" t="s">
        <v>0</v>
      </c>
      <c r="E5359" s="721">
        <v>4.29</v>
      </c>
    </row>
    <row r="5360" spans="2:5">
      <c r="B5360" s="1079">
        <v>85323</v>
      </c>
      <c r="C5360" s="1080" t="s">
        <v>6070</v>
      </c>
      <c r="D5360" s="1079" t="s">
        <v>29</v>
      </c>
      <c r="E5360" s="718">
        <v>1.43</v>
      </c>
    </row>
    <row r="5361" spans="2:5">
      <c r="B5361" s="719">
        <v>73677</v>
      </c>
      <c r="C5361" s="720" t="s">
        <v>1675</v>
      </c>
      <c r="D5361" s="719" t="s">
        <v>30</v>
      </c>
      <c r="E5361" s="721">
        <v>7.19</v>
      </c>
    </row>
    <row r="5362" spans="2:5">
      <c r="B5362" s="1079">
        <v>73678</v>
      </c>
      <c r="C5362" s="1080" t="s">
        <v>1676</v>
      </c>
      <c r="D5362" s="1079" t="s">
        <v>29</v>
      </c>
      <c r="E5362" s="718">
        <v>2.71</v>
      </c>
    </row>
    <row r="5363" spans="2:5">
      <c r="B5363" s="719">
        <v>73682</v>
      </c>
      <c r="C5363" s="720" t="s">
        <v>1677</v>
      </c>
      <c r="D5363" s="719" t="s">
        <v>29</v>
      </c>
      <c r="E5363" s="721">
        <v>1.1399999999999999</v>
      </c>
    </row>
    <row r="5364" spans="2:5" ht="30">
      <c r="B5364" s="1079" t="s">
        <v>1678</v>
      </c>
      <c r="C5364" s="1080" t="s">
        <v>6071</v>
      </c>
      <c r="D5364" s="1079" t="s">
        <v>29</v>
      </c>
      <c r="E5364" s="718">
        <v>1.46</v>
      </c>
    </row>
    <row r="5365" spans="2:5">
      <c r="B5365" s="719">
        <v>78472</v>
      </c>
      <c r="C5365" s="720" t="s">
        <v>1679</v>
      </c>
      <c r="D5365" s="719" t="s">
        <v>0</v>
      </c>
      <c r="E5365" s="721">
        <v>0.3</v>
      </c>
    </row>
    <row r="5366" spans="2:5">
      <c r="B5366" s="1079">
        <v>93588</v>
      </c>
      <c r="C5366" s="1080" t="s">
        <v>8833</v>
      </c>
      <c r="D5366" s="1079" t="s">
        <v>1098</v>
      </c>
      <c r="E5366" s="718">
        <v>1.29</v>
      </c>
    </row>
    <row r="5367" spans="2:5" ht="30">
      <c r="B5367" s="719">
        <v>93589</v>
      </c>
      <c r="C5367" s="720" t="s">
        <v>8834</v>
      </c>
      <c r="D5367" s="719" t="s">
        <v>1098</v>
      </c>
      <c r="E5367" s="721">
        <v>0.99</v>
      </c>
    </row>
    <row r="5368" spans="2:5" ht="30">
      <c r="B5368" s="1079">
        <v>93590</v>
      </c>
      <c r="C5368" s="1080" t="s">
        <v>11743</v>
      </c>
      <c r="D5368" s="1079" t="s">
        <v>1098</v>
      </c>
      <c r="E5368" s="718">
        <v>0.66</v>
      </c>
    </row>
    <row r="5369" spans="2:5">
      <c r="B5369" s="719">
        <v>93591</v>
      </c>
      <c r="C5369" s="720" t="s">
        <v>8835</v>
      </c>
      <c r="D5369" s="719" t="s">
        <v>1098</v>
      </c>
      <c r="E5369" s="721">
        <v>1.18</v>
      </c>
    </row>
    <row r="5370" spans="2:5" ht="30">
      <c r="B5370" s="1079">
        <v>93592</v>
      </c>
      <c r="C5370" s="1080" t="s">
        <v>8836</v>
      </c>
      <c r="D5370" s="1079" t="s">
        <v>1098</v>
      </c>
      <c r="E5370" s="718">
        <v>0.9</v>
      </c>
    </row>
    <row r="5371" spans="2:5" ht="30">
      <c r="B5371" s="719">
        <v>93593</v>
      </c>
      <c r="C5371" s="720" t="s">
        <v>11744</v>
      </c>
      <c r="D5371" s="719" t="s">
        <v>1098</v>
      </c>
      <c r="E5371" s="721">
        <v>0.6</v>
      </c>
    </row>
    <row r="5372" spans="2:5">
      <c r="B5372" s="1079">
        <v>93594</v>
      </c>
      <c r="C5372" s="1080" t="s">
        <v>8837</v>
      </c>
      <c r="D5372" s="1079" t="s">
        <v>1090</v>
      </c>
      <c r="E5372" s="718">
        <v>0.86</v>
      </c>
    </row>
    <row r="5373" spans="2:5" ht="30">
      <c r="B5373" s="719">
        <v>93595</v>
      </c>
      <c r="C5373" s="720" t="s">
        <v>8838</v>
      </c>
      <c r="D5373" s="719" t="s">
        <v>1090</v>
      </c>
      <c r="E5373" s="721">
        <v>0.66</v>
      </c>
    </row>
    <row r="5374" spans="2:5" ht="30">
      <c r="B5374" s="1079">
        <v>93596</v>
      </c>
      <c r="C5374" s="1080" t="s">
        <v>11745</v>
      </c>
      <c r="D5374" s="1079" t="s">
        <v>1090</v>
      </c>
      <c r="E5374" s="718">
        <v>0.44</v>
      </c>
    </row>
    <row r="5375" spans="2:5">
      <c r="B5375" s="719">
        <v>93597</v>
      </c>
      <c r="C5375" s="720" t="s">
        <v>8839</v>
      </c>
      <c r="D5375" s="719" t="s">
        <v>1090</v>
      </c>
      <c r="E5375" s="721">
        <v>0.78</v>
      </c>
    </row>
    <row r="5376" spans="2:5" ht="30">
      <c r="B5376" s="1079">
        <v>93598</v>
      </c>
      <c r="C5376" s="1080" t="s">
        <v>8840</v>
      </c>
      <c r="D5376" s="1079" t="s">
        <v>1090</v>
      </c>
      <c r="E5376" s="718">
        <v>0.6</v>
      </c>
    </row>
    <row r="5377" spans="2:5" ht="30">
      <c r="B5377" s="719">
        <v>93599</v>
      </c>
      <c r="C5377" s="720" t="s">
        <v>11746</v>
      </c>
      <c r="D5377" s="719" t="s">
        <v>1090</v>
      </c>
      <c r="E5377" s="721">
        <v>0.4</v>
      </c>
    </row>
    <row r="5378" spans="2:5">
      <c r="B5378" s="1079">
        <v>95425</v>
      </c>
      <c r="C5378" s="1080" t="s">
        <v>10896</v>
      </c>
      <c r="D5378" s="1079" t="s">
        <v>1098</v>
      </c>
      <c r="E5378" s="718">
        <v>1.01</v>
      </c>
    </row>
    <row r="5379" spans="2:5" ht="30">
      <c r="B5379" s="719">
        <v>95426</v>
      </c>
      <c r="C5379" s="720" t="s">
        <v>10897</v>
      </c>
      <c r="D5379" s="719" t="s">
        <v>1098</v>
      </c>
      <c r="E5379" s="721">
        <v>0.78</v>
      </c>
    </row>
    <row r="5380" spans="2:5" ht="30">
      <c r="B5380" s="1079">
        <v>95427</v>
      </c>
      <c r="C5380" s="1080" t="s">
        <v>11747</v>
      </c>
      <c r="D5380" s="1079" t="s">
        <v>1098</v>
      </c>
      <c r="E5380" s="718">
        <v>0.52</v>
      </c>
    </row>
    <row r="5381" spans="2:5">
      <c r="B5381" s="719">
        <v>95428</v>
      </c>
      <c r="C5381" s="720" t="s">
        <v>10898</v>
      </c>
      <c r="D5381" s="719" t="s">
        <v>1090</v>
      </c>
      <c r="E5381" s="721">
        <v>0.67</v>
      </c>
    </row>
    <row r="5382" spans="2:5" ht="30">
      <c r="B5382" s="1079">
        <v>95429</v>
      </c>
      <c r="C5382" s="1080" t="s">
        <v>10899</v>
      </c>
      <c r="D5382" s="1079" t="s">
        <v>1090</v>
      </c>
      <c r="E5382" s="718">
        <v>0.52</v>
      </c>
    </row>
    <row r="5383" spans="2:5" ht="30">
      <c r="B5383" s="719">
        <v>95430</v>
      </c>
      <c r="C5383" s="720" t="s">
        <v>11748</v>
      </c>
      <c r="D5383" s="719" t="s">
        <v>1090</v>
      </c>
      <c r="E5383" s="721">
        <v>0.34</v>
      </c>
    </row>
    <row r="5384" spans="2:5" ht="30">
      <c r="B5384" s="1079">
        <v>95875</v>
      </c>
      <c r="C5384" s="1080" t="s">
        <v>11749</v>
      </c>
      <c r="D5384" s="1079" t="s">
        <v>1098</v>
      </c>
      <c r="E5384" s="718">
        <v>0.93</v>
      </c>
    </row>
    <row r="5385" spans="2:5" ht="30">
      <c r="B5385" s="719">
        <v>95876</v>
      </c>
      <c r="C5385" s="720" t="s">
        <v>11750</v>
      </c>
      <c r="D5385" s="719" t="s">
        <v>1098</v>
      </c>
      <c r="E5385" s="721">
        <v>0.85</v>
      </c>
    </row>
    <row r="5386" spans="2:5" ht="30">
      <c r="B5386" s="1079">
        <v>95877</v>
      </c>
      <c r="C5386" s="1080" t="s">
        <v>11751</v>
      </c>
      <c r="D5386" s="1079" t="s">
        <v>1098</v>
      </c>
      <c r="E5386" s="718">
        <v>0.73</v>
      </c>
    </row>
    <row r="5387" spans="2:5" ht="30">
      <c r="B5387" s="719">
        <v>95878</v>
      </c>
      <c r="C5387" s="720" t="s">
        <v>11752</v>
      </c>
      <c r="D5387" s="719" t="s">
        <v>1090</v>
      </c>
      <c r="E5387" s="721">
        <v>0.62</v>
      </c>
    </row>
    <row r="5388" spans="2:5" ht="30">
      <c r="B5388" s="1079">
        <v>95879</v>
      </c>
      <c r="C5388" s="1080" t="s">
        <v>11753</v>
      </c>
      <c r="D5388" s="1079" t="s">
        <v>1090</v>
      </c>
      <c r="E5388" s="718">
        <v>0.56000000000000005</v>
      </c>
    </row>
    <row r="5389" spans="2:5" ht="30">
      <c r="B5389" s="719">
        <v>95880</v>
      </c>
      <c r="C5389" s="720" t="s">
        <v>11754</v>
      </c>
      <c r="D5389" s="719" t="s">
        <v>1090</v>
      </c>
      <c r="E5389" s="721">
        <v>0.48</v>
      </c>
    </row>
    <row r="5390" spans="2:5" ht="30">
      <c r="B5390" s="1079">
        <v>93176</v>
      </c>
      <c r="C5390" s="1080" t="s">
        <v>6072</v>
      </c>
      <c r="D5390" s="1079" t="s">
        <v>1090</v>
      </c>
      <c r="E5390" s="718">
        <v>0.4</v>
      </c>
    </row>
    <row r="5391" spans="2:5" ht="30">
      <c r="B5391" s="719">
        <v>93177</v>
      </c>
      <c r="C5391" s="720" t="s">
        <v>6073</v>
      </c>
      <c r="D5391" s="719" t="s">
        <v>1090</v>
      </c>
      <c r="E5391" s="721">
        <v>1.36</v>
      </c>
    </row>
    <row r="5392" spans="2:5" ht="30">
      <c r="B5392" s="1079">
        <v>93178</v>
      </c>
      <c r="C5392" s="1080" t="s">
        <v>6074</v>
      </c>
      <c r="D5392" s="1079" t="s">
        <v>1090</v>
      </c>
      <c r="E5392" s="718">
        <v>0.45</v>
      </c>
    </row>
    <row r="5393" spans="2:5" ht="30">
      <c r="B5393" s="719">
        <v>93179</v>
      </c>
      <c r="C5393" s="720" t="s">
        <v>6075</v>
      </c>
      <c r="D5393" s="719" t="s">
        <v>1090</v>
      </c>
      <c r="E5393" s="721">
        <v>1.51</v>
      </c>
    </row>
    <row r="5394" spans="2:5" ht="30">
      <c r="B5394" s="1079" t="s">
        <v>1680</v>
      </c>
      <c r="C5394" s="1080" t="s">
        <v>6076</v>
      </c>
      <c r="D5394" s="1079" t="s">
        <v>29</v>
      </c>
      <c r="E5394" s="718">
        <v>24.47</v>
      </c>
    </row>
    <row r="5395" spans="2:5" ht="30">
      <c r="B5395" s="719" t="s">
        <v>1681</v>
      </c>
      <c r="C5395" s="720" t="s">
        <v>6077</v>
      </c>
      <c r="D5395" s="719" t="s">
        <v>29</v>
      </c>
      <c r="E5395" s="721">
        <v>24.47</v>
      </c>
    </row>
    <row r="5396" spans="2:5">
      <c r="B5396" s="1079" t="s">
        <v>1682</v>
      </c>
      <c r="C5396" s="1080" t="s">
        <v>6078</v>
      </c>
      <c r="D5396" s="1079" t="s">
        <v>29</v>
      </c>
      <c r="E5396" s="718">
        <v>363.13</v>
      </c>
    </row>
    <row r="5397" spans="2:5" ht="30">
      <c r="B5397" s="719" t="s">
        <v>1683</v>
      </c>
      <c r="C5397" s="720" t="s">
        <v>6079</v>
      </c>
      <c r="D5397" s="719" t="s">
        <v>29</v>
      </c>
      <c r="E5397" s="721">
        <v>39.869999999999997</v>
      </c>
    </row>
    <row r="5398" spans="2:5" ht="30">
      <c r="B5398" s="1079" t="s">
        <v>1684</v>
      </c>
      <c r="C5398" s="1080" t="s">
        <v>6080</v>
      </c>
      <c r="D5398" s="1079" t="s">
        <v>29</v>
      </c>
      <c r="E5398" s="718">
        <v>15.66</v>
      </c>
    </row>
    <row r="5399" spans="2:5" ht="30">
      <c r="B5399" s="719" t="s">
        <v>1685</v>
      </c>
      <c r="C5399" s="720" t="s">
        <v>6081</v>
      </c>
      <c r="D5399" s="719" t="s">
        <v>29</v>
      </c>
      <c r="E5399" s="721">
        <v>25.48</v>
      </c>
    </row>
    <row r="5400" spans="2:5" ht="30">
      <c r="B5400" s="1079" t="s">
        <v>1686</v>
      </c>
      <c r="C5400" s="1080" t="s">
        <v>6082</v>
      </c>
      <c r="D5400" s="1079" t="s">
        <v>29</v>
      </c>
      <c r="E5400" s="718">
        <v>48.62</v>
      </c>
    </row>
    <row r="5401" spans="2:5" ht="30">
      <c r="B5401" s="719" t="s">
        <v>1687</v>
      </c>
      <c r="C5401" s="720" t="s">
        <v>6083</v>
      </c>
      <c r="D5401" s="719" t="s">
        <v>29</v>
      </c>
      <c r="E5401" s="721">
        <v>47.95</v>
      </c>
    </row>
    <row r="5402" spans="2:5" ht="30">
      <c r="B5402" s="1079" t="s">
        <v>1688</v>
      </c>
      <c r="C5402" s="1080" t="s">
        <v>6084</v>
      </c>
      <c r="D5402" s="1079" t="s">
        <v>29</v>
      </c>
      <c r="E5402" s="718">
        <v>46.23</v>
      </c>
    </row>
    <row r="5403" spans="2:5">
      <c r="B5403" s="719">
        <v>85171</v>
      </c>
      <c r="C5403" s="720" t="s">
        <v>1689</v>
      </c>
      <c r="D5403" s="719" t="s">
        <v>29</v>
      </c>
      <c r="E5403" s="721">
        <v>3.25</v>
      </c>
    </row>
    <row r="5404" spans="2:5" ht="30">
      <c r="B5404" s="1079" t="s">
        <v>1690</v>
      </c>
      <c r="C5404" s="1080" t="s">
        <v>6085</v>
      </c>
      <c r="D5404" s="1079" t="s">
        <v>0</v>
      </c>
      <c r="E5404" s="718">
        <v>171.75</v>
      </c>
    </row>
    <row r="5405" spans="2:5" ht="30">
      <c r="B5405" s="719" t="s">
        <v>1691</v>
      </c>
      <c r="C5405" s="720" t="s">
        <v>6086</v>
      </c>
      <c r="D5405" s="719" t="s">
        <v>0</v>
      </c>
      <c r="E5405" s="721">
        <v>93.12</v>
      </c>
    </row>
    <row r="5406" spans="2:5" ht="30">
      <c r="B5406" s="1079">
        <v>85172</v>
      </c>
      <c r="C5406" s="1080" t="s">
        <v>6087</v>
      </c>
      <c r="D5406" s="1079" t="s">
        <v>29</v>
      </c>
      <c r="E5406" s="718">
        <v>94.68</v>
      </c>
    </row>
    <row r="5407" spans="2:5">
      <c r="B5407" s="719" t="s">
        <v>1692</v>
      </c>
      <c r="C5407" s="720" t="s">
        <v>6088</v>
      </c>
      <c r="D5407" s="719" t="s">
        <v>30</v>
      </c>
      <c r="E5407" s="721">
        <v>88.72</v>
      </c>
    </row>
    <row r="5408" spans="2:5">
      <c r="B5408" s="1079" t="s">
        <v>1693</v>
      </c>
      <c r="C5408" s="1080" t="s">
        <v>8538</v>
      </c>
      <c r="D5408" s="1079" t="s">
        <v>30</v>
      </c>
      <c r="E5408" s="718">
        <v>111.26</v>
      </c>
    </row>
    <row r="5409" spans="2:5">
      <c r="B5409" s="719" t="s">
        <v>37</v>
      </c>
      <c r="C5409" s="720" t="s">
        <v>6089</v>
      </c>
      <c r="D5409" s="719" t="s">
        <v>30</v>
      </c>
      <c r="E5409" s="721">
        <v>178.5</v>
      </c>
    </row>
    <row r="5410" spans="2:5">
      <c r="B5410" s="1079" t="s">
        <v>1694</v>
      </c>
      <c r="C5410" s="1080" t="s">
        <v>1695</v>
      </c>
      <c r="D5410" s="1079" t="s">
        <v>30</v>
      </c>
      <c r="E5410" s="718">
        <v>0.32</v>
      </c>
    </row>
    <row r="5411" spans="2:5">
      <c r="B5411" s="719">
        <v>85178</v>
      </c>
      <c r="C5411" s="720" t="s">
        <v>6090</v>
      </c>
      <c r="D5411" s="719" t="s">
        <v>30</v>
      </c>
      <c r="E5411" s="721">
        <v>96.77</v>
      </c>
    </row>
    <row r="5412" spans="2:5">
      <c r="B5412" s="1079" t="s">
        <v>36</v>
      </c>
      <c r="C5412" s="1080" t="s">
        <v>1696</v>
      </c>
      <c r="D5412" s="1079" t="s">
        <v>0</v>
      </c>
      <c r="E5412" s="718">
        <v>8.9700000000000006</v>
      </c>
    </row>
    <row r="5413" spans="2:5">
      <c r="B5413" s="719">
        <v>85179</v>
      </c>
      <c r="C5413" s="720" t="s">
        <v>1697</v>
      </c>
      <c r="D5413" s="719" t="s">
        <v>0</v>
      </c>
      <c r="E5413" s="721">
        <v>10.83</v>
      </c>
    </row>
    <row r="5414" spans="2:5">
      <c r="B5414" s="1079">
        <v>85180</v>
      </c>
      <c r="C5414" s="1080" t="s">
        <v>1698</v>
      </c>
      <c r="D5414" s="1079" t="s">
        <v>0</v>
      </c>
      <c r="E5414" s="718">
        <v>10.83</v>
      </c>
    </row>
    <row r="5415" spans="2:5">
      <c r="B5415" s="719">
        <v>85182</v>
      </c>
      <c r="C5415" s="720" t="s">
        <v>1699</v>
      </c>
      <c r="D5415" s="719" t="s">
        <v>0</v>
      </c>
      <c r="E5415" s="721">
        <v>2.2200000000000002</v>
      </c>
    </row>
    <row r="5416" spans="2:5">
      <c r="B5416" s="1079">
        <v>85183</v>
      </c>
      <c r="C5416" s="1080" t="s">
        <v>1700</v>
      </c>
      <c r="D5416" s="1079" t="s">
        <v>0</v>
      </c>
      <c r="E5416" s="718">
        <v>2.08</v>
      </c>
    </row>
    <row r="5417" spans="2:5">
      <c r="B5417" s="719">
        <v>85184</v>
      </c>
      <c r="C5417" s="720" t="s">
        <v>1701</v>
      </c>
      <c r="D5417" s="719" t="s">
        <v>0</v>
      </c>
      <c r="E5417" s="721">
        <v>3.47</v>
      </c>
    </row>
    <row r="5418" spans="2:5">
      <c r="B5418" s="1079">
        <v>85185</v>
      </c>
      <c r="C5418" s="1080" t="s">
        <v>1702</v>
      </c>
      <c r="D5418" s="1079" t="s">
        <v>0</v>
      </c>
      <c r="E5418" s="718">
        <v>3.48</v>
      </c>
    </row>
    <row r="5419" spans="2:5">
      <c r="B5419" s="719">
        <v>85186</v>
      </c>
      <c r="C5419" s="720" t="s">
        <v>6091</v>
      </c>
      <c r="D5419" s="719" t="s">
        <v>30</v>
      </c>
      <c r="E5419" s="721">
        <v>73.12</v>
      </c>
    </row>
    <row r="5420" spans="2:5">
      <c r="B5420" s="1079">
        <v>88236</v>
      </c>
      <c r="C5420" s="1080" t="s">
        <v>8841</v>
      </c>
      <c r="D5420" s="1079" t="s">
        <v>171</v>
      </c>
      <c r="E5420" s="718">
        <v>0.52</v>
      </c>
    </row>
    <row r="5421" spans="2:5">
      <c r="B5421" s="719">
        <v>88237</v>
      </c>
      <c r="C5421" s="720" t="s">
        <v>8842</v>
      </c>
      <c r="D5421" s="719" t="s">
        <v>171</v>
      </c>
      <c r="E5421" s="721">
        <v>0.93</v>
      </c>
    </row>
    <row r="5422" spans="2:5">
      <c r="B5422" s="1079">
        <v>88238</v>
      </c>
      <c r="C5422" s="1080" t="s">
        <v>1703</v>
      </c>
      <c r="D5422" s="1079" t="s">
        <v>171</v>
      </c>
      <c r="E5422" s="718">
        <v>13.92</v>
      </c>
    </row>
    <row r="5423" spans="2:5">
      <c r="B5423" s="719">
        <v>88239</v>
      </c>
      <c r="C5423" s="720" t="s">
        <v>1704</v>
      </c>
      <c r="D5423" s="719" t="s">
        <v>171</v>
      </c>
      <c r="E5423" s="721">
        <v>13.94</v>
      </c>
    </row>
    <row r="5424" spans="2:5">
      <c r="B5424" s="1079">
        <v>88240</v>
      </c>
      <c r="C5424" s="1080" t="s">
        <v>1705</v>
      </c>
      <c r="D5424" s="1079" t="s">
        <v>171</v>
      </c>
      <c r="E5424" s="718">
        <v>8.82</v>
      </c>
    </row>
    <row r="5425" spans="2:5">
      <c r="B5425" s="719">
        <v>88241</v>
      </c>
      <c r="C5425" s="720" t="s">
        <v>1706</v>
      </c>
      <c r="D5425" s="719" t="s">
        <v>171</v>
      </c>
      <c r="E5425" s="721">
        <v>14.63</v>
      </c>
    </row>
    <row r="5426" spans="2:5">
      <c r="B5426" s="1079">
        <v>88242</v>
      </c>
      <c r="C5426" s="1080" t="s">
        <v>1707</v>
      </c>
      <c r="D5426" s="1079" t="s">
        <v>171</v>
      </c>
      <c r="E5426" s="718">
        <v>13.65</v>
      </c>
    </row>
    <row r="5427" spans="2:5">
      <c r="B5427" s="719">
        <v>88243</v>
      </c>
      <c r="C5427" s="720" t="s">
        <v>1708</v>
      </c>
      <c r="D5427" s="719" t="s">
        <v>171</v>
      </c>
      <c r="E5427" s="721">
        <v>14.63</v>
      </c>
    </row>
    <row r="5428" spans="2:5">
      <c r="B5428" s="1079">
        <v>88245</v>
      </c>
      <c r="C5428" s="1080" t="s">
        <v>1709</v>
      </c>
      <c r="D5428" s="1079" t="s">
        <v>171</v>
      </c>
      <c r="E5428" s="718">
        <v>17</v>
      </c>
    </row>
    <row r="5429" spans="2:5">
      <c r="B5429" s="719">
        <v>88246</v>
      </c>
      <c r="C5429" s="720" t="s">
        <v>1710</v>
      </c>
      <c r="D5429" s="719" t="s">
        <v>171</v>
      </c>
      <c r="E5429" s="721">
        <v>20.73</v>
      </c>
    </row>
    <row r="5430" spans="2:5">
      <c r="B5430" s="1079">
        <v>88247</v>
      </c>
      <c r="C5430" s="1080" t="s">
        <v>1711</v>
      </c>
      <c r="D5430" s="1079" t="s">
        <v>171</v>
      </c>
      <c r="E5430" s="718">
        <v>14.01</v>
      </c>
    </row>
    <row r="5431" spans="2:5">
      <c r="B5431" s="719">
        <v>88248</v>
      </c>
      <c r="C5431" s="720" t="s">
        <v>1712</v>
      </c>
      <c r="D5431" s="719" t="s">
        <v>171</v>
      </c>
      <c r="E5431" s="721">
        <v>14.29</v>
      </c>
    </row>
    <row r="5432" spans="2:5">
      <c r="B5432" s="1079">
        <v>88249</v>
      </c>
      <c r="C5432" s="1080" t="s">
        <v>1713</v>
      </c>
      <c r="D5432" s="1079" t="s">
        <v>171</v>
      </c>
      <c r="E5432" s="718">
        <v>13.99</v>
      </c>
    </row>
    <row r="5433" spans="2:5">
      <c r="B5433" s="719">
        <v>88250</v>
      </c>
      <c r="C5433" s="720" t="s">
        <v>1714</v>
      </c>
      <c r="D5433" s="719" t="s">
        <v>171</v>
      </c>
      <c r="E5433" s="721">
        <v>11.19</v>
      </c>
    </row>
    <row r="5434" spans="2:5">
      <c r="B5434" s="1079">
        <v>88251</v>
      </c>
      <c r="C5434" s="1080" t="s">
        <v>1715</v>
      </c>
      <c r="D5434" s="1079" t="s">
        <v>171</v>
      </c>
      <c r="E5434" s="718">
        <v>13.42</v>
      </c>
    </row>
    <row r="5435" spans="2:5">
      <c r="B5435" s="719">
        <v>88252</v>
      </c>
      <c r="C5435" s="720" t="s">
        <v>1716</v>
      </c>
      <c r="D5435" s="719" t="s">
        <v>171</v>
      </c>
      <c r="E5435" s="721">
        <v>12.89</v>
      </c>
    </row>
    <row r="5436" spans="2:5">
      <c r="B5436" s="1079">
        <v>88253</v>
      </c>
      <c r="C5436" s="1080" t="s">
        <v>1717</v>
      </c>
      <c r="D5436" s="1079" t="s">
        <v>171</v>
      </c>
      <c r="E5436" s="718">
        <v>13.9</v>
      </c>
    </row>
    <row r="5437" spans="2:5">
      <c r="B5437" s="719">
        <v>88255</v>
      </c>
      <c r="C5437" s="720" t="s">
        <v>1718</v>
      </c>
      <c r="D5437" s="719" t="s">
        <v>171</v>
      </c>
      <c r="E5437" s="721">
        <v>25.61</v>
      </c>
    </row>
    <row r="5438" spans="2:5">
      <c r="B5438" s="1079">
        <v>88256</v>
      </c>
      <c r="C5438" s="1080" t="s">
        <v>1719</v>
      </c>
      <c r="D5438" s="1079" t="s">
        <v>171</v>
      </c>
      <c r="E5438" s="718">
        <v>15.91</v>
      </c>
    </row>
    <row r="5439" spans="2:5">
      <c r="B5439" s="719">
        <v>88257</v>
      </c>
      <c r="C5439" s="720" t="s">
        <v>1720</v>
      </c>
      <c r="D5439" s="719" t="s">
        <v>171</v>
      </c>
      <c r="E5439" s="721">
        <v>19.23</v>
      </c>
    </row>
    <row r="5440" spans="2:5">
      <c r="B5440" s="1079">
        <v>88258</v>
      </c>
      <c r="C5440" s="1080" t="s">
        <v>1721</v>
      </c>
      <c r="D5440" s="1079" t="s">
        <v>171</v>
      </c>
      <c r="E5440" s="718">
        <v>23.01</v>
      </c>
    </row>
    <row r="5441" spans="2:5">
      <c r="B5441" s="719">
        <v>88259</v>
      </c>
      <c r="C5441" s="720" t="s">
        <v>1722</v>
      </c>
      <c r="D5441" s="719" t="s">
        <v>171</v>
      </c>
      <c r="E5441" s="721">
        <v>16.25</v>
      </c>
    </row>
    <row r="5442" spans="2:5">
      <c r="B5442" s="1079">
        <v>88260</v>
      </c>
      <c r="C5442" s="1080" t="s">
        <v>1723</v>
      </c>
      <c r="D5442" s="1079" t="s">
        <v>171</v>
      </c>
      <c r="E5442" s="718">
        <v>17.440000000000001</v>
      </c>
    </row>
    <row r="5443" spans="2:5">
      <c r="B5443" s="719">
        <v>88261</v>
      </c>
      <c r="C5443" s="720" t="s">
        <v>1724</v>
      </c>
      <c r="D5443" s="719" t="s">
        <v>171</v>
      </c>
      <c r="E5443" s="721">
        <v>16.850000000000001</v>
      </c>
    </row>
    <row r="5444" spans="2:5">
      <c r="B5444" s="1079">
        <v>88262</v>
      </c>
      <c r="C5444" s="1080" t="s">
        <v>1725</v>
      </c>
      <c r="D5444" s="1079" t="s">
        <v>171</v>
      </c>
      <c r="E5444" s="718">
        <v>17</v>
      </c>
    </row>
    <row r="5445" spans="2:5">
      <c r="B5445" s="719">
        <v>88263</v>
      </c>
      <c r="C5445" s="720" t="s">
        <v>1726</v>
      </c>
      <c r="D5445" s="719" t="s">
        <v>171</v>
      </c>
      <c r="E5445" s="721">
        <v>11.64</v>
      </c>
    </row>
    <row r="5446" spans="2:5">
      <c r="B5446" s="1079">
        <v>88264</v>
      </c>
      <c r="C5446" s="1080" t="s">
        <v>1727</v>
      </c>
      <c r="D5446" s="1079" t="s">
        <v>171</v>
      </c>
      <c r="E5446" s="718">
        <v>17.690000000000001</v>
      </c>
    </row>
    <row r="5447" spans="2:5">
      <c r="B5447" s="719">
        <v>88265</v>
      </c>
      <c r="C5447" s="720" t="s">
        <v>1728</v>
      </c>
      <c r="D5447" s="719" t="s">
        <v>171</v>
      </c>
      <c r="E5447" s="721">
        <v>21.46</v>
      </c>
    </row>
    <row r="5448" spans="2:5">
      <c r="B5448" s="1079">
        <v>88266</v>
      </c>
      <c r="C5448" s="1080" t="s">
        <v>1729</v>
      </c>
      <c r="D5448" s="1079" t="s">
        <v>171</v>
      </c>
      <c r="E5448" s="718">
        <v>24.57</v>
      </c>
    </row>
    <row r="5449" spans="2:5">
      <c r="B5449" s="719">
        <v>88267</v>
      </c>
      <c r="C5449" s="720" t="s">
        <v>1730</v>
      </c>
      <c r="D5449" s="719" t="s">
        <v>171</v>
      </c>
      <c r="E5449" s="721">
        <v>17.489999999999998</v>
      </c>
    </row>
    <row r="5450" spans="2:5">
      <c r="B5450" s="1079">
        <v>88268</v>
      </c>
      <c r="C5450" s="1080" t="s">
        <v>1731</v>
      </c>
      <c r="D5450" s="1079" t="s">
        <v>171</v>
      </c>
      <c r="E5450" s="718">
        <v>15.54</v>
      </c>
    </row>
    <row r="5451" spans="2:5">
      <c r="B5451" s="719">
        <v>88269</v>
      </c>
      <c r="C5451" s="720" t="s">
        <v>1732</v>
      </c>
      <c r="D5451" s="719" t="s">
        <v>171</v>
      </c>
      <c r="E5451" s="721">
        <v>15.54</v>
      </c>
    </row>
    <row r="5452" spans="2:5">
      <c r="B5452" s="1079">
        <v>88270</v>
      </c>
      <c r="C5452" s="1080" t="s">
        <v>1733</v>
      </c>
      <c r="D5452" s="1079" t="s">
        <v>171</v>
      </c>
      <c r="E5452" s="718">
        <v>17.739999999999998</v>
      </c>
    </row>
    <row r="5453" spans="2:5">
      <c r="B5453" s="719">
        <v>88272</v>
      </c>
      <c r="C5453" s="720" t="s">
        <v>1734</v>
      </c>
      <c r="D5453" s="719" t="s">
        <v>171</v>
      </c>
      <c r="E5453" s="721">
        <v>17.07</v>
      </c>
    </row>
    <row r="5454" spans="2:5">
      <c r="B5454" s="1079">
        <v>88273</v>
      </c>
      <c r="C5454" s="1080" t="s">
        <v>1735</v>
      </c>
      <c r="D5454" s="1079" t="s">
        <v>171</v>
      </c>
      <c r="E5454" s="718">
        <v>15.77</v>
      </c>
    </row>
    <row r="5455" spans="2:5">
      <c r="B5455" s="719">
        <v>88274</v>
      </c>
      <c r="C5455" s="720" t="s">
        <v>1736</v>
      </c>
      <c r="D5455" s="719" t="s">
        <v>171</v>
      </c>
      <c r="E5455" s="721">
        <v>16.309999999999999</v>
      </c>
    </row>
    <row r="5456" spans="2:5">
      <c r="B5456" s="1079">
        <v>88275</v>
      </c>
      <c r="C5456" s="1080" t="s">
        <v>1737</v>
      </c>
      <c r="D5456" s="1079" t="s">
        <v>171</v>
      </c>
      <c r="E5456" s="718">
        <v>16.97</v>
      </c>
    </row>
    <row r="5457" spans="2:5">
      <c r="B5457" s="719">
        <v>88277</v>
      </c>
      <c r="C5457" s="720" t="s">
        <v>1738</v>
      </c>
      <c r="D5457" s="719" t="s">
        <v>171</v>
      </c>
      <c r="E5457" s="721">
        <v>20.73</v>
      </c>
    </row>
    <row r="5458" spans="2:5">
      <c r="B5458" s="1079">
        <v>88278</v>
      </c>
      <c r="C5458" s="1080" t="s">
        <v>1739</v>
      </c>
      <c r="D5458" s="1079" t="s">
        <v>171</v>
      </c>
      <c r="E5458" s="718">
        <v>11.25</v>
      </c>
    </row>
    <row r="5459" spans="2:5">
      <c r="B5459" s="719">
        <v>88279</v>
      </c>
      <c r="C5459" s="720" t="s">
        <v>1740</v>
      </c>
      <c r="D5459" s="719" t="s">
        <v>171</v>
      </c>
      <c r="E5459" s="721">
        <v>22.36</v>
      </c>
    </row>
    <row r="5460" spans="2:5">
      <c r="B5460" s="1079">
        <v>88281</v>
      </c>
      <c r="C5460" s="1080" t="s">
        <v>1741</v>
      </c>
      <c r="D5460" s="1079" t="s">
        <v>171</v>
      </c>
      <c r="E5460" s="718">
        <v>13.59</v>
      </c>
    </row>
    <row r="5461" spans="2:5">
      <c r="B5461" s="719">
        <v>88282</v>
      </c>
      <c r="C5461" s="720" t="s">
        <v>1742</v>
      </c>
      <c r="D5461" s="719" t="s">
        <v>171</v>
      </c>
      <c r="E5461" s="721">
        <v>13.59</v>
      </c>
    </row>
    <row r="5462" spans="2:5">
      <c r="B5462" s="1079">
        <v>88283</v>
      </c>
      <c r="C5462" s="1080" t="s">
        <v>1743</v>
      </c>
      <c r="D5462" s="1079" t="s">
        <v>171</v>
      </c>
      <c r="E5462" s="718">
        <v>13.6</v>
      </c>
    </row>
    <row r="5463" spans="2:5">
      <c r="B5463" s="719">
        <v>88284</v>
      </c>
      <c r="C5463" s="720" t="s">
        <v>1744</v>
      </c>
      <c r="D5463" s="719" t="s">
        <v>171</v>
      </c>
      <c r="E5463" s="721">
        <v>12.8</v>
      </c>
    </row>
    <row r="5464" spans="2:5">
      <c r="B5464" s="1079">
        <v>88285</v>
      </c>
      <c r="C5464" s="1080" t="s">
        <v>1745</v>
      </c>
      <c r="D5464" s="1079" t="s">
        <v>171</v>
      </c>
      <c r="E5464" s="718">
        <v>13.6</v>
      </c>
    </row>
    <row r="5465" spans="2:5">
      <c r="B5465" s="719">
        <v>88286</v>
      </c>
      <c r="C5465" s="720" t="s">
        <v>1746</v>
      </c>
      <c r="D5465" s="719" t="s">
        <v>171</v>
      </c>
      <c r="E5465" s="721">
        <v>14.69</v>
      </c>
    </row>
    <row r="5466" spans="2:5">
      <c r="B5466" s="1079">
        <v>88288</v>
      </c>
      <c r="C5466" s="1080" t="s">
        <v>1747</v>
      </c>
      <c r="D5466" s="1079" t="s">
        <v>171</v>
      </c>
      <c r="E5466" s="718">
        <v>14.65</v>
      </c>
    </row>
    <row r="5467" spans="2:5">
      <c r="B5467" s="719">
        <v>88290</v>
      </c>
      <c r="C5467" s="720" t="s">
        <v>1748</v>
      </c>
      <c r="D5467" s="719" t="s">
        <v>171</v>
      </c>
      <c r="E5467" s="721">
        <v>14.55</v>
      </c>
    </row>
    <row r="5468" spans="2:5">
      <c r="B5468" s="1079">
        <v>88291</v>
      </c>
      <c r="C5468" s="1080" t="s">
        <v>1749</v>
      </c>
      <c r="D5468" s="1079" t="s">
        <v>171</v>
      </c>
      <c r="E5468" s="718">
        <v>15.15</v>
      </c>
    </row>
    <row r="5469" spans="2:5">
      <c r="B5469" s="719">
        <v>88292</v>
      </c>
      <c r="C5469" s="720" t="s">
        <v>1750</v>
      </c>
      <c r="D5469" s="719" t="s">
        <v>171</v>
      </c>
      <c r="E5469" s="721">
        <v>10.82</v>
      </c>
    </row>
    <row r="5470" spans="2:5">
      <c r="B5470" s="1079">
        <v>88293</v>
      </c>
      <c r="C5470" s="1080" t="s">
        <v>6092</v>
      </c>
      <c r="D5470" s="1079" t="s">
        <v>171</v>
      </c>
      <c r="E5470" s="718">
        <v>15.56</v>
      </c>
    </row>
    <row r="5471" spans="2:5">
      <c r="B5471" s="719">
        <v>88294</v>
      </c>
      <c r="C5471" s="720" t="s">
        <v>1751</v>
      </c>
      <c r="D5471" s="719" t="s">
        <v>171</v>
      </c>
      <c r="E5471" s="721">
        <v>16.48</v>
      </c>
    </row>
    <row r="5472" spans="2:5">
      <c r="B5472" s="1079">
        <v>88295</v>
      </c>
      <c r="C5472" s="1080" t="s">
        <v>1752</v>
      </c>
      <c r="D5472" s="1079" t="s">
        <v>171</v>
      </c>
      <c r="E5472" s="718">
        <v>10.34</v>
      </c>
    </row>
    <row r="5473" spans="2:5">
      <c r="B5473" s="719">
        <v>88296</v>
      </c>
      <c r="C5473" s="720" t="s">
        <v>1753</v>
      </c>
      <c r="D5473" s="719" t="s">
        <v>171</v>
      </c>
      <c r="E5473" s="721">
        <v>18.5</v>
      </c>
    </row>
    <row r="5474" spans="2:5">
      <c r="B5474" s="1079">
        <v>88297</v>
      </c>
      <c r="C5474" s="1080" t="s">
        <v>1754</v>
      </c>
      <c r="D5474" s="1079" t="s">
        <v>171</v>
      </c>
      <c r="E5474" s="718">
        <v>14.48</v>
      </c>
    </row>
    <row r="5475" spans="2:5">
      <c r="B5475" s="719">
        <v>88298</v>
      </c>
      <c r="C5475" s="720" t="s">
        <v>1755</v>
      </c>
      <c r="D5475" s="719" t="s">
        <v>171</v>
      </c>
      <c r="E5475" s="721">
        <v>10.33</v>
      </c>
    </row>
    <row r="5476" spans="2:5">
      <c r="B5476" s="1079">
        <v>88299</v>
      </c>
      <c r="C5476" s="1080" t="s">
        <v>1756</v>
      </c>
      <c r="D5476" s="1079" t="s">
        <v>171</v>
      </c>
      <c r="E5476" s="718">
        <v>20.309999999999999</v>
      </c>
    </row>
    <row r="5477" spans="2:5">
      <c r="B5477" s="719">
        <v>88300</v>
      </c>
      <c r="C5477" s="720" t="s">
        <v>1757</v>
      </c>
      <c r="D5477" s="719" t="s">
        <v>171</v>
      </c>
      <c r="E5477" s="721">
        <v>20.309999999999999</v>
      </c>
    </row>
    <row r="5478" spans="2:5">
      <c r="B5478" s="1079">
        <v>88301</v>
      </c>
      <c r="C5478" s="1080" t="s">
        <v>1758</v>
      </c>
      <c r="D5478" s="1079" t="s">
        <v>171</v>
      </c>
      <c r="E5478" s="718">
        <v>15.7</v>
      </c>
    </row>
    <row r="5479" spans="2:5">
      <c r="B5479" s="719">
        <v>88302</v>
      </c>
      <c r="C5479" s="720" t="s">
        <v>1759</v>
      </c>
      <c r="D5479" s="719" t="s">
        <v>171</v>
      </c>
      <c r="E5479" s="721">
        <v>15.56</v>
      </c>
    </row>
    <row r="5480" spans="2:5">
      <c r="B5480" s="1079">
        <v>88303</v>
      </c>
      <c r="C5480" s="1080" t="s">
        <v>1760</v>
      </c>
      <c r="D5480" s="1079" t="s">
        <v>171</v>
      </c>
      <c r="E5480" s="718">
        <v>14.09</v>
      </c>
    </row>
    <row r="5481" spans="2:5">
      <c r="B5481" s="719">
        <v>88304</v>
      </c>
      <c r="C5481" s="720" t="s">
        <v>6093</v>
      </c>
      <c r="D5481" s="719" t="s">
        <v>171</v>
      </c>
      <c r="E5481" s="721">
        <v>14.55</v>
      </c>
    </row>
    <row r="5482" spans="2:5">
      <c r="B5482" s="1079">
        <v>88306</v>
      </c>
      <c r="C5482" s="1080" t="s">
        <v>1761</v>
      </c>
      <c r="D5482" s="1079" t="s">
        <v>171</v>
      </c>
      <c r="E5482" s="718">
        <v>10.77</v>
      </c>
    </row>
    <row r="5483" spans="2:5">
      <c r="B5483" s="719">
        <v>88307</v>
      </c>
      <c r="C5483" s="720" t="s">
        <v>1762</v>
      </c>
      <c r="D5483" s="719" t="s">
        <v>171</v>
      </c>
      <c r="E5483" s="721">
        <v>11.97</v>
      </c>
    </row>
    <row r="5484" spans="2:5">
      <c r="B5484" s="1079">
        <v>88308</v>
      </c>
      <c r="C5484" s="1080" t="s">
        <v>1763</v>
      </c>
      <c r="D5484" s="1079" t="s">
        <v>171</v>
      </c>
      <c r="E5484" s="718">
        <v>19.61</v>
      </c>
    </row>
    <row r="5485" spans="2:5">
      <c r="B5485" s="719">
        <v>88309</v>
      </c>
      <c r="C5485" s="720" t="s">
        <v>1764</v>
      </c>
      <c r="D5485" s="719" t="s">
        <v>171</v>
      </c>
      <c r="E5485" s="721">
        <v>17.100000000000001</v>
      </c>
    </row>
    <row r="5486" spans="2:5">
      <c r="B5486" s="1079">
        <v>88310</v>
      </c>
      <c r="C5486" s="1080" t="s">
        <v>1765</v>
      </c>
      <c r="D5486" s="1079" t="s">
        <v>171</v>
      </c>
      <c r="E5486" s="718">
        <v>17.03</v>
      </c>
    </row>
    <row r="5487" spans="2:5">
      <c r="B5487" s="719">
        <v>88311</v>
      </c>
      <c r="C5487" s="720" t="s">
        <v>1766</v>
      </c>
      <c r="D5487" s="719" t="s">
        <v>171</v>
      </c>
      <c r="E5487" s="721">
        <v>17.739999999999998</v>
      </c>
    </row>
    <row r="5488" spans="2:5">
      <c r="B5488" s="1079">
        <v>88312</v>
      </c>
      <c r="C5488" s="1080" t="s">
        <v>1767</v>
      </c>
      <c r="D5488" s="1079" t="s">
        <v>171</v>
      </c>
      <c r="E5488" s="718">
        <v>19.399999999999999</v>
      </c>
    </row>
    <row r="5489" spans="2:5">
      <c r="B5489" s="719">
        <v>88313</v>
      </c>
      <c r="C5489" s="720" t="s">
        <v>1768</v>
      </c>
      <c r="D5489" s="719" t="s">
        <v>171</v>
      </c>
      <c r="E5489" s="721">
        <v>17.91</v>
      </c>
    </row>
    <row r="5490" spans="2:5">
      <c r="B5490" s="1079">
        <v>88314</v>
      </c>
      <c r="C5490" s="1080" t="s">
        <v>1769</v>
      </c>
      <c r="D5490" s="1079" t="s">
        <v>171</v>
      </c>
      <c r="E5490" s="718">
        <v>9.07</v>
      </c>
    </row>
    <row r="5491" spans="2:5">
      <c r="B5491" s="719">
        <v>88315</v>
      </c>
      <c r="C5491" s="720" t="s">
        <v>1770</v>
      </c>
      <c r="D5491" s="719" t="s">
        <v>171</v>
      </c>
      <c r="E5491" s="721">
        <v>16.32</v>
      </c>
    </row>
    <row r="5492" spans="2:5">
      <c r="B5492" s="1079">
        <v>88316</v>
      </c>
      <c r="C5492" s="1080" t="s">
        <v>1771</v>
      </c>
      <c r="D5492" s="1079" t="s">
        <v>171</v>
      </c>
      <c r="E5492" s="718">
        <v>13.89</v>
      </c>
    </row>
    <row r="5493" spans="2:5">
      <c r="B5493" s="719">
        <v>88317</v>
      </c>
      <c r="C5493" s="720" t="s">
        <v>1772</v>
      </c>
      <c r="D5493" s="719" t="s">
        <v>171</v>
      </c>
      <c r="E5493" s="721">
        <v>17</v>
      </c>
    </row>
    <row r="5494" spans="2:5">
      <c r="B5494" s="1079">
        <v>88318</v>
      </c>
      <c r="C5494" s="1080" t="s">
        <v>6094</v>
      </c>
      <c r="D5494" s="1079" t="s">
        <v>171</v>
      </c>
      <c r="E5494" s="718">
        <v>18.14</v>
      </c>
    </row>
    <row r="5495" spans="2:5">
      <c r="B5495" s="719">
        <v>88319</v>
      </c>
      <c r="C5495" s="720" t="s">
        <v>9575</v>
      </c>
      <c r="D5495" s="719" t="s">
        <v>171</v>
      </c>
      <c r="E5495" s="721">
        <v>29.07</v>
      </c>
    </row>
    <row r="5496" spans="2:5">
      <c r="B5496" s="1079">
        <v>88320</v>
      </c>
      <c r="C5496" s="1080" t="s">
        <v>1773</v>
      </c>
      <c r="D5496" s="1079" t="s">
        <v>171</v>
      </c>
      <c r="E5496" s="718">
        <v>14.78</v>
      </c>
    </row>
    <row r="5497" spans="2:5">
      <c r="B5497" s="719">
        <v>88321</v>
      </c>
      <c r="C5497" s="720" t="s">
        <v>1774</v>
      </c>
      <c r="D5497" s="719" t="s">
        <v>171</v>
      </c>
      <c r="E5497" s="721">
        <v>24.92</v>
      </c>
    </row>
    <row r="5498" spans="2:5">
      <c r="B5498" s="1079">
        <v>88322</v>
      </c>
      <c r="C5498" s="1080" t="s">
        <v>1775</v>
      </c>
      <c r="D5498" s="1079" t="s">
        <v>171</v>
      </c>
      <c r="E5498" s="718">
        <v>29.07</v>
      </c>
    </row>
    <row r="5499" spans="2:5">
      <c r="B5499" s="719">
        <v>88323</v>
      </c>
      <c r="C5499" s="720" t="s">
        <v>1776</v>
      </c>
      <c r="D5499" s="719" t="s">
        <v>171</v>
      </c>
      <c r="E5499" s="721">
        <v>15.32</v>
      </c>
    </row>
    <row r="5500" spans="2:5">
      <c r="B5500" s="1079">
        <v>88324</v>
      </c>
      <c r="C5500" s="1080" t="s">
        <v>1777</v>
      </c>
      <c r="D5500" s="1079" t="s">
        <v>171</v>
      </c>
      <c r="E5500" s="718">
        <v>15.57</v>
      </c>
    </row>
    <row r="5501" spans="2:5">
      <c r="B5501" s="719">
        <v>88325</v>
      </c>
      <c r="C5501" s="720" t="s">
        <v>1778</v>
      </c>
      <c r="D5501" s="719" t="s">
        <v>171</v>
      </c>
      <c r="E5501" s="721">
        <v>15.32</v>
      </c>
    </row>
    <row r="5502" spans="2:5">
      <c r="B5502" s="1079">
        <v>88326</v>
      </c>
      <c r="C5502" s="1080" t="s">
        <v>1779</v>
      </c>
      <c r="D5502" s="1079" t="s">
        <v>171</v>
      </c>
      <c r="E5502" s="718">
        <v>15.55</v>
      </c>
    </row>
    <row r="5503" spans="2:5">
      <c r="B5503" s="719">
        <v>88377</v>
      </c>
      <c r="C5503" s="720" t="s">
        <v>1780</v>
      </c>
      <c r="D5503" s="719" t="s">
        <v>171</v>
      </c>
      <c r="E5503" s="721">
        <v>14.19</v>
      </c>
    </row>
    <row r="5504" spans="2:5">
      <c r="B5504" s="1079">
        <v>88441</v>
      </c>
      <c r="C5504" s="1080" t="s">
        <v>1781</v>
      </c>
      <c r="D5504" s="1079" t="s">
        <v>171</v>
      </c>
      <c r="E5504" s="718">
        <v>13.95</v>
      </c>
    </row>
    <row r="5505" spans="2:5">
      <c r="B5505" s="719">
        <v>88597</v>
      </c>
      <c r="C5505" s="720" t="s">
        <v>1782</v>
      </c>
      <c r="D5505" s="719" t="s">
        <v>171</v>
      </c>
      <c r="E5505" s="721">
        <v>15.9</v>
      </c>
    </row>
    <row r="5506" spans="2:5">
      <c r="B5506" s="1079">
        <v>90766</v>
      </c>
      <c r="C5506" s="1080" t="s">
        <v>1783</v>
      </c>
      <c r="D5506" s="1079" t="s">
        <v>171</v>
      </c>
      <c r="E5506" s="718">
        <v>15.53</v>
      </c>
    </row>
    <row r="5507" spans="2:5">
      <c r="B5507" s="719">
        <v>90767</v>
      </c>
      <c r="C5507" s="720" t="s">
        <v>1784</v>
      </c>
      <c r="D5507" s="719" t="s">
        <v>171</v>
      </c>
      <c r="E5507" s="721">
        <v>15</v>
      </c>
    </row>
    <row r="5508" spans="2:5">
      <c r="B5508" s="1079">
        <v>90768</v>
      </c>
      <c r="C5508" s="1080" t="s">
        <v>1785</v>
      </c>
      <c r="D5508" s="1079" t="s">
        <v>171</v>
      </c>
      <c r="E5508" s="718">
        <v>61.92</v>
      </c>
    </row>
    <row r="5509" spans="2:5">
      <c r="B5509" s="719">
        <v>90769</v>
      </c>
      <c r="C5509" s="720" t="s">
        <v>1786</v>
      </c>
      <c r="D5509" s="719" t="s">
        <v>171</v>
      </c>
      <c r="E5509" s="721">
        <v>70.989999999999995</v>
      </c>
    </row>
    <row r="5510" spans="2:5">
      <c r="B5510" s="1079">
        <v>90770</v>
      </c>
      <c r="C5510" s="1080" t="s">
        <v>1787</v>
      </c>
      <c r="D5510" s="1079" t="s">
        <v>171</v>
      </c>
      <c r="E5510" s="718">
        <v>84.02</v>
      </c>
    </row>
    <row r="5511" spans="2:5">
      <c r="B5511" s="719">
        <v>90771</v>
      </c>
      <c r="C5511" s="720" t="s">
        <v>1788</v>
      </c>
      <c r="D5511" s="719" t="s">
        <v>171</v>
      </c>
      <c r="E5511" s="721">
        <v>13.5</v>
      </c>
    </row>
    <row r="5512" spans="2:5">
      <c r="B5512" s="1079">
        <v>90772</v>
      </c>
      <c r="C5512" s="1080" t="s">
        <v>1789</v>
      </c>
      <c r="D5512" s="1079" t="s">
        <v>171</v>
      </c>
      <c r="E5512" s="718">
        <v>14.67</v>
      </c>
    </row>
    <row r="5513" spans="2:5">
      <c r="B5513" s="719">
        <v>90773</v>
      </c>
      <c r="C5513" s="720" t="s">
        <v>1790</v>
      </c>
      <c r="D5513" s="719" t="s">
        <v>171</v>
      </c>
      <c r="E5513" s="721">
        <v>13.63</v>
      </c>
    </row>
    <row r="5514" spans="2:5">
      <c r="B5514" s="1079">
        <v>90775</v>
      </c>
      <c r="C5514" s="1080" t="s">
        <v>1791</v>
      </c>
      <c r="D5514" s="1079" t="s">
        <v>171</v>
      </c>
      <c r="E5514" s="718">
        <v>19.46</v>
      </c>
    </row>
    <row r="5515" spans="2:5">
      <c r="B5515" s="719">
        <v>90776</v>
      </c>
      <c r="C5515" s="720" t="s">
        <v>1792</v>
      </c>
      <c r="D5515" s="719" t="s">
        <v>171</v>
      </c>
      <c r="E5515" s="721">
        <v>19.920000000000002</v>
      </c>
    </row>
    <row r="5516" spans="2:5">
      <c r="B5516" s="1079">
        <v>90777</v>
      </c>
      <c r="C5516" s="1080" t="s">
        <v>1793</v>
      </c>
      <c r="D5516" s="1079" t="s">
        <v>171</v>
      </c>
      <c r="E5516" s="718">
        <v>65.819999999999993</v>
      </c>
    </row>
    <row r="5517" spans="2:5">
      <c r="B5517" s="719">
        <v>90778</v>
      </c>
      <c r="C5517" s="720" t="s">
        <v>1794</v>
      </c>
      <c r="D5517" s="719" t="s">
        <v>171</v>
      </c>
      <c r="E5517" s="721">
        <v>82.78</v>
      </c>
    </row>
    <row r="5518" spans="2:5">
      <c r="B5518" s="1079">
        <v>90779</v>
      </c>
      <c r="C5518" s="1080" t="s">
        <v>1795</v>
      </c>
      <c r="D5518" s="1079" t="s">
        <v>171</v>
      </c>
      <c r="E5518" s="718">
        <v>108.61</v>
      </c>
    </row>
    <row r="5519" spans="2:5">
      <c r="B5519" s="719">
        <v>90780</v>
      </c>
      <c r="C5519" s="720" t="s">
        <v>1796</v>
      </c>
      <c r="D5519" s="719" t="s">
        <v>171</v>
      </c>
      <c r="E5519" s="721">
        <v>28.31</v>
      </c>
    </row>
    <row r="5520" spans="2:5">
      <c r="B5520" s="1079">
        <v>90781</v>
      </c>
      <c r="C5520" s="1080" t="s">
        <v>1797</v>
      </c>
      <c r="D5520" s="1079" t="s">
        <v>171</v>
      </c>
      <c r="E5520" s="718">
        <v>15.56</v>
      </c>
    </row>
    <row r="5521" spans="2:5">
      <c r="B5521" s="719">
        <v>91677</v>
      </c>
      <c r="C5521" s="720" t="s">
        <v>1798</v>
      </c>
      <c r="D5521" s="719" t="s">
        <v>171</v>
      </c>
      <c r="E5521" s="721">
        <v>77.11</v>
      </c>
    </row>
    <row r="5522" spans="2:5">
      <c r="B5522" s="1079">
        <v>91678</v>
      </c>
      <c r="C5522" s="1080" t="s">
        <v>1799</v>
      </c>
      <c r="D5522" s="1079" t="s">
        <v>171</v>
      </c>
      <c r="E5522" s="718">
        <v>65.040000000000006</v>
      </c>
    </row>
    <row r="5523" spans="2:5">
      <c r="B5523" s="719">
        <v>93556</v>
      </c>
      <c r="C5523" s="720" t="s">
        <v>8843</v>
      </c>
      <c r="D5523" s="719" t="s">
        <v>161</v>
      </c>
      <c r="E5523" s="721">
        <v>99.16</v>
      </c>
    </row>
    <row r="5524" spans="2:5">
      <c r="B5524" s="1079">
        <v>93557</v>
      </c>
      <c r="C5524" s="1080" t="s">
        <v>8844</v>
      </c>
      <c r="D5524" s="1079" t="s">
        <v>161</v>
      </c>
      <c r="E5524" s="718">
        <v>175.69</v>
      </c>
    </row>
    <row r="5525" spans="2:5">
      <c r="B5525" s="719">
        <v>93558</v>
      </c>
      <c r="C5525" s="720" t="s">
        <v>8845</v>
      </c>
      <c r="D5525" s="719" t="s">
        <v>161</v>
      </c>
      <c r="E5525" s="721">
        <v>2433.39</v>
      </c>
    </row>
    <row r="5526" spans="2:5">
      <c r="B5526" s="1079">
        <v>93559</v>
      </c>
      <c r="C5526" s="1080" t="s">
        <v>1782</v>
      </c>
      <c r="D5526" s="1079" t="s">
        <v>161</v>
      </c>
      <c r="E5526" s="718">
        <v>2837.89</v>
      </c>
    </row>
    <row r="5527" spans="2:5">
      <c r="B5527" s="719">
        <v>93560</v>
      </c>
      <c r="C5527" s="720" t="s">
        <v>1790</v>
      </c>
      <c r="D5527" s="719" t="s">
        <v>161</v>
      </c>
      <c r="E5527" s="721">
        <v>2439.36</v>
      </c>
    </row>
    <row r="5528" spans="2:5">
      <c r="B5528" s="1079">
        <v>93561</v>
      </c>
      <c r="C5528" s="1080" t="s">
        <v>1791</v>
      </c>
      <c r="D5528" s="1079" t="s">
        <v>161</v>
      </c>
      <c r="E5528" s="718">
        <v>3833.59</v>
      </c>
    </row>
    <row r="5529" spans="2:5">
      <c r="B5529" s="719">
        <v>93562</v>
      </c>
      <c r="C5529" s="720" t="s">
        <v>1788</v>
      </c>
      <c r="D5529" s="719" t="s">
        <v>161</v>
      </c>
      <c r="E5529" s="721">
        <v>2416.5500000000002</v>
      </c>
    </row>
    <row r="5530" spans="2:5">
      <c r="B5530" s="1079">
        <v>93563</v>
      </c>
      <c r="C5530" s="1080" t="s">
        <v>1783</v>
      </c>
      <c r="D5530" s="1079" t="s">
        <v>161</v>
      </c>
      <c r="E5530" s="718">
        <v>2772.85</v>
      </c>
    </row>
    <row r="5531" spans="2:5">
      <c r="B5531" s="719">
        <v>93564</v>
      </c>
      <c r="C5531" s="720" t="s">
        <v>1784</v>
      </c>
      <c r="D5531" s="719" t="s">
        <v>161</v>
      </c>
      <c r="E5531" s="721">
        <v>2673.29</v>
      </c>
    </row>
    <row r="5532" spans="2:5">
      <c r="B5532" s="1079">
        <v>93565</v>
      </c>
      <c r="C5532" s="1080" t="s">
        <v>1793</v>
      </c>
      <c r="D5532" s="1079" t="s">
        <v>161</v>
      </c>
      <c r="E5532" s="718">
        <v>11563.27</v>
      </c>
    </row>
    <row r="5533" spans="2:5">
      <c r="B5533" s="719">
        <v>93566</v>
      </c>
      <c r="C5533" s="720" t="s">
        <v>1789</v>
      </c>
      <c r="D5533" s="719" t="s">
        <v>161</v>
      </c>
      <c r="E5533" s="721">
        <v>2622.39</v>
      </c>
    </row>
    <row r="5534" spans="2:5">
      <c r="B5534" s="1079">
        <v>93567</v>
      </c>
      <c r="C5534" s="1080" t="s">
        <v>1794</v>
      </c>
      <c r="D5534" s="1079" t="s">
        <v>161</v>
      </c>
      <c r="E5534" s="718">
        <v>14541.17</v>
      </c>
    </row>
    <row r="5535" spans="2:5">
      <c r="B5535" s="719">
        <v>93568</v>
      </c>
      <c r="C5535" s="720" t="s">
        <v>1795</v>
      </c>
      <c r="D5535" s="719" t="s">
        <v>161</v>
      </c>
      <c r="E5535" s="721">
        <v>19074.86</v>
      </c>
    </row>
    <row r="5536" spans="2:5">
      <c r="B5536" s="1079">
        <v>93569</v>
      </c>
      <c r="C5536" s="1080" t="s">
        <v>8846</v>
      </c>
      <c r="D5536" s="1079" t="s">
        <v>161</v>
      </c>
      <c r="E5536" s="718">
        <v>10890.59</v>
      </c>
    </row>
    <row r="5537" spans="2:5">
      <c r="B5537" s="719">
        <v>93570</v>
      </c>
      <c r="C5537" s="720" t="s">
        <v>8847</v>
      </c>
      <c r="D5537" s="719" t="s">
        <v>161</v>
      </c>
      <c r="E5537" s="721">
        <v>12484.6</v>
      </c>
    </row>
    <row r="5538" spans="2:5">
      <c r="B5538" s="1079">
        <v>93571</v>
      </c>
      <c r="C5538" s="1080" t="s">
        <v>8848</v>
      </c>
      <c r="D5538" s="1079" t="s">
        <v>161</v>
      </c>
      <c r="E5538" s="718">
        <v>14775.27</v>
      </c>
    </row>
    <row r="5539" spans="2:5">
      <c r="B5539" s="719">
        <v>93572</v>
      </c>
      <c r="C5539" s="720" t="s">
        <v>8849</v>
      </c>
      <c r="D5539" s="719" t="s">
        <v>161</v>
      </c>
      <c r="E5539" s="721">
        <v>3536.39</v>
      </c>
    </row>
    <row r="5540" spans="2:5">
      <c r="B5540" s="1079">
        <v>94295</v>
      </c>
      <c r="C5540" s="1080" t="s">
        <v>1796</v>
      </c>
      <c r="D5540" s="1079" t="s">
        <v>161</v>
      </c>
      <c r="E5540" s="718">
        <v>4971.21</v>
      </c>
    </row>
    <row r="5541" spans="2:5">
      <c r="B5541" s="719">
        <v>94296</v>
      </c>
      <c r="C5541" s="720" t="s">
        <v>1797</v>
      </c>
      <c r="D5541" s="719" t="s">
        <v>161</v>
      </c>
      <c r="E5541" s="721">
        <v>2777.17</v>
      </c>
    </row>
    <row r="5542" spans="2:5">
      <c r="B5542" s="1079">
        <v>95308</v>
      </c>
      <c r="C5542" s="1080" t="s">
        <v>11755</v>
      </c>
      <c r="D5542" s="1079" t="s">
        <v>171</v>
      </c>
      <c r="E5542" s="718">
        <v>0.08</v>
      </c>
    </row>
    <row r="5543" spans="2:5">
      <c r="B5543" s="719">
        <v>95309</v>
      </c>
      <c r="C5543" s="720" t="s">
        <v>11756</v>
      </c>
      <c r="D5543" s="719" t="s">
        <v>171</v>
      </c>
      <c r="E5543" s="721">
        <v>0.1</v>
      </c>
    </row>
    <row r="5544" spans="2:5">
      <c r="B5544" s="1079">
        <v>95310</v>
      </c>
      <c r="C5544" s="1080" t="s">
        <v>11757</v>
      </c>
      <c r="D5544" s="1079" t="s">
        <v>171</v>
      </c>
      <c r="E5544" s="718">
        <v>0.03</v>
      </c>
    </row>
    <row r="5545" spans="2:5">
      <c r="B5545" s="719">
        <v>95311</v>
      </c>
      <c r="C5545" s="720" t="s">
        <v>11758</v>
      </c>
      <c r="D5545" s="719" t="s">
        <v>171</v>
      </c>
      <c r="E5545" s="721">
        <v>0.09</v>
      </c>
    </row>
    <row r="5546" spans="2:5">
      <c r="B5546" s="1079">
        <v>95312</v>
      </c>
      <c r="C5546" s="1080" t="s">
        <v>11759</v>
      </c>
      <c r="D5546" s="1079" t="s">
        <v>171</v>
      </c>
      <c r="E5546" s="718">
        <v>0.1</v>
      </c>
    </row>
    <row r="5547" spans="2:5">
      <c r="B5547" s="719">
        <v>95313</v>
      </c>
      <c r="C5547" s="720" t="s">
        <v>11760</v>
      </c>
      <c r="D5547" s="719" t="s">
        <v>171</v>
      </c>
      <c r="E5547" s="721">
        <v>0.09</v>
      </c>
    </row>
    <row r="5548" spans="2:5">
      <c r="B5548" s="1079">
        <v>95314</v>
      </c>
      <c r="C5548" s="1080" t="s">
        <v>11761</v>
      </c>
      <c r="D5548" s="1079" t="s">
        <v>171</v>
      </c>
      <c r="E5548" s="718">
        <v>0.11</v>
      </c>
    </row>
    <row r="5549" spans="2:5">
      <c r="B5549" s="719">
        <v>95315</v>
      </c>
      <c r="C5549" s="720" t="s">
        <v>11762</v>
      </c>
      <c r="D5549" s="719" t="s">
        <v>171</v>
      </c>
      <c r="E5549" s="721">
        <v>0.18</v>
      </c>
    </row>
    <row r="5550" spans="2:5">
      <c r="B5550" s="1079">
        <v>95316</v>
      </c>
      <c r="C5550" s="1080" t="s">
        <v>11763</v>
      </c>
      <c r="D5550" s="1079" t="s">
        <v>171</v>
      </c>
      <c r="E5550" s="718">
        <v>0.27</v>
      </c>
    </row>
    <row r="5551" spans="2:5">
      <c r="B5551" s="719">
        <v>95317</v>
      </c>
      <c r="C5551" s="720" t="s">
        <v>11764</v>
      </c>
      <c r="D5551" s="719" t="s">
        <v>171</v>
      </c>
      <c r="E5551" s="721">
        <v>0.13</v>
      </c>
    </row>
    <row r="5552" spans="2:5">
      <c r="B5552" s="1079">
        <v>95318</v>
      </c>
      <c r="C5552" s="1080" t="s">
        <v>11765</v>
      </c>
      <c r="D5552" s="1079" t="s">
        <v>171</v>
      </c>
      <c r="E5552" s="718">
        <v>0.06</v>
      </c>
    </row>
    <row r="5553" spans="2:5">
      <c r="B5553" s="719">
        <v>95319</v>
      </c>
      <c r="C5553" s="720" t="s">
        <v>11766</v>
      </c>
      <c r="D5553" s="719" t="s">
        <v>171</v>
      </c>
      <c r="E5553" s="721">
        <v>0.06</v>
      </c>
    </row>
    <row r="5554" spans="2:5">
      <c r="B5554" s="1079">
        <v>95320</v>
      </c>
      <c r="C5554" s="1080" t="s">
        <v>11767</v>
      </c>
      <c r="D5554" s="1079" t="s">
        <v>171</v>
      </c>
      <c r="E5554" s="718">
        <v>0.08</v>
      </c>
    </row>
    <row r="5555" spans="2:5">
      <c r="B5555" s="719">
        <v>95321</v>
      </c>
      <c r="C5555" s="720" t="s">
        <v>11768</v>
      </c>
      <c r="D5555" s="719" t="s">
        <v>171</v>
      </c>
      <c r="E5555" s="721">
        <v>7.0000000000000007E-2</v>
      </c>
    </row>
    <row r="5556" spans="2:5">
      <c r="B5556" s="1079">
        <v>95322</v>
      </c>
      <c r="C5556" s="1080" t="s">
        <v>11769</v>
      </c>
      <c r="D5556" s="1079" t="s">
        <v>171</v>
      </c>
      <c r="E5556" s="718">
        <v>0.06</v>
      </c>
    </row>
    <row r="5557" spans="2:5">
      <c r="B5557" s="719">
        <v>95323</v>
      </c>
      <c r="C5557" s="720" t="s">
        <v>11770</v>
      </c>
      <c r="D5557" s="719" t="s">
        <v>171</v>
      </c>
      <c r="E5557" s="721">
        <v>0.13</v>
      </c>
    </row>
    <row r="5558" spans="2:5">
      <c r="B5558" s="1079">
        <v>95324</v>
      </c>
      <c r="C5558" s="1080" t="s">
        <v>11771</v>
      </c>
      <c r="D5558" s="1079" t="s">
        <v>171</v>
      </c>
      <c r="E5558" s="718">
        <v>0.13</v>
      </c>
    </row>
    <row r="5559" spans="2:5">
      <c r="B5559" s="719">
        <v>95325</v>
      </c>
      <c r="C5559" s="720" t="s">
        <v>11772</v>
      </c>
      <c r="D5559" s="719" t="s">
        <v>171</v>
      </c>
      <c r="E5559" s="721">
        <v>0.2</v>
      </c>
    </row>
    <row r="5560" spans="2:5">
      <c r="B5560" s="1079">
        <v>95326</v>
      </c>
      <c r="C5560" s="1080" t="s">
        <v>11773</v>
      </c>
      <c r="D5560" s="1079" t="s">
        <v>171</v>
      </c>
      <c r="E5560" s="718">
        <v>7.0000000000000007E-2</v>
      </c>
    </row>
    <row r="5561" spans="2:5">
      <c r="B5561" s="719">
        <v>95327</v>
      </c>
      <c r="C5561" s="720" t="s">
        <v>11774</v>
      </c>
      <c r="D5561" s="719" t="s">
        <v>171</v>
      </c>
      <c r="E5561" s="721">
        <v>0.13</v>
      </c>
    </row>
    <row r="5562" spans="2:5">
      <c r="B5562" s="1079">
        <v>95328</v>
      </c>
      <c r="C5562" s="1080" t="s">
        <v>11775</v>
      </c>
      <c r="D5562" s="1079" t="s">
        <v>171</v>
      </c>
      <c r="E5562" s="718">
        <v>0.11</v>
      </c>
    </row>
    <row r="5563" spans="2:5">
      <c r="B5563" s="719">
        <v>95329</v>
      </c>
      <c r="C5563" s="720" t="s">
        <v>11776</v>
      </c>
      <c r="D5563" s="719" t="s">
        <v>171</v>
      </c>
      <c r="E5563" s="721">
        <v>0.14000000000000001</v>
      </c>
    </row>
    <row r="5564" spans="2:5">
      <c r="B5564" s="1079">
        <v>95330</v>
      </c>
      <c r="C5564" s="1080" t="s">
        <v>11777</v>
      </c>
      <c r="D5564" s="1079" t="s">
        <v>171</v>
      </c>
      <c r="E5564" s="718">
        <v>0.11</v>
      </c>
    </row>
    <row r="5565" spans="2:5">
      <c r="B5565" s="719">
        <v>95331</v>
      </c>
      <c r="C5565" s="720" t="s">
        <v>11778</v>
      </c>
      <c r="D5565" s="719" t="s">
        <v>171</v>
      </c>
      <c r="E5565" s="721">
        <v>0.06</v>
      </c>
    </row>
    <row r="5566" spans="2:5">
      <c r="B5566" s="1079">
        <v>95332</v>
      </c>
      <c r="C5566" s="1080" t="s">
        <v>11779</v>
      </c>
      <c r="D5566" s="1079" t="s">
        <v>171</v>
      </c>
      <c r="E5566" s="718">
        <v>0.38</v>
      </c>
    </row>
    <row r="5567" spans="2:5">
      <c r="B5567" s="719">
        <v>95333</v>
      </c>
      <c r="C5567" s="720" t="s">
        <v>11780</v>
      </c>
      <c r="D5567" s="719" t="s">
        <v>171</v>
      </c>
      <c r="E5567" s="721">
        <v>0.49</v>
      </c>
    </row>
    <row r="5568" spans="2:5">
      <c r="B5568" s="1079">
        <v>95334</v>
      </c>
      <c r="C5568" s="1080" t="s">
        <v>11781</v>
      </c>
      <c r="D5568" s="1079" t="s">
        <v>171</v>
      </c>
      <c r="E5568" s="718">
        <v>0.48</v>
      </c>
    </row>
    <row r="5569" spans="2:5">
      <c r="B5569" s="719">
        <v>95335</v>
      </c>
      <c r="C5569" s="720" t="s">
        <v>11782</v>
      </c>
      <c r="D5569" s="719" t="s">
        <v>171</v>
      </c>
      <c r="E5569" s="721">
        <v>0.18</v>
      </c>
    </row>
    <row r="5570" spans="2:5">
      <c r="B5570" s="1079">
        <v>95336</v>
      </c>
      <c r="C5570" s="1080" t="s">
        <v>11783</v>
      </c>
      <c r="D5570" s="1079" t="s">
        <v>171</v>
      </c>
      <c r="E5570" s="718">
        <v>0.1</v>
      </c>
    </row>
    <row r="5571" spans="2:5">
      <c r="B5571" s="719">
        <v>95337</v>
      </c>
      <c r="C5571" s="720" t="s">
        <v>11784</v>
      </c>
      <c r="D5571" s="719" t="s">
        <v>171</v>
      </c>
      <c r="E5571" s="721">
        <v>0.1</v>
      </c>
    </row>
    <row r="5572" spans="2:5">
      <c r="B5572" s="1079">
        <v>95338</v>
      </c>
      <c r="C5572" s="1080" t="s">
        <v>11785</v>
      </c>
      <c r="D5572" s="1079" t="s">
        <v>171</v>
      </c>
      <c r="E5572" s="718">
        <v>0.22</v>
      </c>
    </row>
    <row r="5573" spans="2:5">
      <c r="B5573" s="719">
        <v>95339</v>
      </c>
      <c r="C5573" s="720" t="s">
        <v>11786</v>
      </c>
      <c r="D5573" s="719" t="s">
        <v>171</v>
      </c>
      <c r="E5573" s="721">
        <v>0.17</v>
      </c>
    </row>
    <row r="5574" spans="2:5">
      <c r="B5574" s="1079">
        <v>95340</v>
      </c>
      <c r="C5574" s="1080" t="s">
        <v>11787</v>
      </c>
      <c r="D5574" s="1079" t="s">
        <v>171</v>
      </c>
      <c r="E5574" s="718">
        <v>0.13</v>
      </c>
    </row>
    <row r="5575" spans="2:5">
      <c r="B5575" s="719">
        <v>95341</v>
      </c>
      <c r="C5575" s="720" t="s">
        <v>11788</v>
      </c>
      <c r="D5575" s="719" t="s">
        <v>171</v>
      </c>
      <c r="E5575" s="721">
        <v>0.13</v>
      </c>
    </row>
    <row r="5576" spans="2:5">
      <c r="B5576" s="1079">
        <v>95342</v>
      </c>
      <c r="C5576" s="1080" t="s">
        <v>11789</v>
      </c>
      <c r="D5576" s="1079" t="s">
        <v>171</v>
      </c>
      <c r="E5576" s="718">
        <v>0.08</v>
      </c>
    </row>
    <row r="5577" spans="2:5">
      <c r="B5577" s="719">
        <v>95343</v>
      </c>
      <c r="C5577" s="720" t="s">
        <v>11790</v>
      </c>
      <c r="D5577" s="719" t="s">
        <v>171</v>
      </c>
      <c r="E5577" s="721">
        <v>0.18</v>
      </c>
    </row>
    <row r="5578" spans="2:5">
      <c r="B5578" s="1079">
        <v>95344</v>
      </c>
      <c r="C5578" s="1080" t="s">
        <v>11791</v>
      </c>
      <c r="D5578" s="1079" t="s">
        <v>171</v>
      </c>
      <c r="E5578" s="718">
        <v>0.06</v>
      </c>
    </row>
    <row r="5579" spans="2:5">
      <c r="B5579" s="719">
        <v>95345</v>
      </c>
      <c r="C5579" s="720" t="s">
        <v>11792</v>
      </c>
      <c r="D5579" s="719" t="s">
        <v>171</v>
      </c>
      <c r="E5579" s="721">
        <v>0.43</v>
      </c>
    </row>
    <row r="5580" spans="2:5">
      <c r="B5580" s="1079">
        <v>95346</v>
      </c>
      <c r="C5580" s="1080" t="s">
        <v>11793</v>
      </c>
      <c r="D5580" s="1079" t="s">
        <v>171</v>
      </c>
      <c r="E5580" s="718">
        <v>0.04</v>
      </c>
    </row>
    <row r="5581" spans="2:5">
      <c r="B5581" s="719">
        <v>95347</v>
      </c>
      <c r="C5581" s="720" t="s">
        <v>11794</v>
      </c>
      <c r="D5581" s="719" t="s">
        <v>171</v>
      </c>
      <c r="E5581" s="721">
        <v>0.04</v>
      </c>
    </row>
    <row r="5582" spans="2:5">
      <c r="B5582" s="1079">
        <v>95348</v>
      </c>
      <c r="C5582" s="1080" t="s">
        <v>11795</v>
      </c>
      <c r="D5582" s="1079" t="s">
        <v>171</v>
      </c>
      <c r="E5582" s="718">
        <v>0.04</v>
      </c>
    </row>
    <row r="5583" spans="2:5">
      <c r="B5583" s="719">
        <v>95349</v>
      </c>
      <c r="C5583" s="720" t="s">
        <v>11796</v>
      </c>
      <c r="D5583" s="719" t="s">
        <v>171</v>
      </c>
      <c r="E5583" s="721">
        <v>0.03</v>
      </c>
    </row>
    <row r="5584" spans="2:5">
      <c r="B5584" s="1079">
        <v>95350</v>
      </c>
      <c r="C5584" s="1080" t="s">
        <v>11797</v>
      </c>
      <c r="D5584" s="1079" t="s">
        <v>171</v>
      </c>
      <c r="E5584" s="718">
        <v>0.04</v>
      </c>
    </row>
    <row r="5585" spans="2:5">
      <c r="B5585" s="719">
        <v>95351</v>
      </c>
      <c r="C5585" s="720" t="s">
        <v>11798</v>
      </c>
      <c r="D5585" s="719" t="s">
        <v>171</v>
      </c>
      <c r="E5585" s="721">
        <v>0.15</v>
      </c>
    </row>
    <row r="5586" spans="2:5">
      <c r="B5586" s="1079">
        <v>95352</v>
      </c>
      <c r="C5586" s="1080" t="s">
        <v>11799</v>
      </c>
      <c r="D5586" s="1079" t="s">
        <v>171</v>
      </c>
      <c r="E5586" s="718">
        <v>0.06</v>
      </c>
    </row>
    <row r="5587" spans="2:5">
      <c r="B5587" s="719">
        <v>95353</v>
      </c>
      <c r="C5587" s="720" t="s">
        <v>11800</v>
      </c>
      <c r="D5587" s="719" t="s">
        <v>171</v>
      </c>
      <c r="E5587" s="721">
        <v>0.06</v>
      </c>
    </row>
    <row r="5588" spans="2:5">
      <c r="B5588" s="1079">
        <v>95354</v>
      </c>
      <c r="C5588" s="1080" t="s">
        <v>11801</v>
      </c>
      <c r="D5588" s="1079" t="s">
        <v>171</v>
      </c>
      <c r="E5588" s="718">
        <v>7.0000000000000007E-2</v>
      </c>
    </row>
    <row r="5589" spans="2:5">
      <c r="B5589" s="719">
        <v>95355</v>
      </c>
      <c r="C5589" s="720" t="s">
        <v>11802</v>
      </c>
      <c r="D5589" s="719" t="s">
        <v>171</v>
      </c>
      <c r="E5589" s="721">
        <v>0.04</v>
      </c>
    </row>
    <row r="5590" spans="2:5">
      <c r="B5590" s="1079">
        <v>95356</v>
      </c>
      <c r="C5590" s="1080" t="s">
        <v>11803</v>
      </c>
      <c r="D5590" s="1079" t="s">
        <v>171</v>
      </c>
      <c r="E5590" s="718">
        <v>7.0000000000000007E-2</v>
      </c>
    </row>
    <row r="5591" spans="2:5">
      <c r="B5591" s="719">
        <v>95357</v>
      </c>
      <c r="C5591" s="720" t="s">
        <v>11804</v>
      </c>
      <c r="D5591" s="719" t="s">
        <v>171</v>
      </c>
      <c r="E5591" s="721">
        <v>0.11</v>
      </c>
    </row>
    <row r="5592" spans="2:5">
      <c r="B5592" s="1079">
        <v>95358</v>
      </c>
      <c r="C5592" s="1080" t="s">
        <v>11805</v>
      </c>
      <c r="D5592" s="1079" t="s">
        <v>171</v>
      </c>
      <c r="E5592" s="718">
        <v>0.08</v>
      </c>
    </row>
    <row r="5593" spans="2:5">
      <c r="B5593" s="719">
        <v>95359</v>
      </c>
      <c r="C5593" s="720" t="s">
        <v>11806</v>
      </c>
      <c r="D5593" s="719" t="s">
        <v>171</v>
      </c>
      <c r="E5593" s="721">
        <v>0.18</v>
      </c>
    </row>
    <row r="5594" spans="2:5">
      <c r="B5594" s="1079">
        <v>95360</v>
      </c>
      <c r="C5594" s="1080" t="s">
        <v>11807</v>
      </c>
      <c r="D5594" s="1079" t="s">
        <v>171</v>
      </c>
      <c r="E5594" s="718">
        <v>0.09</v>
      </c>
    </row>
    <row r="5595" spans="2:5">
      <c r="B5595" s="719">
        <v>95361</v>
      </c>
      <c r="C5595" s="720" t="s">
        <v>11808</v>
      </c>
      <c r="D5595" s="719" t="s">
        <v>171</v>
      </c>
      <c r="E5595" s="721">
        <v>0.04</v>
      </c>
    </row>
    <row r="5596" spans="2:5">
      <c r="B5596" s="1079">
        <v>95362</v>
      </c>
      <c r="C5596" s="1080" t="s">
        <v>11809</v>
      </c>
      <c r="D5596" s="1079" t="s">
        <v>171</v>
      </c>
      <c r="E5596" s="718">
        <v>0.1</v>
      </c>
    </row>
    <row r="5597" spans="2:5">
      <c r="B5597" s="719">
        <v>95363</v>
      </c>
      <c r="C5597" s="720" t="s">
        <v>11810</v>
      </c>
      <c r="D5597" s="719" t="s">
        <v>171</v>
      </c>
      <c r="E5597" s="721">
        <v>0.1</v>
      </c>
    </row>
    <row r="5598" spans="2:5">
      <c r="B5598" s="1079">
        <v>95364</v>
      </c>
      <c r="C5598" s="1080" t="s">
        <v>11811</v>
      </c>
      <c r="D5598" s="1079" t="s">
        <v>171</v>
      </c>
      <c r="E5598" s="718">
        <v>7.0000000000000007E-2</v>
      </c>
    </row>
    <row r="5599" spans="2:5">
      <c r="B5599" s="719">
        <v>95365</v>
      </c>
      <c r="C5599" s="720" t="s">
        <v>11812</v>
      </c>
      <c r="D5599" s="719" t="s">
        <v>171</v>
      </c>
      <c r="E5599" s="721">
        <v>7.0000000000000007E-2</v>
      </c>
    </row>
    <row r="5600" spans="2:5">
      <c r="B5600" s="1079">
        <v>95366</v>
      </c>
      <c r="C5600" s="1080" t="s">
        <v>11813</v>
      </c>
      <c r="D5600" s="1079" t="s">
        <v>171</v>
      </c>
      <c r="E5600" s="718">
        <v>0.06</v>
      </c>
    </row>
    <row r="5601" spans="2:5">
      <c r="B5601" s="719">
        <v>95367</v>
      </c>
      <c r="C5601" s="720" t="s">
        <v>11814</v>
      </c>
      <c r="D5601" s="719" t="s">
        <v>171</v>
      </c>
      <c r="E5601" s="721">
        <v>0.06</v>
      </c>
    </row>
    <row r="5602" spans="2:5">
      <c r="B5602" s="1079">
        <v>95368</v>
      </c>
      <c r="C5602" s="1080" t="s">
        <v>11815</v>
      </c>
      <c r="D5602" s="1079" t="s">
        <v>171</v>
      </c>
      <c r="E5602" s="718">
        <v>0.06</v>
      </c>
    </row>
    <row r="5603" spans="2:5">
      <c r="B5603" s="719">
        <v>95369</v>
      </c>
      <c r="C5603" s="720" t="s">
        <v>11816</v>
      </c>
      <c r="D5603" s="719" t="s">
        <v>171</v>
      </c>
      <c r="E5603" s="721">
        <v>0.05</v>
      </c>
    </row>
    <row r="5604" spans="2:5">
      <c r="B5604" s="1079">
        <v>95370</v>
      </c>
      <c r="C5604" s="1080" t="s">
        <v>11817</v>
      </c>
      <c r="D5604" s="1079" t="s">
        <v>171</v>
      </c>
      <c r="E5604" s="718">
        <v>0.17</v>
      </c>
    </row>
    <row r="5605" spans="2:5">
      <c r="B5605" s="719">
        <v>95371</v>
      </c>
      <c r="C5605" s="720" t="s">
        <v>11818</v>
      </c>
      <c r="D5605" s="719" t="s">
        <v>171</v>
      </c>
      <c r="E5605" s="721">
        <v>0.2</v>
      </c>
    </row>
    <row r="5606" spans="2:5">
      <c r="B5606" s="1079">
        <v>95372</v>
      </c>
      <c r="C5606" s="1080" t="s">
        <v>11819</v>
      </c>
      <c r="D5606" s="1079" t="s">
        <v>171</v>
      </c>
      <c r="E5606" s="718">
        <v>0.14000000000000001</v>
      </c>
    </row>
    <row r="5607" spans="2:5">
      <c r="B5607" s="719">
        <v>95373</v>
      </c>
      <c r="C5607" s="720" t="s">
        <v>11820</v>
      </c>
      <c r="D5607" s="719" t="s">
        <v>171</v>
      </c>
      <c r="E5607" s="721">
        <v>0.15</v>
      </c>
    </row>
    <row r="5608" spans="2:5">
      <c r="B5608" s="1079">
        <v>95374</v>
      </c>
      <c r="C5608" s="1080" t="s">
        <v>11821</v>
      </c>
      <c r="D5608" s="1079" t="s">
        <v>171</v>
      </c>
      <c r="E5608" s="718">
        <v>0.17</v>
      </c>
    </row>
    <row r="5609" spans="2:5">
      <c r="B5609" s="719">
        <v>95375</v>
      </c>
      <c r="C5609" s="720" t="s">
        <v>11822</v>
      </c>
      <c r="D5609" s="719" t="s">
        <v>171</v>
      </c>
      <c r="E5609" s="721">
        <v>0.22</v>
      </c>
    </row>
    <row r="5610" spans="2:5">
      <c r="B5610" s="1079">
        <v>95376</v>
      </c>
      <c r="C5610" s="1080" t="s">
        <v>11823</v>
      </c>
      <c r="D5610" s="1079" t="s">
        <v>171</v>
      </c>
      <c r="E5610" s="718">
        <v>0.01</v>
      </c>
    </row>
    <row r="5611" spans="2:5">
      <c r="B5611" s="719">
        <v>95377</v>
      </c>
      <c r="C5611" s="720" t="s">
        <v>11824</v>
      </c>
      <c r="D5611" s="719" t="s">
        <v>171</v>
      </c>
      <c r="E5611" s="721">
        <v>0.1</v>
      </c>
    </row>
    <row r="5612" spans="2:5">
      <c r="B5612" s="1079">
        <v>95378</v>
      </c>
      <c r="C5612" s="1080" t="s">
        <v>11825</v>
      </c>
      <c r="D5612" s="1079" t="s">
        <v>171</v>
      </c>
      <c r="E5612" s="718">
        <v>0.15</v>
      </c>
    </row>
    <row r="5613" spans="2:5">
      <c r="B5613" s="719">
        <v>95379</v>
      </c>
      <c r="C5613" s="720" t="s">
        <v>11826</v>
      </c>
      <c r="D5613" s="719" t="s">
        <v>171</v>
      </c>
      <c r="E5613" s="721">
        <v>0.11</v>
      </c>
    </row>
    <row r="5614" spans="2:5">
      <c r="B5614" s="1079">
        <v>95380</v>
      </c>
      <c r="C5614" s="1080" t="s">
        <v>11827</v>
      </c>
      <c r="D5614" s="1079" t="s">
        <v>171</v>
      </c>
      <c r="E5614" s="718">
        <v>0.12</v>
      </c>
    </row>
    <row r="5615" spans="2:5">
      <c r="B5615" s="719">
        <v>95381</v>
      </c>
      <c r="C5615" s="720" t="s">
        <v>11828</v>
      </c>
      <c r="D5615" s="719" t="s">
        <v>171</v>
      </c>
      <c r="E5615" s="721">
        <v>0.22</v>
      </c>
    </row>
    <row r="5616" spans="2:5">
      <c r="B5616" s="1079">
        <v>95382</v>
      </c>
      <c r="C5616" s="1080" t="s">
        <v>11829</v>
      </c>
      <c r="D5616" s="1079" t="s">
        <v>171</v>
      </c>
      <c r="E5616" s="718">
        <v>0.09</v>
      </c>
    </row>
    <row r="5617" spans="2:5">
      <c r="B5617" s="719">
        <v>95383</v>
      </c>
      <c r="C5617" s="720" t="s">
        <v>11830</v>
      </c>
      <c r="D5617" s="719" t="s">
        <v>171</v>
      </c>
      <c r="E5617" s="721">
        <v>0.13</v>
      </c>
    </row>
    <row r="5618" spans="2:5">
      <c r="B5618" s="1079">
        <v>95384</v>
      </c>
      <c r="C5618" s="1080" t="s">
        <v>11831</v>
      </c>
      <c r="D5618" s="1079" t="s">
        <v>171</v>
      </c>
      <c r="E5618" s="718">
        <v>0.22</v>
      </c>
    </row>
    <row r="5619" spans="2:5">
      <c r="B5619" s="719">
        <v>95385</v>
      </c>
      <c r="C5619" s="720" t="s">
        <v>11832</v>
      </c>
      <c r="D5619" s="719" t="s">
        <v>171</v>
      </c>
      <c r="E5619" s="721">
        <v>0.09</v>
      </c>
    </row>
    <row r="5620" spans="2:5">
      <c r="B5620" s="1079">
        <v>95386</v>
      </c>
      <c r="C5620" s="1080" t="s">
        <v>11833</v>
      </c>
      <c r="D5620" s="1079" t="s">
        <v>171</v>
      </c>
      <c r="E5620" s="718">
        <v>0.1</v>
      </c>
    </row>
    <row r="5621" spans="2:5">
      <c r="B5621" s="719">
        <v>95387</v>
      </c>
      <c r="C5621" s="720" t="s">
        <v>11834</v>
      </c>
      <c r="D5621" s="719" t="s">
        <v>171</v>
      </c>
      <c r="E5621" s="721">
        <v>0.12</v>
      </c>
    </row>
    <row r="5622" spans="2:5">
      <c r="B5622" s="1079">
        <v>95388</v>
      </c>
      <c r="C5622" s="1080" t="s">
        <v>11835</v>
      </c>
      <c r="D5622" s="1079" t="s">
        <v>171</v>
      </c>
      <c r="E5622" s="718">
        <v>0.05</v>
      </c>
    </row>
    <row r="5623" spans="2:5">
      <c r="B5623" s="719">
        <v>95389</v>
      </c>
      <c r="C5623" s="720" t="s">
        <v>11836</v>
      </c>
      <c r="D5623" s="719" t="s">
        <v>171</v>
      </c>
      <c r="E5623" s="721">
        <v>0.06</v>
      </c>
    </row>
    <row r="5624" spans="2:5">
      <c r="B5624" s="1079">
        <v>95390</v>
      </c>
      <c r="C5624" s="1080" t="s">
        <v>11837</v>
      </c>
      <c r="D5624" s="1079" t="s">
        <v>171</v>
      </c>
      <c r="E5624" s="718">
        <v>0.03</v>
      </c>
    </row>
    <row r="5625" spans="2:5">
      <c r="B5625" s="719">
        <v>95391</v>
      </c>
      <c r="C5625" s="720" t="s">
        <v>11838</v>
      </c>
      <c r="D5625" s="719" t="s">
        <v>171</v>
      </c>
      <c r="E5625" s="721">
        <v>0.05</v>
      </c>
    </row>
    <row r="5626" spans="2:5">
      <c r="B5626" s="1079">
        <v>95392</v>
      </c>
      <c r="C5626" s="1080" t="s">
        <v>11839</v>
      </c>
      <c r="D5626" s="1079" t="s">
        <v>171</v>
      </c>
      <c r="E5626" s="718">
        <v>0.05</v>
      </c>
    </row>
    <row r="5627" spans="2:5">
      <c r="B5627" s="719">
        <v>95393</v>
      </c>
      <c r="C5627" s="720" t="s">
        <v>11840</v>
      </c>
      <c r="D5627" s="719" t="s">
        <v>171</v>
      </c>
      <c r="E5627" s="721">
        <v>0.19</v>
      </c>
    </row>
    <row r="5628" spans="2:5">
      <c r="B5628" s="1079">
        <v>95394</v>
      </c>
      <c r="C5628" s="1080" t="s">
        <v>11841</v>
      </c>
      <c r="D5628" s="1079" t="s">
        <v>171</v>
      </c>
      <c r="E5628" s="718">
        <v>0.4</v>
      </c>
    </row>
    <row r="5629" spans="2:5">
      <c r="B5629" s="719">
        <v>95395</v>
      </c>
      <c r="C5629" s="720" t="s">
        <v>11842</v>
      </c>
      <c r="D5629" s="719" t="s">
        <v>171</v>
      </c>
      <c r="E5629" s="721">
        <v>0.46</v>
      </c>
    </row>
    <row r="5630" spans="2:5">
      <c r="B5630" s="1079">
        <v>95396</v>
      </c>
      <c r="C5630" s="1080" t="s">
        <v>11843</v>
      </c>
      <c r="D5630" s="1079" t="s">
        <v>171</v>
      </c>
      <c r="E5630" s="718">
        <v>0.55000000000000004</v>
      </c>
    </row>
    <row r="5631" spans="2:5">
      <c r="B5631" s="719">
        <v>95397</v>
      </c>
      <c r="C5631" s="720" t="s">
        <v>11844</v>
      </c>
      <c r="D5631" s="719" t="s">
        <v>171</v>
      </c>
      <c r="E5631" s="721">
        <v>0.04</v>
      </c>
    </row>
    <row r="5632" spans="2:5">
      <c r="B5632" s="1079">
        <v>95398</v>
      </c>
      <c r="C5632" s="1080" t="s">
        <v>11845</v>
      </c>
      <c r="D5632" s="1079" t="s">
        <v>171</v>
      </c>
      <c r="E5632" s="718">
        <v>0.04</v>
      </c>
    </row>
    <row r="5633" spans="2:5">
      <c r="B5633" s="719">
        <v>95399</v>
      </c>
      <c r="C5633" s="720" t="s">
        <v>11846</v>
      </c>
      <c r="D5633" s="719" t="s">
        <v>171</v>
      </c>
      <c r="E5633" s="721">
        <v>0.04</v>
      </c>
    </row>
    <row r="5634" spans="2:5">
      <c r="B5634" s="1079">
        <v>95400</v>
      </c>
      <c r="C5634" s="1080" t="s">
        <v>11847</v>
      </c>
      <c r="D5634" s="1079" t="s">
        <v>171</v>
      </c>
      <c r="E5634" s="718">
        <v>7.0000000000000007E-2</v>
      </c>
    </row>
    <row r="5635" spans="2:5">
      <c r="B5635" s="719">
        <v>95401</v>
      </c>
      <c r="C5635" s="720" t="s">
        <v>11848</v>
      </c>
      <c r="D5635" s="719" t="s">
        <v>171</v>
      </c>
      <c r="E5635" s="721">
        <v>0.28000000000000003</v>
      </c>
    </row>
    <row r="5636" spans="2:5">
      <c r="B5636" s="1079">
        <v>95402</v>
      </c>
      <c r="C5636" s="1080" t="s">
        <v>11849</v>
      </c>
      <c r="D5636" s="1079" t="s">
        <v>171</v>
      </c>
      <c r="E5636" s="718">
        <v>0.76</v>
      </c>
    </row>
    <row r="5637" spans="2:5">
      <c r="B5637" s="719">
        <v>95403</v>
      </c>
      <c r="C5637" s="720" t="s">
        <v>11850</v>
      </c>
      <c r="D5637" s="719" t="s">
        <v>171</v>
      </c>
      <c r="E5637" s="721">
        <v>0.96</v>
      </c>
    </row>
    <row r="5638" spans="2:5">
      <c r="B5638" s="1079">
        <v>95404</v>
      </c>
      <c r="C5638" s="1080" t="s">
        <v>11851</v>
      </c>
      <c r="D5638" s="1079" t="s">
        <v>171</v>
      </c>
      <c r="E5638" s="718">
        <v>1.27</v>
      </c>
    </row>
    <row r="5639" spans="2:5">
      <c r="B5639" s="719">
        <v>95405</v>
      </c>
      <c r="C5639" s="720" t="s">
        <v>11852</v>
      </c>
      <c r="D5639" s="719" t="s">
        <v>171</v>
      </c>
      <c r="E5639" s="721">
        <v>0.46</v>
      </c>
    </row>
    <row r="5640" spans="2:5">
      <c r="B5640" s="1079">
        <v>95406</v>
      </c>
      <c r="C5640" s="1080" t="s">
        <v>11853</v>
      </c>
      <c r="D5640" s="1079" t="s">
        <v>171</v>
      </c>
      <c r="E5640" s="718">
        <v>0.08</v>
      </c>
    </row>
    <row r="5641" spans="2:5">
      <c r="B5641" s="719">
        <v>95407</v>
      </c>
      <c r="C5641" s="720" t="s">
        <v>11854</v>
      </c>
      <c r="D5641" s="719" t="s">
        <v>171</v>
      </c>
      <c r="E5641" s="721">
        <v>2.0499999999999998</v>
      </c>
    </row>
    <row r="5642" spans="2:5">
      <c r="B5642" s="1079">
        <v>95408</v>
      </c>
      <c r="C5642" s="1080" t="s">
        <v>11855</v>
      </c>
      <c r="D5642" s="1079" t="s">
        <v>161</v>
      </c>
      <c r="E5642" s="718">
        <v>5.67</v>
      </c>
    </row>
    <row r="5643" spans="2:5">
      <c r="B5643" s="719">
        <v>95409</v>
      </c>
      <c r="C5643" s="720" t="s">
        <v>11838</v>
      </c>
      <c r="D5643" s="719" t="s">
        <v>161</v>
      </c>
      <c r="E5643" s="721">
        <v>6.92</v>
      </c>
    </row>
    <row r="5644" spans="2:5">
      <c r="B5644" s="1079">
        <v>95410</v>
      </c>
      <c r="C5644" s="1080" t="s">
        <v>11846</v>
      </c>
      <c r="D5644" s="1079" t="s">
        <v>161</v>
      </c>
      <c r="E5644" s="718">
        <v>5.69</v>
      </c>
    </row>
    <row r="5645" spans="2:5">
      <c r="B5645" s="719">
        <v>95411</v>
      </c>
      <c r="C5645" s="720" t="s">
        <v>11847</v>
      </c>
      <c r="D5645" s="719" t="s">
        <v>161</v>
      </c>
      <c r="E5645" s="721">
        <v>10.35</v>
      </c>
    </row>
    <row r="5646" spans="2:5">
      <c r="B5646" s="1079">
        <v>95412</v>
      </c>
      <c r="C5646" s="1080" t="s">
        <v>11844</v>
      </c>
      <c r="D5646" s="1079" t="s">
        <v>161</v>
      </c>
      <c r="E5646" s="718">
        <v>5.62</v>
      </c>
    </row>
    <row r="5647" spans="2:5">
      <c r="B5647" s="719">
        <v>95413</v>
      </c>
      <c r="C5647" s="720" t="s">
        <v>11856</v>
      </c>
      <c r="D5647" s="719" t="s">
        <v>161</v>
      </c>
      <c r="E5647" s="721">
        <v>6.69</v>
      </c>
    </row>
    <row r="5648" spans="2:5">
      <c r="B5648" s="1079">
        <v>95414</v>
      </c>
      <c r="C5648" s="1080" t="s">
        <v>11840</v>
      </c>
      <c r="D5648" s="1079" t="s">
        <v>161</v>
      </c>
      <c r="E5648" s="718">
        <v>26.54</v>
      </c>
    </row>
    <row r="5649" spans="2:5">
      <c r="B5649" s="719">
        <v>95415</v>
      </c>
      <c r="C5649" s="720" t="s">
        <v>11849</v>
      </c>
      <c r="D5649" s="719" t="s">
        <v>161</v>
      </c>
      <c r="E5649" s="721">
        <v>103.5</v>
      </c>
    </row>
    <row r="5650" spans="2:5">
      <c r="B5650" s="1079">
        <v>95416</v>
      </c>
      <c r="C5650" s="1080" t="s">
        <v>11845</v>
      </c>
      <c r="D5650" s="1079" t="s">
        <v>161</v>
      </c>
      <c r="E5650" s="718">
        <v>6.26</v>
      </c>
    </row>
    <row r="5651" spans="2:5">
      <c r="B5651" s="719">
        <v>95417</v>
      </c>
      <c r="C5651" s="720" t="s">
        <v>11850</v>
      </c>
      <c r="D5651" s="719" t="s">
        <v>161</v>
      </c>
      <c r="E5651" s="721">
        <v>130.35</v>
      </c>
    </row>
    <row r="5652" spans="2:5">
      <c r="B5652" s="1079">
        <v>95418</v>
      </c>
      <c r="C5652" s="1080" t="s">
        <v>11851</v>
      </c>
      <c r="D5652" s="1079" t="s">
        <v>161</v>
      </c>
      <c r="E5652" s="718">
        <v>171.24</v>
      </c>
    </row>
    <row r="5653" spans="2:5">
      <c r="B5653" s="719">
        <v>95419</v>
      </c>
      <c r="C5653" s="720" t="s">
        <v>11857</v>
      </c>
      <c r="D5653" s="719" t="s">
        <v>161</v>
      </c>
      <c r="E5653" s="721">
        <v>54.82</v>
      </c>
    </row>
    <row r="5654" spans="2:5">
      <c r="B5654" s="1079">
        <v>95420</v>
      </c>
      <c r="C5654" s="1080" t="s">
        <v>11858</v>
      </c>
      <c r="D5654" s="1079" t="s">
        <v>161</v>
      </c>
      <c r="E5654" s="718">
        <v>62.91</v>
      </c>
    </row>
    <row r="5655" spans="2:5">
      <c r="B5655" s="719">
        <v>95421</v>
      </c>
      <c r="C5655" s="720" t="s">
        <v>11859</v>
      </c>
      <c r="D5655" s="719" t="s">
        <v>161</v>
      </c>
      <c r="E5655" s="721">
        <v>74.53</v>
      </c>
    </row>
    <row r="5656" spans="2:5">
      <c r="B5656" s="1079">
        <v>95422</v>
      </c>
      <c r="C5656" s="1080" t="s">
        <v>11860</v>
      </c>
      <c r="D5656" s="1079" t="s">
        <v>161</v>
      </c>
      <c r="E5656" s="718">
        <v>37.61</v>
      </c>
    </row>
    <row r="5657" spans="2:5">
      <c r="B5657" s="719">
        <v>95423</v>
      </c>
      <c r="C5657" s="720" t="s">
        <v>11852</v>
      </c>
      <c r="D5657" s="719" t="s">
        <v>161</v>
      </c>
      <c r="E5657" s="721">
        <v>62.69</v>
      </c>
    </row>
    <row r="5658" spans="2:5">
      <c r="B5658" s="1079">
        <v>95424</v>
      </c>
      <c r="C5658" s="1080" t="s">
        <v>11861</v>
      </c>
      <c r="D5658" s="1079" t="s">
        <v>161</v>
      </c>
      <c r="E5658" s="718">
        <v>11.02</v>
      </c>
    </row>
    <row r="5659" spans="2:5">
      <c r="B5659" s="719"/>
      <c r="C5659" s="720"/>
      <c r="D5659" s="719"/>
      <c r="E5659" s="721"/>
    </row>
    <row r="5660" spans="2:5">
      <c r="B5660" s="716"/>
      <c r="C5660" s="717"/>
      <c r="D5660" s="716"/>
      <c r="E5660" s="718"/>
    </row>
    <row r="5661" spans="2:5">
      <c r="B5661" s="719"/>
      <c r="C5661" s="720"/>
      <c r="D5661" s="719"/>
      <c r="E5661" s="721"/>
    </row>
    <row r="5662" spans="2:5">
      <c r="B5662" s="716"/>
      <c r="C5662" s="717"/>
      <c r="D5662" s="716"/>
      <c r="E5662" s="718"/>
    </row>
    <row r="5663" spans="2:5">
      <c r="B5663" s="719"/>
      <c r="C5663" s="720"/>
      <c r="D5663" s="719"/>
      <c r="E5663" s="721"/>
    </row>
    <row r="5664" spans="2:5">
      <c r="B5664" s="716"/>
      <c r="C5664" s="717"/>
      <c r="D5664" s="716"/>
      <c r="E5664" s="718"/>
    </row>
    <row r="5665" spans="2:5">
      <c r="B5665" s="719"/>
      <c r="C5665" s="720"/>
      <c r="D5665" s="719"/>
      <c r="E5665" s="721"/>
    </row>
    <row r="5666" spans="2:5">
      <c r="B5666" s="716"/>
      <c r="C5666" s="717"/>
      <c r="D5666" s="716"/>
      <c r="E5666" s="718"/>
    </row>
    <row r="5667" spans="2:5">
      <c r="B5667" s="719"/>
      <c r="C5667" s="720"/>
      <c r="D5667" s="719"/>
      <c r="E5667" s="721"/>
    </row>
    <row r="5668" spans="2:5">
      <c r="B5668" s="716"/>
      <c r="C5668" s="717"/>
      <c r="D5668" s="716"/>
      <c r="E5668" s="718"/>
    </row>
    <row r="5669" spans="2:5">
      <c r="B5669" s="719"/>
      <c r="C5669" s="720"/>
      <c r="D5669" s="719"/>
      <c r="E5669" s="721"/>
    </row>
    <row r="5670" spans="2:5">
      <c r="B5670" s="716"/>
      <c r="C5670" s="717"/>
      <c r="D5670" s="716"/>
      <c r="E5670" s="718"/>
    </row>
    <row r="5671" spans="2:5">
      <c r="B5671" s="719"/>
      <c r="C5671" s="720"/>
      <c r="D5671" s="719"/>
      <c r="E5671" s="721"/>
    </row>
    <row r="5672" spans="2:5">
      <c r="B5672" s="716"/>
      <c r="C5672" s="717"/>
      <c r="D5672" s="716"/>
      <c r="E5672" s="718"/>
    </row>
    <row r="5673" spans="2:5">
      <c r="B5673" s="719"/>
      <c r="C5673" s="720"/>
      <c r="D5673" s="719"/>
      <c r="E5673" s="721"/>
    </row>
    <row r="5674" spans="2:5">
      <c r="B5674" s="716"/>
      <c r="C5674" s="717"/>
      <c r="D5674" s="716"/>
      <c r="E5674" s="718"/>
    </row>
    <row r="5675" spans="2:5">
      <c r="B5675" s="719"/>
      <c r="C5675" s="720"/>
      <c r="D5675" s="719"/>
      <c r="E5675" s="721"/>
    </row>
    <row r="5676" spans="2:5">
      <c r="B5676" s="716"/>
      <c r="C5676" s="717"/>
      <c r="D5676" s="716"/>
      <c r="E5676" s="718"/>
    </row>
    <row r="5677" spans="2:5">
      <c r="B5677" s="719"/>
      <c r="C5677" s="720"/>
      <c r="D5677" s="719"/>
      <c r="E5677" s="721"/>
    </row>
    <row r="5678" spans="2:5">
      <c r="B5678" s="716"/>
      <c r="C5678" s="717"/>
      <c r="D5678" s="716"/>
      <c r="E5678" s="718"/>
    </row>
    <row r="5679" spans="2:5">
      <c r="B5679" s="719"/>
      <c r="C5679" s="720"/>
      <c r="D5679" s="719"/>
      <c r="E5679" s="721"/>
    </row>
    <row r="5680" spans="2:5">
      <c r="B5680" s="716"/>
      <c r="C5680" s="717"/>
      <c r="D5680" s="716"/>
      <c r="E5680" s="718"/>
    </row>
    <row r="5681" spans="2:5">
      <c r="B5681" s="719"/>
      <c r="C5681" s="720"/>
      <c r="D5681" s="719"/>
      <c r="E5681" s="721"/>
    </row>
    <row r="5682" spans="2:5">
      <c r="B5682" s="716"/>
      <c r="C5682" s="717"/>
      <c r="D5682" s="716"/>
      <c r="E5682" s="718"/>
    </row>
    <row r="5683" spans="2:5">
      <c r="B5683" s="719"/>
      <c r="C5683" s="720"/>
      <c r="D5683" s="719"/>
      <c r="E5683" s="721"/>
    </row>
    <row r="5684" spans="2:5">
      <c r="B5684" s="716"/>
      <c r="C5684" s="717"/>
      <c r="D5684" s="716"/>
      <c r="E5684" s="718"/>
    </row>
    <row r="5685" spans="2:5">
      <c r="B5685" s="719"/>
      <c r="C5685" s="720"/>
      <c r="D5685" s="719"/>
      <c r="E5685" s="721"/>
    </row>
    <row r="5686" spans="2:5">
      <c r="B5686" s="716"/>
      <c r="C5686" s="717"/>
      <c r="D5686" s="716"/>
      <c r="E5686" s="718"/>
    </row>
    <row r="5687" spans="2:5">
      <c r="B5687" s="719"/>
      <c r="C5687" s="720"/>
      <c r="D5687" s="719"/>
      <c r="E5687" s="721"/>
    </row>
    <row r="5688" spans="2:5">
      <c r="B5688" s="716"/>
      <c r="C5688" s="717"/>
      <c r="D5688" s="716"/>
      <c r="E5688" s="718"/>
    </row>
    <row r="5689" spans="2:5">
      <c r="B5689" s="719"/>
      <c r="C5689" s="720"/>
      <c r="D5689" s="719"/>
      <c r="E5689" s="721"/>
    </row>
    <row r="5690" spans="2:5">
      <c r="B5690" s="716"/>
      <c r="C5690" s="717"/>
      <c r="D5690" s="716"/>
      <c r="E5690" s="718"/>
    </row>
    <row r="5691" spans="2:5">
      <c r="B5691" s="719"/>
      <c r="C5691" s="720"/>
      <c r="D5691" s="719"/>
      <c r="E5691" s="721"/>
    </row>
    <row r="5692" spans="2:5">
      <c r="B5692" s="716"/>
      <c r="C5692" s="717"/>
      <c r="D5692" s="716"/>
      <c r="E5692" s="718"/>
    </row>
    <row r="5693" spans="2:5">
      <c r="B5693" s="719"/>
      <c r="C5693" s="720"/>
      <c r="D5693" s="719"/>
      <c r="E5693" s="721"/>
    </row>
    <row r="5694" spans="2:5">
      <c r="B5694" s="716"/>
      <c r="C5694" s="717"/>
      <c r="D5694" s="716"/>
      <c r="E5694" s="718"/>
    </row>
    <row r="5695" spans="2:5">
      <c r="B5695" s="719"/>
      <c r="C5695" s="720"/>
      <c r="D5695" s="719"/>
      <c r="E5695" s="721"/>
    </row>
    <row r="5696" spans="2:5">
      <c r="B5696" s="716"/>
      <c r="C5696" s="717"/>
      <c r="D5696" s="716"/>
      <c r="E5696" s="718"/>
    </row>
    <row r="5697" spans="2:5">
      <c r="B5697" s="719"/>
      <c r="C5697" s="720"/>
      <c r="D5697" s="719"/>
      <c r="E5697" s="721"/>
    </row>
    <row r="5698" spans="2:5">
      <c r="B5698" s="716"/>
      <c r="C5698" s="717"/>
      <c r="D5698" s="716"/>
      <c r="E5698" s="718"/>
    </row>
    <row r="5699" spans="2:5">
      <c r="B5699" s="719"/>
      <c r="C5699" s="720"/>
      <c r="D5699" s="719"/>
      <c r="E5699" s="721"/>
    </row>
    <row r="5700" spans="2:5">
      <c r="B5700" s="716"/>
      <c r="C5700" s="717"/>
      <c r="D5700" s="716"/>
      <c r="E5700" s="718"/>
    </row>
    <row r="5701" spans="2:5">
      <c r="B5701" s="719"/>
      <c r="C5701" s="720"/>
      <c r="D5701" s="719"/>
      <c r="E5701" s="721"/>
    </row>
    <row r="5702" spans="2:5">
      <c r="B5702" s="716"/>
      <c r="C5702" s="717"/>
      <c r="D5702" s="716"/>
      <c r="E5702" s="718"/>
    </row>
    <row r="5703" spans="2:5">
      <c r="B5703" s="719"/>
      <c r="C5703" s="720"/>
      <c r="D5703" s="719"/>
      <c r="E5703" s="721"/>
    </row>
    <row r="5704" spans="2:5">
      <c r="B5704" s="716"/>
      <c r="C5704" s="717"/>
      <c r="D5704" s="716"/>
      <c r="E5704" s="718"/>
    </row>
    <row r="5705" spans="2:5">
      <c r="B5705" s="719"/>
      <c r="C5705" s="720"/>
      <c r="D5705" s="719"/>
      <c r="E5705" s="721"/>
    </row>
    <row r="5706" spans="2:5">
      <c r="B5706" s="716"/>
      <c r="C5706" s="717"/>
      <c r="D5706" s="716"/>
      <c r="E5706" s="718"/>
    </row>
    <row r="5707" spans="2:5">
      <c r="B5707" s="719"/>
      <c r="C5707" s="720"/>
      <c r="D5707" s="719"/>
      <c r="E5707" s="721"/>
    </row>
    <row r="5708" spans="2:5">
      <c r="B5708" s="716"/>
      <c r="C5708" s="717"/>
      <c r="D5708" s="716"/>
      <c r="E5708" s="718"/>
    </row>
    <row r="5709" spans="2:5">
      <c r="B5709" s="719"/>
      <c r="C5709" s="720"/>
      <c r="D5709" s="719"/>
      <c r="E5709" s="721"/>
    </row>
    <row r="5710" spans="2:5">
      <c r="B5710" s="716"/>
      <c r="C5710" s="717"/>
      <c r="D5710" s="716"/>
      <c r="E5710" s="718"/>
    </row>
    <row r="5711" spans="2:5">
      <c r="B5711" s="719"/>
      <c r="C5711" s="720"/>
      <c r="D5711" s="719"/>
      <c r="E5711" s="721"/>
    </row>
    <row r="5712" spans="2:5">
      <c r="B5712" s="716"/>
      <c r="C5712" s="717"/>
      <c r="D5712" s="716"/>
      <c r="E5712" s="718"/>
    </row>
    <row r="5713" spans="2:5">
      <c r="B5713" s="719"/>
      <c r="C5713" s="720"/>
      <c r="D5713" s="719"/>
      <c r="E5713" s="721"/>
    </row>
    <row r="5714" spans="2:5">
      <c r="B5714" s="716"/>
      <c r="C5714" s="717"/>
      <c r="D5714" s="716"/>
      <c r="E5714" s="718"/>
    </row>
    <row r="5715" spans="2:5">
      <c r="B5715" s="719"/>
      <c r="C5715" s="720"/>
      <c r="D5715" s="719"/>
      <c r="E5715" s="721"/>
    </row>
    <row r="5716" spans="2:5">
      <c r="B5716" s="716"/>
      <c r="C5716" s="717"/>
      <c r="D5716" s="716"/>
      <c r="E5716" s="718"/>
    </row>
    <row r="5717" spans="2:5">
      <c r="B5717" s="719"/>
      <c r="C5717" s="720"/>
      <c r="D5717" s="719"/>
      <c r="E5717" s="721"/>
    </row>
    <row r="5718" spans="2:5">
      <c r="B5718" s="716"/>
      <c r="C5718" s="717"/>
      <c r="D5718" s="716"/>
      <c r="E5718" s="718"/>
    </row>
    <row r="5719" spans="2:5">
      <c r="B5719" s="719"/>
      <c r="C5719" s="720"/>
      <c r="D5719" s="719"/>
      <c r="E5719" s="721"/>
    </row>
    <row r="5720" spans="2:5">
      <c r="B5720" s="716"/>
      <c r="C5720" s="717"/>
      <c r="D5720" s="716"/>
      <c r="E5720" s="718"/>
    </row>
    <row r="5721" spans="2:5">
      <c r="B5721" s="719"/>
      <c r="C5721" s="720"/>
      <c r="D5721" s="719"/>
      <c r="E5721" s="721"/>
    </row>
    <row r="5722" spans="2:5">
      <c r="B5722" s="716"/>
      <c r="C5722" s="717"/>
      <c r="D5722" s="716"/>
      <c r="E5722" s="718"/>
    </row>
    <row r="5723" spans="2:5">
      <c r="B5723" s="719"/>
      <c r="C5723" s="720"/>
      <c r="D5723" s="719"/>
      <c r="E5723" s="721"/>
    </row>
    <row r="5724" spans="2:5">
      <c r="B5724" s="716"/>
      <c r="C5724" s="717"/>
      <c r="D5724" s="716"/>
      <c r="E5724" s="718"/>
    </row>
    <row r="5725" spans="2:5">
      <c r="B5725" s="719"/>
      <c r="C5725" s="720"/>
      <c r="D5725" s="719"/>
      <c r="E5725" s="721"/>
    </row>
    <row r="5726" spans="2:5">
      <c r="B5726" s="716"/>
      <c r="C5726" s="717"/>
      <c r="D5726" s="716"/>
      <c r="E5726" s="718"/>
    </row>
    <row r="5727" spans="2:5">
      <c r="B5727" s="719"/>
      <c r="C5727" s="720"/>
      <c r="D5727" s="719"/>
      <c r="E5727" s="721"/>
    </row>
    <row r="5728" spans="2:5">
      <c r="B5728" s="716"/>
      <c r="C5728" s="717"/>
      <c r="D5728" s="716"/>
      <c r="E5728" s="718"/>
    </row>
    <row r="5729" spans="2:5">
      <c r="B5729" s="719"/>
      <c r="C5729" s="720"/>
      <c r="D5729" s="719"/>
      <c r="E5729" s="721"/>
    </row>
    <row r="5730" spans="2:5">
      <c r="B5730" s="716"/>
      <c r="C5730" s="717"/>
      <c r="D5730" s="716"/>
      <c r="E5730" s="718"/>
    </row>
    <row r="5731" spans="2:5">
      <c r="B5731" s="719"/>
      <c r="C5731" s="720"/>
      <c r="D5731" s="719"/>
      <c r="E5731" s="721"/>
    </row>
    <row r="5732" spans="2:5">
      <c r="B5732" s="716"/>
      <c r="C5732" s="717"/>
      <c r="D5732" s="716"/>
      <c r="E5732" s="718"/>
    </row>
    <row r="5733" spans="2:5">
      <c r="B5733" s="719"/>
      <c r="C5733" s="720"/>
      <c r="D5733" s="719"/>
      <c r="E5733" s="721"/>
    </row>
    <row r="5734" spans="2:5">
      <c r="B5734" s="716"/>
      <c r="C5734" s="717"/>
      <c r="D5734" s="716"/>
      <c r="E5734" s="718"/>
    </row>
    <row r="5735" spans="2:5">
      <c r="B5735" s="719"/>
      <c r="C5735" s="720"/>
      <c r="D5735" s="719"/>
      <c r="E5735" s="721"/>
    </row>
    <row r="5736" spans="2:5">
      <c r="B5736" s="716"/>
      <c r="C5736" s="717"/>
      <c r="D5736" s="716"/>
      <c r="E5736" s="718"/>
    </row>
    <row r="5737" spans="2:5">
      <c r="B5737" s="719"/>
      <c r="C5737" s="720"/>
      <c r="D5737" s="719"/>
      <c r="E5737" s="721"/>
    </row>
    <row r="5738" spans="2:5">
      <c r="B5738" s="716"/>
      <c r="C5738" s="717"/>
      <c r="D5738" s="716"/>
      <c r="E5738" s="718"/>
    </row>
    <row r="5739" spans="2:5">
      <c r="B5739" s="719"/>
      <c r="C5739" s="720"/>
      <c r="D5739" s="719"/>
      <c r="E5739" s="721"/>
    </row>
    <row r="5740" spans="2:5">
      <c r="B5740" s="716"/>
      <c r="C5740" s="717"/>
      <c r="D5740" s="716"/>
      <c r="E5740" s="718"/>
    </row>
    <row r="5741" spans="2:5">
      <c r="B5741" s="719"/>
      <c r="C5741" s="720"/>
      <c r="D5741" s="719"/>
      <c r="E5741" s="721"/>
    </row>
    <row r="5742" spans="2:5">
      <c r="B5742" s="716"/>
      <c r="C5742" s="717"/>
      <c r="D5742" s="716"/>
      <c r="E5742" s="718"/>
    </row>
    <row r="5743" spans="2:5">
      <c r="B5743" s="719"/>
      <c r="C5743" s="720"/>
      <c r="D5743" s="719"/>
      <c r="E5743" s="721"/>
    </row>
    <row r="5744" spans="2:5">
      <c r="B5744" s="716"/>
      <c r="C5744" s="717"/>
      <c r="D5744" s="716"/>
      <c r="E5744" s="718"/>
    </row>
    <row r="5745" spans="2:5">
      <c r="B5745" s="719"/>
      <c r="C5745" s="720"/>
      <c r="D5745" s="719"/>
      <c r="E5745" s="721"/>
    </row>
    <row r="5746" spans="2:5">
      <c r="B5746" s="716"/>
      <c r="C5746" s="717"/>
      <c r="D5746" s="716"/>
      <c r="E5746" s="718"/>
    </row>
    <row r="5747" spans="2:5">
      <c r="B5747" s="719"/>
      <c r="C5747" s="720"/>
      <c r="D5747" s="719"/>
      <c r="E5747" s="721"/>
    </row>
    <row r="5748" spans="2:5">
      <c r="B5748" s="716"/>
      <c r="C5748" s="717"/>
      <c r="D5748" s="716"/>
      <c r="E5748" s="718"/>
    </row>
    <row r="5749" spans="2:5">
      <c r="B5749" s="719"/>
      <c r="C5749" s="720"/>
      <c r="D5749" s="719"/>
      <c r="E5749" s="721"/>
    </row>
    <row r="5750" spans="2:5">
      <c r="B5750" s="716"/>
      <c r="C5750" s="717"/>
      <c r="D5750" s="716"/>
      <c r="E5750" s="718"/>
    </row>
    <row r="5751" spans="2:5">
      <c r="B5751" s="719"/>
      <c r="C5751" s="720"/>
      <c r="D5751" s="719"/>
      <c r="E5751" s="721"/>
    </row>
    <row r="5752" spans="2:5">
      <c r="B5752" s="716"/>
      <c r="C5752" s="717"/>
      <c r="D5752" s="716"/>
      <c r="E5752" s="718"/>
    </row>
    <row r="5753" spans="2:5">
      <c r="B5753" s="719"/>
      <c r="C5753" s="720"/>
      <c r="D5753" s="719"/>
      <c r="E5753" s="721"/>
    </row>
    <row r="5754" spans="2:5">
      <c r="B5754" s="716"/>
      <c r="C5754" s="717"/>
      <c r="D5754" s="716"/>
      <c r="E5754" s="718"/>
    </row>
    <row r="9482" spans="2:5" ht="15.75" thickBot="1"/>
    <row r="9483" spans="2:5" ht="16.5" thickBot="1">
      <c r="B9483" s="124" t="s">
        <v>8241</v>
      </c>
      <c r="C9483" s="125" t="s">
        <v>8240</v>
      </c>
      <c r="D9483" s="119" t="s">
        <v>54</v>
      </c>
      <c r="E9483" s="119" t="s">
        <v>55</v>
      </c>
    </row>
    <row r="9484" spans="2:5">
      <c r="B9484" s="120" t="str">
        <f>'COMP. PAISAGISMO'!B13</f>
        <v>AMM PAI 001</v>
      </c>
      <c r="C9484" s="121" t="str">
        <f>'COMP. PAISAGISMO'!C13</f>
        <v>PLANTIO DE FORRAÇÃO EM CANTEIRO DE 25 CM DE PROFUNDIDADE - VINCAS</v>
      </c>
      <c r="D9484" s="120" t="str">
        <f>'COMP. PAISAGISMO'!G13</f>
        <v>M2</v>
      </c>
      <c r="E9484" s="122">
        <f>'COMP. PAISAGISMO'!G25</f>
        <v>27.21</v>
      </c>
    </row>
    <row r="9485" spans="2:5">
      <c r="B9485" s="115" t="str">
        <f>'COMP. PAISAGISMO'!B34</f>
        <v>AMM PAI 002</v>
      </c>
      <c r="C9485" s="116" t="str">
        <f>'COMP. PAISAGISMO'!C34</f>
        <v>PLANTIO DE ARBUSTO - LARGURA DA CAVA: 60 CM / PROFUNDIDADE DA CAVA: 60 CM - PODOCARPO</v>
      </c>
      <c r="D9485" s="115" t="str">
        <f>'COMP. PAISAGISMO'!G34</f>
        <v>UN</v>
      </c>
      <c r="E9485" s="117">
        <f>'COMP. PAISAGISMO'!G46</f>
        <v>11.85</v>
      </c>
    </row>
    <row r="9486" spans="2:5">
      <c r="B9486" s="115" t="str">
        <f>'COMP. PAISAGISMO'!B55</f>
        <v>AMM PAI 003</v>
      </c>
      <c r="C9486" s="116" t="str">
        <f>'COMP. PAISAGISMO'!C55</f>
        <v>PLANTIO DE ÁRVORE ORNAMENTAL - IPÊ</v>
      </c>
      <c r="D9486" s="115" t="str">
        <f>'COMP. PAISAGISMO'!G55</f>
        <v>UN</v>
      </c>
      <c r="E9486" s="117">
        <f>'COMP. PAISAGISMO'!G68</f>
        <v>78.489999999999995</v>
      </c>
    </row>
    <row r="9487" spans="2:5">
      <c r="B9487" s="115" t="str">
        <f>'COMP. PAISAGISMO'!B77</f>
        <v>AMM PAI 004</v>
      </c>
      <c r="C9487" s="116" t="str">
        <f>'COMP. PAISAGISMO'!C77</f>
        <v>PLANTIO DE PALMEIRA - ARECA</v>
      </c>
      <c r="D9487" s="115" t="str">
        <f>'COMP. PAISAGISMO'!G77</f>
        <v>UN</v>
      </c>
      <c r="E9487" s="117">
        <f>'COMP. PAISAGISMO'!G90</f>
        <v>98.49</v>
      </c>
    </row>
    <row r="9488" spans="2:5">
      <c r="B9488" s="115" t="str">
        <f>'COMP. PAISAGISMO'!B99</f>
        <v>AMM PAI 005</v>
      </c>
      <c r="C9488" s="116" t="str">
        <f>'COMP. PAISAGISMO'!C99</f>
        <v>PLANTIO DE TREPADEIRA</v>
      </c>
      <c r="D9488" s="115" t="str">
        <f>'COMP. PAISAGISMO'!G99</f>
        <v>UN</v>
      </c>
      <c r="E9488" s="117">
        <f>'COMP. PAISAGISMO'!G111</f>
        <v>58</v>
      </c>
    </row>
    <row r="9489" spans="2:5" ht="15.75" thickBot="1"/>
    <row r="9490" spans="2:5" ht="16.5" thickBot="1">
      <c r="B9490" s="124" t="s">
        <v>8242</v>
      </c>
      <c r="C9490" s="125" t="s">
        <v>8239</v>
      </c>
      <c r="D9490" s="119" t="s">
        <v>54</v>
      </c>
      <c r="E9490" s="119" t="s">
        <v>55</v>
      </c>
    </row>
    <row r="9491" spans="2:5">
      <c r="B9491" s="120" t="str">
        <f>'COMPOSIÇÃO CIVIL'!B13</f>
        <v>AMM CIV 001</v>
      </c>
      <c r="C9491" s="121" t="str">
        <f>'COMPOSIÇÃO CIVIL'!C13</f>
        <v>LIGAÇÃO PROVISÓRIA DE ÁGUA PARA OBRA E INSTALAÇÃO SANITÁRIA PROVISÓRIA, PEQUENAS OBRAS - INSTALAÇÃO MÍNIMA</v>
      </c>
      <c r="D9491" s="120" t="str">
        <f>'COMPOSIÇÃO CIVIL'!G13</f>
        <v>UM</v>
      </c>
      <c r="E9491" s="117">
        <f>'COMPOSIÇÃO CIVIL'!G32</f>
        <v>1980.36</v>
      </c>
    </row>
    <row r="9492" spans="2:5">
      <c r="B9492" s="115" t="str">
        <f>'COMPOSIÇÃO CIVIL'!B34</f>
        <v>AMM CIV 002</v>
      </c>
      <c r="C9492" s="116" t="str">
        <f>'COMPOSIÇÃO CIVIL'!C34</f>
        <v>ADMINISTRAÇÃO LOCAL</v>
      </c>
      <c r="D9492" s="115" t="str">
        <f>'COMPOSIÇÃO CIVIL'!G34</f>
        <v>UN</v>
      </c>
      <c r="E9492" s="117">
        <f>'COMPOSIÇÃO CIVIL'!G40</f>
        <v>15243.060000000001</v>
      </c>
    </row>
    <row r="9493" spans="2:5">
      <c r="B9493" s="115" t="e">
        <f>'COMPOSIÇÃO CIVIL'!#REF!</f>
        <v>#REF!</v>
      </c>
      <c r="C9493" s="116" t="e">
        <f>'COMPOSIÇÃO CIVIL'!#REF!</f>
        <v>#REF!</v>
      </c>
      <c r="D9493" s="115" t="e">
        <f>'COMPOSIÇÃO CIVIL'!#REF!</f>
        <v>#REF!</v>
      </c>
      <c r="E9493" s="117" t="e">
        <f>'COMPOSIÇÃO CIVIL'!#REF!</f>
        <v>#REF!</v>
      </c>
    </row>
    <row r="9494" spans="2:5">
      <c r="B9494" s="115" t="e">
        <f>'COMPOSIÇÃO CIVIL'!#REF!</f>
        <v>#REF!</v>
      </c>
      <c r="C9494" s="116" t="e">
        <f>'COMPOSIÇÃO CIVIL'!#REF!</f>
        <v>#REF!</v>
      </c>
      <c r="D9494" s="115" t="e">
        <f>'COMPOSIÇÃO CIVIL'!#REF!</f>
        <v>#REF!</v>
      </c>
      <c r="E9494" s="117" t="e">
        <f>'COMPOSIÇÃO CIVIL'!#REF!</f>
        <v>#REF!</v>
      </c>
    </row>
    <row r="9495" spans="2:5">
      <c r="B9495" s="115" t="e">
        <f>'COMPOSIÇÃO CIVIL'!#REF!</f>
        <v>#REF!</v>
      </c>
      <c r="C9495" s="116" t="e">
        <f>'COMPOSIÇÃO CIVIL'!#REF!</f>
        <v>#REF!</v>
      </c>
      <c r="D9495" s="115" t="e">
        <f>'COMPOSIÇÃO CIVIL'!#REF!</f>
        <v>#REF!</v>
      </c>
      <c r="E9495" s="117" t="e">
        <f>'COMPOSIÇÃO CIVIL'!#REF!</f>
        <v>#REF!</v>
      </c>
    </row>
    <row r="9496" spans="2:5">
      <c r="B9496" s="115" t="str">
        <f>'COMPOSIÇÃO CIVIL'!B42</f>
        <v>AMM CIV 003</v>
      </c>
      <c r="C9496" s="116" t="str">
        <f>'COMPOSIÇÃO CIVIL'!C42</f>
        <v>DIVISÓRIA EM COMPENSADO NAVAL FIXADA SOBRE ESTRUTURA METÁLICA</v>
      </c>
      <c r="D9496" s="115" t="str">
        <f>'COMPOSIÇÃO CIVIL'!G42</f>
        <v>M2</v>
      </c>
      <c r="E9496" s="117">
        <f>'COMPOSIÇÃO CIVIL'!G49</f>
        <v>180.1</v>
      </c>
    </row>
    <row r="9497" spans="2:5">
      <c r="B9497" s="115" t="e">
        <f>'COMPOSIÇÃO CIVIL'!#REF!</f>
        <v>#REF!</v>
      </c>
      <c r="C9497" s="116" t="e">
        <f>'COMPOSIÇÃO CIVIL'!#REF!</f>
        <v>#REF!</v>
      </c>
      <c r="D9497" s="115" t="e">
        <f>'COMPOSIÇÃO CIVIL'!#REF!</f>
        <v>#REF!</v>
      </c>
      <c r="E9497" s="117" t="e">
        <f>'COMPOSIÇÃO CIVIL'!#REF!</f>
        <v>#REF!</v>
      </c>
    </row>
    <row r="9498" spans="2:5">
      <c r="B9498" s="115" t="e">
        <f>'COMPOSIÇÃO CIVIL'!#REF!</f>
        <v>#REF!</v>
      </c>
      <c r="C9498" s="116" t="e">
        <f>'COMPOSIÇÃO CIVIL'!#REF!</f>
        <v>#REF!</v>
      </c>
      <c r="D9498" s="115" t="e">
        <f>'COMPOSIÇÃO CIVIL'!#REF!</f>
        <v>#REF!</v>
      </c>
      <c r="E9498" s="117" t="e">
        <f>'COMPOSIÇÃO CIVIL'!#REF!</f>
        <v>#REF!</v>
      </c>
    </row>
    <row r="9499" spans="2:5">
      <c r="B9499" s="115" t="e">
        <f>'COMPOSIÇÃO CIVIL'!#REF!</f>
        <v>#REF!</v>
      </c>
      <c r="C9499" s="116" t="e">
        <f>'COMPOSIÇÃO CIVIL'!#REF!</f>
        <v>#REF!</v>
      </c>
      <c r="D9499" s="115" t="e">
        <f>'COMPOSIÇÃO CIVIL'!#REF!</f>
        <v>#REF!</v>
      </c>
      <c r="E9499" s="117" t="e">
        <f>'COMPOSIÇÃO CIVIL'!#REF!</f>
        <v>#REF!</v>
      </c>
    </row>
    <row r="9500" spans="2:5">
      <c r="B9500" s="115" t="e">
        <f>'COMPOSIÇÃO CIVIL'!#REF!</f>
        <v>#REF!</v>
      </c>
      <c r="C9500" s="116" t="e">
        <f>'COMPOSIÇÃO CIVIL'!#REF!</f>
        <v>#REF!</v>
      </c>
      <c r="D9500" s="115" t="e">
        <f>'COMPOSIÇÃO CIVIL'!#REF!</f>
        <v>#REF!</v>
      </c>
      <c r="E9500" s="117" t="e">
        <f>'COMPOSIÇÃO CIVIL'!#REF!</f>
        <v>#REF!</v>
      </c>
    </row>
    <row r="9501" spans="2:5">
      <c r="B9501" s="115" t="e">
        <f>'COMPOSIÇÃO CIVIL'!#REF!</f>
        <v>#REF!</v>
      </c>
      <c r="C9501" s="116" t="e">
        <f>'COMPOSIÇÃO CIVIL'!#REF!</f>
        <v>#REF!</v>
      </c>
      <c r="D9501" s="115" t="e">
        <f>'COMPOSIÇÃO CIVIL'!#REF!</f>
        <v>#REF!</v>
      </c>
      <c r="E9501" s="117" t="e">
        <f>'COMPOSIÇÃO CIVIL'!#REF!</f>
        <v>#REF!</v>
      </c>
    </row>
    <row r="9502" spans="2:5">
      <c r="B9502" s="115" t="e">
        <f>'COMPOSIÇÃO CIVIL'!#REF!</f>
        <v>#REF!</v>
      </c>
      <c r="C9502" s="116" t="e">
        <f>'COMPOSIÇÃO CIVIL'!#REF!</f>
        <v>#REF!</v>
      </c>
      <c r="D9502" s="115" t="e">
        <f>'COMPOSIÇÃO CIVIL'!#REF!</f>
        <v>#REF!</v>
      </c>
      <c r="E9502" s="117" t="e">
        <f>'COMPOSIÇÃO CIVIL'!#REF!</f>
        <v>#REF!</v>
      </c>
    </row>
    <row r="9503" spans="2:5">
      <c r="B9503" s="115" t="e">
        <f>'COMPOSIÇÃO CIVIL'!#REF!</f>
        <v>#REF!</v>
      </c>
      <c r="C9503" s="116" t="e">
        <f>'COMPOSIÇÃO CIVIL'!#REF!</f>
        <v>#REF!</v>
      </c>
      <c r="D9503" s="115" t="e">
        <f>'COMPOSIÇÃO CIVIL'!#REF!</f>
        <v>#REF!</v>
      </c>
      <c r="E9503" s="117" t="e">
        <f>'COMPOSIÇÃO CIVIL'!#REF!</f>
        <v>#REF!</v>
      </c>
    </row>
    <row r="9504" spans="2:5">
      <c r="B9504" s="115" t="e">
        <f>'COMPOSIÇÃO CIVIL'!#REF!</f>
        <v>#REF!</v>
      </c>
      <c r="C9504" s="116" t="e">
        <f>'COMPOSIÇÃO CIVIL'!#REF!</f>
        <v>#REF!</v>
      </c>
      <c r="D9504" s="115" t="e">
        <f>'COMPOSIÇÃO CIVIL'!#REF!</f>
        <v>#REF!</v>
      </c>
      <c r="E9504" s="117" t="e">
        <f>'COMPOSIÇÃO CIVIL'!#REF!</f>
        <v>#REF!</v>
      </c>
    </row>
    <row r="9505" spans="2:5">
      <c r="B9505" s="115" t="e">
        <f>'COMPOSIÇÃO CIVIL'!#REF!</f>
        <v>#REF!</v>
      </c>
      <c r="C9505" s="116" t="e">
        <f>'COMPOSIÇÃO CIVIL'!#REF!</f>
        <v>#REF!</v>
      </c>
      <c r="D9505" s="115" t="e">
        <f>'COMPOSIÇÃO CIVIL'!#REF!</f>
        <v>#REF!</v>
      </c>
      <c r="E9505" s="117" t="e">
        <f>'COMPOSIÇÃO CIVIL'!#REF!</f>
        <v>#REF!</v>
      </c>
    </row>
    <row r="9506" spans="2:5" ht="30">
      <c r="B9506" s="115" t="str">
        <f>'COMPOSIÇÃO CIVIL'!B51</f>
        <v>AMM CIV 004</v>
      </c>
      <c r="C9506" s="116" t="str">
        <f>'COMPOSIÇÃO CIVIL'!C51</f>
        <v>GUARDA-CORPO EM TUBO DE AÇO INOX Ø=1 1/2", DUPLO, MONTANTES E FECHAMENTO EM TUBO 1 1/2", H= 96CM, C/ACABAMENTO POLIDO, P/FIXAÇÃO EM PISO</v>
      </c>
      <c r="D9506" s="115" t="str">
        <f>'COMPOSIÇÃO CIVIL'!G51</f>
        <v>M</v>
      </c>
      <c r="E9506" s="117">
        <f>'COMPOSIÇÃO CIVIL'!G59</f>
        <v>601.44999999999993</v>
      </c>
    </row>
    <row r="9507" spans="2:5">
      <c r="B9507" s="115" t="e">
        <f>'COMPOSIÇÃO CIVIL'!#REF!</f>
        <v>#REF!</v>
      </c>
      <c r="C9507" s="116" t="e">
        <f>'COMPOSIÇÃO CIVIL'!#REF!</f>
        <v>#REF!</v>
      </c>
      <c r="D9507" s="115" t="e">
        <f>'COMPOSIÇÃO CIVIL'!#REF!</f>
        <v>#REF!</v>
      </c>
      <c r="E9507" s="117" t="e">
        <f>'COMPOSIÇÃO CIVIL'!#REF!</f>
        <v>#REF!</v>
      </c>
    </row>
    <row r="9508" spans="2:5">
      <c r="B9508" s="115" t="e">
        <f>'COMPOSIÇÃO CIVIL'!#REF!</f>
        <v>#REF!</v>
      </c>
      <c r="C9508" s="116" t="e">
        <f>'COMPOSIÇÃO CIVIL'!#REF!</f>
        <v>#REF!</v>
      </c>
      <c r="D9508" s="115" t="e">
        <f>'COMPOSIÇÃO CIVIL'!#REF!</f>
        <v>#REF!</v>
      </c>
      <c r="E9508" s="117" t="e">
        <f>'COMPOSIÇÃO CIVIL'!#REF!</f>
        <v>#REF!</v>
      </c>
    </row>
    <row r="9509" spans="2:5">
      <c r="B9509" s="115" t="e">
        <f>'COMPOSIÇÃO CIVIL'!#REF!</f>
        <v>#REF!</v>
      </c>
      <c r="C9509" s="116" t="e">
        <f>'COMPOSIÇÃO CIVIL'!#REF!</f>
        <v>#REF!</v>
      </c>
      <c r="D9509" s="115" t="e">
        <f>'COMPOSIÇÃO CIVIL'!#REF!</f>
        <v>#REF!</v>
      </c>
      <c r="E9509" s="117" t="e">
        <f>'COMPOSIÇÃO CIVIL'!#REF!</f>
        <v>#REF!</v>
      </c>
    </row>
    <row r="9510" spans="2:5">
      <c r="B9510" s="115" t="e">
        <f>'COMPOSIÇÃO CIVIL'!#REF!</f>
        <v>#REF!</v>
      </c>
      <c r="C9510" s="116" t="e">
        <f>'COMPOSIÇÃO CIVIL'!#REF!</f>
        <v>#REF!</v>
      </c>
      <c r="D9510" s="115" t="e">
        <f>'COMPOSIÇÃO CIVIL'!#REF!</f>
        <v>#REF!</v>
      </c>
      <c r="E9510" s="117" t="e">
        <f>'COMPOSIÇÃO CIVIL'!#REF!</f>
        <v>#REF!</v>
      </c>
    </row>
    <row r="9511" spans="2:5">
      <c r="B9511" s="115" t="e">
        <f>'COMPOSIÇÃO CIVIL'!#REF!</f>
        <v>#REF!</v>
      </c>
      <c r="C9511" s="116" t="e">
        <f>'COMPOSIÇÃO CIVIL'!#REF!</f>
        <v>#REF!</v>
      </c>
      <c r="D9511" s="115" t="e">
        <f>'COMPOSIÇÃO CIVIL'!#REF!</f>
        <v>#REF!</v>
      </c>
      <c r="E9511" s="117" t="e">
        <f>'COMPOSIÇÃO CIVIL'!#REF!</f>
        <v>#REF!</v>
      </c>
    </row>
    <row r="9512" spans="2:5">
      <c r="B9512" s="115" t="e">
        <f>'COMPOSIÇÃO CIVIL'!#REF!</f>
        <v>#REF!</v>
      </c>
      <c r="C9512" s="116" t="e">
        <f>'COMPOSIÇÃO CIVIL'!#REF!</f>
        <v>#REF!</v>
      </c>
      <c r="D9512" s="115" t="e">
        <f>'COMPOSIÇÃO CIVIL'!#REF!</f>
        <v>#REF!</v>
      </c>
      <c r="E9512" s="117" t="e">
        <f>'COMPOSIÇÃO CIVIL'!#REF!</f>
        <v>#REF!</v>
      </c>
    </row>
    <row r="9513" spans="2:5">
      <c r="B9513" s="115" t="e">
        <f>'COMPOSIÇÃO CIVIL'!#REF!</f>
        <v>#REF!</v>
      </c>
      <c r="C9513" s="116" t="e">
        <f>'COMPOSIÇÃO CIVIL'!#REF!</f>
        <v>#REF!</v>
      </c>
      <c r="D9513" s="115" t="e">
        <f>'COMPOSIÇÃO CIVIL'!#REF!</f>
        <v>#REF!</v>
      </c>
      <c r="E9513" s="117" t="e">
        <f>'COMPOSIÇÃO CIVIL'!#REF!</f>
        <v>#REF!</v>
      </c>
    </row>
    <row r="9514" spans="2:5">
      <c r="B9514" s="115" t="e">
        <f>'COMPOSIÇÃO CIVIL'!#REF!</f>
        <v>#REF!</v>
      </c>
      <c r="C9514" s="116" t="e">
        <f>'COMPOSIÇÃO CIVIL'!#REF!</f>
        <v>#REF!</v>
      </c>
      <c r="D9514" s="115" t="e">
        <f>'COMPOSIÇÃO CIVIL'!#REF!</f>
        <v>#REF!</v>
      </c>
      <c r="E9514" s="117" t="e">
        <f>'COMPOSIÇÃO CIVIL'!#REF!</f>
        <v>#REF!</v>
      </c>
    </row>
    <row r="9515" spans="2:5">
      <c r="B9515" s="115" t="e">
        <f>'COMPOSIÇÃO CIVIL'!#REF!</f>
        <v>#REF!</v>
      </c>
      <c r="C9515" s="116" t="e">
        <f>'COMPOSIÇÃO CIVIL'!#REF!</f>
        <v>#REF!</v>
      </c>
      <c r="D9515" s="115" t="e">
        <f>'COMPOSIÇÃO CIVIL'!#REF!</f>
        <v>#REF!</v>
      </c>
      <c r="E9515" s="117" t="e">
        <f>'COMPOSIÇÃO CIVIL'!#REF!</f>
        <v>#REF!</v>
      </c>
    </row>
    <row r="9516" spans="2:5">
      <c r="B9516" s="115" t="e">
        <f>'COMPOSIÇÃO CIVIL'!#REF!</f>
        <v>#REF!</v>
      </c>
      <c r="C9516" s="116" t="e">
        <f>'COMPOSIÇÃO CIVIL'!#REF!</f>
        <v>#REF!</v>
      </c>
      <c r="D9516" s="115" t="e">
        <f>'COMPOSIÇÃO CIVIL'!#REF!</f>
        <v>#REF!</v>
      </c>
      <c r="E9516" s="117" t="e">
        <f>'COMPOSIÇÃO CIVIL'!#REF!</f>
        <v>#REF!</v>
      </c>
    </row>
    <row r="9517" spans="2:5">
      <c r="B9517" s="115" t="e">
        <f>'COMPOSIÇÃO CIVIL'!#REF!</f>
        <v>#REF!</v>
      </c>
      <c r="C9517" s="116" t="e">
        <f>'COMPOSIÇÃO CIVIL'!#REF!</f>
        <v>#REF!</v>
      </c>
      <c r="D9517" s="115" t="e">
        <f>'COMPOSIÇÃO CIVIL'!#REF!</f>
        <v>#REF!</v>
      </c>
      <c r="E9517" s="117" t="e">
        <f>'COMPOSIÇÃO CIVIL'!#REF!</f>
        <v>#REF!</v>
      </c>
    </row>
    <row r="9518" spans="2:5">
      <c r="B9518" s="115" t="e">
        <f>'COMPOSIÇÃO CIVIL'!#REF!</f>
        <v>#REF!</v>
      </c>
      <c r="C9518" s="116" t="e">
        <f>'COMPOSIÇÃO CIVIL'!#REF!</f>
        <v>#REF!</v>
      </c>
      <c r="D9518" s="115" t="e">
        <f>'COMPOSIÇÃO CIVIL'!#REF!</f>
        <v>#REF!</v>
      </c>
      <c r="E9518" s="117" t="e">
        <f>'COMPOSIÇÃO CIVIL'!#REF!</f>
        <v>#REF!</v>
      </c>
    </row>
    <row r="9519" spans="2:5">
      <c r="B9519" s="115" t="e">
        <f>'COMPOSIÇÃO CIVIL'!#REF!</f>
        <v>#REF!</v>
      </c>
      <c r="C9519" s="116" t="e">
        <f>'COMPOSIÇÃO CIVIL'!#REF!</f>
        <v>#REF!</v>
      </c>
      <c r="D9519" s="115" t="e">
        <f>'COMPOSIÇÃO CIVIL'!#REF!</f>
        <v>#REF!</v>
      </c>
      <c r="E9519" s="117" t="e">
        <f>'COMPOSIÇÃO CIVIL'!#REF!</f>
        <v>#REF!</v>
      </c>
    </row>
    <row r="9520" spans="2:5">
      <c r="B9520" s="115" t="e">
        <f>'COMPOSIÇÃO CIVIL'!#REF!</f>
        <v>#REF!</v>
      </c>
      <c r="C9520" s="116" t="e">
        <f>'COMPOSIÇÃO CIVIL'!#REF!</f>
        <v>#REF!</v>
      </c>
      <c r="D9520" s="115" t="e">
        <f>'COMPOSIÇÃO CIVIL'!#REF!</f>
        <v>#REF!</v>
      </c>
      <c r="E9520" s="117" t="e">
        <f>'COMPOSIÇÃO CIVIL'!#REF!</f>
        <v>#REF!</v>
      </c>
    </row>
    <row r="9521" spans="2:5">
      <c r="B9521" s="115" t="e">
        <f>'COMPOSIÇÃO CIVIL'!#REF!</f>
        <v>#REF!</v>
      </c>
      <c r="C9521" s="116" t="e">
        <f>'COMPOSIÇÃO CIVIL'!#REF!</f>
        <v>#REF!</v>
      </c>
      <c r="D9521" s="115" t="e">
        <f>'COMPOSIÇÃO CIVIL'!#REF!</f>
        <v>#REF!</v>
      </c>
      <c r="E9521" s="117" t="e">
        <f>'COMPOSIÇÃO CIVIL'!#REF!</f>
        <v>#REF!</v>
      </c>
    </row>
    <row r="9522" spans="2:5">
      <c r="B9522" s="115" t="e">
        <f>'COMPOSIÇÃO CIVIL'!#REF!</f>
        <v>#REF!</v>
      </c>
      <c r="C9522" s="116" t="e">
        <f>'COMPOSIÇÃO CIVIL'!#REF!</f>
        <v>#REF!</v>
      </c>
      <c r="D9522" s="115" t="e">
        <f>'COMPOSIÇÃO CIVIL'!#REF!</f>
        <v>#REF!</v>
      </c>
      <c r="E9522" s="117" t="e">
        <f>'COMPOSIÇÃO CIVIL'!#REF!</f>
        <v>#REF!</v>
      </c>
    </row>
    <row r="9523" spans="2:5">
      <c r="B9523" s="115" t="e">
        <f>'COMPOSIÇÃO CIVIL'!#REF!</f>
        <v>#REF!</v>
      </c>
      <c r="C9523" s="116" t="e">
        <f>'COMPOSIÇÃO CIVIL'!#REF!</f>
        <v>#REF!</v>
      </c>
      <c r="D9523" s="115" t="e">
        <f>'COMPOSIÇÃO CIVIL'!#REF!</f>
        <v>#REF!</v>
      </c>
      <c r="E9523" s="117" t="e">
        <f>'COMPOSIÇÃO CIVIL'!#REF!</f>
        <v>#REF!</v>
      </c>
    </row>
    <row r="9524" spans="2:5">
      <c r="B9524" s="115" t="e">
        <f>'COMPOSIÇÃO CIVIL'!#REF!</f>
        <v>#REF!</v>
      </c>
      <c r="C9524" s="116" t="e">
        <f>'COMPOSIÇÃO CIVIL'!#REF!</f>
        <v>#REF!</v>
      </c>
      <c r="D9524" s="115" t="e">
        <f>'COMPOSIÇÃO CIVIL'!#REF!</f>
        <v>#REF!</v>
      </c>
      <c r="E9524" s="117" t="e">
        <f>'COMPOSIÇÃO CIVIL'!#REF!</f>
        <v>#REF!</v>
      </c>
    </row>
    <row r="9525" spans="2:5">
      <c r="B9525" s="115" t="e">
        <f>'COMPOSIÇÃO CIVIL'!#REF!</f>
        <v>#REF!</v>
      </c>
      <c r="C9525" s="116" t="e">
        <f>'COMPOSIÇÃO CIVIL'!#REF!</f>
        <v>#REF!</v>
      </c>
      <c r="D9525" s="115" t="e">
        <f>'COMPOSIÇÃO CIVIL'!#REF!</f>
        <v>#REF!</v>
      </c>
      <c r="E9525" s="117" t="e">
        <f>'COMPOSIÇÃO CIVIL'!#REF!</f>
        <v>#REF!</v>
      </c>
    </row>
    <row r="9526" spans="2:5">
      <c r="B9526" s="115" t="e">
        <f>'COMPOSIÇÃO CIVIL'!#REF!</f>
        <v>#REF!</v>
      </c>
      <c r="C9526" s="116" t="e">
        <f>'COMPOSIÇÃO CIVIL'!#REF!</f>
        <v>#REF!</v>
      </c>
      <c r="D9526" s="115" t="e">
        <f>'COMPOSIÇÃO CIVIL'!#REF!</f>
        <v>#REF!</v>
      </c>
      <c r="E9526" s="117" t="e">
        <f>'COMPOSIÇÃO CIVIL'!#REF!</f>
        <v>#REF!</v>
      </c>
    </row>
    <row r="9527" spans="2:5">
      <c r="B9527" s="115" t="e">
        <f>'COMPOSIÇÃO CIVIL'!#REF!</f>
        <v>#REF!</v>
      </c>
      <c r="C9527" s="116" t="e">
        <f>'COMPOSIÇÃO CIVIL'!#REF!</f>
        <v>#REF!</v>
      </c>
      <c r="D9527" s="115" t="e">
        <f>'COMPOSIÇÃO CIVIL'!#REF!</f>
        <v>#REF!</v>
      </c>
      <c r="E9527" s="117" t="e">
        <f>'COMPOSIÇÃO CIVIL'!#REF!</f>
        <v>#REF!</v>
      </c>
    </row>
    <row r="9528" spans="2:5">
      <c r="B9528" s="115" t="e">
        <f>'COMPOSIÇÃO CIVIL'!#REF!</f>
        <v>#REF!</v>
      </c>
      <c r="C9528" s="116" t="e">
        <f>'COMPOSIÇÃO CIVIL'!#REF!</f>
        <v>#REF!</v>
      </c>
      <c r="D9528" s="115" t="e">
        <f>'COMPOSIÇÃO CIVIL'!#REF!</f>
        <v>#REF!</v>
      </c>
      <c r="E9528" s="117" t="e">
        <f>'COMPOSIÇÃO CIVIL'!#REF!</f>
        <v>#REF!</v>
      </c>
    </row>
    <row r="9529" spans="2:5">
      <c r="B9529" s="115" t="e">
        <f>'COMPOSIÇÃO CIVIL'!#REF!</f>
        <v>#REF!</v>
      </c>
      <c r="C9529" s="116" t="e">
        <f>'COMPOSIÇÃO CIVIL'!#REF!</f>
        <v>#REF!</v>
      </c>
      <c r="D9529" s="115" t="e">
        <f>'COMPOSIÇÃO CIVIL'!#REF!</f>
        <v>#REF!</v>
      </c>
      <c r="E9529" s="117" t="e">
        <f>'COMPOSIÇÃO CIVIL'!#REF!</f>
        <v>#REF!</v>
      </c>
    </row>
    <row r="9530" spans="2:5">
      <c r="B9530" s="115" t="e">
        <f>'COMPOSIÇÃO CIVIL'!#REF!</f>
        <v>#REF!</v>
      </c>
      <c r="C9530" s="116" t="e">
        <f>'COMPOSIÇÃO CIVIL'!#REF!</f>
        <v>#REF!</v>
      </c>
      <c r="D9530" s="115" t="e">
        <f>'COMPOSIÇÃO CIVIL'!#REF!</f>
        <v>#REF!</v>
      </c>
      <c r="E9530" s="117" t="e">
        <f>'COMPOSIÇÃO CIVIL'!#REF!</f>
        <v>#REF!</v>
      </c>
    </row>
    <row r="9531" spans="2:5">
      <c r="B9531" s="115" t="e">
        <f>'COMPOSIÇÃO CIVIL'!#REF!</f>
        <v>#REF!</v>
      </c>
      <c r="C9531" s="116" t="e">
        <f>'COMPOSIÇÃO CIVIL'!#REF!</f>
        <v>#REF!</v>
      </c>
      <c r="D9531" s="115" t="e">
        <f>'COMPOSIÇÃO CIVIL'!#REF!</f>
        <v>#REF!</v>
      </c>
      <c r="E9531" s="117" t="e">
        <f>'COMPOSIÇÃO CIVIL'!#REF!</f>
        <v>#REF!</v>
      </c>
    </row>
    <row r="9532" spans="2:5">
      <c r="B9532" s="115" t="e">
        <f>'COMPOSIÇÃO CIVIL'!#REF!</f>
        <v>#REF!</v>
      </c>
      <c r="C9532" s="116" t="e">
        <f>'COMPOSIÇÃO CIVIL'!#REF!</f>
        <v>#REF!</v>
      </c>
      <c r="D9532" s="115" t="e">
        <f>'COMPOSIÇÃO CIVIL'!#REF!</f>
        <v>#REF!</v>
      </c>
      <c r="E9532" s="118" t="e">
        <f>'COMPOSIÇÃO CIVIL'!#REF!</f>
        <v>#REF!</v>
      </c>
    </row>
    <row r="9533" spans="2:5">
      <c r="B9533" s="115" t="e">
        <f>'COMPOSIÇÃO CIVIL'!#REF!</f>
        <v>#REF!</v>
      </c>
      <c r="C9533" s="116" t="e">
        <f>'COMPOSIÇÃO CIVIL'!#REF!</f>
        <v>#REF!</v>
      </c>
      <c r="D9533" s="115" t="e">
        <f>'COMPOSIÇÃO CIVIL'!#REF!</f>
        <v>#REF!</v>
      </c>
      <c r="E9533" s="117" t="e">
        <f>'COMPOSIÇÃO CIVIL'!#REF!</f>
        <v>#REF!</v>
      </c>
    </row>
    <row r="9534" spans="2:5">
      <c r="B9534" s="115" t="e">
        <f>'COMPOSIÇÃO CIVIL'!#REF!</f>
        <v>#REF!</v>
      </c>
      <c r="C9534" s="116" t="e">
        <f>'COMPOSIÇÃO CIVIL'!#REF!</f>
        <v>#REF!</v>
      </c>
      <c r="D9534" s="115" t="e">
        <f>'COMPOSIÇÃO CIVIL'!#REF!</f>
        <v>#REF!</v>
      </c>
      <c r="E9534" s="117" t="e">
        <f>'COMPOSIÇÃO CIVIL'!#REF!</f>
        <v>#REF!</v>
      </c>
    </row>
    <row r="9535" spans="2:5">
      <c r="B9535" s="115" t="e">
        <f>'COMPOSIÇÃO CIVIL'!#REF!</f>
        <v>#REF!</v>
      </c>
      <c r="C9535" s="116" t="e">
        <f>'COMPOSIÇÃO CIVIL'!#REF!</f>
        <v>#REF!</v>
      </c>
      <c r="D9535" s="115" t="e">
        <f>'COMPOSIÇÃO CIVIL'!#REF!</f>
        <v>#REF!</v>
      </c>
      <c r="E9535" s="117" t="e">
        <f>'COMPOSIÇÃO CIVIL'!#REF!</f>
        <v>#REF!</v>
      </c>
    </row>
    <row r="9536" spans="2:5">
      <c r="B9536" s="115" t="e">
        <f>'COMPOSIÇÃO CIVIL'!#REF!</f>
        <v>#REF!</v>
      </c>
      <c r="C9536" s="116" t="e">
        <f>'COMPOSIÇÃO CIVIL'!#REF!</f>
        <v>#REF!</v>
      </c>
      <c r="D9536" s="115" t="e">
        <f>'COMPOSIÇÃO CIVIL'!#REF!</f>
        <v>#REF!</v>
      </c>
      <c r="E9536" s="117" t="e">
        <f>'COMPOSIÇÃO CIVIL'!#REF!</f>
        <v>#REF!</v>
      </c>
    </row>
    <row r="9537" spans="2:5">
      <c r="B9537" s="115" t="e">
        <f>'COMPOSIÇÃO CIVIL'!#REF!</f>
        <v>#REF!</v>
      </c>
      <c r="C9537" s="116" t="e">
        <f>'COMPOSIÇÃO CIVIL'!#REF!</f>
        <v>#REF!</v>
      </c>
      <c r="D9537" s="115" t="e">
        <f>'COMPOSIÇÃO CIVIL'!#REF!</f>
        <v>#REF!</v>
      </c>
      <c r="E9537" s="117" t="e">
        <f>'COMPOSIÇÃO CIVIL'!#REF!</f>
        <v>#REF!</v>
      </c>
    </row>
    <row r="9538" spans="2:5">
      <c r="B9538" s="115" t="e">
        <f>'COMPOSIÇÃO CIVIL'!#REF!</f>
        <v>#REF!</v>
      </c>
      <c r="C9538" s="116" t="e">
        <f>'COMPOSIÇÃO CIVIL'!#REF!</f>
        <v>#REF!</v>
      </c>
      <c r="D9538" s="115" t="e">
        <f>'COMPOSIÇÃO CIVIL'!#REF!</f>
        <v>#REF!</v>
      </c>
      <c r="E9538" s="117" t="e">
        <f>'COMPOSIÇÃO CIVIL'!#REF!</f>
        <v>#REF!</v>
      </c>
    </row>
    <row r="9539" spans="2:5">
      <c r="B9539" s="115" t="str">
        <f>'COMPOSIÇÃO CIVIL'!B61</f>
        <v>AMM CIV 005</v>
      </c>
      <c r="C9539" s="116" t="str">
        <f>'COMPOSIÇÃO CIVIL'!C61</f>
        <v xml:space="preserve">FORNECIMENTO E INSTALAÇÃO DE PISO ANTIDERRAPANTE 45X45 CM </v>
      </c>
      <c r="D9539" s="115" t="str">
        <f>'COMPOSIÇÃO CIVIL'!G61</f>
        <v>M2</v>
      </c>
      <c r="E9539" s="117">
        <f>'COMPOSIÇÃO CIVIL'!G70</f>
        <v>26.69</v>
      </c>
    </row>
    <row r="9540" spans="2:5">
      <c r="B9540" s="115" t="e">
        <f>'COMPOSIÇÃO CIVIL'!#REF!</f>
        <v>#REF!</v>
      </c>
      <c r="C9540" s="116" t="e">
        <f>'COMPOSIÇÃO CIVIL'!#REF!</f>
        <v>#REF!</v>
      </c>
      <c r="D9540" s="115" t="e">
        <f>'COMPOSIÇÃO CIVIL'!#REF!</f>
        <v>#REF!</v>
      </c>
      <c r="E9540" s="117" t="e">
        <f>'COMPOSIÇÃO CIVIL'!#REF!</f>
        <v>#REF!</v>
      </c>
    </row>
    <row r="9541" spans="2:5">
      <c r="B9541" s="115" t="e">
        <f>'COMPOSIÇÃO CIVIL'!#REF!</f>
        <v>#REF!</v>
      </c>
      <c r="C9541" s="116" t="e">
        <f>'COMPOSIÇÃO CIVIL'!#REF!</f>
        <v>#REF!</v>
      </c>
      <c r="D9541" s="115" t="e">
        <f>'COMPOSIÇÃO CIVIL'!#REF!</f>
        <v>#REF!</v>
      </c>
      <c r="E9541" s="117" t="e">
        <f>'COMPOSIÇÃO CIVIL'!#REF!</f>
        <v>#REF!</v>
      </c>
    </row>
    <row r="9542" spans="2:5">
      <c r="B9542" s="115" t="e">
        <f>'COMPOSIÇÃO CIVIL'!#REF!</f>
        <v>#REF!</v>
      </c>
      <c r="C9542" s="116" t="e">
        <f>'COMPOSIÇÃO CIVIL'!#REF!</f>
        <v>#REF!</v>
      </c>
      <c r="D9542" s="115" t="e">
        <f>'COMPOSIÇÃO CIVIL'!#REF!</f>
        <v>#REF!</v>
      </c>
      <c r="E9542" s="117" t="e">
        <f>'COMPOSIÇÃO CIVIL'!#REF!</f>
        <v>#REF!</v>
      </c>
    </row>
    <row r="9543" spans="2:5">
      <c r="B9543" s="115" t="e">
        <f>'COMPOSIÇÃO CIVIL'!#REF!</f>
        <v>#REF!</v>
      </c>
      <c r="C9543" s="116" t="e">
        <f>'COMPOSIÇÃO CIVIL'!#REF!</f>
        <v>#REF!</v>
      </c>
      <c r="D9543" s="115" t="e">
        <f>'COMPOSIÇÃO CIVIL'!#REF!</f>
        <v>#REF!</v>
      </c>
      <c r="E9543" s="117" t="e">
        <f>'COMPOSIÇÃO CIVIL'!#REF!</f>
        <v>#REF!</v>
      </c>
    </row>
    <row r="9544" spans="2:5">
      <c r="B9544" s="115" t="e">
        <f>'COMPOSIÇÃO CIVIL'!#REF!</f>
        <v>#REF!</v>
      </c>
      <c r="C9544" s="116" t="e">
        <f>'COMPOSIÇÃO CIVIL'!#REF!</f>
        <v>#REF!</v>
      </c>
      <c r="D9544" s="115" t="e">
        <f>'COMPOSIÇÃO CIVIL'!#REF!</f>
        <v>#REF!</v>
      </c>
      <c r="E9544" s="117" t="e">
        <f>'COMPOSIÇÃO CIVIL'!#REF!</f>
        <v>#REF!</v>
      </c>
    </row>
    <row r="9545" spans="2:5">
      <c r="B9545" s="115" t="e">
        <f>'COMPOSIÇÃO CIVIL'!#REF!</f>
        <v>#REF!</v>
      </c>
      <c r="C9545" s="116" t="e">
        <f>'COMPOSIÇÃO CIVIL'!#REF!</f>
        <v>#REF!</v>
      </c>
      <c r="D9545" s="115" t="e">
        <f>'COMPOSIÇÃO CIVIL'!#REF!</f>
        <v>#REF!</v>
      </c>
      <c r="E9545" s="117" t="e">
        <f>'COMPOSIÇÃO CIVIL'!#REF!</f>
        <v>#REF!</v>
      </c>
    </row>
    <row r="9546" spans="2:5">
      <c r="B9546" s="115" t="e">
        <f>'COMPOSIÇÃO CIVIL'!#REF!</f>
        <v>#REF!</v>
      </c>
      <c r="C9546" s="116" t="e">
        <f>'COMPOSIÇÃO CIVIL'!#REF!</f>
        <v>#REF!</v>
      </c>
      <c r="D9546" s="115" t="e">
        <f>'COMPOSIÇÃO CIVIL'!#REF!</f>
        <v>#REF!</v>
      </c>
      <c r="E9546" s="117" t="e">
        <f>'COMPOSIÇÃO CIVIL'!#REF!</f>
        <v>#REF!</v>
      </c>
    </row>
    <row r="9547" spans="2:5">
      <c r="B9547" s="115" t="str">
        <f>'COMPOSIÇÃO CIVIL'!B79</f>
        <v>AMM CIV 006</v>
      </c>
      <c r="C9547" s="116" t="str">
        <f>'COMPOSIÇÃO CIVIL'!C79</f>
        <v>BARRA DE APOIO PARA PORTADORES DE NECESSIDADES ESPECIAIS - LARGURA 80CM</v>
      </c>
      <c r="D9547" s="115" t="str">
        <f>'COMPOSIÇÃO CIVIL'!G79</f>
        <v>UN</v>
      </c>
      <c r="E9547" s="117">
        <f>'COMPOSIÇÃO CIVIL'!G87</f>
        <v>196.35</v>
      </c>
    </row>
    <row r="9548" spans="2:5">
      <c r="B9548" s="115" t="e">
        <f>'COMPOSIÇÃO CIVIL'!#REF!</f>
        <v>#REF!</v>
      </c>
      <c r="C9548" s="116" t="e">
        <f>'COMPOSIÇÃO CIVIL'!#REF!</f>
        <v>#REF!</v>
      </c>
      <c r="D9548" s="115" t="e">
        <f>'COMPOSIÇÃO CIVIL'!#REF!</f>
        <v>#REF!</v>
      </c>
      <c r="E9548" s="117" t="e">
        <f>'COMPOSIÇÃO CIVIL'!#REF!</f>
        <v>#REF!</v>
      </c>
    </row>
    <row r="9549" spans="2:5">
      <c r="B9549" s="115" t="e">
        <f>'COMPOSIÇÃO CIVIL'!#REF!</f>
        <v>#REF!</v>
      </c>
      <c r="C9549" s="116" t="e">
        <f>'COMPOSIÇÃO CIVIL'!#REF!</f>
        <v>#REF!</v>
      </c>
      <c r="D9549" s="115" t="e">
        <f>'COMPOSIÇÃO CIVIL'!#REF!</f>
        <v>#REF!</v>
      </c>
      <c r="E9549" s="117" t="e">
        <f>'COMPOSIÇÃO CIVIL'!#REF!</f>
        <v>#REF!</v>
      </c>
    </row>
    <row r="9550" spans="2:5">
      <c r="B9550" s="115" t="e">
        <f>'COMPOSIÇÃO CIVIL'!#REF!</f>
        <v>#REF!</v>
      </c>
      <c r="C9550" s="116" t="e">
        <f>'COMPOSIÇÃO CIVIL'!#REF!</f>
        <v>#REF!</v>
      </c>
      <c r="D9550" s="115" t="e">
        <f>'COMPOSIÇÃO CIVIL'!#REF!</f>
        <v>#REF!</v>
      </c>
      <c r="E9550" s="117" t="e">
        <f>'COMPOSIÇÃO CIVIL'!#REF!</f>
        <v>#REF!</v>
      </c>
    </row>
    <row r="9551" spans="2:5">
      <c r="B9551" s="115" t="str">
        <f>'COMPOSIÇÃO CIVIL'!B89</f>
        <v>AMM CIV 007</v>
      </c>
      <c r="C9551" s="116" t="str">
        <f>'COMPOSIÇÃO CIVIL'!C89</f>
        <v>PISO TÁTIL ALERTA DE BORRACHA 25 X25 CM, ASSENTADO COM COLA</v>
      </c>
      <c r="D9551" s="115" t="str">
        <f>'COMPOSIÇÃO CIVIL'!G89</f>
        <v>M2</v>
      </c>
      <c r="E9551" s="117">
        <f>'COMPOSIÇÃO CIVIL'!G98</f>
        <v>185.78</v>
      </c>
    </row>
    <row r="9552" spans="2:5">
      <c r="B9552" s="115" t="str">
        <f>'COMPOSIÇÃO CIVIL'!B100</f>
        <v>AMM CIV 008</v>
      </c>
      <c r="C9552" s="116" t="str">
        <f>'COMPOSIÇÃO CIVIL'!C100</f>
        <v>PISO TÁTIL DIRECIONAL DE BORRACHA 25X25 CM, ASSENTADO COM COLA</v>
      </c>
      <c r="D9552" s="115" t="str">
        <f>'COMPOSIÇÃO CIVIL'!G100</f>
        <v>M2</v>
      </c>
      <c r="E9552" s="117">
        <f>'COMPOSIÇÃO CIVIL'!G109</f>
        <v>185.78</v>
      </c>
    </row>
    <row r="9553" spans="1:5" s="667" customFormat="1">
      <c r="A9553" s="913"/>
      <c r="B9553" s="115" t="e">
        <f>'COMPOSIÇÃO CIVIL'!#REF!</f>
        <v>#REF!</v>
      </c>
      <c r="C9553" s="715" t="e">
        <f>'COMPOSIÇÃO CIVIL'!#REF!</f>
        <v>#REF!</v>
      </c>
      <c r="D9553" s="115" t="e">
        <f>'COMPOSIÇÃO CIVIL'!#REF!</f>
        <v>#REF!</v>
      </c>
      <c r="E9553" s="117" t="e">
        <f>'COMPOSIÇÃO CIVIL'!#REF!</f>
        <v>#REF!</v>
      </c>
    </row>
    <row r="9554" spans="1:5" s="667" customFormat="1">
      <c r="A9554" s="913"/>
      <c r="B9554" s="115" t="e">
        <f>'COMPOSIÇÃO CIVIL'!#REF!</f>
        <v>#REF!</v>
      </c>
      <c r="C9554" s="817" t="e">
        <f>'COMPOSIÇÃO CIVIL'!#REF!</f>
        <v>#REF!</v>
      </c>
      <c r="D9554" s="115" t="e">
        <f>'COMPOSIÇÃO CIVIL'!#REF!</f>
        <v>#REF!</v>
      </c>
      <c r="E9554" s="117" t="e">
        <f>'COMPOSIÇÃO CIVIL'!#REF!</f>
        <v>#REF!</v>
      </c>
    </row>
    <row r="9555" spans="1:5" s="667" customFormat="1">
      <c r="A9555" s="913"/>
      <c r="B9555" s="115" t="str">
        <f>'COMPOSIÇÃO CIVIL'!B111</f>
        <v>AMM CIV 009</v>
      </c>
      <c r="C9555" s="715" t="str">
        <f>'COMPOSIÇÃO CIVIL'!C111</f>
        <v>FORNECIMENTO E INSTALAÇÃO DE BARRA DE APOIO LAVATÓRIO DE CANTO, EM ACO INOX POLIDO, DIAMETRO MINIMO 3 CM</v>
      </c>
      <c r="D9555" s="115" t="str">
        <f>'COMPOSIÇÃO CIVIL'!G111</f>
        <v>UN</v>
      </c>
      <c r="E9555" s="117">
        <f>'COMPOSIÇÃO CIVIL'!G119</f>
        <v>415.95</v>
      </c>
    </row>
    <row r="9556" spans="1:5" s="667" customFormat="1">
      <c r="A9556" s="913"/>
      <c r="B9556" s="115" t="e">
        <f>'COMPOSIÇÃO CIVIL'!#REF!</f>
        <v>#REF!</v>
      </c>
      <c r="C9556" s="715" t="e">
        <f>'COMPOSIÇÃO CIVIL'!#REF!</f>
        <v>#REF!</v>
      </c>
      <c r="D9556" s="115" t="e">
        <f>'COMPOSIÇÃO CIVIL'!#REF!</f>
        <v>#REF!</v>
      </c>
      <c r="E9556" s="117" t="e">
        <f>'COMPOSIÇÃO CIVIL'!#REF!</f>
        <v>#REF!</v>
      </c>
    </row>
    <row r="9557" spans="1:5" s="667" customFormat="1">
      <c r="A9557" s="913"/>
      <c r="B9557" s="115" t="e">
        <f>'COMPOSIÇÃO CIVIL'!#REF!</f>
        <v>#REF!</v>
      </c>
      <c r="C9557" s="715" t="e">
        <f>'COMPOSIÇÃO CIVIL'!#REF!</f>
        <v>#REF!</v>
      </c>
      <c r="D9557" s="115" t="e">
        <f>'COMPOSIÇÃO CIVIL'!#REF!</f>
        <v>#REF!</v>
      </c>
      <c r="E9557" s="117" t="e">
        <f>'COMPOSIÇÃO CIVIL'!#REF!</f>
        <v>#REF!</v>
      </c>
    </row>
    <row r="9558" spans="1:5" s="667" customFormat="1">
      <c r="A9558" s="913"/>
      <c r="B9558" s="115" t="e">
        <f>'COMPOSIÇÃO CIVIL'!#REF!</f>
        <v>#REF!</v>
      </c>
      <c r="C9558" s="116" t="e">
        <f>'COMPOSIÇÃO CIVIL'!#REF!</f>
        <v>#REF!</v>
      </c>
      <c r="D9558" s="115" t="e">
        <f>'COMPOSIÇÃO CIVIL'!#REF!</f>
        <v>#REF!</v>
      </c>
      <c r="E9558" s="117" t="e">
        <f>'COMPOSIÇÃO CIVIL'!#REF!</f>
        <v>#REF!</v>
      </c>
    </row>
    <row r="9559" spans="1:5" s="667" customFormat="1">
      <c r="A9559" s="913"/>
      <c r="B9559" s="115" t="e">
        <f>'COMPOSIÇÃO CIVIL'!#REF!</f>
        <v>#REF!</v>
      </c>
      <c r="C9559" s="116" t="e">
        <f>'COMPOSIÇÃO CIVIL'!#REF!</f>
        <v>#REF!</v>
      </c>
      <c r="D9559" s="115" t="e">
        <f>'COMPOSIÇÃO CIVIL'!#REF!</f>
        <v>#REF!</v>
      </c>
      <c r="E9559" s="117" t="e">
        <f>'COMPOSIÇÃO CIVIL'!#REF!</f>
        <v>#REF!</v>
      </c>
    </row>
    <row r="9560" spans="1:5" s="667" customFormat="1">
      <c r="A9560" s="913"/>
      <c r="B9560" s="115" t="e">
        <f>'COMPOSIÇÃO CIVIL'!#REF!</f>
        <v>#REF!</v>
      </c>
      <c r="C9560" s="116" t="e">
        <f>'COMPOSIÇÃO CIVIL'!#REF!</f>
        <v>#REF!</v>
      </c>
      <c r="D9560" s="115" t="e">
        <f>'COMPOSIÇÃO CIVIL'!#REF!</f>
        <v>#REF!</v>
      </c>
      <c r="E9560" s="117" t="e">
        <f>'COMPOSIÇÃO CIVIL'!#REF!</f>
        <v>#REF!</v>
      </c>
    </row>
    <row r="9561" spans="1:5" s="667" customFormat="1">
      <c r="A9561" s="913"/>
      <c r="B9561" s="115" t="str">
        <f>'COMPOSIÇÃO CIVIL'!B121</f>
        <v>AMM CIV 010</v>
      </c>
      <c r="C9561" s="116" t="str">
        <f>'COMPOSIÇÃO CIVIL'!C121</f>
        <v>PLACA DE INAUGURAÇÃO EM ALUMÍNIO 0,40 X 0,60 M - FORNCIMENTO E COLOCAÇÃO</v>
      </c>
      <c r="D9561" s="115" t="str">
        <f>'COMPOSIÇÃO CIVIL'!G121</f>
        <v>UN</v>
      </c>
      <c r="E9561" s="117">
        <f>'COMPOSIÇÃO CIVIL'!G127</f>
        <v>930.15</v>
      </c>
    </row>
    <row r="9562" spans="1:5" s="667" customFormat="1">
      <c r="A9562" s="913"/>
      <c r="B9562" s="115" t="str">
        <f>'COMPOSIÇÃO CIVIL'!B129</f>
        <v>AMM CIV 011</v>
      </c>
      <c r="C9562" s="116" t="str">
        <f>'COMPOSIÇÃO CIVIL'!C129</f>
        <v>REGULARIZACAO E COMPACTACAO MANUAL DE TERRENO COM SOQUETE</v>
      </c>
      <c r="D9562" s="115" t="str">
        <f>'COMPOSIÇÃO CIVIL'!G129</f>
        <v>M2</v>
      </c>
      <c r="E9562" s="117">
        <f>'COMPOSIÇÃO CIVIL'!G133</f>
        <v>4.58</v>
      </c>
    </row>
    <row r="9563" spans="1:5" s="667" customFormat="1">
      <c r="A9563" s="913"/>
      <c r="B9563" s="115" t="str">
        <f>'COMPOSIÇÃO CIVIL'!B186</f>
        <v>AMM CIV 014</v>
      </c>
      <c r="C9563" s="116" t="str">
        <f>'COMPOSIÇÃO CIVIL'!C186:F186</f>
        <v xml:space="preserve"> PORTA PARA DIVISÓRIA NAVAL MEDINDO 0,8 X 2,1 M</v>
      </c>
      <c r="D9563" s="115" t="str">
        <f>'COMPOSIÇÃO CIVIL'!G186</f>
        <v>UN</v>
      </c>
      <c r="E9563" s="117">
        <f>'COMPOSIÇÃO CIVIL'!G193</f>
        <v>199.79</v>
      </c>
    </row>
    <row r="9564" spans="1:5" s="667" customFormat="1">
      <c r="A9564" s="913"/>
      <c r="B9564" s="115" t="str">
        <f>'COMPOSIÇÃO CIVIL'!B195</f>
        <v>AMM CIV 015</v>
      </c>
      <c r="C9564" s="116" t="str">
        <f>'COMPOSIÇÃO CIVIL'!C195:F195</f>
        <v>APLICAÇÃO E LIXAMENTO DE MASSA ACRÍLICA EM PAREDES, UMA DEMÃO. AF_06/2014</v>
      </c>
      <c r="D9564" s="115" t="str">
        <f>'COMPOSIÇÃO CIVIL'!G195</f>
        <v>M2</v>
      </c>
      <c r="E9564" s="117">
        <f>'COMPOSIÇÃO CIVIL'!G203</f>
        <v>10.41</v>
      </c>
    </row>
    <row r="9565" spans="1:5" s="667" customFormat="1">
      <c r="A9565" s="913"/>
      <c r="B9565" s="115" t="str">
        <f>'COMPOSIÇÃO CIVIL'!B205</f>
        <v>AMM CIV 016</v>
      </c>
      <c r="C9565" s="116" t="str">
        <f>'COMPOSIÇÃO CIVIL'!C205:F205</f>
        <v>APLICAÇÃO E LIXAMENTO DE MASSA ACRÍLICA EM TETO, UMA DEMÃO. AF_06/2014</v>
      </c>
      <c r="D9565" s="115" t="str">
        <f>'COMPOSIÇÃO CIVIL'!G205</f>
        <v>M2</v>
      </c>
      <c r="E9565" s="117">
        <f>'COMPOSIÇÃO CIVIL'!G213</f>
        <v>16.38</v>
      </c>
    </row>
    <row r="9566" spans="1:5" s="667" customFormat="1">
      <c r="A9566" s="913"/>
      <c r="B9566" s="115"/>
      <c r="C9566" s="116"/>
      <c r="D9566" s="115"/>
      <c r="E9566" s="117"/>
    </row>
    <row r="9567" spans="1:5" s="667" customFormat="1">
      <c r="A9567" s="913"/>
      <c r="B9567" s="115"/>
      <c r="C9567" s="116"/>
      <c r="D9567" s="115"/>
      <c r="E9567" s="117"/>
    </row>
    <row r="9568" spans="1:5" s="667" customFormat="1">
      <c r="A9568" s="913"/>
      <c r="B9568" s="115"/>
      <c r="C9568" s="116"/>
      <c r="D9568" s="115"/>
      <c r="E9568" s="117"/>
    </row>
    <row r="9569" spans="1:5" s="667" customFormat="1">
      <c r="A9569" s="913"/>
      <c r="B9569" s="115"/>
      <c r="C9569" s="116"/>
      <c r="D9569" s="115"/>
      <c r="E9569" s="117"/>
    </row>
    <row r="9570" spans="1:5" s="667" customFormat="1">
      <c r="A9570" s="913"/>
      <c r="B9570" s="115"/>
      <c r="C9570" s="116"/>
      <c r="D9570" s="115"/>
      <c r="E9570" s="117"/>
    </row>
    <row r="9571" spans="1:5" s="667" customFormat="1">
      <c r="A9571" s="913"/>
      <c r="B9571" s="115"/>
      <c r="C9571" s="116"/>
      <c r="D9571" s="115"/>
      <c r="E9571" s="117"/>
    </row>
    <row r="9572" spans="1:5" s="667" customFormat="1">
      <c r="A9572" s="913"/>
      <c r="B9572" s="115"/>
      <c r="C9572" s="116"/>
      <c r="D9572" s="115"/>
      <c r="E9572" s="117"/>
    </row>
    <row r="9573" spans="1:5" s="667" customFormat="1">
      <c r="A9573" s="913"/>
      <c r="B9573" s="115"/>
      <c r="C9573" s="116"/>
      <c r="D9573" s="115"/>
      <c r="E9573" s="117"/>
    </row>
    <row r="9574" spans="1:5" s="667" customFormat="1">
      <c r="A9574" s="913"/>
      <c r="B9574" s="115"/>
      <c r="C9574" s="116"/>
      <c r="D9574" s="115"/>
      <c r="E9574" s="117"/>
    </row>
    <row r="9575" spans="1:5" s="667" customFormat="1">
      <c r="A9575" s="913"/>
      <c r="B9575" s="115"/>
      <c r="C9575" s="116"/>
      <c r="D9575" s="115"/>
      <c r="E9575" s="117"/>
    </row>
    <row r="9576" spans="1:5" s="667" customFormat="1">
      <c r="A9576" s="913"/>
      <c r="B9576" s="115"/>
      <c r="C9576" s="116"/>
      <c r="D9576" s="115"/>
      <c r="E9576" s="117"/>
    </row>
    <row r="9577" spans="1:5" ht="15.75" thickBot="1">
      <c r="B9577" s="668"/>
    </row>
    <row r="9578" spans="1:5" ht="16.5" thickBot="1">
      <c r="B9578" s="124" t="s">
        <v>8244</v>
      </c>
      <c r="C9578" s="125" t="s">
        <v>8243</v>
      </c>
      <c r="D9578" s="127" t="s">
        <v>54</v>
      </c>
      <c r="E9578" s="128" t="s">
        <v>55</v>
      </c>
    </row>
    <row r="9579" spans="1:5">
      <c r="B9579" s="120" t="str">
        <f>'COMP. HIDRO'!B15</f>
        <v>AMM HID 001</v>
      </c>
      <c r="C9579" s="121" t="str">
        <f>'COMP. HIDRO'!C15</f>
        <v>EXECUÇÃO DE BERÇO DE AREIA</v>
      </c>
      <c r="D9579" s="126" t="str">
        <f>'COMP. HIDRO'!G15</f>
        <v>M3</v>
      </c>
      <c r="E9579" s="122">
        <f>'COMP. HIDRO'!G21</f>
        <v>81.37</v>
      </c>
    </row>
    <row r="9580" spans="1:5" s="667" customFormat="1">
      <c r="A9580" s="913"/>
      <c r="B9580" s="115" t="e">
        <f>'COMP. HIDRO'!#REF!</f>
        <v>#REF!</v>
      </c>
      <c r="C9580" s="116" t="e">
        <f>'COMP. HIDRO'!#REF!</f>
        <v>#REF!</v>
      </c>
      <c r="D9580" s="123" t="e">
        <f>'COMP. HIDRO'!#REF!</f>
        <v>#REF!</v>
      </c>
      <c r="E9580" s="117" t="e">
        <f>'COMP. HIDRO'!#REF!</f>
        <v>#REF!</v>
      </c>
    </row>
    <row r="9581" spans="1:5" s="667" customFormat="1">
      <c r="A9581" s="913"/>
      <c r="B9581" s="115" t="e">
        <f>'COMP. HIDRO'!#REF!</f>
        <v>#REF!</v>
      </c>
      <c r="C9581" s="116" t="e">
        <f>'COMP. HIDRO'!#REF!</f>
        <v>#REF!</v>
      </c>
      <c r="D9581" s="123" t="e">
        <f>'COMP. HIDRO'!#REF!</f>
        <v>#REF!</v>
      </c>
      <c r="E9581" s="117" t="e">
        <f>'COMP. HIDRO'!#REF!</f>
        <v>#REF!</v>
      </c>
    </row>
    <row r="9582" spans="1:5" s="667" customFormat="1">
      <c r="A9582" s="913"/>
      <c r="B9582" s="115" t="e">
        <f>'COMP. HIDRO'!#REF!</f>
        <v>#REF!</v>
      </c>
      <c r="C9582" s="116" t="e">
        <f>'COMP. HIDRO'!#REF!</f>
        <v>#REF!</v>
      </c>
      <c r="D9582" s="123" t="e">
        <f>'COMP. HIDRO'!#REF!</f>
        <v>#REF!</v>
      </c>
      <c r="E9582" s="117" t="e">
        <f>'COMP. HIDRO'!#REF!</f>
        <v>#REF!</v>
      </c>
    </row>
    <row r="9583" spans="1:5" s="667" customFormat="1">
      <c r="A9583" s="913"/>
      <c r="B9583" s="115" t="e">
        <f>'COMP. HIDRO'!#REF!</f>
        <v>#REF!</v>
      </c>
      <c r="C9583" s="116" t="e">
        <f>'COMP. HIDRO'!#REF!</f>
        <v>#REF!</v>
      </c>
      <c r="D9583" s="123" t="e">
        <f>'COMP. HIDRO'!#REF!</f>
        <v>#REF!</v>
      </c>
      <c r="E9583" s="117" t="e">
        <f>'COMP. HIDRO'!#REF!</f>
        <v>#REF!</v>
      </c>
    </row>
    <row r="9584" spans="1:5" s="667" customFormat="1">
      <c r="A9584" s="913"/>
      <c r="B9584" s="115" t="e">
        <f>'COMP. HIDRO'!#REF!</f>
        <v>#REF!</v>
      </c>
      <c r="C9584" s="116" t="e">
        <f>'COMP. HIDRO'!#REF!</f>
        <v>#REF!</v>
      </c>
      <c r="D9584" s="123" t="e">
        <f>'COMP. HIDRO'!#REF!</f>
        <v>#REF!</v>
      </c>
      <c r="E9584" s="117" t="e">
        <f>'COMP. HIDRO'!#REF!</f>
        <v>#REF!</v>
      </c>
    </row>
    <row r="9585" spans="1:5" s="667" customFormat="1">
      <c r="A9585" s="913"/>
      <c r="B9585" s="115" t="e">
        <f>'COMP. HIDRO'!#REF!</f>
        <v>#REF!</v>
      </c>
      <c r="C9585" s="116" t="e">
        <f>'COMP. HIDRO'!#REF!</f>
        <v>#REF!</v>
      </c>
      <c r="D9585" s="123" t="e">
        <f>'COMP. HIDRO'!#REF!</f>
        <v>#REF!</v>
      </c>
      <c r="E9585" s="117" t="e">
        <f>'COMP. HIDRO'!#REF!</f>
        <v>#REF!</v>
      </c>
    </row>
    <row r="9586" spans="1:5" s="667" customFormat="1">
      <c r="A9586" s="913"/>
      <c r="B9586" s="115" t="e">
        <f>'COMP. HIDRO'!#REF!</f>
        <v>#REF!</v>
      </c>
      <c r="C9586" s="116" t="e">
        <f>'COMP. HIDRO'!#REF!</f>
        <v>#REF!</v>
      </c>
      <c r="D9586" s="123" t="e">
        <f>'COMP. HIDRO'!#REF!</f>
        <v>#REF!</v>
      </c>
      <c r="E9586" s="117" t="e">
        <f>'COMP. HIDRO'!#REF!</f>
        <v>#REF!</v>
      </c>
    </row>
    <row r="9587" spans="1:5" s="667" customFormat="1">
      <c r="A9587" s="913"/>
      <c r="B9587" s="115" t="e">
        <f>'COMP. HIDRO'!#REF!</f>
        <v>#REF!</v>
      </c>
      <c r="C9587" s="116" t="e">
        <f>'COMP. HIDRO'!#REF!</f>
        <v>#REF!</v>
      </c>
      <c r="D9587" s="123" t="e">
        <f>'COMP. HIDRO'!#REF!</f>
        <v>#REF!</v>
      </c>
      <c r="E9587" s="117" t="e">
        <f>'COMP. HIDRO'!#REF!</f>
        <v>#REF!</v>
      </c>
    </row>
    <row r="9588" spans="1:5" s="667" customFormat="1">
      <c r="A9588" s="913"/>
      <c r="B9588" s="115" t="e">
        <f>'COMP. HIDRO'!#REF!</f>
        <v>#REF!</v>
      </c>
      <c r="C9588" s="116" t="e">
        <f>'COMP. HIDRO'!#REF!</f>
        <v>#REF!</v>
      </c>
      <c r="D9588" s="123" t="e">
        <f>'COMP. HIDRO'!#REF!</f>
        <v>#REF!</v>
      </c>
      <c r="E9588" s="117" t="e">
        <f>'COMP. HIDRO'!#REF!</f>
        <v>#REF!</v>
      </c>
    </row>
    <row r="9589" spans="1:5" s="667" customFormat="1">
      <c r="A9589" s="913"/>
      <c r="B9589" s="115" t="e">
        <f>'COMP. HIDRO'!#REF!</f>
        <v>#REF!</v>
      </c>
      <c r="C9589" s="116" t="e">
        <f>'COMP. HIDRO'!#REF!</f>
        <v>#REF!</v>
      </c>
      <c r="D9589" s="123" t="e">
        <f>'COMP. HIDRO'!#REF!</f>
        <v>#REF!</v>
      </c>
      <c r="E9589" s="117" t="e">
        <f>'COMP. HIDRO'!#REF!</f>
        <v>#REF!</v>
      </c>
    </row>
    <row r="9590" spans="1:5" s="667" customFormat="1">
      <c r="A9590" s="913"/>
      <c r="B9590" s="115" t="e">
        <f>'COMP. HIDRO'!#REF!</f>
        <v>#REF!</v>
      </c>
      <c r="C9590" s="116" t="e">
        <f>'COMP. HIDRO'!#REF!</f>
        <v>#REF!</v>
      </c>
      <c r="D9590" s="123" t="e">
        <f>'COMP. HIDRO'!#REF!</f>
        <v>#REF!</v>
      </c>
      <c r="E9590" s="117" t="e">
        <f>'COMP. HIDRO'!#REF!</f>
        <v>#REF!</v>
      </c>
    </row>
    <row r="9591" spans="1:5" s="667" customFormat="1">
      <c r="A9591" s="913"/>
      <c r="B9591" s="115" t="e">
        <f>'COMP. HIDRO'!#REF!</f>
        <v>#REF!</v>
      </c>
      <c r="C9591" s="116" t="e">
        <f>'COMP. HIDRO'!#REF!</f>
        <v>#REF!</v>
      </c>
      <c r="D9591" s="123" t="e">
        <f>'COMP. HIDRO'!#REF!</f>
        <v>#REF!</v>
      </c>
      <c r="E9591" s="117" t="e">
        <f>'COMP. HIDRO'!#REF!</f>
        <v>#REF!</v>
      </c>
    </row>
    <row r="9592" spans="1:5" s="667" customFormat="1">
      <c r="A9592" s="913"/>
      <c r="B9592" s="115" t="e">
        <f>'COMP. HIDRO'!#REF!</f>
        <v>#REF!</v>
      </c>
      <c r="C9592" s="116" t="e">
        <f>'COMP. HIDRO'!#REF!</f>
        <v>#REF!</v>
      </c>
      <c r="D9592" s="123" t="e">
        <f>'COMP. HIDRO'!#REF!</f>
        <v>#REF!</v>
      </c>
      <c r="E9592" s="117" t="e">
        <f>'COMP. HIDRO'!#REF!</f>
        <v>#REF!</v>
      </c>
    </row>
    <row r="9593" spans="1:5" s="667" customFormat="1">
      <c r="A9593" s="913"/>
      <c r="B9593" s="115" t="e">
        <f>'COMP. HIDRO'!#REF!</f>
        <v>#REF!</v>
      </c>
      <c r="C9593" s="116" t="e">
        <f>'COMP. HIDRO'!#REF!</f>
        <v>#REF!</v>
      </c>
      <c r="D9593" s="123" t="e">
        <f>'COMP. HIDRO'!#REF!</f>
        <v>#REF!</v>
      </c>
      <c r="E9593" s="117" t="e">
        <f>'COMP. HIDRO'!#REF!</f>
        <v>#REF!</v>
      </c>
    </row>
    <row r="9594" spans="1:5" s="667" customFormat="1">
      <c r="A9594" s="913"/>
      <c r="B9594" s="115" t="e">
        <f>'COMP. HIDRO'!#REF!</f>
        <v>#REF!</v>
      </c>
      <c r="C9594" s="116" t="e">
        <f>'COMP. HIDRO'!#REF!</f>
        <v>#REF!</v>
      </c>
      <c r="D9594" s="123" t="e">
        <f>'COMP. HIDRO'!#REF!</f>
        <v>#REF!</v>
      </c>
      <c r="E9594" s="117" t="e">
        <f>'COMP. HIDRO'!#REF!</f>
        <v>#REF!</v>
      </c>
    </row>
    <row r="9595" spans="1:5" s="667" customFormat="1" ht="18" customHeight="1">
      <c r="A9595" s="913"/>
      <c r="B9595" s="115" t="str">
        <f>'COMP. HIDRO'!B23</f>
        <v>AMM HID 002</v>
      </c>
      <c r="C9595" s="116" t="str">
        <f>'COMP. HIDRO'!C23</f>
        <v>CAIXA D'AGUA EM POLIETILENO 1.000 LITROS, COM TAMPA - FORNECIMENTO E LOCAÇÃO EM OBRA</v>
      </c>
      <c r="D9595" s="123" t="str">
        <f>'COMP. HIDRO'!G23</f>
        <v>UN</v>
      </c>
      <c r="E9595" s="117">
        <f>'COMP. HIDRO'!G29</f>
        <v>300.17</v>
      </c>
    </row>
    <row r="9596" spans="1:5" s="667" customFormat="1" ht="18.75" customHeight="1">
      <c r="A9596" s="913"/>
      <c r="B9596" s="115" t="e">
        <f>'COMP. HIDRO'!#REF!</f>
        <v>#REF!</v>
      </c>
      <c r="C9596" s="116" t="e">
        <f>'COMP. HIDRO'!#REF!</f>
        <v>#REF!</v>
      </c>
      <c r="D9596" s="123" t="e">
        <f>'COMP. HIDRO'!#REF!</f>
        <v>#REF!</v>
      </c>
      <c r="E9596" s="117" t="e">
        <f>'COMP. HIDRO'!#REF!</f>
        <v>#REF!</v>
      </c>
    </row>
    <row r="9597" spans="1:5" s="667" customFormat="1" ht="18" customHeight="1">
      <c r="A9597" s="913"/>
      <c r="B9597" s="115" t="e">
        <f>'COMP. HIDRO'!#REF!</f>
        <v>#REF!</v>
      </c>
      <c r="C9597" s="116" t="e">
        <f>'COMP. HIDRO'!#REF!</f>
        <v>#REF!</v>
      </c>
      <c r="D9597" s="123" t="e">
        <f>'COMP. HIDRO'!#REF!</f>
        <v>#REF!</v>
      </c>
      <c r="E9597" s="117" t="e">
        <f>'COMP. HIDRO'!#REF!</f>
        <v>#REF!</v>
      </c>
    </row>
    <row r="9598" spans="1:5" s="667" customFormat="1">
      <c r="A9598" s="913"/>
      <c r="B9598" s="115" t="e">
        <f>'COMP. HIDRO'!#REF!</f>
        <v>#REF!</v>
      </c>
      <c r="C9598" s="116" t="e">
        <f>'COMP. HIDRO'!#REF!</f>
        <v>#REF!</v>
      </c>
      <c r="D9598" s="123" t="e">
        <f>'COMP. HIDRO'!#REF!</f>
        <v>#REF!</v>
      </c>
      <c r="E9598" s="117" t="e">
        <f>'COMP. HIDRO'!#REF!</f>
        <v>#REF!</v>
      </c>
    </row>
    <row r="9599" spans="1:5" s="667" customFormat="1" ht="19.5" customHeight="1">
      <c r="A9599" s="913"/>
      <c r="B9599" s="115" t="str">
        <f>'COMP. HIDRO'!B31</f>
        <v>AMM HID 003</v>
      </c>
      <c r="C9599" s="116" t="str">
        <f>'COMP. HIDRO'!C31</f>
        <v>ASSENTO SANITARIO DE PLASTICO, TIPO CONVENCIONAL - FORNECIMENTO E INSTALAÇÃO</v>
      </c>
      <c r="D9599" s="123" t="str">
        <f>'COMP. HIDRO'!G31</f>
        <v>UN</v>
      </c>
      <c r="E9599" s="117">
        <f>'COMP. HIDRO'!G37</f>
        <v>20.13</v>
      </c>
    </row>
    <row r="9600" spans="1:5" s="667" customFormat="1" ht="33" customHeight="1">
      <c r="A9600" s="913"/>
      <c r="B9600" s="115" t="e">
        <f>'COMP. HIDRO'!#REF!</f>
        <v>#REF!</v>
      </c>
      <c r="C9600" s="116" t="e">
        <f>'COMP. HIDRO'!#REF!</f>
        <v>#REF!</v>
      </c>
      <c r="D9600" s="123" t="e">
        <f>'COMP. HIDRO'!#REF!</f>
        <v>#REF!</v>
      </c>
      <c r="E9600" s="117" t="e">
        <f>'COMP. HIDRO'!#REF!</f>
        <v>#REF!</v>
      </c>
    </row>
    <row r="9601" spans="1:5" s="667" customFormat="1" ht="20.25" customHeight="1">
      <c r="A9601" s="913"/>
      <c r="B9601" s="115" t="str">
        <f>'COMP. HIDRO'!B39</f>
        <v>AMM HID 004</v>
      </c>
      <c r="C9601" s="116" t="str">
        <f>'COMP. HIDRO'!C39</f>
        <v>GRANITO CINZA POLIDO P/BANCADA E=2,5 CM (MÃO FRANCESA NÃO INCLUSA) - FORNECIMENTO E INSTALAÇÃO</v>
      </c>
      <c r="D9601" s="123" t="str">
        <f>'COMP. HIDRO'!G39</f>
        <v>M2</v>
      </c>
      <c r="E9601" s="117">
        <f>'COMP. HIDRO'!G48</f>
        <v>284.11</v>
      </c>
    </row>
    <row r="9602" spans="1:5" s="667" customFormat="1" ht="30">
      <c r="A9602" s="913"/>
      <c r="B9602" s="115" t="str">
        <f>'COMP. HIDRO'!B50</f>
        <v>AMM HID 005</v>
      </c>
      <c r="C9602" s="116" t="str">
        <f>'COMP. HIDRO'!C50</f>
        <v>LAVATORIO DE CANTO EM LOUÇA BRANCA SUSPENSO - INCLUSO SIFÃO PLÁSTICO FLEXÍVEL, VÁLVULA EM METAL CROMADO E ENGATE FLEXÍVEL EM PLÁSTICO (PVC) 30CM - FORNECIMENTO E INSTALAÇÃO</v>
      </c>
      <c r="D9602" s="123" t="str">
        <f>'COMP. HIDRO'!G50</f>
        <v>UN</v>
      </c>
      <c r="E9602" s="117">
        <f>'COMP. HIDRO'!G61</f>
        <v>207.15</v>
      </c>
    </row>
    <row r="9603" spans="1:5" s="667" customFormat="1">
      <c r="A9603" s="913"/>
      <c r="B9603" s="115" t="e">
        <f>'COMP. HIDRO'!#REF!</f>
        <v>#REF!</v>
      </c>
      <c r="C9603" s="116" t="e">
        <f>'COMP. HIDRO'!#REF!</f>
        <v>#REF!</v>
      </c>
      <c r="D9603" s="123" t="e">
        <f>'COMP. HIDRO'!#REF!</f>
        <v>#REF!</v>
      </c>
      <c r="E9603" s="117" t="e">
        <f>'COMP. HIDRO'!#REF!</f>
        <v>#REF!</v>
      </c>
    </row>
    <row r="9604" spans="1:5" s="667" customFormat="1">
      <c r="A9604" s="913"/>
      <c r="B9604" s="115" t="str">
        <f>'COMP. HIDRO'!B63</f>
        <v>AMM HID 006</v>
      </c>
      <c r="C9604" s="116" t="str">
        <f>'COMP. HIDRO'!C63</f>
        <v>TORNEIRA CROMADA DE MESA PARA LAVATORIO TEMPORIZADA PRESSAO BICA BAIXA - FORNECIMENTO E INSTALAÇÃO</v>
      </c>
      <c r="D9604" s="123" t="str">
        <f>'COMP. HIDRO'!G63</f>
        <v>UN</v>
      </c>
      <c r="E9604" s="117">
        <f>'COMP. HIDRO'!G71</f>
        <v>165.75</v>
      </c>
    </row>
    <row r="9605" spans="1:5" s="667" customFormat="1">
      <c r="A9605" s="913"/>
      <c r="B9605" s="115" t="str">
        <f>'COMP. HIDRO'!B75</f>
        <v>AMM HID 007</v>
      </c>
      <c r="C9605" s="116" t="str">
        <f>'COMP. HIDRO'!C75</f>
        <v>TERMINAL DE VENTILAÇÃO - DN 50 MM - FORNECIMENTO E INSTALAÇÃO</v>
      </c>
      <c r="D9605" s="123" t="str">
        <f>'COMP. HIDRO'!G75</f>
        <v>UN</v>
      </c>
      <c r="E9605" s="117">
        <f>'COMP. HIDRO'!G84</f>
        <v>7.4099999999999993</v>
      </c>
    </row>
    <row r="9606" spans="1:5" s="667" customFormat="1">
      <c r="A9606" s="913"/>
      <c r="B9606" s="115" t="e">
        <f>'COMP. HIDRO'!#REF!</f>
        <v>#REF!</v>
      </c>
      <c r="C9606" s="116" t="e">
        <f>'COMP. HIDRO'!#REF!</f>
        <v>#REF!</v>
      </c>
      <c r="D9606" s="123" t="e">
        <f>'COMP. HIDRO'!#REF!</f>
        <v>#REF!</v>
      </c>
      <c r="E9606" s="117" t="e">
        <f>'COMP. HIDRO'!#REF!</f>
        <v>#REF!</v>
      </c>
    </row>
    <row r="9607" spans="1:5" s="667" customFormat="1">
      <c r="A9607" s="913"/>
      <c r="B9607" s="115" t="e">
        <f>'COMP. HIDRO'!#REF!</f>
        <v>#REF!</v>
      </c>
      <c r="C9607" s="116" t="e">
        <f>'COMP. HIDRO'!#REF!</f>
        <v>#REF!</v>
      </c>
      <c r="D9607" s="123" t="e">
        <f>'COMP. HIDRO'!#REF!</f>
        <v>#REF!</v>
      </c>
      <c r="E9607" s="117" t="e">
        <f>'COMP. HIDRO'!#REF!</f>
        <v>#REF!</v>
      </c>
    </row>
    <row r="9608" spans="1:5" s="667" customFormat="1" ht="30">
      <c r="A9608" s="913"/>
      <c r="B9608" s="115" t="str">
        <f>'COMP. HIDRO'!B88</f>
        <v>AMM HID 008</v>
      </c>
      <c r="C9608" s="116" t="str">
        <f>'COMP. HIDRO'!C88</f>
        <v>JOELHO 90 GRAUS COM BOLSA PARA ANEL, EM PVC RÍGIDO C/ ANÉIS PARA ESGOTO SECUNDÁRIO - DN 40MM - FORNECIMENTO E INSTALAÇÃO</v>
      </c>
      <c r="D9608" s="123" t="str">
        <f>'COMP. HIDRO'!G88</f>
        <v>UN</v>
      </c>
      <c r="E9608" s="117">
        <f>'COMP. HIDRO'!G97</f>
        <v>12.190000000000001</v>
      </c>
    </row>
    <row r="9609" spans="1:5" s="667" customFormat="1">
      <c r="A9609" s="913"/>
      <c r="B9609" s="115" t="str">
        <f>'COMP. HIDRO'!B101</f>
        <v>AMM HID 009</v>
      </c>
      <c r="C9609" s="116" t="str">
        <f>'COMP. HIDRO'!C101</f>
        <v>JUNCAO SIMPLES PVC P/ ESG PREDIAL DN 75X50MM - FORNECIMENTO E INSTALAÇÃO</v>
      </c>
      <c r="D9609" s="123" t="str">
        <f>'COMP. HIDRO'!G101</f>
        <v>UN</v>
      </c>
      <c r="E9609" s="117">
        <f>'COMP. HIDRO'!G111</f>
        <v>25.8</v>
      </c>
    </row>
    <row r="9610" spans="1:5" s="667" customFormat="1">
      <c r="A9610" s="913"/>
      <c r="B9610" s="115" t="str">
        <f>'COMP. HIDRO'!B115</f>
        <v>AMM HID 010</v>
      </c>
      <c r="C9610" s="116" t="str">
        <f>'COMP. HIDRO'!C115</f>
        <v>JUNCAO SIMPLES PVC P/ ESG PREDIAL DN 100X50MM - FORNECIMENTO E INSTALAÇÃO</v>
      </c>
      <c r="D9610" s="123" t="str">
        <f>'COMP. HIDRO'!G115</f>
        <v>UN</v>
      </c>
      <c r="E9610" s="117">
        <f>'COMP. HIDRO'!G125</f>
        <v>32.549999999999997</v>
      </c>
    </row>
    <row r="9611" spans="1:5" s="667" customFormat="1">
      <c r="A9611" s="913"/>
      <c r="B9611" s="115" t="e">
        <f>'COMP. HIDRO'!#REF!</f>
        <v>#REF!</v>
      </c>
      <c r="C9611" s="116" t="e">
        <f>'COMP. HIDRO'!#REF!</f>
        <v>#REF!</v>
      </c>
      <c r="D9611" s="123" t="e">
        <f>'COMP. HIDRO'!#REF!</f>
        <v>#REF!</v>
      </c>
      <c r="E9611" s="117" t="e">
        <f>'COMP. HIDRO'!#REF!</f>
        <v>#REF!</v>
      </c>
    </row>
    <row r="9612" spans="1:5" s="667" customFormat="1">
      <c r="A9612" s="913"/>
      <c r="B9612" s="115" t="str">
        <f>'COMP. HIDRO'!B129</f>
        <v>AMM HID 011</v>
      </c>
      <c r="C9612" s="116" t="str">
        <f>'COMP. HIDRO'!C129</f>
        <v>REDUCAO EXCENTRICA PVC P/ ESG PREDIAL DN 75 X 50MM - FORNECIMENTO E INSTALAÇÃO</v>
      </c>
      <c r="D9612" s="123" t="str">
        <f>'COMP. HIDRO'!G129</f>
        <v>UN</v>
      </c>
      <c r="E9612" s="117">
        <f>'COMP. HIDRO'!G138</f>
        <v>10.08</v>
      </c>
    </row>
    <row r="9613" spans="1:5" s="667" customFormat="1">
      <c r="A9613" s="913"/>
      <c r="B9613" s="115" t="e">
        <f>'COMP. HIDRO'!#REF!</f>
        <v>#REF!</v>
      </c>
      <c r="C9613" s="116" t="e">
        <f>'COMP. HIDRO'!#REF!</f>
        <v>#REF!</v>
      </c>
      <c r="D9613" s="123" t="e">
        <f>'COMP. HIDRO'!#REF!</f>
        <v>#REF!</v>
      </c>
      <c r="E9613" s="117" t="e">
        <f>'COMP. HIDRO'!#REF!</f>
        <v>#REF!</v>
      </c>
    </row>
    <row r="9614" spans="1:5" s="667" customFormat="1">
      <c r="A9614" s="913"/>
      <c r="B9614" s="115" t="e">
        <f>'COMP. HIDRO'!#REF!</f>
        <v>#REF!</v>
      </c>
      <c r="C9614" s="116" t="e">
        <f>'COMP. HIDRO'!#REF!</f>
        <v>#REF!</v>
      </c>
      <c r="D9614" s="123" t="e">
        <f>'COMP. HIDRO'!#REF!</f>
        <v>#REF!</v>
      </c>
      <c r="E9614" s="117" t="e">
        <f>'COMP. HIDRO'!#REF!</f>
        <v>#REF!</v>
      </c>
    </row>
    <row r="9615" spans="1:5" s="667" customFormat="1">
      <c r="A9615" s="913"/>
      <c r="B9615" s="115" t="e">
        <f>'COMP. HIDRO'!#REF!</f>
        <v>#REF!</v>
      </c>
      <c r="C9615" s="116" t="e">
        <f>'COMP. HIDRO'!#REF!</f>
        <v>#REF!</v>
      </c>
      <c r="D9615" s="123" t="e">
        <f>'COMP. HIDRO'!#REF!</f>
        <v>#REF!</v>
      </c>
      <c r="E9615" s="117" t="e">
        <f>'COMP. HIDRO'!#REF!</f>
        <v>#REF!</v>
      </c>
    </row>
    <row r="9616" spans="1:5" s="667" customFormat="1">
      <c r="A9616" s="913"/>
      <c r="B9616" s="115" t="e">
        <f>'COMP. HIDRO'!#REF!</f>
        <v>#REF!</v>
      </c>
      <c r="C9616" s="116" t="e">
        <f>'COMP. HIDRO'!#REF!</f>
        <v>#REF!</v>
      </c>
      <c r="D9616" s="123" t="e">
        <f>'COMP. HIDRO'!#REF!</f>
        <v>#REF!</v>
      </c>
      <c r="E9616" s="117" t="e">
        <f>'COMP. HIDRO'!#REF!</f>
        <v>#REF!</v>
      </c>
    </row>
    <row r="9617" spans="1:5" s="667" customFormat="1">
      <c r="A9617" s="913"/>
      <c r="B9617" s="115" t="e">
        <f>'COMP. HIDRO'!#REF!</f>
        <v>#REF!</v>
      </c>
      <c r="C9617" s="116" t="e">
        <f>'COMP. HIDRO'!#REF!</f>
        <v>#REF!</v>
      </c>
      <c r="D9617" s="123" t="e">
        <f>'COMP. HIDRO'!#REF!</f>
        <v>#REF!</v>
      </c>
      <c r="E9617" s="117" t="e">
        <f>'COMP. HIDRO'!#REF!</f>
        <v>#REF!</v>
      </c>
    </row>
    <row r="9618" spans="1:5" s="667" customFormat="1">
      <c r="A9618" s="913"/>
      <c r="B9618" s="115" t="e">
        <f>'COMP. HIDRO'!#REF!</f>
        <v>#REF!</v>
      </c>
      <c r="C9618" s="116" t="e">
        <f>'COMP. HIDRO'!#REF!</f>
        <v>#REF!</v>
      </c>
      <c r="D9618" s="123" t="e">
        <f>'COMP. HIDRO'!#REF!</f>
        <v>#REF!</v>
      </c>
      <c r="E9618" s="117" t="e">
        <f>'COMP. HIDRO'!#REF!</f>
        <v>#REF!</v>
      </c>
    </row>
    <row r="9619" spans="1:5" s="667" customFormat="1">
      <c r="A9619" s="913"/>
      <c r="B9619" s="115" t="str">
        <f>'COMP. HIDRO'!B143</f>
        <v>AMM HID 012</v>
      </c>
      <c r="C9619" s="116" t="str">
        <f>'COMP. HIDRO'!C143</f>
        <v>RALO HEMISFÉRICO EM FERRO FUNDIDO, DN 100 MM, PARA LAJES/ CALHAS - FORNECIMENTO E INSTALAÇÃO</v>
      </c>
      <c r="D9619" s="123" t="str">
        <f>'COMP. HIDRO'!G143</f>
        <v>UN</v>
      </c>
      <c r="E9619" s="117">
        <f>'COMP. HIDRO'!G150</f>
        <v>28.68</v>
      </c>
    </row>
    <row r="9620" spans="1:5" s="667" customFormat="1" ht="30">
      <c r="A9620" s="913"/>
      <c r="B9620" s="115" t="str">
        <f>'COMP. HIDRO'!B152</f>
        <v>AMM HID 013</v>
      </c>
      <c r="C9620" s="116" t="str">
        <f>'COMP. HIDRO'!C152</f>
        <v>FIXAÇÃO DE TUBOS VERTICAIS DE DIÂMETROS SUPERIORES A 75MM COM ABRAÇADEIRA METÁLICA RÍGIDA TIPO D 4" - COM CUNHA E PARAFUSO - FORNECIMENTO E INSTALAÇÃO POR METRO DE TUBULAÇÃO</v>
      </c>
      <c r="D9620" s="123" t="str">
        <f>'COMP. HIDRO'!G152</f>
        <v>M</v>
      </c>
      <c r="E9620" s="747">
        <f>'COMP. HIDRO'!G159</f>
        <v>3.5599999999999996</v>
      </c>
    </row>
    <row r="9621" spans="1:5" s="667" customFormat="1" ht="18.75" customHeight="1">
      <c r="A9621" s="913"/>
      <c r="B9621" s="115" t="e">
        <f>'COMP. HIDRO'!#REF!</f>
        <v>#REF!</v>
      </c>
      <c r="C9621" s="116" t="e">
        <f>'COMP. HIDRO'!#REF!</f>
        <v>#REF!</v>
      </c>
      <c r="D9621" s="123" t="e">
        <f>'COMP. HIDRO'!#REF!</f>
        <v>#REF!</v>
      </c>
      <c r="E9621" s="117" t="e">
        <f>'COMP. HIDRO'!#REF!</f>
        <v>#REF!</v>
      </c>
    </row>
    <row r="9622" spans="1:5" s="667" customFormat="1">
      <c r="A9622" s="913"/>
      <c r="B9622" s="115" t="e">
        <f>'COMP. HIDRO'!#REF!</f>
        <v>#REF!</v>
      </c>
      <c r="C9622" s="116" t="e">
        <f>'COMP. HIDRO'!#REF!</f>
        <v>#REF!</v>
      </c>
      <c r="D9622" s="123" t="e">
        <f>'COMP. HIDRO'!#REF!</f>
        <v>#REF!</v>
      </c>
      <c r="E9622" s="117" t="e">
        <f>'COMP. HIDRO'!#REF!</f>
        <v>#REF!</v>
      </c>
    </row>
    <row r="9623" spans="1:5" s="667" customFormat="1">
      <c r="A9623" s="913"/>
      <c r="B9623" s="115" t="e">
        <f>'COMP. HIDRO'!#REF!</f>
        <v>#REF!</v>
      </c>
      <c r="C9623" s="116" t="e">
        <f>'COMP. HIDRO'!#REF!</f>
        <v>#REF!</v>
      </c>
      <c r="D9623" s="123" t="e">
        <f>'COMP. HIDRO'!#REF!</f>
        <v>#REF!</v>
      </c>
      <c r="E9623" s="117" t="e">
        <f>'COMP. HIDRO'!#REF!</f>
        <v>#REF!</v>
      </c>
    </row>
    <row r="9624" spans="1:5" s="667" customFormat="1">
      <c r="A9624" s="913"/>
      <c r="B9624" s="115" t="e">
        <f>'COMP. HIDRO'!#REF!</f>
        <v>#REF!</v>
      </c>
      <c r="C9624" s="116" t="e">
        <f>'COMP. HIDRO'!#REF!</f>
        <v>#REF!</v>
      </c>
      <c r="D9624" s="123" t="e">
        <f>'COMP. HIDRO'!#REF!</f>
        <v>#REF!</v>
      </c>
      <c r="E9624" s="117" t="e">
        <f>'COMP. HIDRO'!#REF!</f>
        <v>#REF!</v>
      </c>
    </row>
    <row r="9625" spans="1:5" s="667" customFormat="1">
      <c r="A9625" s="913"/>
      <c r="B9625" s="115" t="e">
        <f>'COMP. HIDRO'!#REF!</f>
        <v>#REF!</v>
      </c>
      <c r="C9625" s="116" t="e">
        <f>'COMP. HIDRO'!#REF!</f>
        <v>#REF!</v>
      </c>
      <c r="D9625" s="123" t="e">
        <f>'COMP. HIDRO'!#REF!</f>
        <v>#REF!</v>
      </c>
      <c r="E9625" s="117" t="e">
        <f>'COMP. HIDRO'!#REF!</f>
        <v>#REF!</v>
      </c>
    </row>
    <row r="9626" spans="1:5" s="667" customFormat="1">
      <c r="A9626" s="913"/>
      <c r="B9626" s="115" t="e">
        <f>'COMP. HIDRO'!#REF!</f>
        <v>#REF!</v>
      </c>
      <c r="C9626" s="116" t="e">
        <f>'COMP. HIDRO'!#REF!</f>
        <v>#REF!</v>
      </c>
      <c r="D9626" s="123" t="e">
        <f>'COMP. HIDRO'!#REF!</f>
        <v>#REF!</v>
      </c>
      <c r="E9626" s="117" t="e">
        <f>'COMP. HIDRO'!#REF!</f>
        <v>#REF!</v>
      </c>
    </row>
    <row r="9627" spans="1:5" s="667" customFormat="1">
      <c r="A9627" s="913"/>
      <c r="B9627" s="115" t="e">
        <f>'COMP. HIDRO'!#REF!</f>
        <v>#REF!</v>
      </c>
      <c r="C9627" s="116" t="e">
        <f>'COMP. HIDRO'!#REF!</f>
        <v>#REF!</v>
      </c>
      <c r="D9627" s="123" t="e">
        <f>'COMP. HIDRO'!#REF!</f>
        <v>#REF!</v>
      </c>
      <c r="E9627" s="117" t="e">
        <f>'COMP. HIDRO'!#REF!</f>
        <v>#REF!</v>
      </c>
    </row>
    <row r="9628" spans="1:5" s="667" customFormat="1">
      <c r="A9628" s="913"/>
      <c r="B9628" s="115" t="e">
        <f>'COMP. HIDRO'!#REF!</f>
        <v>#REF!</v>
      </c>
      <c r="C9628" s="116" t="e">
        <f>'COMP. HIDRO'!#REF!</f>
        <v>#REF!</v>
      </c>
      <c r="D9628" s="123" t="e">
        <f>'COMP. HIDRO'!#REF!</f>
        <v>#REF!</v>
      </c>
      <c r="E9628" s="117" t="e">
        <f>'COMP. HIDRO'!#REF!</f>
        <v>#REF!</v>
      </c>
    </row>
    <row r="9629" spans="1:5" s="667" customFormat="1">
      <c r="A9629" s="913"/>
      <c r="B9629" s="115" t="e">
        <f>'COMP. HIDRO'!#REF!</f>
        <v>#REF!</v>
      </c>
      <c r="C9629" s="116" t="e">
        <f>'COMP. HIDRO'!#REF!</f>
        <v>#REF!</v>
      </c>
      <c r="D9629" s="123" t="e">
        <f>'COMP. HIDRO'!#REF!</f>
        <v>#REF!</v>
      </c>
      <c r="E9629" s="912" t="e">
        <f>'COMP. HIDRO'!#REF!</f>
        <v>#REF!</v>
      </c>
    </row>
    <row r="9630" spans="1:5" s="667" customFormat="1">
      <c r="A9630" s="913"/>
      <c r="B9630" s="115" t="e">
        <f>'COMP. HIDRO'!#REF!</f>
        <v>#REF!</v>
      </c>
      <c r="C9630" s="909" t="e">
        <f>'COMP. HIDRO'!#REF!</f>
        <v>#REF!</v>
      </c>
      <c r="D9630" s="911" t="e">
        <f>'COMP. HIDRO'!#REF!</f>
        <v>#REF!</v>
      </c>
      <c r="E9630" s="910" t="e">
        <f>'COMP. HIDRO'!#REF!</f>
        <v>#REF!</v>
      </c>
    </row>
    <row r="9631" spans="1:5" s="667" customFormat="1" ht="30">
      <c r="A9631" s="913"/>
      <c r="B9631" s="115" t="str">
        <f>'COMP. HIDRO'!B161</f>
        <v>AMM HID 014</v>
      </c>
      <c r="C9631" s="909" t="str">
        <f>'COMP. HIDRO'!C161</f>
        <v>CAIXA SIFONADA 150 X 150 X 50 MM COM TAMPA METÁLICA DO TIPO ABRE E FECHA (ESCAMOTEÁVEL) - FORNECIMENTO E INSTALAÇÃO</v>
      </c>
      <c r="D9631" s="911" t="str">
        <f>'COMP. HIDRO'!G161</f>
        <v>UN</v>
      </c>
      <c r="E9631" s="910">
        <f>'COMP. HIDRO'!G168</f>
        <v>62.59</v>
      </c>
    </row>
    <row r="9632" spans="1:5" s="667" customFormat="1">
      <c r="A9632" s="913"/>
      <c r="B9632" s="115" t="e">
        <f>'COMP. HIDRO'!#REF!</f>
        <v>#REF!</v>
      </c>
      <c r="C9632" s="909" t="e">
        <f>'COMP. HIDRO'!#REF!</f>
        <v>#REF!</v>
      </c>
      <c r="D9632" s="911" t="e">
        <f>'COMP. HIDRO'!#REF!</f>
        <v>#REF!</v>
      </c>
      <c r="E9632" s="910" t="e">
        <f>'COMP. HIDRO'!#REF!</f>
        <v>#REF!</v>
      </c>
    </row>
    <row r="9633" spans="1:5" s="667" customFormat="1">
      <c r="A9633" s="913"/>
      <c r="B9633" s="115" t="e">
        <f>'COMP. HIDRO'!#REF!</f>
        <v>#REF!</v>
      </c>
      <c r="C9633" s="909" t="e">
        <f>'COMP. HIDRO'!#REF!</f>
        <v>#REF!</v>
      </c>
      <c r="D9633" s="911" t="e">
        <f>'COMP. HIDRO'!#REF!</f>
        <v>#REF!</v>
      </c>
      <c r="E9633" s="910" t="e">
        <f>'COMP. HIDRO'!#REF!</f>
        <v>#REF!</v>
      </c>
    </row>
    <row r="9634" spans="1:5" s="667" customFormat="1">
      <c r="A9634" s="913"/>
      <c r="B9634" s="115" t="e">
        <f>'COMP. HIDRO'!#REF!</f>
        <v>#REF!</v>
      </c>
      <c r="C9634" s="909" t="e">
        <f>'COMP. HIDRO'!#REF!</f>
        <v>#REF!</v>
      </c>
      <c r="D9634" s="911" t="e">
        <f>'COMP. HIDRO'!#REF!</f>
        <v>#REF!</v>
      </c>
      <c r="E9634" s="910" t="e">
        <f>'COMP. HIDRO'!#REF!</f>
        <v>#REF!</v>
      </c>
    </row>
    <row r="9635" spans="1:5" s="891" customFormat="1">
      <c r="A9635" s="913"/>
      <c r="B9635" s="908" t="e">
        <f>'COMP. HIDRO'!#REF!</f>
        <v>#REF!</v>
      </c>
      <c r="C9635" s="909" t="e">
        <f>'COMP. HIDRO'!#REF!</f>
        <v>#REF!</v>
      </c>
      <c r="D9635" s="911" t="e">
        <f>'COMP. HIDRO'!#REF!</f>
        <v>#REF!</v>
      </c>
      <c r="E9635" s="910" t="e">
        <f>'COMP. HIDRO'!#REF!</f>
        <v>#REF!</v>
      </c>
    </row>
    <row r="9636" spans="1:5" s="891" customFormat="1">
      <c r="A9636" s="913"/>
      <c r="B9636" s="908" t="e">
        <f>'COMP. HIDRO'!#REF!</f>
        <v>#REF!</v>
      </c>
      <c r="C9636" s="909" t="e">
        <f>'COMP. HIDRO'!#REF!</f>
        <v>#REF!</v>
      </c>
      <c r="D9636" s="911" t="e">
        <f>'COMP. HIDRO'!#REF!</f>
        <v>#REF!</v>
      </c>
      <c r="E9636" s="910" t="e">
        <f>'COMP. HIDRO'!#REF!</f>
        <v>#REF!</v>
      </c>
    </row>
    <row r="9637" spans="1:5" s="891" customFormat="1">
      <c r="A9637" s="913"/>
      <c r="B9637" s="1035" t="e">
        <f>'COMP. HIDRO'!#REF!</f>
        <v>#REF!</v>
      </c>
      <c r="C9637" s="1036" t="e">
        <f>'COMP. HIDRO'!#REF!</f>
        <v>#REF!</v>
      </c>
      <c r="D9637" s="1053" t="e">
        <f>'COMP. HIDRO'!#REF!</f>
        <v>#REF!</v>
      </c>
      <c r="E9637" s="1037" t="e">
        <f>'COMP. HIDRO'!#REF!</f>
        <v>#REF!</v>
      </c>
    </row>
    <row r="9638" spans="1:5" s="1034" customFormat="1">
      <c r="B9638" s="1035" t="e">
        <f>'COMP. HIDRO'!#REF!</f>
        <v>#REF!</v>
      </c>
      <c r="C9638" s="1036" t="e">
        <f>'COMP. HIDRO'!#REF!</f>
        <v>#REF!</v>
      </c>
      <c r="D9638" s="1053" t="e">
        <f>'COMP. HIDRO'!#REF!</f>
        <v>#REF!</v>
      </c>
      <c r="E9638" s="1037" t="e">
        <f>'COMP. HIDRO'!#REF!</f>
        <v>#REF!</v>
      </c>
    </row>
    <row r="9639" spans="1:5" s="1034" customFormat="1">
      <c r="B9639" s="1035" t="e">
        <f>'COMP. HIDRO'!#REF!</f>
        <v>#REF!</v>
      </c>
      <c r="C9639" s="1036" t="e">
        <f>'COMP. HIDRO'!#REF!</f>
        <v>#REF!</v>
      </c>
      <c r="D9639" s="1053" t="e">
        <f>'COMP. HIDRO'!#REF!</f>
        <v>#REF!</v>
      </c>
      <c r="E9639" s="1037" t="e">
        <f>'COMP. HIDRO'!#REF!</f>
        <v>#REF!</v>
      </c>
    </row>
    <row r="9640" spans="1:5">
      <c r="B9640" s="1081" t="e">
        <f>'COMP. HIDRO'!#REF!</f>
        <v>#REF!</v>
      </c>
      <c r="C9640" s="1082" t="e">
        <f>'COMP. HIDRO'!#REF!</f>
        <v>#REF!</v>
      </c>
      <c r="D9640" s="1096" t="e">
        <f>'COMP. HIDRO'!#REF!</f>
        <v>#REF!</v>
      </c>
      <c r="E9640" s="1083" t="e">
        <f>'COMP. HIDRO'!#REF!</f>
        <v>#REF!</v>
      </c>
    </row>
    <row r="9641" spans="1:5" s="1078" customFormat="1">
      <c r="B9641" s="1081" t="e">
        <f>'COMP. HIDRO'!#REF!</f>
        <v>#REF!</v>
      </c>
      <c r="C9641" s="1082" t="e">
        <f>'COMP. HIDRO'!#REF!</f>
        <v>#REF!</v>
      </c>
      <c r="D9641" s="1096" t="e">
        <f>'COMP. HIDRO'!#REF!</f>
        <v>#REF!</v>
      </c>
      <c r="E9641" s="1083" t="e">
        <f>'COMP. HIDRO'!#REF!</f>
        <v>#REF!</v>
      </c>
    </row>
    <row r="9642" spans="1:5" s="1078" customFormat="1">
      <c r="B9642" s="1081" t="str">
        <f>'COMP. HIDRO'!B177</f>
        <v>AMM HID 015</v>
      </c>
      <c r="C9642" s="1082" t="str">
        <f>'COMP. HIDRO'!C177:F177</f>
        <v>BANCADA EM AÇO INOX (AISI 304),  ACAMAMENTO POLIDO, INCLUSIVE RODABANCA H=7cm  - FORNECIMENTO E INSTALAÇÃO</v>
      </c>
      <c r="D9642" s="1096" t="str">
        <f>'COMP. HIDRO'!G177</f>
        <v>M2</v>
      </c>
      <c r="E9642" s="1083">
        <f>'COMP. HIDRO'!G187</f>
        <v>774.56999999999994</v>
      </c>
    </row>
    <row r="9643" spans="1:5" s="1078" customFormat="1" ht="30.75" thickBot="1">
      <c r="B9643" s="1079" t="str">
        <f>'COMP. HIDRO'!B189</f>
        <v>AMM HID 016</v>
      </c>
      <c r="C9643" s="1080" t="str">
        <f>'COMP. HIDRO'!C189:F189</f>
        <v>TANQUE ACO INOXIDAVEL (ACO 304) COM ESFREGADOR E VALVULA, DE *50 X 40 X 22* CM - FORNECIMENTO E INSTALAÇÃO - INCLUSIVE TORNEIRA CROMADA E SIFÃO FLEXÍVEL</v>
      </c>
      <c r="D9643" s="1160" t="str">
        <f>'COMP. HIDRO'!G189</f>
        <v>UN</v>
      </c>
      <c r="E9643" s="1078">
        <f>'COMP. HIDRO'!G198</f>
        <v>403.44000000000005</v>
      </c>
    </row>
    <row r="9644" spans="1:5" ht="15.75">
      <c r="B9644" s="630" t="s">
        <v>8245</v>
      </c>
      <c r="C9644" s="631" t="s">
        <v>11078</v>
      </c>
      <c r="D9644" s="632" t="s">
        <v>54</v>
      </c>
      <c r="E9644" s="633" t="s">
        <v>3107</v>
      </c>
    </row>
    <row r="9645" spans="1:5" ht="30">
      <c r="A9645" s="913" t="s">
        <v>3112</v>
      </c>
      <c r="B9645" s="115" t="str">
        <f>VLOOKUP($A9645,'COMP. ELETRICO '!$B$13:$G$270,1,FALSE)</f>
        <v>AMM ELE 01</v>
      </c>
      <c r="C9645" s="116" t="str">
        <f>VLOOKUP($B9645,'COMP. ELETRICO '!$B$13:$G$270,2,FALSE)</f>
        <v>FORNECIMENTO E INSTALAÇÃO DE DISPOSITIVO DPS CLASSE II, 1 POLO, TENSAO MAXIMA DE 275 V, CORRENTE MAXIMA DE *45* KA (TIPO AC)</v>
      </c>
      <c r="D9645" s="115" t="str">
        <f>VLOOKUP($B9645,'COMP. ELETRICO '!$B$13:$G$270,6,FALSE)</f>
        <v>UN</v>
      </c>
      <c r="E9645" s="117">
        <f>VLOOKUP($B9645,'COMP. ELETRICO '!$B$13:$H$270,7,FALSE)</f>
        <v>82.52</v>
      </c>
    </row>
    <row r="9646" spans="1:5">
      <c r="A9646" s="913" t="s">
        <v>3113</v>
      </c>
      <c r="B9646" s="914" t="str">
        <f>VLOOKUP($A9646,'COMP. ELETRICO '!$B$13:$G$270,1,FALSE)</f>
        <v>AMM ELE 02</v>
      </c>
      <c r="C9646" s="909" t="str">
        <f>VLOOKUP($B9646,'COMP. ELETRICO '!$B$13:$G$270,2,FALSE)</f>
        <v>FORNECIMENTO E INSTALAÇÃO DE PLACA DE SINALIZAÇÃO DE ENERGIA (23X16CM)</v>
      </c>
      <c r="D9646" s="914" t="str">
        <f>VLOOKUP($B9646,'COMP. ELETRICO '!$B$13:$G$270,6,FALSE)</f>
        <v>UN</v>
      </c>
      <c r="E9646" s="910">
        <f>VLOOKUP($B9646,'COMP. ELETRICO '!$B$13:$H$270,7,FALSE)</f>
        <v>26.19</v>
      </c>
    </row>
    <row r="9647" spans="1:5">
      <c r="A9647" s="913" t="s">
        <v>3114</v>
      </c>
      <c r="B9647" s="914" t="str">
        <f>VLOOKUP($A9647,'COMP. ELETRICO '!$B$13:$G$270,1,FALSE)</f>
        <v>AMM ELE 03</v>
      </c>
      <c r="C9647" s="909" t="str">
        <f>VLOOKUP($B9647,'COMP. ELETRICO '!$B$13:$G$270,2,FALSE)</f>
        <v>FORNECIMENTO E INSTALAÇÃO DE INTERRUPTOR DIFERENCIAL RESIDUAL, 2 POLOS, SENSIBILIDADE 30 MA, CORRENTE DE 25 A</v>
      </c>
      <c r="D9647" s="914" t="str">
        <f>VLOOKUP($B9647,'COMP. ELETRICO '!$B$13:$G$270,6,FALSE)</f>
        <v>UN</v>
      </c>
      <c r="E9647" s="910">
        <f>VLOOKUP($B9647,'COMP. ELETRICO '!$B$13:$H$270,7,FALSE)</f>
        <v>116.66</v>
      </c>
    </row>
    <row r="9648" spans="1:5">
      <c r="A9648" s="913" t="s">
        <v>3115</v>
      </c>
      <c r="B9648" s="914" t="e">
        <f>VLOOKUP($A9648,'COMP. ELETRICO '!$B$13:$G$270,1,FALSE)</f>
        <v>#N/A</v>
      </c>
      <c r="C9648" s="909" t="e">
        <f>VLOOKUP($B9648,'COMP. ELETRICO '!$B$13:$G$270,2,FALSE)</f>
        <v>#N/A</v>
      </c>
      <c r="D9648" s="914" t="e">
        <f>VLOOKUP($B9648,'COMP. ELETRICO '!$B$13:$G$270,6,FALSE)</f>
        <v>#N/A</v>
      </c>
      <c r="E9648" s="910" t="e">
        <f>VLOOKUP($B9648,'COMP. ELETRICO '!$B$13:$H$270,7,FALSE)</f>
        <v>#N/A</v>
      </c>
    </row>
    <row r="9649" spans="1:5">
      <c r="A9649" s="913" t="s">
        <v>3118</v>
      </c>
      <c r="B9649" s="914" t="e">
        <f>VLOOKUP($A9649,'COMP. ELETRICO '!$B$13:$G$270,1,FALSE)</f>
        <v>#N/A</v>
      </c>
      <c r="C9649" s="909" t="e">
        <f>VLOOKUP($B9649,'COMP. ELETRICO '!$B$13:$G$270,2,FALSE)</f>
        <v>#N/A</v>
      </c>
      <c r="D9649" s="914" t="e">
        <f>VLOOKUP($B9649,'COMP. ELETRICO '!$B$13:$G$270,6,FALSE)</f>
        <v>#N/A</v>
      </c>
      <c r="E9649" s="910" t="e">
        <f>VLOOKUP($B9649,'COMP. ELETRICO '!$B$13:$H$270,7,FALSE)</f>
        <v>#N/A</v>
      </c>
    </row>
    <row r="9650" spans="1:5">
      <c r="A9650" s="913" t="s">
        <v>3119</v>
      </c>
      <c r="B9650" s="914" t="e">
        <f>VLOOKUP($A9650,'COMP. ELETRICO '!$B$13:$G$270,1,FALSE)</f>
        <v>#N/A</v>
      </c>
      <c r="C9650" s="909" t="e">
        <f>VLOOKUP($B9650,'COMP. ELETRICO '!$B$13:$G$270,2,FALSE)</f>
        <v>#N/A</v>
      </c>
      <c r="D9650" s="914" t="e">
        <f>VLOOKUP($B9650,'COMP. ELETRICO '!$B$13:$G$270,6,FALSE)</f>
        <v>#N/A</v>
      </c>
      <c r="E9650" s="910" t="e">
        <f>VLOOKUP($B9650,'COMP. ELETRICO '!$B$13:$H$270,7,FALSE)</f>
        <v>#N/A</v>
      </c>
    </row>
    <row r="9651" spans="1:5">
      <c r="A9651" s="913" t="s">
        <v>3121</v>
      </c>
      <c r="B9651" s="914" t="e">
        <f>VLOOKUP($A9651,'COMP. ELETRICO '!$B$13:$G$270,1,FALSE)</f>
        <v>#N/A</v>
      </c>
      <c r="C9651" s="909" t="e">
        <f>VLOOKUP($B9651,'COMP. ELETRICO '!$B$13:$G$270,2,FALSE)</f>
        <v>#N/A</v>
      </c>
      <c r="D9651" s="914" t="e">
        <f>VLOOKUP($B9651,'COMP. ELETRICO '!$B$13:$G$270,6,FALSE)</f>
        <v>#N/A</v>
      </c>
      <c r="E9651" s="910" t="e">
        <f>VLOOKUP($B9651,'COMP. ELETRICO '!$B$13:$H$270,7,FALSE)</f>
        <v>#N/A</v>
      </c>
    </row>
    <row r="9652" spans="1:5">
      <c r="A9652" s="913" t="s">
        <v>3168</v>
      </c>
      <c r="B9652" s="914" t="e">
        <f>VLOOKUP($A9652,'COMP. ELETRICO '!$B$13:$G$270,1,FALSE)</f>
        <v>#N/A</v>
      </c>
      <c r="C9652" s="909" t="e">
        <f>VLOOKUP($B9652,'COMP. ELETRICO '!$B$13:$G$270,2,FALSE)</f>
        <v>#N/A</v>
      </c>
      <c r="D9652" s="914" t="e">
        <f>VLOOKUP($B9652,'COMP. ELETRICO '!$B$13:$G$270,6,FALSE)</f>
        <v>#N/A</v>
      </c>
      <c r="E9652" s="910" t="e">
        <f>VLOOKUP($B9652,'COMP. ELETRICO '!$B$13:$H$270,7,FALSE)</f>
        <v>#N/A</v>
      </c>
    </row>
    <row r="9653" spans="1:5">
      <c r="A9653" s="913" t="s">
        <v>3116</v>
      </c>
      <c r="B9653" s="914" t="e">
        <f>VLOOKUP($A9653,'COMP. ELETRICO '!$B$13:$G$270,1,FALSE)</f>
        <v>#N/A</v>
      </c>
      <c r="C9653" s="909" t="e">
        <f>VLOOKUP($B9653,'COMP. ELETRICO '!$B$13:$G$270,2,FALSE)</f>
        <v>#N/A</v>
      </c>
      <c r="D9653" s="914" t="e">
        <f>VLOOKUP($B9653,'COMP. ELETRICO '!$B$13:$G$270,6,FALSE)</f>
        <v>#N/A</v>
      </c>
      <c r="E9653" s="910" t="e">
        <f>VLOOKUP($B9653,'COMP. ELETRICO '!$B$13:$H$270,7,FALSE)</f>
        <v>#N/A</v>
      </c>
    </row>
    <row r="9654" spans="1:5">
      <c r="A9654" s="913" t="s">
        <v>3117</v>
      </c>
      <c r="B9654" s="914" t="e">
        <f>VLOOKUP($A9654,'COMP. ELETRICO '!$B$13:$G$270,1,FALSE)</f>
        <v>#N/A</v>
      </c>
      <c r="C9654" s="909" t="e">
        <f>VLOOKUP($B9654,'COMP. ELETRICO '!$B$13:$G$270,2,FALSE)</f>
        <v>#N/A</v>
      </c>
      <c r="D9654" s="914" t="e">
        <f>VLOOKUP($B9654,'COMP. ELETRICO '!$B$13:$G$270,6,FALSE)</f>
        <v>#N/A</v>
      </c>
      <c r="E9654" s="910" t="e">
        <f>VLOOKUP($B9654,'COMP. ELETRICO '!$B$13:$H$270,7,FALSE)</f>
        <v>#N/A</v>
      </c>
    </row>
    <row r="9655" spans="1:5">
      <c r="A9655" s="913" t="s">
        <v>3122</v>
      </c>
      <c r="B9655" s="914" t="e">
        <f>VLOOKUP($A9655,'COMP. ELETRICO '!$B$13:$G$270,1,FALSE)</f>
        <v>#N/A</v>
      </c>
      <c r="C9655" s="909" t="e">
        <f>VLOOKUP($B9655,'COMP. ELETRICO '!$B$13:$G$270,2,FALSE)</f>
        <v>#N/A</v>
      </c>
      <c r="D9655" s="914" t="e">
        <f>VLOOKUP($B9655,'COMP. ELETRICO '!$B$13:$G$270,6,FALSE)</f>
        <v>#N/A</v>
      </c>
      <c r="E9655" s="910" t="e">
        <f>VLOOKUP($B9655,'COMP. ELETRICO '!$B$13:$H$270,7,FALSE)</f>
        <v>#N/A</v>
      </c>
    </row>
    <row r="9656" spans="1:5">
      <c r="A9656" s="913" t="s">
        <v>3123</v>
      </c>
      <c r="B9656" s="914" t="e">
        <f>VLOOKUP($A9656,'COMP. ELETRICO '!$B$13:$G$270,1,FALSE)</f>
        <v>#N/A</v>
      </c>
      <c r="C9656" s="909" t="e">
        <f>VLOOKUP($B9656,'COMP. ELETRICO '!$B$13:$G$270,2,FALSE)</f>
        <v>#N/A</v>
      </c>
      <c r="D9656" s="914" t="e">
        <f>VLOOKUP($B9656,'COMP. ELETRICO '!$B$13:$G$270,6,FALSE)</f>
        <v>#N/A</v>
      </c>
      <c r="E9656" s="910" t="e">
        <f>VLOOKUP($B9656,'COMP. ELETRICO '!$B$13:$H$270,7,FALSE)</f>
        <v>#N/A</v>
      </c>
    </row>
    <row r="9657" spans="1:5">
      <c r="A9657" s="913" t="s">
        <v>3124</v>
      </c>
      <c r="B9657" s="914" t="e">
        <f>VLOOKUP($A9657,'COMP. ELETRICO '!$B$13:$G$270,1,FALSE)</f>
        <v>#N/A</v>
      </c>
      <c r="C9657" s="909" t="e">
        <f>VLOOKUP($B9657,'COMP. ELETRICO '!$B$13:$G$270,2,FALSE)</f>
        <v>#N/A</v>
      </c>
      <c r="D9657" s="914" t="e">
        <f>VLOOKUP($B9657,'COMP. ELETRICO '!$B$13:$G$270,6,FALSE)</f>
        <v>#N/A</v>
      </c>
      <c r="E9657" s="910" t="e">
        <f>VLOOKUP($B9657,'COMP. ELETRICO '!$B$13:$H$270,7,FALSE)</f>
        <v>#N/A</v>
      </c>
    </row>
    <row r="9658" spans="1:5">
      <c r="A9658" s="913" t="s">
        <v>3125</v>
      </c>
      <c r="B9658" s="914" t="e">
        <f>VLOOKUP($A9658,'COMP. ELETRICO '!$B$13:$G$270,1,FALSE)</f>
        <v>#N/A</v>
      </c>
      <c r="C9658" s="909" t="e">
        <f>VLOOKUP($B9658,'COMP. ELETRICO '!$B$13:$G$270,2,FALSE)</f>
        <v>#N/A</v>
      </c>
      <c r="D9658" s="914" t="e">
        <f>VLOOKUP($B9658,'COMP. ELETRICO '!$B$13:$G$270,6,FALSE)</f>
        <v>#N/A</v>
      </c>
      <c r="E9658" s="910" t="e">
        <f>VLOOKUP($B9658,'COMP. ELETRICO '!$B$13:$H$270,7,FALSE)</f>
        <v>#N/A</v>
      </c>
    </row>
    <row r="9659" spans="1:5">
      <c r="A9659" s="913" t="s">
        <v>3126</v>
      </c>
      <c r="B9659" s="914" t="str">
        <f>VLOOKUP($A9659,'COMP. ELETRICO '!$B$13:$G$270,1,FALSE)</f>
        <v>AMM ELE 15</v>
      </c>
      <c r="C9659" s="909" t="str">
        <f>VLOOKUP($B9659,'COMP. ELETRICO '!$B$13:$G$270,2,FALSE)</f>
        <v>FORNECIMENTO E INSTALAÇÃO DE CAMPAINHA ALTA POTENCIA 110V / 220V, DIAMETRO 150 MM</v>
      </c>
      <c r="D9659" s="914" t="str">
        <f>VLOOKUP($B9659,'COMP. ELETRICO '!$B$13:$G$270,6,FALSE)</f>
        <v>UN</v>
      </c>
      <c r="E9659" s="910">
        <f>VLOOKUP($B9659,'COMP. ELETRICO '!$B$13:$H$270,7,FALSE)</f>
        <v>93.95</v>
      </c>
    </row>
    <row r="9660" spans="1:5">
      <c r="A9660" s="913" t="s">
        <v>3127</v>
      </c>
      <c r="B9660" s="914" t="e">
        <f>VLOOKUP($A9660,'COMP. ELETRICO '!$B$13:$G$270,1,FALSE)</f>
        <v>#N/A</v>
      </c>
      <c r="C9660" s="909" t="e">
        <f>VLOOKUP($B9660,'COMP. ELETRICO '!$B$13:$G$270,2,FALSE)</f>
        <v>#N/A</v>
      </c>
      <c r="D9660" s="914" t="e">
        <f>VLOOKUP($B9660,'COMP. ELETRICO '!$B$13:$G$270,6,FALSE)</f>
        <v>#N/A</v>
      </c>
      <c r="E9660" s="910" t="e">
        <f>VLOOKUP($B9660,'COMP. ELETRICO '!$B$13:$H$270,7,FALSE)</f>
        <v>#N/A</v>
      </c>
    </row>
    <row r="9661" spans="1:5">
      <c r="A9661" s="913" t="s">
        <v>3120</v>
      </c>
      <c r="B9661" s="914" t="str">
        <f>VLOOKUP($A9661,'COMP. ELETRICO '!$B$13:$G$270,1,FALSE)</f>
        <v>AMM ELE 17</v>
      </c>
      <c r="C9661" s="909" t="str">
        <f>VLOOKUP($B9661,'COMP. ELETRICO '!$B$13:$G$270,2,FALSE)</f>
        <v>FORNECIMENTO E INSTALAÇÃO DE ABRACADEIRA TIPO D 3/4" C/ PARAFUSO"</v>
      </c>
      <c r="D9661" s="914" t="str">
        <f>VLOOKUP($B9661,'COMP. ELETRICO '!$B$13:$G$270,6,FALSE)</f>
        <v>UN</v>
      </c>
      <c r="E9661" s="910">
        <f>VLOOKUP($B9661,'COMP. ELETRICO '!$B$13:$H$270,7,FALSE)</f>
        <v>5.13</v>
      </c>
    </row>
    <row r="9662" spans="1:5" ht="30">
      <c r="A9662" s="913" t="s">
        <v>3128</v>
      </c>
      <c r="B9662" s="914" t="str">
        <f>VLOOKUP($A9662,'COMP. ELETRICO '!$B$13:$G$270,1,FALSE)</f>
        <v>AMM ELE 18</v>
      </c>
      <c r="C9662" s="909" t="str">
        <f>VLOOKUP($B9662,'COMP. ELETRICO '!$B$13:$G$270,2,FALSE)</f>
        <v>FORNECIMENTO E INSTALAÇÃO DE ABRACADEIRA EM ACO PARA AMARRACAO DE ELETRODUTOS, TIPO D, COM 1" E PARAFUSO DE FIXACAO</v>
      </c>
      <c r="D9662" s="914" t="str">
        <f>VLOOKUP($B9662,'COMP. ELETRICO '!$B$13:$G$270,6,FALSE)</f>
        <v>UN</v>
      </c>
      <c r="E9662" s="910">
        <f>VLOOKUP($B9662,'COMP. ELETRICO '!$B$13:$H$270,7,FALSE)</f>
        <v>5.2700000000000005</v>
      </c>
    </row>
    <row r="9663" spans="1:5">
      <c r="A9663" s="913" t="s">
        <v>3129</v>
      </c>
      <c r="B9663" s="914" t="e">
        <f>VLOOKUP($A9663,'COMP. ELETRICO '!$B$13:$G$270,1,FALSE)</f>
        <v>#N/A</v>
      </c>
      <c r="C9663" s="909" t="e">
        <f>VLOOKUP($B9663,'COMP. ELETRICO '!$B$13:$G$270,2,FALSE)</f>
        <v>#N/A</v>
      </c>
      <c r="D9663" s="914" t="e">
        <f>VLOOKUP($B9663,'COMP. ELETRICO '!$B$13:$G$270,6,FALSE)</f>
        <v>#N/A</v>
      </c>
      <c r="E9663" s="910" t="e">
        <f>VLOOKUP($B9663,'COMP. ELETRICO '!$B$13:$H$270,7,FALSE)</f>
        <v>#N/A</v>
      </c>
    </row>
    <row r="9664" spans="1:5">
      <c r="A9664" s="913" t="s">
        <v>3130</v>
      </c>
      <c r="B9664" s="914" t="e">
        <f>VLOOKUP($A9664,'COMP. ELETRICO '!$B$13:$G$270,1,FALSE)</f>
        <v>#N/A</v>
      </c>
      <c r="C9664" s="909" t="e">
        <f>VLOOKUP($B9664,'COMP. ELETRICO '!$B$13:$G$270,2,FALSE)</f>
        <v>#N/A</v>
      </c>
      <c r="D9664" s="914" t="e">
        <f>VLOOKUP($B9664,'COMP. ELETRICO '!$B$13:$G$270,6,FALSE)</f>
        <v>#N/A</v>
      </c>
      <c r="E9664" s="910" t="e">
        <f>VLOOKUP($B9664,'COMP. ELETRICO '!$B$13:$H$270,7,FALSE)</f>
        <v>#N/A</v>
      </c>
    </row>
    <row r="9665" spans="1:5">
      <c r="A9665" s="913" t="s">
        <v>3132</v>
      </c>
      <c r="B9665" s="914" t="e">
        <f>VLOOKUP($A9665,'COMP. ELETRICO '!$B$13:$G$270,1,FALSE)</f>
        <v>#N/A</v>
      </c>
      <c r="C9665" s="909" t="e">
        <f>VLOOKUP($B9665,'COMP. ELETRICO '!$B$13:$G$270,2,FALSE)</f>
        <v>#N/A</v>
      </c>
      <c r="D9665" s="914" t="e">
        <f>VLOOKUP($B9665,'COMP. ELETRICO '!$B$13:$G$270,6,FALSE)</f>
        <v>#N/A</v>
      </c>
      <c r="E9665" s="910" t="e">
        <f>VLOOKUP($B9665,'COMP. ELETRICO '!$B$13:$H$270,7,FALSE)</f>
        <v>#N/A</v>
      </c>
    </row>
    <row r="9666" spans="1:5">
      <c r="A9666" s="913" t="s">
        <v>3133</v>
      </c>
      <c r="B9666" s="914" t="e">
        <f>VLOOKUP($A9666,'COMP. ELETRICO '!$B$13:$G$270,1,FALSE)</f>
        <v>#N/A</v>
      </c>
      <c r="C9666" s="909" t="e">
        <f>VLOOKUP($B9666,'COMP. ELETRICO '!$B$13:$G$270,2,FALSE)</f>
        <v>#N/A</v>
      </c>
      <c r="D9666" s="914" t="e">
        <f>VLOOKUP($B9666,'COMP. ELETRICO '!$B$13:$G$270,6,FALSE)</f>
        <v>#N/A</v>
      </c>
      <c r="E9666" s="910" t="e">
        <f>VLOOKUP($B9666,'COMP. ELETRICO '!$B$13:$H$270,7,FALSE)</f>
        <v>#N/A</v>
      </c>
    </row>
    <row r="9667" spans="1:5">
      <c r="A9667" s="913" t="s">
        <v>3172</v>
      </c>
      <c r="B9667" s="914" t="e">
        <f>VLOOKUP($A9667,'COMP. ELETRICO '!$B$13:$G$270,1,FALSE)</f>
        <v>#N/A</v>
      </c>
      <c r="C9667" s="909" t="e">
        <f>VLOOKUP($B9667,'COMP. ELETRICO '!$B$13:$G$270,2,FALSE)</f>
        <v>#N/A</v>
      </c>
      <c r="D9667" s="914" t="e">
        <f>VLOOKUP($B9667,'COMP. ELETRICO '!$B$13:$G$270,6,FALSE)</f>
        <v>#N/A</v>
      </c>
      <c r="E9667" s="910" t="e">
        <f>VLOOKUP($B9667,'COMP. ELETRICO '!$B$13:$H$270,7,FALSE)</f>
        <v>#N/A</v>
      </c>
    </row>
    <row r="9668" spans="1:5">
      <c r="A9668" s="913" t="s">
        <v>3173</v>
      </c>
      <c r="B9668" s="914" t="e">
        <f>VLOOKUP($A9668,'COMP. ELETRICO '!$B$13:$G$270,1,FALSE)</f>
        <v>#N/A</v>
      </c>
      <c r="C9668" s="909" t="e">
        <f>VLOOKUP($B9668,'COMP. ELETRICO '!$B$13:$G$270,2,FALSE)</f>
        <v>#N/A</v>
      </c>
      <c r="D9668" s="914" t="e">
        <f>VLOOKUP($B9668,'COMP. ELETRICO '!$B$13:$G$270,6,FALSE)</f>
        <v>#N/A</v>
      </c>
      <c r="E9668" s="910" t="e">
        <f>VLOOKUP($B9668,'COMP. ELETRICO '!$B$13:$H$270,7,FALSE)</f>
        <v>#N/A</v>
      </c>
    </row>
    <row r="9669" spans="1:5">
      <c r="A9669" s="913" t="s">
        <v>3174</v>
      </c>
      <c r="B9669" s="914" t="e">
        <f>VLOOKUP($A9669,'COMP. ELETRICO '!$B$13:$G$270,1,FALSE)</f>
        <v>#N/A</v>
      </c>
      <c r="C9669" s="909" t="e">
        <f>VLOOKUP($B9669,'COMP. ELETRICO '!$B$13:$G$270,2,FALSE)</f>
        <v>#N/A</v>
      </c>
      <c r="D9669" s="914" t="e">
        <f>VLOOKUP($B9669,'COMP. ELETRICO '!$B$13:$G$270,6,FALSE)</f>
        <v>#N/A</v>
      </c>
      <c r="E9669" s="910" t="e">
        <f>VLOOKUP($B9669,'COMP. ELETRICO '!$B$13:$H$270,7,FALSE)</f>
        <v>#N/A</v>
      </c>
    </row>
    <row r="9670" spans="1:5">
      <c r="A9670" s="913" t="s">
        <v>3175</v>
      </c>
      <c r="B9670" s="914" t="e">
        <f>VLOOKUP($A9670,'COMP. ELETRICO '!$B$13:$G$270,1,FALSE)</f>
        <v>#N/A</v>
      </c>
      <c r="C9670" s="909" t="e">
        <f>VLOOKUP($B9670,'COMP. ELETRICO '!$B$13:$G$270,2,FALSE)</f>
        <v>#N/A</v>
      </c>
      <c r="D9670" s="914" t="e">
        <f>VLOOKUP($B9670,'COMP. ELETRICO '!$B$13:$G$270,6,FALSE)</f>
        <v>#N/A</v>
      </c>
      <c r="E9670" s="910" t="e">
        <f>VLOOKUP($B9670,'COMP. ELETRICO '!$B$13:$H$270,7,FALSE)</f>
        <v>#N/A</v>
      </c>
    </row>
    <row r="9671" spans="1:5">
      <c r="A9671" s="913" t="s">
        <v>3176</v>
      </c>
      <c r="B9671" s="914" t="e">
        <f>VLOOKUP($A9671,'COMP. ELETRICO '!$B$13:$G$270,1,FALSE)</f>
        <v>#N/A</v>
      </c>
      <c r="C9671" s="909" t="e">
        <f>VLOOKUP($B9671,'COMP. ELETRICO '!$B$13:$G$270,2,FALSE)</f>
        <v>#N/A</v>
      </c>
      <c r="D9671" s="914" t="e">
        <f>VLOOKUP($B9671,'COMP. ELETRICO '!$B$13:$G$270,6,FALSE)</f>
        <v>#N/A</v>
      </c>
      <c r="E9671" s="910" t="e">
        <f>VLOOKUP($B9671,'COMP. ELETRICO '!$B$13:$H$270,7,FALSE)</f>
        <v>#N/A</v>
      </c>
    </row>
    <row r="9672" spans="1:5">
      <c r="A9672" s="913" t="s">
        <v>3177</v>
      </c>
      <c r="B9672" s="914" t="e">
        <f>VLOOKUP($A9672,'COMP. ELETRICO '!$B$13:$G$270,1,FALSE)</f>
        <v>#N/A</v>
      </c>
      <c r="C9672" s="909" t="e">
        <f>VLOOKUP($B9672,'COMP. ELETRICO '!$B$13:$G$270,2,FALSE)</f>
        <v>#N/A</v>
      </c>
      <c r="D9672" s="914" t="e">
        <f>VLOOKUP($B9672,'COMP. ELETRICO '!$B$13:$G$270,6,FALSE)</f>
        <v>#N/A</v>
      </c>
      <c r="E9672" s="910" t="e">
        <f>VLOOKUP($B9672,'COMP. ELETRICO '!$B$13:$H$270,7,FALSE)</f>
        <v>#N/A</v>
      </c>
    </row>
    <row r="9673" spans="1:5">
      <c r="A9673" s="913" t="s">
        <v>3178</v>
      </c>
      <c r="B9673" s="914" t="e">
        <f>VLOOKUP($A9673,'COMP. ELETRICO '!$B$13:$G$270,1,FALSE)</f>
        <v>#N/A</v>
      </c>
      <c r="C9673" s="909" t="e">
        <f>VLOOKUP($B9673,'COMP. ELETRICO '!$B$13:$G$270,2,FALSE)</f>
        <v>#N/A</v>
      </c>
      <c r="D9673" s="914" t="e">
        <f>VLOOKUP($B9673,'COMP. ELETRICO '!$B$13:$G$270,6,FALSE)</f>
        <v>#N/A</v>
      </c>
      <c r="E9673" s="910" t="e">
        <f>VLOOKUP($B9673,'COMP. ELETRICO '!$B$13:$H$270,7,FALSE)</f>
        <v>#N/A</v>
      </c>
    </row>
    <row r="9674" spans="1:5">
      <c r="A9674" s="913" t="s">
        <v>3179</v>
      </c>
      <c r="B9674" s="914" t="e">
        <f>VLOOKUP($A9674,'COMP. ELETRICO '!$B$13:$G$270,1,FALSE)</f>
        <v>#N/A</v>
      </c>
      <c r="C9674" s="909" t="e">
        <f>VLOOKUP($B9674,'COMP. ELETRICO '!$B$13:$G$270,2,FALSE)</f>
        <v>#N/A</v>
      </c>
      <c r="D9674" s="914" t="e">
        <f>VLOOKUP($B9674,'COMP. ELETRICO '!$B$13:$G$270,6,FALSE)</f>
        <v>#N/A</v>
      </c>
      <c r="E9674" s="910" t="e">
        <f>VLOOKUP($B9674,'COMP. ELETRICO '!$B$13:$H$270,7,FALSE)</f>
        <v>#N/A</v>
      </c>
    </row>
    <row r="9675" spans="1:5">
      <c r="A9675" s="913" t="s">
        <v>3180</v>
      </c>
      <c r="B9675" s="914" t="e">
        <f>VLOOKUP($A9675,'COMP. ELETRICO '!$B$13:$G$270,1,FALSE)</f>
        <v>#N/A</v>
      </c>
      <c r="C9675" s="909" t="e">
        <f>VLOOKUP($B9675,'COMP. ELETRICO '!$B$13:$G$270,2,FALSE)</f>
        <v>#N/A</v>
      </c>
      <c r="D9675" s="914" t="e">
        <f>VLOOKUP($B9675,'COMP. ELETRICO '!$B$13:$G$270,6,FALSE)</f>
        <v>#N/A</v>
      </c>
      <c r="E9675" s="910" t="e">
        <f>VLOOKUP($B9675,'COMP. ELETRICO '!$B$13:$H$270,7,FALSE)</f>
        <v>#N/A</v>
      </c>
    </row>
    <row r="9676" spans="1:5">
      <c r="A9676" s="913" t="s">
        <v>3181</v>
      </c>
      <c r="B9676" s="914" t="e">
        <f>VLOOKUP($A9676,'COMP. ELETRICO '!$B$13:$G$270,1,FALSE)</f>
        <v>#N/A</v>
      </c>
      <c r="C9676" s="909" t="e">
        <f>VLOOKUP($B9676,'COMP. ELETRICO '!$B$13:$G$270,2,FALSE)</f>
        <v>#N/A</v>
      </c>
      <c r="D9676" s="914" t="e">
        <f>VLOOKUP($B9676,'COMP. ELETRICO '!$B$13:$G$270,6,FALSE)</f>
        <v>#N/A</v>
      </c>
      <c r="E9676" s="910" t="e">
        <f>VLOOKUP($B9676,'COMP. ELETRICO '!$B$13:$H$270,7,FALSE)</f>
        <v>#N/A</v>
      </c>
    </row>
    <row r="9677" spans="1:5">
      <c r="A9677" s="913" t="s">
        <v>3182</v>
      </c>
      <c r="B9677" s="914" t="e">
        <f>VLOOKUP($A9677,'COMP. ELETRICO '!$B$13:$G$270,1,FALSE)</f>
        <v>#N/A</v>
      </c>
      <c r="C9677" s="909" t="e">
        <f>VLOOKUP($B9677,'COMP. ELETRICO '!$B$13:$G$270,2,FALSE)</f>
        <v>#N/A</v>
      </c>
      <c r="D9677" s="914" t="e">
        <f>VLOOKUP($B9677,'COMP. ELETRICO '!$B$13:$G$270,6,FALSE)</f>
        <v>#N/A</v>
      </c>
      <c r="E9677" s="910" t="e">
        <f>VLOOKUP($B9677,'COMP. ELETRICO '!$B$13:$H$270,7,FALSE)</f>
        <v>#N/A</v>
      </c>
    </row>
    <row r="9678" spans="1:5">
      <c r="A9678" s="913" t="s">
        <v>3183</v>
      </c>
      <c r="B9678" s="914" t="e">
        <f>VLOOKUP($A9678,'COMP. ELETRICO '!$B$13:$G$270,1,FALSE)</f>
        <v>#N/A</v>
      </c>
      <c r="C9678" s="909" t="e">
        <f>VLOOKUP($B9678,'COMP. ELETRICO '!$B$13:$G$270,2,FALSE)</f>
        <v>#N/A</v>
      </c>
      <c r="D9678" s="914" t="e">
        <f>VLOOKUP($B9678,'COMP. ELETRICO '!$B$13:$G$270,6,FALSE)</f>
        <v>#N/A</v>
      </c>
      <c r="E9678" s="910" t="e">
        <f>VLOOKUP($B9678,'COMP. ELETRICO '!$B$13:$H$270,7,FALSE)</f>
        <v>#N/A</v>
      </c>
    </row>
    <row r="9679" spans="1:5">
      <c r="A9679" s="913" t="s">
        <v>3184</v>
      </c>
      <c r="B9679" s="914" t="e">
        <f>VLOOKUP($A9679,'COMP. ELETRICO '!$B$13:$G$270,1,FALSE)</f>
        <v>#N/A</v>
      </c>
      <c r="C9679" s="909" t="e">
        <f>VLOOKUP($B9679,'COMP. ELETRICO '!$B$13:$G$270,2,FALSE)</f>
        <v>#N/A</v>
      </c>
      <c r="D9679" s="914" t="e">
        <f>VLOOKUP($B9679,'COMP. ELETRICO '!$B$13:$G$270,6,FALSE)</f>
        <v>#N/A</v>
      </c>
      <c r="E9679" s="910" t="e">
        <f>VLOOKUP($B9679,'COMP. ELETRICO '!$B$13:$H$270,7,FALSE)</f>
        <v>#N/A</v>
      </c>
    </row>
    <row r="9680" spans="1:5">
      <c r="A9680" s="913" t="s">
        <v>9246</v>
      </c>
      <c r="B9680" s="914" t="e">
        <f>VLOOKUP($A9680,'COMP. ELETRICO '!$B$13:$G$270,1,FALSE)</f>
        <v>#N/A</v>
      </c>
      <c r="C9680" s="909" t="e">
        <f>VLOOKUP($B9680,'COMP. ELETRICO '!$B$13:$G$270,2,FALSE)</f>
        <v>#N/A</v>
      </c>
      <c r="D9680" s="914" t="e">
        <f>VLOOKUP($B9680,'COMP. ELETRICO '!$B$13:$G$270,6,FALSE)</f>
        <v>#N/A</v>
      </c>
      <c r="E9680" s="910" t="e">
        <f>VLOOKUP($B9680,'COMP. ELETRICO '!$B$13:$H$270,7,FALSE)</f>
        <v>#N/A</v>
      </c>
    </row>
    <row r="9681" spans="1:5">
      <c r="A9681" s="913" t="s">
        <v>9247</v>
      </c>
      <c r="B9681" s="914" t="e">
        <f>VLOOKUP($A9681,'COMP. ELETRICO '!$B$13:$G$270,1,FALSE)</f>
        <v>#N/A</v>
      </c>
      <c r="C9681" s="909" t="e">
        <f>VLOOKUP($B9681,'COMP. ELETRICO '!$B$13:$G$270,2,FALSE)</f>
        <v>#N/A</v>
      </c>
      <c r="D9681" s="914" t="e">
        <f>VLOOKUP($B9681,'COMP. ELETRICO '!$B$13:$G$270,6,FALSE)</f>
        <v>#N/A</v>
      </c>
      <c r="E9681" s="910" t="e">
        <f>VLOOKUP($B9681,'COMP. ELETRICO '!$B$13:$H$270,7,FALSE)</f>
        <v>#N/A</v>
      </c>
    </row>
    <row r="9682" spans="1:5" s="667" customFormat="1">
      <c r="A9682" s="913" t="s">
        <v>10470</v>
      </c>
      <c r="B9682" s="914" t="e">
        <f>VLOOKUP($A9682,'COMP. ELETRICO '!$B$13:$G$270,1,FALSE)</f>
        <v>#N/A</v>
      </c>
      <c r="C9682" s="909" t="e">
        <f>VLOOKUP($B9682,'COMP. ELETRICO '!$B$13:$G$270,2,FALSE)</f>
        <v>#N/A</v>
      </c>
      <c r="D9682" s="914" t="e">
        <f>VLOOKUP($B9682,'COMP. ELETRICO '!$B$13:$G$270,6,FALSE)</f>
        <v>#N/A</v>
      </c>
      <c r="E9682" s="910" t="e">
        <f>VLOOKUP($B9682,'COMP. ELETRICO '!$B$13:$H$270,7,FALSE)</f>
        <v>#N/A</v>
      </c>
    </row>
    <row r="9683" spans="1:5" s="870" customFormat="1">
      <c r="A9683" s="913" t="s">
        <v>10471</v>
      </c>
      <c r="B9683" s="914" t="e">
        <f>VLOOKUP($A9683,'COMP. ELETRICO '!$B$13:$G$270,1,FALSE)</f>
        <v>#N/A</v>
      </c>
      <c r="C9683" s="909" t="e">
        <f>VLOOKUP($B9683,'COMP. ELETRICO '!$B$13:$G$270,2,FALSE)</f>
        <v>#N/A</v>
      </c>
      <c r="D9683" s="914" t="e">
        <f>VLOOKUP($B9683,'COMP. ELETRICO '!$B$13:$G$270,6,FALSE)</f>
        <v>#N/A</v>
      </c>
      <c r="E9683" s="910" t="e">
        <f>VLOOKUP($B9683,'COMP. ELETRICO '!$B$13:$H$270,7,FALSE)</f>
        <v>#N/A</v>
      </c>
    </row>
    <row r="9684" spans="1:5" s="869" customFormat="1">
      <c r="A9684" s="913" t="s">
        <v>10472</v>
      </c>
      <c r="B9684" s="914" t="e">
        <f>VLOOKUP($A9684,'COMP. ELETRICO '!$B$13:$G$270,1,FALSE)</f>
        <v>#N/A</v>
      </c>
      <c r="C9684" s="909" t="e">
        <f>VLOOKUP($B9684,'COMP. ELETRICO '!$B$13:$G$270,2,FALSE)</f>
        <v>#N/A</v>
      </c>
      <c r="D9684" s="914" t="e">
        <f>VLOOKUP($B9684,'COMP. ELETRICO '!$B$13:$G$270,6,FALSE)</f>
        <v>#N/A</v>
      </c>
      <c r="E9684" s="910" t="e">
        <f>VLOOKUP($B9684,'COMP. ELETRICO '!$B$13:$H$270,7,FALSE)</f>
        <v>#N/A</v>
      </c>
    </row>
    <row r="9685" spans="1:5" s="891" customFormat="1">
      <c r="A9685" s="913" t="s">
        <v>10474</v>
      </c>
      <c r="B9685" s="914" t="e">
        <f>VLOOKUP($A9685,'COMP. ELETRICO '!$B$13:$G$270,1,FALSE)</f>
        <v>#N/A</v>
      </c>
      <c r="C9685" s="909" t="e">
        <f>VLOOKUP($B9685,'COMP. ELETRICO '!$B$13:$G$270,2,FALSE)</f>
        <v>#N/A</v>
      </c>
      <c r="D9685" s="914" t="e">
        <f>VLOOKUP($B9685,'COMP. ELETRICO '!$B$13:$G$270,6,FALSE)</f>
        <v>#N/A</v>
      </c>
      <c r="E9685" s="910" t="e">
        <f>VLOOKUP($B9685,'COMP. ELETRICO '!$B$13:$H$270,7,FALSE)</f>
        <v>#N/A</v>
      </c>
    </row>
    <row r="9686" spans="1:5" s="891" customFormat="1">
      <c r="A9686" s="913" t="s">
        <v>10912</v>
      </c>
      <c r="B9686" s="914" t="str">
        <f>VLOOKUP($A9686,'COMP. ELETRICO '!$B$13:$G$270,1,FALSE)</f>
        <v>AMM ELE 42</v>
      </c>
      <c r="C9686" s="909" t="str">
        <f>VLOOKUP($B9686,'COMP. ELETRICO '!$B$13:$G$270,2,FALSE)</f>
        <v>FORNECIMENTO E INSTALAÇAO DE PADRÃO DE ENTRADA DE ENERGIA CATEGORIA "T3" (ENERGISA)</v>
      </c>
      <c r="D9686" s="914" t="str">
        <f>VLOOKUP($B9686,'COMP. ELETRICO '!$B$13:$G$270,6,FALSE)</f>
        <v>UN</v>
      </c>
      <c r="E9686" s="910">
        <f>VLOOKUP($B9686,'COMP. ELETRICO '!$B$13:$H$270,7,FALSE)</f>
        <v>1239.98</v>
      </c>
    </row>
    <row r="9687" spans="1:5" s="891" customFormat="1">
      <c r="A9687" s="913" t="s">
        <v>10913</v>
      </c>
      <c r="B9687" s="914" t="e">
        <f>VLOOKUP($A9687,'COMP. ELETRICO '!$B$13:$G$270,1,FALSE)</f>
        <v>#N/A</v>
      </c>
      <c r="C9687" s="909" t="e">
        <f>VLOOKUP($B9687,'COMP. ELETRICO '!$B$13:$G$270,2,FALSE)</f>
        <v>#N/A</v>
      </c>
      <c r="D9687" s="914" t="e">
        <f>VLOOKUP($B9687,'COMP. ELETRICO '!$B$13:$G$270,6,FALSE)</f>
        <v>#N/A</v>
      </c>
      <c r="E9687" s="910" t="e">
        <f>VLOOKUP($B9687,'COMP. ELETRICO '!$B$13:$H$270,7,FALSE)</f>
        <v>#N/A</v>
      </c>
    </row>
    <row r="9688" spans="1:5" s="913" customFormat="1">
      <c r="A9688" s="913" t="s">
        <v>10470</v>
      </c>
      <c r="B9688" s="914" t="e">
        <f>VLOOKUP($A9688,'COMP. ELETRICO '!$B$13:$G$270,1,FALSE)</f>
        <v>#N/A</v>
      </c>
      <c r="C9688" s="909" t="e">
        <f>VLOOKUP($B9688,'COMP. ELETRICO '!$B$13:$G$270,2,FALSE)</f>
        <v>#N/A</v>
      </c>
      <c r="D9688" s="914" t="e">
        <f>VLOOKUP($B9688,'COMP. ELETRICO '!$B$13:$G$270,6,FALSE)</f>
        <v>#N/A</v>
      </c>
      <c r="E9688" s="910" t="e">
        <f>VLOOKUP($B9688,'COMP. ELETRICO '!$B$13:$H$270,7,FALSE)</f>
        <v>#N/A</v>
      </c>
    </row>
    <row r="9689" spans="1:5" s="913" customFormat="1">
      <c r="A9689" s="913" t="s">
        <v>10471</v>
      </c>
      <c r="B9689" s="914" t="e">
        <f>VLOOKUP($A9689,'COMP. ELETRICO '!$B$13:$G$270,1,FALSE)</f>
        <v>#N/A</v>
      </c>
      <c r="C9689" s="909" t="e">
        <f>VLOOKUP($B9689,'COMP. ELETRICO '!$B$13:$G$270,2,FALSE)</f>
        <v>#N/A</v>
      </c>
      <c r="D9689" s="914" t="e">
        <f>VLOOKUP($B9689,'COMP. ELETRICO '!$B$13:$G$270,6,FALSE)</f>
        <v>#N/A</v>
      </c>
      <c r="E9689" s="910" t="e">
        <f>VLOOKUP($B9689,'COMP. ELETRICO '!$B$13:$H$270,7,FALSE)</f>
        <v>#N/A</v>
      </c>
    </row>
    <row r="9690" spans="1:5" s="913" customFormat="1">
      <c r="A9690" s="913" t="s">
        <v>10472</v>
      </c>
      <c r="B9690" s="914" t="e">
        <f>VLOOKUP($A9690,'COMP. ELETRICO '!$B$13:$G$270,1,FALSE)</f>
        <v>#N/A</v>
      </c>
      <c r="C9690" s="909" t="e">
        <f>VLOOKUP($B9690,'COMP. ELETRICO '!$B$13:$G$270,2,FALSE)</f>
        <v>#N/A</v>
      </c>
      <c r="D9690" s="914" t="e">
        <f>VLOOKUP($B9690,'COMP. ELETRICO '!$B$13:$G$270,6,FALSE)</f>
        <v>#N/A</v>
      </c>
      <c r="E9690" s="910" t="e">
        <f>VLOOKUP($B9690,'COMP. ELETRICO '!$B$13:$H$270,7,FALSE)</f>
        <v>#N/A</v>
      </c>
    </row>
    <row r="9691" spans="1:5" s="913" customFormat="1">
      <c r="A9691" s="913" t="s">
        <v>10474</v>
      </c>
      <c r="B9691" s="914" t="e">
        <f>VLOOKUP($A9691,'COMP. ELETRICO '!$B$13:$G$270,1,FALSE)</f>
        <v>#N/A</v>
      </c>
      <c r="C9691" s="909" t="e">
        <f>VLOOKUP($B9691,'COMP. ELETRICO '!$B$13:$G$270,2,FALSE)</f>
        <v>#N/A</v>
      </c>
      <c r="D9691" s="914" t="e">
        <f>VLOOKUP($B9691,'COMP. ELETRICO '!$B$13:$G$270,6,FALSE)</f>
        <v>#N/A</v>
      </c>
      <c r="E9691" s="910" t="e">
        <f>VLOOKUP($B9691,'COMP. ELETRICO '!$B$13:$H$270,7,FALSE)</f>
        <v>#N/A</v>
      </c>
    </row>
    <row r="9692" spans="1:5" s="913" customFormat="1">
      <c r="A9692" s="913" t="s">
        <v>10912</v>
      </c>
      <c r="B9692" s="914" t="str">
        <f>VLOOKUP($A9692,'COMP. ELETRICO '!$B$13:$G$270,1,FALSE)</f>
        <v>AMM ELE 42</v>
      </c>
      <c r="C9692" s="909" t="str">
        <f>VLOOKUP($B9692,'COMP. ELETRICO '!$B$13:$G$270,2,FALSE)</f>
        <v>FORNECIMENTO E INSTALAÇAO DE PADRÃO DE ENTRADA DE ENERGIA CATEGORIA "T3" (ENERGISA)</v>
      </c>
      <c r="D9692" s="914" t="str">
        <f>VLOOKUP($B9692,'COMP. ELETRICO '!$B$13:$G$270,6,FALSE)</f>
        <v>UN</v>
      </c>
      <c r="E9692" s="910">
        <f>VLOOKUP($B9692,'COMP. ELETRICO '!$B$13:$H$270,7,FALSE)</f>
        <v>1239.98</v>
      </c>
    </row>
    <row r="9693" spans="1:5" s="913" customFormat="1">
      <c r="A9693" s="913" t="s">
        <v>10913</v>
      </c>
      <c r="B9693" s="914" t="e">
        <f>VLOOKUP($A9693,'COMP. ELETRICO '!$B$13:$G$270,1,FALSE)</f>
        <v>#N/A</v>
      </c>
      <c r="C9693" s="909" t="e">
        <f>VLOOKUP($B9693,'COMP. ELETRICO '!$B$13:$G$270,2,FALSE)</f>
        <v>#N/A</v>
      </c>
      <c r="D9693" s="914" t="e">
        <f>VLOOKUP($B9693,'COMP. ELETRICO '!$B$13:$G$270,6,FALSE)</f>
        <v>#N/A</v>
      </c>
      <c r="E9693" s="910" t="e">
        <f>VLOOKUP($B9693,'COMP. ELETRICO '!$B$13:$H$270,7,FALSE)</f>
        <v>#N/A</v>
      </c>
    </row>
    <row r="9694" spans="1:5" s="1078" customFormat="1">
      <c r="A9694" s="1078" t="s">
        <v>10911</v>
      </c>
      <c r="B9694" s="1081" t="e">
        <f>VLOOKUP($A9694,'COMP. ELETRICO '!$B$13:$G$270,1,FALSE)</f>
        <v>#N/A</v>
      </c>
      <c r="C9694" s="1082" t="e">
        <f>VLOOKUP($B9694,'COMP. ELETRICO '!$B$13:$G$270,2,FALSE)</f>
        <v>#N/A</v>
      </c>
      <c r="D9694" s="1081" t="e">
        <f>VLOOKUP($B9694,'COMP. ELETRICO '!$B$13:$G$270,6,FALSE)</f>
        <v>#N/A</v>
      </c>
      <c r="E9694" s="1083" t="e">
        <f>VLOOKUP($B9694,'COMP. ELETRICO '!$B$13:$H$270,7,FALSE)</f>
        <v>#N/A</v>
      </c>
    </row>
    <row r="9695" spans="1:5" s="1078" customFormat="1">
      <c r="A9695" s="1078" t="s">
        <v>12115</v>
      </c>
      <c r="B9695" s="1081" t="e">
        <f>VLOOKUP($A9695,'COMP. ELETRICO '!$B$13:$G$270,1,FALSE)</f>
        <v>#N/A</v>
      </c>
      <c r="C9695" s="1082" t="e">
        <f>VLOOKUP($B9695,'COMP. ELETRICO '!$B$13:$G$270,2,FALSE)</f>
        <v>#N/A</v>
      </c>
      <c r="D9695" s="1081" t="e">
        <f>VLOOKUP($B9695,'COMP. ELETRICO '!$B$13:$G$270,6,FALSE)</f>
        <v>#N/A</v>
      </c>
      <c r="E9695" s="1083" t="e">
        <f>VLOOKUP($B9695,'COMP. ELETRICO '!$B$13:$H$270,7,FALSE)</f>
        <v>#N/A</v>
      </c>
    </row>
    <row r="9696" spans="1:5" s="1078" customFormat="1">
      <c r="A9696" s="1078" t="s">
        <v>12116</v>
      </c>
      <c r="B9696" s="1081" t="e">
        <f>VLOOKUP($A9696,'COMP. ELETRICO '!$B$13:$G$270,1,FALSE)</f>
        <v>#N/A</v>
      </c>
      <c r="C9696" s="1082" t="e">
        <f>VLOOKUP($B9696,'COMP. ELETRICO '!$B$13:$G$270,2,FALSE)</f>
        <v>#N/A</v>
      </c>
      <c r="D9696" s="1081" t="e">
        <f>VLOOKUP($B9696,'COMP. ELETRICO '!$B$13:$G$270,6,FALSE)</f>
        <v>#N/A</v>
      </c>
      <c r="E9696" s="1083" t="e">
        <f>VLOOKUP($B9696,'COMP. ELETRICO '!$B$13:$H$270,7,FALSE)</f>
        <v>#N/A</v>
      </c>
    </row>
    <row r="9697" spans="1:5" s="1078" customFormat="1">
      <c r="A9697" s="1078" t="s">
        <v>12117</v>
      </c>
      <c r="B9697" s="1081" t="e">
        <f>VLOOKUP($A9697,'COMP. ELETRICO '!$B$13:$G$270,1,FALSE)</f>
        <v>#N/A</v>
      </c>
      <c r="C9697" s="1082" t="e">
        <f>VLOOKUP($B9697,'COMP. ELETRICO '!$B$13:$G$270,2,FALSE)</f>
        <v>#N/A</v>
      </c>
      <c r="D9697" s="1081" t="e">
        <f>VLOOKUP($B9697,'COMP. ELETRICO '!$B$13:$G$270,6,FALSE)</f>
        <v>#N/A</v>
      </c>
      <c r="E9697" s="1083" t="e">
        <f>VLOOKUP($B9697,'COMP. ELETRICO '!$B$13:$H$270,7,FALSE)</f>
        <v>#N/A</v>
      </c>
    </row>
    <row r="9698" spans="1:5" s="1078" customFormat="1">
      <c r="A9698" s="1078" t="s">
        <v>12118</v>
      </c>
      <c r="B9698" s="1081" t="e">
        <f>VLOOKUP($A9698,'COMP. ELETRICO '!$B$13:$G$270,1,FALSE)</f>
        <v>#N/A</v>
      </c>
      <c r="C9698" s="1082" t="e">
        <f>VLOOKUP($B9698,'COMP. ELETRICO '!$B$13:$G$270,2,FALSE)</f>
        <v>#N/A</v>
      </c>
      <c r="D9698" s="1081" t="e">
        <f>VLOOKUP($B9698,'COMP. ELETRICO '!$B$13:$G$270,6,FALSE)</f>
        <v>#N/A</v>
      </c>
      <c r="E9698" s="1083" t="e">
        <f>VLOOKUP($B9698,'COMP. ELETRICO '!$B$13:$H$270,7,FALSE)</f>
        <v>#N/A</v>
      </c>
    </row>
    <row r="9699" spans="1:5" s="1078" customFormat="1">
      <c r="A9699" s="1078" t="s">
        <v>12119</v>
      </c>
      <c r="B9699" s="1081" t="e">
        <f>VLOOKUP($A9699,'COMP. ELETRICO '!$B$13:$G$270,1,FALSE)</f>
        <v>#N/A</v>
      </c>
      <c r="C9699" s="1082" t="e">
        <f>VLOOKUP($B9699,'COMP. ELETRICO '!$B$13:$G$270,2,FALSE)</f>
        <v>#N/A</v>
      </c>
      <c r="D9699" s="1081" t="e">
        <f>VLOOKUP($B9699,'COMP. ELETRICO '!$B$13:$G$270,6,FALSE)</f>
        <v>#N/A</v>
      </c>
      <c r="E9699" s="1083" t="e">
        <f>VLOOKUP($B9699,'COMP. ELETRICO '!$B$13:$H$270,7,FALSE)</f>
        <v>#N/A</v>
      </c>
    </row>
    <row r="9700" spans="1:5" s="1078" customFormat="1">
      <c r="A9700" s="1078" t="s">
        <v>12120</v>
      </c>
      <c r="B9700" s="1081" t="e">
        <f>VLOOKUP($A9700,'COMP. ELETRICO '!$B$13:$G$270,1,FALSE)</f>
        <v>#N/A</v>
      </c>
      <c r="C9700" s="1082" t="e">
        <f>VLOOKUP($B9700,'COMP. ELETRICO '!$B$13:$G$270,2,FALSE)</f>
        <v>#N/A</v>
      </c>
      <c r="D9700" s="1081" t="e">
        <f>VLOOKUP($B9700,'COMP. ELETRICO '!$B$13:$G$270,6,FALSE)</f>
        <v>#N/A</v>
      </c>
      <c r="E9700" s="1083" t="e">
        <f>VLOOKUP($B9700,'COMP. ELETRICO '!$B$13:$H$270,7,FALSE)</f>
        <v>#N/A</v>
      </c>
    </row>
    <row r="9701" spans="1:5" s="1078" customFormat="1">
      <c r="A9701" s="1078" t="s">
        <v>12121</v>
      </c>
      <c r="B9701" s="1081" t="e">
        <f>VLOOKUP($A9701,'COMP. ELETRICO '!$B$13:$G$270,1,FALSE)</f>
        <v>#N/A</v>
      </c>
      <c r="C9701" s="1082" t="e">
        <f>VLOOKUP($B9701,'COMP. ELETRICO '!$B$13:$G$270,2,FALSE)</f>
        <v>#N/A</v>
      </c>
      <c r="D9701" s="1081" t="e">
        <f>VLOOKUP($B9701,'COMP. ELETRICO '!$B$13:$G$270,6,FALSE)</f>
        <v>#N/A</v>
      </c>
      <c r="E9701" s="1083" t="e">
        <f>VLOOKUP($B9701,'COMP. ELETRICO '!$B$13:$H$270,7,FALSE)</f>
        <v>#N/A</v>
      </c>
    </row>
    <row r="9702" spans="1:5" ht="15.75" thickBot="1"/>
    <row r="9703" spans="1:5" ht="16.5" thickBot="1">
      <c r="B9703" s="124" t="s">
        <v>8246</v>
      </c>
      <c r="C9703" s="125" t="s">
        <v>11077</v>
      </c>
      <c r="D9703" s="127" t="s">
        <v>54</v>
      </c>
      <c r="E9703" s="128" t="s">
        <v>55</v>
      </c>
    </row>
    <row r="9704" spans="1:5">
      <c r="A9704" s="913" t="s">
        <v>3185</v>
      </c>
      <c r="B9704" s="120" t="str">
        <f>VLOOKUP($A9704,'COMP. SPDA '!$B$13:$G$225,1,FALSE)</f>
        <v>AMM SPDA 01</v>
      </c>
      <c r="C9704" s="121" t="str">
        <f>VLOOKUP($B9704,'COMP. SPDA '!$B$13:$G$225,2,FALSE)</f>
        <v>FORNECIMENTO E INSTALAÇÃO DE CAIXA DE EQUALIZAÇÃO DE EMBUTIR, COM BARRAMENTO E 9 TERMINAIS, APROX. 26X26X10 CM</v>
      </c>
      <c r="D9704" s="120" t="str">
        <f>VLOOKUP($B9704,'COMP. SPDA '!$B$13:$G$225,6,FALSE)</f>
        <v>UN</v>
      </c>
      <c r="E9704" s="122">
        <f>VLOOKUP($B9704,'COMP. SPDA '!$B$13:$H$225,7,FALSE)</f>
        <v>287.07000000000005</v>
      </c>
    </row>
    <row r="9705" spans="1:5">
      <c r="A9705" s="913" t="s">
        <v>3188</v>
      </c>
      <c r="B9705" s="915" t="str">
        <f>VLOOKUP($A9705,'COMP. SPDA '!$B$13:$G$225,1,FALSE)</f>
        <v>AMM SPDA 02</v>
      </c>
      <c r="C9705" s="121" t="str">
        <f>VLOOKUP($B9705,'COMP. SPDA '!$B$13:$G$225,2,FALSE)</f>
        <v>FORNECIMENTO E INSTALAÇÃO DE CONECTOR DE MEDIÇÃO C/ 2 PARAFUSOS</v>
      </c>
      <c r="D9705" s="120" t="str">
        <f>VLOOKUP($B9705,'COMP. SPDA '!$B$13:$G$225,6,FALSE)</f>
        <v>UN</v>
      </c>
      <c r="E9705" s="122">
        <f>VLOOKUP($B9705,'COMP. SPDA '!$B$13:$H$225,7,FALSE)</f>
        <v>16.649999999999999</v>
      </c>
    </row>
    <row r="9706" spans="1:5">
      <c r="A9706" s="913" t="s">
        <v>3193</v>
      </c>
      <c r="B9706" s="915" t="str">
        <f>VLOOKUP($A9706,'COMP. SPDA '!$B$13:$G$225,1,FALSE)</f>
        <v>AMM SPDA 03</v>
      </c>
      <c r="C9706" s="121" t="str">
        <f>VLOOKUP($B9706,'COMP. SPDA '!$B$13:$G$225,2,FALSE)</f>
        <v xml:space="preserve">FORNECIMENTO E INSTALAÇÃO DE SOLDA EXOTÉRMICA CABO-HASTE COM CARTUCHO Nº 90 E MOLDE CABO 35mm²- HASTE 5/8" </v>
      </c>
      <c r="D9706" s="120" t="str">
        <f>VLOOKUP($B9706,'COMP. SPDA '!$B$13:$G$225,6,FALSE)</f>
        <v>UN</v>
      </c>
      <c r="E9706" s="122">
        <f>VLOOKUP($B9706,'COMP. SPDA '!$B$13:$H$225,7,FALSE)</f>
        <v>12.34</v>
      </c>
    </row>
    <row r="9707" spans="1:5">
      <c r="A9707" s="913" t="s">
        <v>3202</v>
      </c>
      <c r="B9707" s="915" t="str">
        <f>VLOOKUP($A9707,'COMP. SPDA '!$B$13:$G$225,1,FALSE)</f>
        <v>AMM SPDA 04</v>
      </c>
      <c r="C9707" s="121" t="str">
        <f>VLOOKUP($B9707,'COMP. SPDA '!$B$13:$G$225,2,FALSE)</f>
        <v xml:space="preserve">FORNECIMENTO E INSTALAÇÃO DE SOLDA EXOTÉRMICA CABO-HASTE COM CARTUCHO Nº115 E MOLDE CABO 50mm²-  HASTE 5/8" </v>
      </c>
      <c r="D9707" s="120" t="str">
        <f>VLOOKUP($B9707,'COMP. SPDA '!$B$13:$G$225,6,FALSE)</f>
        <v>UN</v>
      </c>
      <c r="E9707" s="122">
        <f>VLOOKUP($B9707,'COMP. SPDA '!$B$13:$H$225,7,FALSE)</f>
        <v>14.23</v>
      </c>
    </row>
    <row r="9708" spans="1:5" ht="30">
      <c r="A9708" s="913" t="s">
        <v>3206</v>
      </c>
      <c r="B9708" s="915" t="str">
        <f>VLOOKUP($A9708,'COMP. SPDA '!$B$13:$G$225,1,FALSE)</f>
        <v>AMM SPDA 05</v>
      </c>
      <c r="C9708" s="121" t="str">
        <f>VLOOKUP($B9708,'COMP. SPDA '!$B$13:$G$225,2,FALSE)</f>
        <v>FORNECIMENTO E INSTALAÇÃO DE SOLDA EXOTÉRMICA CABO-CABO COM CARTUCHO Nº 32 E MOLDE TIPO "T" CABO 35mm²- CABO 35mm²</v>
      </c>
      <c r="D9708" s="120" t="str">
        <f>VLOOKUP($B9708,'COMP. SPDA '!$B$13:$G$225,6,FALSE)</f>
        <v>UN</v>
      </c>
      <c r="E9708" s="122">
        <f>VLOOKUP($B9708,'COMP. SPDA '!$B$13:$H$225,7,FALSE)</f>
        <v>12.98</v>
      </c>
    </row>
    <row r="9709" spans="1:5">
      <c r="A9709" s="913" t="s">
        <v>3213</v>
      </c>
      <c r="B9709" s="915" t="str">
        <f>VLOOKUP($A9709,'COMP. SPDA '!$B$13:$G$225,1,FALSE)</f>
        <v>AMM SPDA 06</v>
      </c>
      <c r="C9709" s="121" t="str">
        <f>VLOOKUP($B9709,'COMP. SPDA '!$B$13:$G$225,2,FALSE)</f>
        <v>FORNECIMENTO E INSTALAÇÃO DE SUPORTE ISOLADOR PARA CANTO 90° REFORCADO ROSCA SOBERBA EM FG C ISOLADOR</v>
      </c>
      <c r="D9709" s="120" t="str">
        <f>VLOOKUP($B9709,'COMP. SPDA '!$B$13:$G$225,6,FALSE)</f>
        <v>UN</v>
      </c>
      <c r="E9709" s="122">
        <f>VLOOKUP($B9709,'COMP. SPDA '!$B$13:$H$225,7,FALSE)</f>
        <v>14.28</v>
      </c>
    </row>
    <row r="9710" spans="1:5">
      <c r="A9710" s="913" t="s">
        <v>3215</v>
      </c>
      <c r="B9710" s="915" t="e">
        <f>VLOOKUP($A9710,'COMP. SPDA '!$B$13:$G$225,1,FALSE)</f>
        <v>#N/A</v>
      </c>
      <c r="C9710" s="121" t="e">
        <f>VLOOKUP($B9710,'COMP. SPDA '!$B$13:$G$225,2,FALSE)</f>
        <v>#N/A</v>
      </c>
      <c r="D9710" s="120" t="e">
        <f>VLOOKUP($B9710,'COMP. SPDA '!$B$13:$G$225,6,FALSE)</f>
        <v>#N/A</v>
      </c>
      <c r="E9710" s="122" t="e">
        <f>VLOOKUP($B9710,'COMP. SPDA '!$B$13:$H$225,7,FALSE)</f>
        <v>#N/A</v>
      </c>
    </row>
    <row r="9711" spans="1:5">
      <c r="A9711" s="913" t="s">
        <v>11079</v>
      </c>
      <c r="B9711" s="915" t="str">
        <f>VLOOKUP($A9711,'COMP. SPDA '!$B$13:$G$225,1,FALSE)</f>
        <v>AMM SPDA 08</v>
      </c>
      <c r="C9711" s="121" t="str">
        <f>VLOOKUP($B9711,'COMP. SPDA '!$B$13:$G$225,2,FALSE)</f>
        <v>FORNECIMENTO E INSTALAÇÃO DE CAIXA INSPECAO, CONCRETO PRE MOLDADO, CIRCULAR, COM TAMPA, D = 40* CM</v>
      </c>
      <c r="D9711" s="120" t="str">
        <f>VLOOKUP($B9711,'COMP. SPDA '!$B$13:$G$225,6,FALSE)</f>
        <v>UN</v>
      </c>
      <c r="E9711" s="122">
        <f>VLOOKUP($B9711,'COMP. SPDA '!$B$13:$H$225,7,FALSE)</f>
        <v>65.400000000000006</v>
      </c>
    </row>
    <row r="9712" spans="1:5">
      <c r="A9712" s="913" t="s">
        <v>10454</v>
      </c>
      <c r="B9712" s="915" t="e">
        <f>VLOOKUP($A9712,'COMP. SPDA '!$B$13:$G$225,1,FALSE)</f>
        <v>#N/A</v>
      </c>
      <c r="C9712" s="121" t="e">
        <f>VLOOKUP($B9712,'COMP. SPDA '!$B$13:$G$225,2,FALSE)</f>
        <v>#N/A</v>
      </c>
      <c r="D9712" s="120" t="e">
        <f>VLOOKUP($B9712,'COMP. SPDA '!$B$13:$G$225,6,FALSE)</f>
        <v>#N/A</v>
      </c>
      <c r="E9712" s="122" t="e">
        <f>VLOOKUP($B9712,'COMP. SPDA '!$B$13:$H$225,7,FALSE)</f>
        <v>#N/A</v>
      </c>
    </row>
    <row r="9713" spans="1:5">
      <c r="A9713" s="913" t="s">
        <v>3217</v>
      </c>
      <c r="B9713" s="915" t="str">
        <f>VLOOKUP($A9713,'COMP. SPDA '!$B$13:$G$225,1,FALSE)</f>
        <v>AMM SPDA 10</v>
      </c>
      <c r="C9713" s="121" t="str">
        <f>VLOOKUP($B9713,'COMP. SPDA '!$B$13:$G$225,2,FALSE)</f>
        <v>FORNECIMENTO E INSTALAÇÃO DE SUPORTE ISOLADOR SIMPLES DIAMETRO NOMINAL 5/16", COM ROSCA SOBERBA E BUCHA</v>
      </c>
      <c r="D9713" s="120" t="str">
        <f>VLOOKUP($B9713,'COMP. SPDA '!$B$13:$G$225,6,FALSE)</f>
        <v>UN</v>
      </c>
      <c r="E9713" s="122">
        <f>VLOOKUP($B9713,'COMP. SPDA '!$B$13:$H$225,7,FALSE)</f>
        <v>8.86</v>
      </c>
    </row>
    <row r="9714" spans="1:5">
      <c r="A9714" s="913" t="s">
        <v>11080</v>
      </c>
      <c r="B9714" s="915" t="str">
        <f>VLOOKUP($A9714,'COMP. SPDA '!$B$13:$G$225,1,FALSE)</f>
        <v>AMM SPDA 11</v>
      </c>
      <c r="C9714" s="121" t="str">
        <f>VLOOKUP($B9714,'COMP. SPDA '!$B$13:$G$225,2,FALSE)</f>
        <v>FORNECIMENTO E INSTALAÇÃO DE SUPORTE ISOLADOR REFORCADO DIAMETRO NOMINAL 5/16", COM ROSCA SOBERBA E BUCHA</v>
      </c>
      <c r="D9714" s="120" t="str">
        <f>VLOOKUP($B9714,'COMP. SPDA '!$B$13:$G$225,6,FALSE)</f>
        <v>UN</v>
      </c>
      <c r="E9714" s="122">
        <f>VLOOKUP($B9714,'COMP. SPDA '!$B$13:$H$225,7,FALSE)</f>
        <v>10.280000000000001</v>
      </c>
    </row>
    <row r="9715" spans="1:5">
      <c r="A9715" s="913" t="s">
        <v>10455</v>
      </c>
      <c r="B9715" s="915" t="e">
        <f>VLOOKUP($A9715,'COMP. SPDA '!$B$13:$G$225,1,FALSE)</f>
        <v>#N/A</v>
      </c>
      <c r="C9715" s="121" t="e">
        <f>VLOOKUP($B9715,'COMP. SPDA '!$B$13:$G$225,2,FALSE)</f>
        <v>#N/A</v>
      </c>
      <c r="D9715" s="120" t="e">
        <f>VLOOKUP($B9715,'COMP. SPDA '!$B$13:$G$225,6,FALSE)</f>
        <v>#N/A</v>
      </c>
      <c r="E9715" s="122" t="e">
        <f>VLOOKUP($B9715,'COMP. SPDA '!$B$13:$H$225,7,FALSE)</f>
        <v>#N/A</v>
      </c>
    </row>
    <row r="9716" spans="1:5">
      <c r="A9716" s="913" t="s">
        <v>3218</v>
      </c>
      <c r="B9716" s="915" t="e">
        <f>VLOOKUP($A9716,'COMP. SPDA '!$B$13:$G$225,1,FALSE)</f>
        <v>#N/A</v>
      </c>
      <c r="C9716" s="121" t="e">
        <f>VLOOKUP($B9716,'COMP. SPDA '!$B$13:$G$225,2,FALSE)</f>
        <v>#N/A</v>
      </c>
      <c r="D9716" s="120" t="e">
        <f>VLOOKUP($B9716,'COMP. SPDA '!$B$13:$G$225,6,FALSE)</f>
        <v>#N/A</v>
      </c>
      <c r="E9716" s="122" t="e">
        <f>VLOOKUP($B9716,'COMP. SPDA '!$B$13:$H$225,7,FALSE)</f>
        <v>#N/A</v>
      </c>
    </row>
    <row r="9717" spans="1:5">
      <c r="A9717" s="913" t="s">
        <v>3219</v>
      </c>
      <c r="B9717" s="915" t="e">
        <f>VLOOKUP($A9717,'COMP. SPDA '!$B$13:$G$225,1,FALSE)</f>
        <v>#N/A</v>
      </c>
      <c r="C9717" s="121" t="e">
        <f>VLOOKUP($B9717,'COMP. SPDA '!$B$13:$G$225,2,FALSE)</f>
        <v>#N/A</v>
      </c>
      <c r="D9717" s="120" t="e">
        <f>VLOOKUP($B9717,'COMP. SPDA '!$B$13:$G$225,6,FALSE)</f>
        <v>#N/A</v>
      </c>
      <c r="E9717" s="122" t="e">
        <f>VLOOKUP($B9717,'COMP. SPDA '!$B$13:$H$225,7,FALSE)</f>
        <v>#N/A</v>
      </c>
    </row>
    <row r="9718" spans="1:5">
      <c r="A9718" s="913" t="s">
        <v>3220</v>
      </c>
      <c r="B9718" s="915" t="e">
        <f>VLOOKUP($A9718,'COMP. SPDA '!$B$13:$G$225,1,FALSE)</f>
        <v>#N/A</v>
      </c>
      <c r="C9718" s="121" t="e">
        <f>VLOOKUP($B9718,'COMP. SPDA '!$B$13:$G$225,2,FALSE)</f>
        <v>#N/A</v>
      </c>
      <c r="D9718" s="120" t="e">
        <f>VLOOKUP($B9718,'COMP. SPDA '!$B$13:$G$225,6,FALSE)</f>
        <v>#N/A</v>
      </c>
      <c r="E9718" s="122" t="e">
        <f>VLOOKUP($B9718,'COMP. SPDA '!$B$13:$H$225,7,FALSE)</f>
        <v>#N/A</v>
      </c>
    </row>
    <row r="9719" spans="1:5">
      <c r="A9719" s="913" t="s">
        <v>3221</v>
      </c>
      <c r="B9719" s="915" t="e">
        <f>VLOOKUP($A9719,'COMP. SPDA '!$B$13:$G$225,1,FALSE)</f>
        <v>#N/A</v>
      </c>
      <c r="C9719" s="121" t="e">
        <f>VLOOKUP($B9719,'COMP. SPDA '!$B$13:$G$225,2,FALSE)</f>
        <v>#N/A</v>
      </c>
      <c r="D9719" s="120" t="e">
        <f>VLOOKUP($B9719,'COMP. SPDA '!$B$13:$G$225,6,FALSE)</f>
        <v>#N/A</v>
      </c>
      <c r="E9719" s="122" t="e">
        <f>VLOOKUP($B9719,'COMP. SPDA '!$B$13:$H$225,7,FALSE)</f>
        <v>#N/A</v>
      </c>
    </row>
    <row r="9720" spans="1:5">
      <c r="A9720" s="913" t="s">
        <v>3222</v>
      </c>
      <c r="B9720" s="915" t="e">
        <f>VLOOKUP($A9720,'COMP. SPDA '!$B$13:$G$225,1,FALSE)</f>
        <v>#N/A</v>
      </c>
      <c r="C9720" s="121" t="e">
        <f>VLOOKUP($B9720,'COMP. SPDA '!$B$13:$G$225,2,FALSE)</f>
        <v>#N/A</v>
      </c>
      <c r="D9720" s="120" t="e">
        <f>VLOOKUP($B9720,'COMP. SPDA '!$B$13:$G$225,6,FALSE)</f>
        <v>#N/A</v>
      </c>
      <c r="E9720" s="122" t="e">
        <f>VLOOKUP($B9720,'COMP. SPDA '!$B$13:$H$225,7,FALSE)</f>
        <v>#N/A</v>
      </c>
    </row>
    <row r="9721" spans="1:5">
      <c r="A9721" s="913" t="s">
        <v>3223</v>
      </c>
      <c r="B9721" s="915" t="e">
        <f>VLOOKUP($A9721,'COMP. SPDA '!$B$13:$G$225,1,FALSE)</f>
        <v>#N/A</v>
      </c>
      <c r="C9721" s="121" t="e">
        <f>VLOOKUP($B9721,'COMP. SPDA '!$B$13:$G$225,2,FALSE)</f>
        <v>#N/A</v>
      </c>
      <c r="D9721" s="120" t="e">
        <f>VLOOKUP($B9721,'COMP. SPDA '!$B$13:$G$225,6,FALSE)</f>
        <v>#N/A</v>
      </c>
      <c r="E9721" s="122" t="e">
        <f>VLOOKUP($B9721,'COMP. SPDA '!$B$13:$H$225,7,FALSE)</f>
        <v>#N/A</v>
      </c>
    </row>
    <row r="9722" spans="1:5">
      <c r="A9722" s="913" t="s">
        <v>3224</v>
      </c>
      <c r="B9722" s="915" t="e">
        <f>VLOOKUP($A9722,'COMP. SPDA '!$B$13:$G$225,1,FALSE)</f>
        <v>#N/A</v>
      </c>
      <c r="C9722" s="121" t="e">
        <f>VLOOKUP($B9722,'COMP. SPDA '!$B$13:$G$225,2,FALSE)</f>
        <v>#N/A</v>
      </c>
      <c r="D9722" s="120" t="e">
        <f>VLOOKUP($B9722,'COMP. SPDA '!$B$13:$G$225,6,FALSE)</f>
        <v>#N/A</v>
      </c>
      <c r="E9722" s="122" t="e">
        <f>VLOOKUP($B9722,'COMP. SPDA '!$B$13:$H$225,7,FALSE)</f>
        <v>#N/A</v>
      </c>
    </row>
    <row r="9723" spans="1:5" ht="30">
      <c r="A9723" s="913" t="s">
        <v>3225</v>
      </c>
      <c r="B9723" s="915" t="str">
        <f>VLOOKUP($A9723,'COMP. SPDA '!$B$13:$G$225,1,FALSE)</f>
        <v>AMM SPDA 20</v>
      </c>
      <c r="C9723" s="121" t="str">
        <f>VLOOKUP($B9723,'COMP. SPDA '!$B$13:$G$225,2,FALSE)</f>
        <v>FORNECIMENTO E INSTALAÇÃO DE TERMINAL AÉREO EM AÇO GALVANIZADO COM BASE DE FIXAÇÃO H=30CM (INSTALAÇÃO EM PLATIBANDA)</v>
      </c>
      <c r="D9723" s="120" t="str">
        <f>VLOOKUP($B9723,'COMP. SPDA '!$B$13:$G$225,6,FALSE)</f>
        <v>UN</v>
      </c>
      <c r="E9723" s="122">
        <f>VLOOKUP($B9723,'COMP. SPDA '!$B$13:$H$225,7,FALSE)</f>
        <v>24.049999999999997</v>
      </c>
    </row>
    <row r="9724" spans="1:5" s="913" customFormat="1">
      <c r="A9724" s="913" t="s">
        <v>10469</v>
      </c>
      <c r="B9724" s="1506" t="e">
        <f>VLOOKUP($A9724,'COMP. SPDA '!$B$13:$G$225,1,FALSE)</f>
        <v>#N/A</v>
      </c>
      <c r="C9724" s="1507" t="e">
        <f>VLOOKUP($B9724,'COMP. SPDA '!$B$13:$G$225,2,FALSE)</f>
        <v>#N/A</v>
      </c>
      <c r="D9724" s="1506" t="e">
        <f>VLOOKUP($B9724,'COMP. SPDA '!$B$13:$G$225,6,FALSE)</f>
        <v>#N/A</v>
      </c>
      <c r="E9724" s="1508" t="e">
        <f>VLOOKUP($B9724,'COMP. SPDA '!$B$13:$H$225,7,FALSE)</f>
        <v>#N/A</v>
      </c>
    </row>
    <row r="9725" spans="1:5" s="1505" customFormat="1">
      <c r="B9725" s="1506" t="str">
        <f>'COMP. SPDA '!B211</f>
        <v>AMM SPDA 22</v>
      </c>
      <c r="C9725" s="1507" t="str">
        <f>'COMP. SPDA '!C211</f>
        <v>FORNECIMENTO E INSTALAÇÃO DE VERGALHÃO GALVANIZADO A FOGO 3/8" X 3,00m (RE-BAR)</v>
      </c>
      <c r="D9725" s="1506" t="str">
        <f>'COMP. SPDA '!G211</f>
        <v>UN</v>
      </c>
      <c r="E9725" s="1508">
        <f>'COMP. SPDA '!G218</f>
        <v>35.650000000000006</v>
      </c>
    </row>
    <row r="9726" spans="1:5" s="1505" customFormat="1">
      <c r="B9726" s="1506" t="str">
        <f>'COMP. SPDA '!B227</f>
        <v>AMM SPDA 23</v>
      </c>
      <c r="C9726" s="1507" t="str">
        <f>'COMP. SPDA '!C227</f>
        <v>FORNECIMENTO E INSTALAÇÃO DE CLIPS GALVANIZADO 3/8"</v>
      </c>
      <c r="D9726" s="1506" t="str">
        <f>'COMP. SPDA '!G227</f>
        <v>UN</v>
      </c>
      <c r="E9726" s="1508">
        <f>'COMP. SPDA '!G233</f>
        <v>4.8599999999999994</v>
      </c>
    </row>
    <row r="9727" spans="1:5" s="1505" customFormat="1">
      <c r="B9727" s="1506" t="str">
        <f>'COMP. SPDA '!B242</f>
        <v>AMM SPDA 24</v>
      </c>
      <c r="C9727" s="1507" t="str">
        <f>'COMP. SPDA '!C242</f>
        <v>FORNECIMENTO E INSTALAÇÃO DE CONECTOR EM LATÃO TIPO MINI-GAR PARA CABOS DE 16 A 50MM²</v>
      </c>
      <c r="D9727" s="1506" t="str">
        <f>'COMP. SPDA '!G242</f>
        <v>UN</v>
      </c>
      <c r="E9727" s="1508">
        <f>'COMP. SPDA '!G248</f>
        <v>11.42</v>
      </c>
    </row>
    <row r="9728" spans="1:5" s="1505" customFormat="1">
      <c r="B9728" s="1506" t="str">
        <f>'COMP. SPDA '!B257</f>
        <v>AMM SPDA 25</v>
      </c>
      <c r="C9728" s="1507" t="str">
        <f>'COMP. SPDA '!C257</f>
        <v>FORNECIMENTO E INSTALAÇÃO DE ARAME RECOZIDO 18 BWG, 1,25 MM (0,01 KG/M)</v>
      </c>
      <c r="D9728" s="1506" t="str">
        <f>'COMP. SPDA '!G257</f>
        <v>UN</v>
      </c>
      <c r="E9728" s="1508">
        <f>'COMP. SPDA '!G264</f>
        <v>54.5</v>
      </c>
    </row>
    <row r="9729" spans="1:5" s="1505" customFormat="1">
      <c r="B9729" s="1352"/>
      <c r="C9729" s="1360"/>
      <c r="D9729" s="1352"/>
      <c r="E9729" s="1354"/>
    </row>
    <row r="9730" spans="1:5" s="1505" customFormat="1">
      <c r="B9730" s="1352"/>
      <c r="C9730" s="1360"/>
      <c r="D9730" s="1352"/>
      <c r="E9730" s="1354"/>
    </row>
    <row r="9731" spans="1:5" s="1505" customFormat="1">
      <c r="B9731" s="1352"/>
      <c r="C9731" s="1360"/>
      <c r="D9731" s="1352"/>
      <c r="E9731" s="1354"/>
    </row>
    <row r="9732" spans="1:5" s="1505" customFormat="1">
      <c r="B9732" s="1352"/>
      <c r="C9732" s="1360"/>
      <c r="D9732" s="1352"/>
      <c r="E9732" s="1354"/>
    </row>
    <row r="9733" spans="1:5" s="1505" customFormat="1">
      <c r="B9733" s="1352"/>
      <c r="C9733" s="1360"/>
      <c r="D9733" s="1352"/>
      <c r="E9733" s="1354"/>
    </row>
    <row r="9734" spans="1:5" s="1505" customFormat="1">
      <c r="B9734" s="1352"/>
      <c r="C9734" s="1360"/>
      <c r="D9734" s="1352"/>
      <c r="E9734" s="1354"/>
    </row>
    <row r="9735" spans="1:5" ht="15.75" thickBot="1"/>
    <row r="9736" spans="1:5" s="913" customFormat="1" ht="16.5" thickBot="1">
      <c r="B9736" s="124" t="s">
        <v>11075</v>
      </c>
      <c r="C9736" s="125" t="s">
        <v>11076</v>
      </c>
      <c r="D9736" s="127" t="s">
        <v>54</v>
      </c>
      <c r="E9736" s="128" t="s">
        <v>55</v>
      </c>
    </row>
    <row r="9737" spans="1:5" s="913" customFormat="1">
      <c r="A9737" s="913" t="s">
        <v>11053</v>
      </c>
      <c r="B9737" s="915" t="str">
        <f>'COMP. LOG'!B16</f>
        <v>AMM LOG 50</v>
      </c>
      <c r="C9737" s="1721" t="str">
        <f>'COMP. LOG'!C16</f>
        <v>FORNECIMENTO E INSTALAÇÃO DE CABO UTP 4 PARES CATEGORIA 5e</v>
      </c>
      <c r="D9737" s="914" t="str">
        <f>'COMP. LOG'!G16</f>
        <v>UN</v>
      </c>
      <c r="E9737" s="910">
        <f>'COMP. LOG'!G24</f>
        <v>6.9700000000000006</v>
      </c>
    </row>
    <row r="9738" spans="1:5" s="913" customFormat="1">
      <c r="A9738" s="913" t="s">
        <v>11054</v>
      </c>
      <c r="B9738" s="1676" t="str">
        <f>'COMP. LOG'!B33</f>
        <v>AMM LOG 53</v>
      </c>
      <c r="C9738" s="1721" t="str">
        <f>'COMP. LOG'!C33</f>
        <v>FORNECIMENTO E INSTALAÇÃO DE BLOCO TERMINAL PARA TELEFONE 10 PARES - BLOCO M10</v>
      </c>
      <c r="D9738" s="914" t="str">
        <f>'COMP. LOG'!G33</f>
        <v>UN</v>
      </c>
      <c r="E9738" s="910">
        <f>'COMP. LOG'!G40</f>
        <v>13.25</v>
      </c>
    </row>
    <row r="9739" spans="1:5" s="913" customFormat="1">
      <c r="A9739" s="913" t="s">
        <v>11055</v>
      </c>
      <c r="B9739" s="1676" t="str">
        <f>'COMP. LOG'!B49</f>
        <v>AMM LOG 56</v>
      </c>
      <c r="C9739" s="1721" t="str">
        <f>'COMP. LOG'!C49</f>
        <v>FORNECIMENTO E INSTALAÇÃO DE CABO TELEFONICO CCE - APL - 50, 4 PARES, USO EXTERNO</v>
      </c>
      <c r="D9739" s="914" t="str">
        <f>'COMP. LOG'!G49</f>
        <v>UN</v>
      </c>
      <c r="E9739" s="910">
        <f>'COMP. LOG'!G56</f>
        <v>5.68</v>
      </c>
    </row>
    <row r="9740" spans="1:5" s="913" customFormat="1">
      <c r="A9740" s="913" t="s">
        <v>11056</v>
      </c>
      <c r="B9740" s="1676" t="str">
        <f>'COMP. LOG'!B65</f>
        <v>AMM LOG 57</v>
      </c>
      <c r="C9740" s="1721" t="str">
        <f>'COMP. LOG'!C65</f>
        <v>FORNECIMENTO E INSTALAÇÃO DE ESPELHO PARA CAIXA 4X2" COM DUAS SAIDAS RJ45 (FEMEA), CAT 5e</v>
      </c>
      <c r="D9740" s="914" t="str">
        <f>'COMP. LOG'!G65</f>
        <v>UN</v>
      </c>
      <c r="E9740" s="910">
        <f>'COMP. LOG'!G72</f>
        <v>7.55</v>
      </c>
    </row>
    <row r="9741" spans="1:5" s="913" customFormat="1">
      <c r="A9741" s="913" t="s">
        <v>11057</v>
      </c>
      <c r="B9741" s="1720" t="str">
        <f>'COMP. LOG'!B81</f>
        <v>AMM LOG 58</v>
      </c>
      <c r="C9741" s="1721" t="str">
        <f>'COMP. LOG'!C81</f>
        <v>FORNECIMENTO E INSTALAÇÃO DE ESPELHO PARA CAIXA 4X2" COM UMA SAÍDA RJ45 (FEMEA), CAT 5e</v>
      </c>
      <c r="D9741" s="914" t="str">
        <f>'COMP. LOG'!G81</f>
        <v>UN</v>
      </c>
      <c r="E9741" s="910">
        <f>'COMP. LOG'!G88</f>
        <v>6.26</v>
      </c>
    </row>
    <row r="9742" spans="1:5" s="1854" customFormat="1">
      <c r="A9742" s="1854" t="s">
        <v>11057</v>
      </c>
      <c r="B9742" s="1857" t="str">
        <f>'COMP. LOG'!B97</f>
        <v>AMM LOG 59</v>
      </c>
      <c r="C9742" s="1858" t="str">
        <f>'COMP. LOG'!C97:F97</f>
        <v>FORNECIMENTO E INSTALAÇÃO DE CONECTOR RJ45 FEMEA, CAT 5e</v>
      </c>
      <c r="D9742" s="1855" t="str">
        <f>'COMP. LOG'!G97</f>
        <v>UN</v>
      </c>
      <c r="E9742" s="1856">
        <f>'COMP. LOG'!G104</f>
        <v>22.650000000000002</v>
      </c>
    </row>
    <row r="9743" spans="1:5" s="913" customFormat="1">
      <c r="A9743" s="913" t="s">
        <v>11058</v>
      </c>
      <c r="B9743" s="1720" t="str">
        <f>'COMP. LOG'!B113</f>
        <v>AMM LOG 61</v>
      </c>
      <c r="C9743" s="1721" t="str">
        <f>'COMP. LOG'!C113</f>
        <v>FORNECIMENTO E INSTALAÇÃO DE PATH CORD CAT 5e, 1,5m, COM 2 RJ45 NAS EXTREMIDADES</v>
      </c>
      <c r="D9743" s="914" t="str">
        <f>'COMP. LOG'!G113</f>
        <v>UN</v>
      </c>
      <c r="E9743" s="910">
        <f>'COMP. LOG'!G120</f>
        <v>16.600000000000001</v>
      </c>
    </row>
    <row r="9744" spans="1:5" s="913" customFormat="1">
      <c r="A9744" s="913" t="s">
        <v>11059</v>
      </c>
      <c r="B9744" s="1720" t="str">
        <f>'COMP. LOG'!B129</f>
        <v>AMM LOG 65</v>
      </c>
      <c r="C9744" s="1721" t="str">
        <f>'COMP. LOG'!C129</f>
        <v>FORNECIMENTO E INSTALAÇÃO DE ELETROCALHA PERFURADA GALVANIZADA DE 100 X 50 X 3000mm</v>
      </c>
      <c r="D9744" s="914" t="str">
        <f>'COMP. LOG'!G129</f>
        <v>UN</v>
      </c>
      <c r="E9744" s="910">
        <f>'COMP. LOG'!G136</f>
        <v>69.61999999999999</v>
      </c>
    </row>
    <row r="9745" spans="1:5" s="913" customFormat="1">
      <c r="A9745" s="913" t="s">
        <v>11060</v>
      </c>
      <c r="B9745" s="1720" t="str">
        <f>'COMP. LOG'!B145</f>
        <v>AMM LOG 66</v>
      </c>
      <c r="C9745" s="1721" t="str">
        <f>'COMP. LOG'!C145</f>
        <v>FORNECIMENTO E INSTALAÇÃO DE T HORIZONTAL PARA ELETROCALHA PERFURADA GALVANIZADA DE 100 X 50 X 3000mm</v>
      </c>
      <c r="D9745" s="914" t="str">
        <f>'COMP. LOG'!G145</f>
        <v>UN</v>
      </c>
      <c r="E9745" s="910">
        <f>'COMP. LOG'!G155</f>
        <v>37.78</v>
      </c>
    </row>
    <row r="9746" spans="1:5" s="1717" customFormat="1">
      <c r="A9746" s="1717" t="s">
        <v>11061</v>
      </c>
      <c r="B9746" s="1720" t="str">
        <f>'COMP. LOG'!B185</f>
        <v>AMM LOG 68</v>
      </c>
      <c r="C9746" s="1721" t="str">
        <f>'COMP. LOG'!C185</f>
        <v>FORNECIMENTO E INSTALAÇÃO DE EMENDA INTERNA PARA ELETROCLHA PERFURADA GALVANIZADA DE 100 X 50 X 3000mm</v>
      </c>
      <c r="D9746" s="1718" t="str">
        <f>'COMP. LOG'!G185</f>
        <v>UN</v>
      </c>
      <c r="E9746" s="1719">
        <f>'COMP. LOG'!G195</f>
        <v>13.469999999999999</v>
      </c>
    </row>
    <row r="9747" spans="1:5" s="1717" customFormat="1">
      <c r="A9747" s="1717" t="s">
        <v>11062</v>
      </c>
      <c r="B9747" s="1720" t="str">
        <f>'COMP. LOG'!B225</f>
        <v>AMM LOG 69</v>
      </c>
      <c r="C9747" s="1721" t="str">
        <f>'COMP. LOG'!C225</f>
        <v>FORNECIMENTO E INSTALAÇÃO DE TERMINAL DE FECHAMENTO PARA ELETROCALHA PERFURADA GALVANIZADA DE 100 X 50 3000mm</v>
      </c>
      <c r="D9747" s="1718" t="str">
        <f>'COMP. LOG'!G225</f>
        <v>UN</v>
      </c>
      <c r="E9747" s="1719">
        <f>'COMP. LOG'!G235</f>
        <v>7.66</v>
      </c>
    </row>
    <row r="9748" spans="1:5" s="1717" customFormat="1" ht="30">
      <c r="A9748" s="1717" t="s">
        <v>11063</v>
      </c>
      <c r="B9748" s="1720" t="str">
        <f>'COMP. LOG'!B265</f>
        <v>AMM LOG 70</v>
      </c>
      <c r="C9748" s="1721" t="str">
        <f>'COMP. LOG'!C265</f>
        <v>FORNECIMENTO E INSTALAÇÃO DE SAÍDA LATERAL DE ELETROCALHA PERFURADA GALVANIZADA DE 100 X 50 X 3000mm PARA ELETRODUTO DE 1"</v>
      </c>
      <c r="D9748" s="1718" t="str">
        <f>'COMP. LOG'!G265</f>
        <v>UN</v>
      </c>
      <c r="E9748" s="1719">
        <f>'COMP. LOG'!G274</f>
        <v>8.24</v>
      </c>
    </row>
    <row r="9749" spans="1:5" s="1717" customFormat="1">
      <c r="A9749" s="1717" t="s">
        <v>11064</v>
      </c>
      <c r="B9749" s="1720" t="str">
        <f>'COMP. LOG'!B283</f>
        <v>AMM LOG 74</v>
      </c>
      <c r="C9749" s="1721" t="str">
        <f>'COMP. LOG'!C283</f>
        <v>FORNECIMENTO E INSTALAÇÃO DE PACHT PAINEL DESCARREGADO 24 PORTAS, CAT 5e</v>
      </c>
      <c r="D9749" s="1718" t="str">
        <f>'COMP. LOG'!G283</f>
        <v>UN</v>
      </c>
      <c r="E9749" s="1719">
        <f>'COMP. LOG'!G290</f>
        <v>278.72000000000003</v>
      </c>
    </row>
    <row r="9750" spans="1:5" s="1717" customFormat="1">
      <c r="A9750" s="1717" t="s">
        <v>11065</v>
      </c>
      <c r="B9750" s="1720" t="str">
        <f>'COMP. LOG'!B299</f>
        <v>AMM LOG 75</v>
      </c>
      <c r="C9750" s="1721" t="str">
        <f>'COMP. LOG'!C299</f>
        <v>FORNECIMENTO E INSTALAÇÃO DE VOICE PAINEL 20 POSIÇÕES RJ45</v>
      </c>
      <c r="D9750" s="1718" t="str">
        <f>'COMP. LOG'!G299</f>
        <v>UN</v>
      </c>
      <c r="E9750" s="1719">
        <f>'COMP. LOG'!G305</f>
        <v>332.79</v>
      </c>
    </row>
    <row r="9751" spans="1:5" s="1717" customFormat="1">
      <c r="A9751" s="1717" t="s">
        <v>11066</v>
      </c>
      <c r="B9751" s="1720" t="str">
        <f>'COMP. LOG'!B314</f>
        <v>AMM LOG 76</v>
      </c>
      <c r="C9751" s="1721" t="str">
        <f>'COMP. LOG'!C314</f>
        <v>FORNECIMENTO E INSTALAÇÃO DE CENTRAL TELEFONICA PABX, CAPACIDADE DE 2 LINHAS E 8 RAMAIS</v>
      </c>
      <c r="D9751" s="1718" t="str">
        <f>'COMP. LOG'!G314</f>
        <v>UN</v>
      </c>
      <c r="E9751" s="1719">
        <f>'COMP. LOG'!G321</f>
        <v>548.5200000000001</v>
      </c>
    </row>
    <row r="9752" spans="1:5" s="1717" customFormat="1">
      <c r="A9752" s="1717" t="s">
        <v>11067</v>
      </c>
      <c r="B9752" s="1720" t="str">
        <f>'COMP. LOG'!B330</f>
        <v>AMM LOG 77</v>
      </c>
      <c r="C9752" s="1721" t="str">
        <f>'COMP. LOG'!C330</f>
        <v>FORNECIMENTO E INSTALAÇÃO DE GUIA DE CABOS HORIZONTAIS FECHADOS</v>
      </c>
      <c r="D9752" s="1718" t="str">
        <f>'COMP. LOG'!G330</f>
        <v>UN</v>
      </c>
      <c r="E9752" s="1719">
        <f>'COMP. LOG'!G336</f>
        <v>21.970000000000002</v>
      </c>
    </row>
    <row r="9753" spans="1:5" s="1717" customFormat="1">
      <c r="A9753" s="1717" t="s">
        <v>11068</v>
      </c>
      <c r="B9753" s="1720" t="str">
        <f>'COMP. LOG'!B345</f>
        <v>AMM LOG 78</v>
      </c>
      <c r="C9753" s="1721" t="str">
        <f>'COMP. LOG'!C345</f>
        <v>FORNECIMENTO E INSTALAÇÃO DE RÉGUA DE TOMADAS PARA RACK - 6 TOMADAS 2P+T 10A - 1U</v>
      </c>
      <c r="D9753" s="1718" t="str">
        <f>'COMP. LOG'!G345</f>
        <v>UN</v>
      </c>
      <c r="E9753" s="1719">
        <f>'COMP. LOG'!G352</f>
        <v>93.86</v>
      </c>
    </row>
    <row r="9754" spans="1:5" s="1717" customFormat="1" ht="30">
      <c r="A9754" s="1717" t="s">
        <v>11069</v>
      </c>
      <c r="B9754" s="1720" t="str">
        <f>'COMP. LOG'!B361</f>
        <v>AMM LOG 80</v>
      </c>
      <c r="C9754" s="1721" t="str">
        <f>'COMP. LOG'!C361</f>
        <v xml:space="preserve">FORNECIMENTO E INSTALAÇÃO DE SWITCH COM 16 PORTAS DE 10/100/1000Mbps E CAPACIDADE DE ROUTING/SWITCHING DE 10 Gbps. SUPORTE AOS PROTOCOLOS  IEEE 802.3 10BASE-T, IEEE 802.3u 100BASE-TX e IEEE 802.3ab 1000BASE-T. </v>
      </c>
      <c r="D9754" s="1718" t="str">
        <f>'COMP. LOG'!G361</f>
        <v>UN</v>
      </c>
      <c r="E9754" s="1719">
        <f>'COMP. LOG'!G367</f>
        <v>244.69</v>
      </c>
    </row>
    <row r="9755" spans="1:5" s="1717" customFormat="1">
      <c r="A9755" s="1717" t="s">
        <v>11070</v>
      </c>
      <c r="B9755" s="1720" t="str">
        <f>'COMP. LOG'!B376</f>
        <v>AMM LOG 82</v>
      </c>
      <c r="C9755" s="1721" t="str">
        <f>'COMP. LOG'!C376</f>
        <v>FORNECIMENTO E INSTALAÇÃO DE VERGALHÃO ROSCA TOTAL 5/16'' (TIRANTE)</v>
      </c>
      <c r="D9755" s="1718" t="str">
        <f>'COMP. LOG'!G376</f>
        <v>UN</v>
      </c>
      <c r="E9755" s="1719">
        <f>'COMP. LOG'!G383</f>
        <v>13.16</v>
      </c>
    </row>
    <row r="9756" spans="1:5" s="1717" customFormat="1">
      <c r="A9756" s="1717" t="s">
        <v>11071</v>
      </c>
      <c r="B9756" s="1720" t="str">
        <f>'COMP. LOG'!B392</f>
        <v>AMM LOG 83</v>
      </c>
      <c r="C9756" s="1721" t="str">
        <f>'COMP. LOG'!C392</f>
        <v>FORNECIMENTO E INSTALAÇÃO DE CANTONEIRA ZZ</v>
      </c>
      <c r="D9756" s="1718" t="str">
        <f>'COMP. LOG'!G392</f>
        <v>UN</v>
      </c>
      <c r="E9756" s="1719">
        <f>'COMP. LOG'!G402</f>
        <v>6.8200000000000012</v>
      </c>
    </row>
    <row r="9757" spans="1:5" s="1717" customFormat="1">
      <c r="A9757" s="1717" t="s">
        <v>11072</v>
      </c>
      <c r="B9757" s="1720" t="str">
        <f>'COMP. LOG'!B433</f>
        <v>AMM LOG 84</v>
      </c>
      <c r="C9757" s="1721" t="str">
        <f>'COMP. LOG'!C433</f>
        <v>FORNECIMENTO E INSTALAÇÃO DE SUSPENSÃO VERTICAL PARA ELETROCALHA PERFURADA 100 X 50 mm</v>
      </c>
      <c r="D9757" s="1718" t="str">
        <f>'COMP. LOG'!G433</f>
        <v>UN</v>
      </c>
      <c r="E9757" s="1719">
        <f>'COMP. LOG'!G442</f>
        <v>10.36</v>
      </c>
    </row>
    <row r="9758" spans="1:5" s="1799" customFormat="1">
      <c r="A9758" s="1799" t="s">
        <v>11073</v>
      </c>
      <c r="B9758" s="1802" t="str">
        <f>'COMP. LOG'!B465</f>
        <v>AMM LOG 85</v>
      </c>
      <c r="C9758" s="1803" t="str">
        <f>'COMP. LOG'!C465:F465</f>
        <v>FORNECIMENTO E INSTALAÇÃO DE CONECTOR RJ45 (MACHO) P/ CABO CAT 5e</v>
      </c>
      <c r="D9758" s="1800" t="str">
        <f>'COMP. LOG'!G465</f>
        <v>UN</v>
      </c>
      <c r="E9758" s="1801">
        <f>'COMP. LOG'!G472</f>
        <v>4.49</v>
      </c>
    </row>
    <row r="9759" spans="1:5" s="1717" customFormat="1" ht="30">
      <c r="A9759" s="1717" t="s">
        <v>11073</v>
      </c>
      <c r="B9759" s="1720" t="str">
        <f>'COMP. LOG'!B481</f>
        <v>AMM LOG 86</v>
      </c>
      <c r="C9759" s="1721" t="str">
        <f>'COMP. LOG'!C481</f>
        <v>FORNECIMENTO E INSTALAÇÃO DE MINI RACK DE PAREDE COM UNIDADE DE VENTILAÇÃO, COM 12U PARA INSTALAÇÃO DE EQUIPAMENTOS</v>
      </c>
      <c r="D9759" s="1718" t="str">
        <f>'COMP. LOG'!G481</f>
        <v>UN</v>
      </c>
      <c r="E9759" s="1719">
        <f>'COMP. LOG'!G488</f>
        <v>463.36</v>
      </c>
    </row>
    <row r="9760" spans="1:5" s="1717" customFormat="1">
      <c r="A9760" s="1717" t="s">
        <v>11074</v>
      </c>
      <c r="B9760" s="1720" t="str">
        <f>'COMP. LOG'!B497</f>
        <v>AMM LOG 87</v>
      </c>
      <c r="C9760" s="1721" t="str">
        <f>'COMP. LOG'!C497</f>
        <v>FORNECIMENTO E INSTALAÇÃO DE COTOVELO RETO 90º PARA ELETROCALHA PERFURADA 100 X 50</v>
      </c>
      <c r="D9760" s="1718" t="str">
        <f>'COMP. LOG'!G497</f>
        <v>UN</v>
      </c>
      <c r="E9760" s="1719">
        <f>'COMP. LOG'!G504</f>
        <v>20</v>
      </c>
    </row>
    <row r="9761" spans="2:5" s="913" customFormat="1" ht="15.75" thickBot="1">
      <c r="B9761" s="716"/>
      <c r="C9761" s="717"/>
      <c r="D9761" s="716"/>
    </row>
    <row r="9762" spans="2:5" ht="15.75">
      <c r="B9762" s="630" t="s">
        <v>8248</v>
      </c>
      <c r="C9762" s="631" t="s">
        <v>8247</v>
      </c>
      <c r="D9762" s="632" t="s">
        <v>54</v>
      </c>
      <c r="E9762" s="633" t="s">
        <v>55</v>
      </c>
    </row>
    <row r="9763" spans="2:5">
      <c r="B9763" s="115" t="e">
        <f>#REF!</f>
        <v>#REF!</v>
      </c>
      <c r="C9763" s="116" t="e">
        <f>#REF!</f>
        <v>#REF!</v>
      </c>
      <c r="D9763" s="115" t="e">
        <f>#REF!</f>
        <v>#REF!</v>
      </c>
      <c r="E9763" s="117" t="e">
        <f>#REF!</f>
        <v>#REF!</v>
      </c>
    </row>
    <row r="9764" spans="2:5">
      <c r="B9764" s="115" t="e">
        <f>#REF!</f>
        <v>#REF!</v>
      </c>
      <c r="C9764" s="116" t="e">
        <f>#REF!</f>
        <v>#REF!</v>
      </c>
      <c r="D9764" s="115" t="e">
        <f>#REF!</f>
        <v>#REF!</v>
      </c>
      <c r="E9764" s="117" t="e">
        <f>#REF!</f>
        <v>#REF!</v>
      </c>
    </row>
    <row r="9765" spans="2:5">
      <c r="B9765" s="115" t="e">
        <f>#REF!</f>
        <v>#REF!</v>
      </c>
      <c r="C9765" s="116" t="e">
        <f>#REF!</f>
        <v>#REF!</v>
      </c>
      <c r="D9765" s="115" t="e">
        <f>#REF!</f>
        <v>#REF!</v>
      </c>
      <c r="E9765" s="117" t="e">
        <f>#REF!</f>
        <v>#REF!</v>
      </c>
    </row>
    <row r="9766" spans="2:5">
      <c r="B9766" s="115" t="e">
        <f>#REF!</f>
        <v>#REF!</v>
      </c>
      <c r="C9766" s="116" t="e">
        <f>#REF!</f>
        <v>#REF!</v>
      </c>
      <c r="D9766" s="115" t="e">
        <f>#REF!</f>
        <v>#REF!</v>
      </c>
      <c r="E9766" s="117" t="e">
        <f>#REF!</f>
        <v>#REF!</v>
      </c>
    </row>
    <row r="9767" spans="2:5">
      <c r="B9767" s="115" t="e">
        <f>#REF!</f>
        <v>#REF!</v>
      </c>
      <c r="C9767" s="116" t="e">
        <f>#REF!</f>
        <v>#REF!</v>
      </c>
      <c r="D9767" s="115" t="e">
        <f>#REF!</f>
        <v>#REF!</v>
      </c>
      <c r="E9767" s="117" t="e">
        <f>#REF!</f>
        <v>#REF!</v>
      </c>
    </row>
    <row r="9768" spans="2:5">
      <c r="B9768" s="115" t="e">
        <f>#REF!</f>
        <v>#REF!</v>
      </c>
      <c r="C9768" s="116" t="e">
        <f>#REF!</f>
        <v>#REF!</v>
      </c>
      <c r="D9768" s="115" t="e">
        <f>#REF!</f>
        <v>#REF!</v>
      </c>
      <c r="E9768" s="117" t="e">
        <f>#REF!</f>
        <v>#REF!</v>
      </c>
    </row>
    <row r="9769" spans="2:5">
      <c r="B9769" s="115" t="e">
        <f>#REF!</f>
        <v>#REF!</v>
      </c>
      <c r="C9769" s="116" t="e">
        <f>#REF!</f>
        <v>#REF!</v>
      </c>
      <c r="D9769" s="115" t="e">
        <f>#REF!</f>
        <v>#REF!</v>
      </c>
      <c r="E9769" s="117" t="e">
        <f>#REF!</f>
        <v>#REF!</v>
      </c>
    </row>
    <row r="9770" spans="2:5">
      <c r="B9770" s="115" t="e">
        <f>#REF!</f>
        <v>#REF!</v>
      </c>
      <c r="C9770" s="116" t="e">
        <f>#REF!</f>
        <v>#REF!</v>
      </c>
      <c r="D9770" s="115" t="e">
        <f>#REF!</f>
        <v>#REF!</v>
      </c>
      <c r="E9770" s="117" t="e">
        <f>#REF!</f>
        <v>#REF!</v>
      </c>
    </row>
    <row r="9771" spans="2:5">
      <c r="B9771" s="115" t="e">
        <f>#REF!</f>
        <v>#REF!</v>
      </c>
      <c r="C9771" s="116" t="e">
        <f>#REF!</f>
        <v>#REF!</v>
      </c>
      <c r="D9771" s="115" t="e">
        <f>#REF!</f>
        <v>#REF!</v>
      </c>
      <c r="E9771" s="117" t="e">
        <f>#REF!</f>
        <v>#REF!</v>
      </c>
    </row>
    <row r="9772" spans="2:5">
      <c r="B9772" s="115" t="e">
        <f>#REF!</f>
        <v>#REF!</v>
      </c>
      <c r="C9772" s="116" t="e">
        <f>#REF!</f>
        <v>#REF!</v>
      </c>
      <c r="D9772" s="115" t="e">
        <f>#REF!</f>
        <v>#REF!</v>
      </c>
      <c r="E9772" s="117" t="e">
        <f>#REF!</f>
        <v>#REF!</v>
      </c>
    </row>
    <row r="9773" spans="2:5">
      <c r="B9773" s="115" t="e">
        <f>#REF!</f>
        <v>#REF!</v>
      </c>
      <c r="C9773" s="116" t="e">
        <f>#REF!</f>
        <v>#REF!</v>
      </c>
      <c r="D9773" s="115" t="e">
        <f>#REF!</f>
        <v>#REF!</v>
      </c>
      <c r="E9773" s="117" t="e">
        <f>#REF!</f>
        <v>#REF!</v>
      </c>
    </row>
    <row r="9774" spans="2:5">
      <c r="B9774" s="115" t="e">
        <f>#REF!</f>
        <v>#REF!</v>
      </c>
      <c r="C9774" s="116" t="e">
        <f>#REF!</f>
        <v>#REF!</v>
      </c>
      <c r="D9774" s="115" t="e">
        <f>#REF!</f>
        <v>#REF!</v>
      </c>
      <c r="E9774" s="117" t="e">
        <f>#REF!</f>
        <v>#REF!</v>
      </c>
    </row>
    <row r="9775" spans="2:5">
      <c r="B9775" s="115" t="e">
        <f>#REF!</f>
        <v>#REF!</v>
      </c>
      <c r="C9775" s="116" t="e">
        <f>#REF!</f>
        <v>#REF!</v>
      </c>
      <c r="D9775" s="115" t="e">
        <f>#REF!</f>
        <v>#REF!</v>
      </c>
      <c r="E9775" s="117" t="e">
        <f>#REF!</f>
        <v>#REF!</v>
      </c>
    </row>
    <row r="9776" spans="2:5">
      <c r="B9776" s="115" t="e">
        <f>#REF!</f>
        <v>#REF!</v>
      </c>
      <c r="C9776" s="116" t="e">
        <f>#REF!</f>
        <v>#REF!</v>
      </c>
      <c r="D9776" s="115" t="e">
        <f>#REF!</f>
        <v>#REF!</v>
      </c>
      <c r="E9776" s="117" t="e">
        <f>#REF!</f>
        <v>#REF!</v>
      </c>
    </row>
    <row r="9777" spans="2:5">
      <c r="B9777" s="115" t="e">
        <f>#REF!</f>
        <v>#REF!</v>
      </c>
      <c r="C9777" s="116" t="e">
        <f>#REF!</f>
        <v>#REF!</v>
      </c>
      <c r="D9777" s="115" t="e">
        <f>#REF!</f>
        <v>#REF!</v>
      </c>
      <c r="E9777" s="117" t="e">
        <f>#REF!</f>
        <v>#REF!</v>
      </c>
    </row>
    <row r="9778" spans="2:5">
      <c r="B9778" s="914" t="e">
        <f>#REF!</f>
        <v>#REF!</v>
      </c>
      <c r="C9778" s="909" t="e">
        <f>#REF!</f>
        <v>#REF!</v>
      </c>
      <c r="D9778" s="914" t="e">
        <f>#REF!</f>
        <v>#REF!</v>
      </c>
      <c r="E9778" s="910" t="e">
        <f>#REF!</f>
        <v>#REF!</v>
      </c>
    </row>
    <row r="9779" spans="2:5">
      <c r="B9779" s="914" t="e">
        <f>#REF!</f>
        <v>#REF!</v>
      </c>
      <c r="C9779" s="909" t="e">
        <f>#REF!</f>
        <v>#REF!</v>
      </c>
      <c r="D9779" s="914" t="e">
        <f>#REF!</f>
        <v>#REF!</v>
      </c>
      <c r="E9779" s="910" t="e">
        <f>#REF!</f>
        <v>#REF!</v>
      </c>
    </row>
    <row r="9780" spans="2:5">
      <c r="B9780" s="914" t="e">
        <f>#REF!</f>
        <v>#REF!</v>
      </c>
      <c r="C9780" s="909" t="e">
        <f>#REF!</f>
        <v>#REF!</v>
      </c>
      <c r="D9780" s="914" t="e">
        <f>#REF!</f>
        <v>#REF!</v>
      </c>
      <c r="E9780" s="910" t="e">
        <f>#REF!</f>
        <v>#REF!</v>
      </c>
    </row>
    <row r="9781" spans="2:5">
      <c r="B9781" s="1035" t="e">
        <f>#REF!</f>
        <v>#REF!</v>
      </c>
      <c r="C9781" s="1036" t="e">
        <f>#REF!</f>
        <v>#REF!</v>
      </c>
      <c r="D9781" s="1035" t="e">
        <f>#REF!</f>
        <v>#REF!</v>
      </c>
      <c r="E9781" s="1037" t="e">
        <f>#REF!</f>
        <v>#REF!</v>
      </c>
    </row>
    <row r="9782" spans="2:5">
      <c r="B9782" s="1035" t="e">
        <f>#REF!</f>
        <v>#REF!</v>
      </c>
      <c r="C9782" s="1036" t="e">
        <f>#REF!</f>
        <v>#REF!</v>
      </c>
      <c r="D9782" s="1035" t="e">
        <f>#REF!</f>
        <v>#REF!</v>
      </c>
      <c r="E9782" s="1037" t="e">
        <f>#REF!</f>
        <v>#REF!</v>
      </c>
    </row>
    <row r="9783" spans="2:5">
      <c r="B9783" s="1035" t="e">
        <f>#REF!</f>
        <v>#REF!</v>
      </c>
      <c r="C9783" s="1036" t="e">
        <f>#REF!</f>
        <v>#REF!</v>
      </c>
      <c r="D9783" s="1035" t="e">
        <f>#REF!</f>
        <v>#REF!</v>
      </c>
      <c r="E9783" s="1037" t="e">
        <f>#REF!</f>
        <v>#REF!</v>
      </c>
    </row>
    <row r="9784" spans="2:5">
      <c r="B9784" s="1035" t="e">
        <f>#REF!</f>
        <v>#REF!</v>
      </c>
      <c r="C9784" s="1036" t="e">
        <f>#REF!</f>
        <v>#REF!</v>
      </c>
      <c r="D9784" s="1035" t="e">
        <f>#REF!</f>
        <v>#REF!</v>
      </c>
      <c r="E9784" s="1037" t="e">
        <f>#REF!</f>
        <v>#REF!</v>
      </c>
    </row>
    <row r="9785" spans="2:5">
      <c r="B9785" s="1035" t="e">
        <f>#REF!</f>
        <v>#REF!</v>
      </c>
      <c r="C9785" s="1036" t="e">
        <f>#REF!</f>
        <v>#REF!</v>
      </c>
      <c r="D9785" s="1035" t="e">
        <f>#REF!</f>
        <v>#REF!</v>
      </c>
      <c r="E9785" s="1037" t="e">
        <f>#REF!</f>
        <v>#REF!</v>
      </c>
    </row>
    <row r="9786" spans="2:5">
      <c r="B9786" s="1035" t="e">
        <f>#REF!</f>
        <v>#REF!</v>
      </c>
      <c r="C9786" s="1036" t="e">
        <f>#REF!</f>
        <v>#REF!</v>
      </c>
      <c r="D9786" s="1035" t="e">
        <f>#REF!</f>
        <v>#REF!</v>
      </c>
      <c r="E9786" s="1037" t="e">
        <f>#REF!</f>
        <v>#REF!</v>
      </c>
    </row>
    <row r="9787" spans="2:5" s="1034" customFormat="1">
      <c r="B9787" s="1035" t="e">
        <f>#REF!</f>
        <v>#REF!</v>
      </c>
      <c r="C9787" s="1036" t="e">
        <f>#REF!</f>
        <v>#REF!</v>
      </c>
      <c r="D9787" s="1035" t="e">
        <f>#REF!</f>
        <v>#REF!</v>
      </c>
      <c r="E9787" s="1037" t="e">
        <f>#REF!</f>
        <v>#REF!</v>
      </c>
    </row>
    <row r="9788" spans="2:5">
      <c r="B9788" s="1035" t="e">
        <f>#REF!</f>
        <v>#REF!</v>
      </c>
      <c r="C9788" s="1036" t="e">
        <f>#REF!</f>
        <v>#REF!</v>
      </c>
      <c r="D9788" s="1035" t="e">
        <f>#REF!</f>
        <v>#REF!</v>
      </c>
      <c r="E9788" s="1037" t="e">
        <f>#REF!</f>
        <v>#REF!</v>
      </c>
    </row>
    <row r="9789" spans="2:5">
      <c r="B9789" s="1035" t="e">
        <f>#REF!</f>
        <v>#REF!</v>
      </c>
      <c r="C9789" s="1036" t="e">
        <f>#REF!</f>
        <v>#REF!</v>
      </c>
      <c r="D9789" s="1035" t="e">
        <f>#REF!</f>
        <v>#REF!</v>
      </c>
      <c r="E9789" s="1037" t="e">
        <f>#REF!</f>
        <v>#REF!</v>
      </c>
    </row>
    <row r="9790" spans="2:5">
      <c r="B9790" s="1035" t="e">
        <f>#REF!</f>
        <v>#REF!</v>
      </c>
      <c r="C9790" s="1036" t="e">
        <f>#REF!</f>
        <v>#REF!</v>
      </c>
      <c r="D9790" s="1035" t="e">
        <f>#REF!</f>
        <v>#REF!</v>
      </c>
      <c r="E9790" s="1037" t="e">
        <f>#REF!</f>
        <v>#REF!</v>
      </c>
    </row>
    <row r="9791" spans="2:5">
      <c r="B9791" s="1035" t="e">
        <f>#REF!</f>
        <v>#REF!</v>
      </c>
      <c r="C9791" s="1036" t="e">
        <f>#REF!</f>
        <v>#REF!</v>
      </c>
      <c r="D9791" s="1035" t="e">
        <f>#REF!</f>
        <v>#REF!</v>
      </c>
      <c r="E9791" s="1037" t="e">
        <f>#REF!</f>
        <v>#REF!</v>
      </c>
    </row>
    <row r="9792" spans="2:5">
      <c r="B9792" s="1081" t="e">
        <f>#REF!</f>
        <v>#REF!</v>
      </c>
      <c r="C9792" s="1082" t="e">
        <f>#REF!</f>
        <v>#REF!</v>
      </c>
      <c r="D9792" s="1081" t="e">
        <f>#REF!</f>
        <v>#REF!</v>
      </c>
      <c r="E9792" s="1083" t="e">
        <f>#REF!</f>
        <v>#REF!</v>
      </c>
    </row>
  </sheetData>
  <pageMargins left="0.511811024" right="0.511811024" top="0.78740157499999996" bottom="0.78740157499999996" header="0.31496062000000002" footer="0.31496062000000002"/>
  <pageSetup paperSize="9" scale="67" orientation="portrait" r:id="rId1"/>
</worksheet>
</file>

<file path=xl/worksheets/sheet6.xml><?xml version="1.0" encoding="utf-8"?>
<worksheet xmlns="http://schemas.openxmlformats.org/spreadsheetml/2006/main" xmlns:r="http://schemas.openxmlformats.org/officeDocument/2006/relationships">
  <sheetPr>
    <tabColor theme="5" tint="0.39997558519241921"/>
  </sheetPr>
  <dimension ref="A1:IV146"/>
  <sheetViews>
    <sheetView view="pageBreakPreview" zoomScale="70" zoomScaleSheetLayoutView="70" workbookViewId="0">
      <selection activeCell="K5" sqref="K5:K6"/>
    </sheetView>
  </sheetViews>
  <sheetFormatPr defaultRowHeight="12.75"/>
  <cols>
    <col min="1" max="1" width="15.5703125" style="96" customWidth="1"/>
    <col min="2" max="2" width="21.7109375" style="98" customWidth="1"/>
    <col min="3" max="3" width="95.5703125" style="98" customWidth="1"/>
    <col min="4" max="4" width="13.85546875" style="99" customWidth="1"/>
    <col min="5" max="5" width="21" style="100" customWidth="1"/>
    <col min="6" max="6" width="16.7109375" style="101" customWidth="1"/>
    <col min="7" max="7" width="25.5703125" style="102" customWidth="1"/>
    <col min="8" max="8" width="11" style="96" bestFit="1" customWidth="1"/>
    <col min="9" max="257" width="9.140625" style="96"/>
    <col min="258" max="258" width="21" style="96" customWidth="1"/>
    <col min="259" max="259" width="81.42578125" style="96" customWidth="1"/>
    <col min="260" max="261" width="15.5703125" style="96" customWidth="1"/>
    <col min="262" max="262" width="14.140625" style="96" bestFit="1" customWidth="1"/>
    <col min="263" max="263" width="18" style="96" bestFit="1" customWidth="1"/>
    <col min="264" max="264" width="11" style="96" bestFit="1" customWidth="1"/>
    <col min="265" max="513" width="9.140625" style="96"/>
    <col min="514" max="514" width="21" style="96" customWidth="1"/>
    <col min="515" max="515" width="81.42578125" style="96" customWidth="1"/>
    <col min="516" max="517" width="15.5703125" style="96" customWidth="1"/>
    <col min="518" max="518" width="14.140625" style="96" bestFit="1" customWidth="1"/>
    <col min="519" max="519" width="18" style="96" bestFit="1" customWidth="1"/>
    <col min="520" max="520" width="11" style="96" bestFit="1" customWidth="1"/>
    <col min="521" max="769" width="9.140625" style="96"/>
    <col min="770" max="770" width="21" style="96" customWidth="1"/>
    <col min="771" max="771" width="81.42578125" style="96" customWidth="1"/>
    <col min="772" max="773" width="15.5703125" style="96" customWidth="1"/>
    <col min="774" max="774" width="14.140625" style="96" bestFit="1" customWidth="1"/>
    <col min="775" max="775" width="18" style="96" bestFit="1" customWidth="1"/>
    <col min="776" max="776" width="11" style="96" bestFit="1" customWidth="1"/>
    <col min="777" max="1025" width="9.140625" style="96"/>
    <col min="1026" max="1026" width="21" style="96" customWidth="1"/>
    <col min="1027" max="1027" width="81.42578125" style="96" customWidth="1"/>
    <col min="1028" max="1029" width="15.5703125" style="96" customWidth="1"/>
    <col min="1030" max="1030" width="14.140625" style="96" bestFit="1" customWidth="1"/>
    <col min="1031" max="1031" width="18" style="96" bestFit="1" customWidth="1"/>
    <col min="1032" max="1032" width="11" style="96" bestFit="1" customWidth="1"/>
    <col min="1033" max="1281" width="9.140625" style="96"/>
    <col min="1282" max="1282" width="21" style="96" customWidth="1"/>
    <col min="1283" max="1283" width="81.42578125" style="96" customWidth="1"/>
    <col min="1284" max="1285" width="15.5703125" style="96" customWidth="1"/>
    <col min="1286" max="1286" width="14.140625" style="96" bestFit="1" customWidth="1"/>
    <col min="1287" max="1287" width="18" style="96" bestFit="1" customWidth="1"/>
    <col min="1288" max="1288" width="11" style="96" bestFit="1" customWidth="1"/>
    <col min="1289" max="1537" width="9.140625" style="96"/>
    <col min="1538" max="1538" width="21" style="96" customWidth="1"/>
    <col min="1539" max="1539" width="81.42578125" style="96" customWidth="1"/>
    <col min="1540" max="1541" width="15.5703125" style="96" customWidth="1"/>
    <col min="1542" max="1542" width="14.140625" style="96" bestFit="1" customWidth="1"/>
    <col min="1543" max="1543" width="18" style="96" bestFit="1" customWidth="1"/>
    <col min="1544" max="1544" width="11" style="96" bestFit="1" customWidth="1"/>
    <col min="1545" max="1793" width="9.140625" style="96"/>
    <col min="1794" max="1794" width="21" style="96" customWidth="1"/>
    <col min="1795" max="1795" width="81.42578125" style="96" customWidth="1"/>
    <col min="1796" max="1797" width="15.5703125" style="96" customWidth="1"/>
    <col min="1798" max="1798" width="14.140625" style="96" bestFit="1" customWidth="1"/>
    <col min="1799" max="1799" width="18" style="96" bestFit="1" customWidth="1"/>
    <col min="1800" max="1800" width="11" style="96" bestFit="1" customWidth="1"/>
    <col min="1801" max="2049" width="9.140625" style="96"/>
    <col min="2050" max="2050" width="21" style="96" customWidth="1"/>
    <col min="2051" max="2051" width="81.42578125" style="96" customWidth="1"/>
    <col min="2052" max="2053" width="15.5703125" style="96" customWidth="1"/>
    <col min="2054" max="2054" width="14.140625" style="96" bestFit="1" customWidth="1"/>
    <col min="2055" max="2055" width="18" style="96" bestFit="1" customWidth="1"/>
    <col min="2056" max="2056" width="11" style="96" bestFit="1" customWidth="1"/>
    <col min="2057" max="2305" width="9.140625" style="96"/>
    <col min="2306" max="2306" width="21" style="96" customWidth="1"/>
    <col min="2307" max="2307" width="81.42578125" style="96" customWidth="1"/>
    <col min="2308" max="2309" width="15.5703125" style="96" customWidth="1"/>
    <col min="2310" max="2310" width="14.140625" style="96" bestFit="1" customWidth="1"/>
    <col min="2311" max="2311" width="18" style="96" bestFit="1" customWidth="1"/>
    <col min="2312" max="2312" width="11" style="96" bestFit="1" customWidth="1"/>
    <col min="2313" max="2561" width="9.140625" style="96"/>
    <col min="2562" max="2562" width="21" style="96" customWidth="1"/>
    <col min="2563" max="2563" width="81.42578125" style="96" customWidth="1"/>
    <col min="2564" max="2565" width="15.5703125" style="96" customWidth="1"/>
    <col min="2566" max="2566" width="14.140625" style="96" bestFit="1" customWidth="1"/>
    <col min="2567" max="2567" width="18" style="96" bestFit="1" customWidth="1"/>
    <col min="2568" max="2568" width="11" style="96" bestFit="1" customWidth="1"/>
    <col min="2569" max="2817" width="9.140625" style="96"/>
    <col min="2818" max="2818" width="21" style="96" customWidth="1"/>
    <col min="2819" max="2819" width="81.42578125" style="96" customWidth="1"/>
    <col min="2820" max="2821" width="15.5703125" style="96" customWidth="1"/>
    <col min="2822" max="2822" width="14.140625" style="96" bestFit="1" customWidth="1"/>
    <col min="2823" max="2823" width="18" style="96" bestFit="1" customWidth="1"/>
    <col min="2824" max="2824" width="11" style="96" bestFit="1" customWidth="1"/>
    <col min="2825" max="3073" width="9.140625" style="96"/>
    <col min="3074" max="3074" width="21" style="96" customWidth="1"/>
    <col min="3075" max="3075" width="81.42578125" style="96" customWidth="1"/>
    <col min="3076" max="3077" width="15.5703125" style="96" customWidth="1"/>
    <col min="3078" max="3078" width="14.140625" style="96" bestFit="1" customWidth="1"/>
    <col min="3079" max="3079" width="18" style="96" bestFit="1" customWidth="1"/>
    <col min="3080" max="3080" width="11" style="96" bestFit="1" customWidth="1"/>
    <col min="3081" max="3329" width="9.140625" style="96"/>
    <col min="3330" max="3330" width="21" style="96" customWidth="1"/>
    <col min="3331" max="3331" width="81.42578125" style="96" customWidth="1"/>
    <col min="3332" max="3333" width="15.5703125" style="96" customWidth="1"/>
    <col min="3334" max="3334" width="14.140625" style="96" bestFit="1" customWidth="1"/>
    <col min="3335" max="3335" width="18" style="96" bestFit="1" customWidth="1"/>
    <col min="3336" max="3336" width="11" style="96" bestFit="1" customWidth="1"/>
    <col min="3337" max="3585" width="9.140625" style="96"/>
    <col min="3586" max="3586" width="21" style="96" customWidth="1"/>
    <col min="3587" max="3587" width="81.42578125" style="96" customWidth="1"/>
    <col min="3588" max="3589" width="15.5703125" style="96" customWidth="1"/>
    <col min="3590" max="3590" width="14.140625" style="96" bestFit="1" customWidth="1"/>
    <col min="3591" max="3591" width="18" style="96" bestFit="1" customWidth="1"/>
    <col min="3592" max="3592" width="11" style="96" bestFit="1" customWidth="1"/>
    <col min="3593" max="3841" width="9.140625" style="96"/>
    <col min="3842" max="3842" width="21" style="96" customWidth="1"/>
    <col min="3843" max="3843" width="81.42578125" style="96" customWidth="1"/>
    <col min="3844" max="3845" width="15.5703125" style="96" customWidth="1"/>
    <col min="3846" max="3846" width="14.140625" style="96" bestFit="1" customWidth="1"/>
    <col min="3847" max="3847" width="18" style="96" bestFit="1" customWidth="1"/>
    <col min="3848" max="3848" width="11" style="96" bestFit="1" customWidth="1"/>
    <col min="3849" max="4097" width="9.140625" style="96"/>
    <col min="4098" max="4098" width="21" style="96" customWidth="1"/>
    <col min="4099" max="4099" width="81.42578125" style="96" customWidth="1"/>
    <col min="4100" max="4101" width="15.5703125" style="96" customWidth="1"/>
    <col min="4102" max="4102" width="14.140625" style="96" bestFit="1" customWidth="1"/>
    <col min="4103" max="4103" width="18" style="96" bestFit="1" customWidth="1"/>
    <col min="4104" max="4104" width="11" style="96" bestFit="1" customWidth="1"/>
    <col min="4105" max="4353" width="9.140625" style="96"/>
    <col min="4354" max="4354" width="21" style="96" customWidth="1"/>
    <col min="4355" max="4355" width="81.42578125" style="96" customWidth="1"/>
    <col min="4356" max="4357" width="15.5703125" style="96" customWidth="1"/>
    <col min="4358" max="4358" width="14.140625" style="96" bestFit="1" customWidth="1"/>
    <col min="4359" max="4359" width="18" style="96" bestFit="1" customWidth="1"/>
    <col min="4360" max="4360" width="11" style="96" bestFit="1" customWidth="1"/>
    <col min="4361" max="4609" width="9.140625" style="96"/>
    <col min="4610" max="4610" width="21" style="96" customWidth="1"/>
    <col min="4611" max="4611" width="81.42578125" style="96" customWidth="1"/>
    <col min="4612" max="4613" width="15.5703125" style="96" customWidth="1"/>
    <col min="4614" max="4614" width="14.140625" style="96" bestFit="1" customWidth="1"/>
    <col min="4615" max="4615" width="18" style="96" bestFit="1" customWidth="1"/>
    <col min="4616" max="4616" width="11" style="96" bestFit="1" customWidth="1"/>
    <col min="4617" max="4865" width="9.140625" style="96"/>
    <col min="4866" max="4866" width="21" style="96" customWidth="1"/>
    <col min="4867" max="4867" width="81.42578125" style="96" customWidth="1"/>
    <col min="4868" max="4869" width="15.5703125" style="96" customWidth="1"/>
    <col min="4870" max="4870" width="14.140625" style="96" bestFit="1" customWidth="1"/>
    <col min="4871" max="4871" width="18" style="96" bestFit="1" customWidth="1"/>
    <col min="4872" max="4872" width="11" style="96" bestFit="1" customWidth="1"/>
    <col min="4873" max="5121" width="9.140625" style="96"/>
    <col min="5122" max="5122" width="21" style="96" customWidth="1"/>
    <col min="5123" max="5123" width="81.42578125" style="96" customWidth="1"/>
    <col min="5124" max="5125" width="15.5703125" style="96" customWidth="1"/>
    <col min="5126" max="5126" width="14.140625" style="96" bestFit="1" customWidth="1"/>
    <col min="5127" max="5127" width="18" style="96" bestFit="1" customWidth="1"/>
    <col min="5128" max="5128" width="11" style="96" bestFit="1" customWidth="1"/>
    <col min="5129" max="5377" width="9.140625" style="96"/>
    <col min="5378" max="5378" width="21" style="96" customWidth="1"/>
    <col min="5379" max="5379" width="81.42578125" style="96" customWidth="1"/>
    <col min="5380" max="5381" width="15.5703125" style="96" customWidth="1"/>
    <col min="5382" max="5382" width="14.140625" style="96" bestFit="1" customWidth="1"/>
    <col min="5383" max="5383" width="18" style="96" bestFit="1" customWidth="1"/>
    <col min="5384" max="5384" width="11" style="96" bestFit="1" customWidth="1"/>
    <col min="5385" max="5633" width="9.140625" style="96"/>
    <col min="5634" max="5634" width="21" style="96" customWidth="1"/>
    <col min="5635" max="5635" width="81.42578125" style="96" customWidth="1"/>
    <col min="5636" max="5637" width="15.5703125" style="96" customWidth="1"/>
    <col min="5638" max="5638" width="14.140625" style="96" bestFit="1" customWidth="1"/>
    <col min="5639" max="5639" width="18" style="96" bestFit="1" customWidth="1"/>
    <col min="5640" max="5640" width="11" style="96" bestFit="1" customWidth="1"/>
    <col min="5641" max="5889" width="9.140625" style="96"/>
    <col min="5890" max="5890" width="21" style="96" customWidth="1"/>
    <col min="5891" max="5891" width="81.42578125" style="96" customWidth="1"/>
    <col min="5892" max="5893" width="15.5703125" style="96" customWidth="1"/>
    <col min="5894" max="5894" width="14.140625" style="96" bestFit="1" customWidth="1"/>
    <col min="5895" max="5895" width="18" style="96" bestFit="1" customWidth="1"/>
    <col min="5896" max="5896" width="11" style="96" bestFit="1" customWidth="1"/>
    <col min="5897" max="6145" width="9.140625" style="96"/>
    <col min="6146" max="6146" width="21" style="96" customWidth="1"/>
    <col min="6147" max="6147" width="81.42578125" style="96" customWidth="1"/>
    <col min="6148" max="6149" width="15.5703125" style="96" customWidth="1"/>
    <col min="6150" max="6150" width="14.140625" style="96" bestFit="1" customWidth="1"/>
    <col min="6151" max="6151" width="18" style="96" bestFit="1" customWidth="1"/>
    <col min="6152" max="6152" width="11" style="96" bestFit="1" customWidth="1"/>
    <col min="6153" max="6401" width="9.140625" style="96"/>
    <col min="6402" max="6402" width="21" style="96" customWidth="1"/>
    <col min="6403" max="6403" width="81.42578125" style="96" customWidth="1"/>
    <col min="6404" max="6405" width="15.5703125" style="96" customWidth="1"/>
    <col min="6406" max="6406" width="14.140625" style="96" bestFit="1" customWidth="1"/>
    <col min="6407" max="6407" width="18" style="96" bestFit="1" customWidth="1"/>
    <col min="6408" max="6408" width="11" style="96" bestFit="1" customWidth="1"/>
    <col min="6409" max="6657" width="9.140625" style="96"/>
    <col min="6658" max="6658" width="21" style="96" customWidth="1"/>
    <col min="6659" max="6659" width="81.42578125" style="96" customWidth="1"/>
    <col min="6660" max="6661" width="15.5703125" style="96" customWidth="1"/>
    <col min="6662" max="6662" width="14.140625" style="96" bestFit="1" customWidth="1"/>
    <col min="6663" max="6663" width="18" style="96" bestFit="1" customWidth="1"/>
    <col min="6664" max="6664" width="11" style="96" bestFit="1" customWidth="1"/>
    <col min="6665" max="6913" width="9.140625" style="96"/>
    <col min="6914" max="6914" width="21" style="96" customWidth="1"/>
    <col min="6915" max="6915" width="81.42578125" style="96" customWidth="1"/>
    <col min="6916" max="6917" width="15.5703125" style="96" customWidth="1"/>
    <col min="6918" max="6918" width="14.140625" style="96" bestFit="1" customWidth="1"/>
    <col min="6919" max="6919" width="18" style="96" bestFit="1" customWidth="1"/>
    <col min="6920" max="6920" width="11" style="96" bestFit="1" customWidth="1"/>
    <col min="6921" max="7169" width="9.140625" style="96"/>
    <col min="7170" max="7170" width="21" style="96" customWidth="1"/>
    <col min="7171" max="7171" width="81.42578125" style="96" customWidth="1"/>
    <col min="7172" max="7173" width="15.5703125" style="96" customWidth="1"/>
    <col min="7174" max="7174" width="14.140625" style="96" bestFit="1" customWidth="1"/>
    <col min="7175" max="7175" width="18" style="96" bestFit="1" customWidth="1"/>
    <col min="7176" max="7176" width="11" style="96" bestFit="1" customWidth="1"/>
    <col min="7177" max="7425" width="9.140625" style="96"/>
    <col min="7426" max="7426" width="21" style="96" customWidth="1"/>
    <col min="7427" max="7427" width="81.42578125" style="96" customWidth="1"/>
    <col min="7428" max="7429" width="15.5703125" style="96" customWidth="1"/>
    <col min="7430" max="7430" width="14.140625" style="96" bestFit="1" customWidth="1"/>
    <col min="7431" max="7431" width="18" style="96" bestFit="1" customWidth="1"/>
    <col min="7432" max="7432" width="11" style="96" bestFit="1" customWidth="1"/>
    <col min="7433" max="7681" width="9.140625" style="96"/>
    <col min="7682" max="7682" width="21" style="96" customWidth="1"/>
    <col min="7683" max="7683" width="81.42578125" style="96" customWidth="1"/>
    <col min="7684" max="7685" width="15.5703125" style="96" customWidth="1"/>
    <col min="7686" max="7686" width="14.140625" style="96" bestFit="1" customWidth="1"/>
    <col min="7687" max="7687" width="18" style="96" bestFit="1" customWidth="1"/>
    <col min="7688" max="7688" width="11" style="96" bestFit="1" customWidth="1"/>
    <col min="7689" max="7937" width="9.140625" style="96"/>
    <col min="7938" max="7938" width="21" style="96" customWidth="1"/>
    <col min="7939" max="7939" width="81.42578125" style="96" customWidth="1"/>
    <col min="7940" max="7941" width="15.5703125" style="96" customWidth="1"/>
    <col min="7942" max="7942" width="14.140625" style="96" bestFit="1" customWidth="1"/>
    <col min="7943" max="7943" width="18" style="96" bestFit="1" customWidth="1"/>
    <col min="7944" max="7944" width="11" style="96" bestFit="1" customWidth="1"/>
    <col min="7945" max="8193" width="9.140625" style="96"/>
    <col min="8194" max="8194" width="21" style="96" customWidth="1"/>
    <col min="8195" max="8195" width="81.42578125" style="96" customWidth="1"/>
    <col min="8196" max="8197" width="15.5703125" style="96" customWidth="1"/>
    <col min="8198" max="8198" width="14.140625" style="96" bestFit="1" customWidth="1"/>
    <col min="8199" max="8199" width="18" style="96" bestFit="1" customWidth="1"/>
    <col min="8200" max="8200" width="11" style="96" bestFit="1" customWidth="1"/>
    <col min="8201" max="8449" width="9.140625" style="96"/>
    <col min="8450" max="8450" width="21" style="96" customWidth="1"/>
    <col min="8451" max="8451" width="81.42578125" style="96" customWidth="1"/>
    <col min="8452" max="8453" width="15.5703125" style="96" customWidth="1"/>
    <col min="8454" max="8454" width="14.140625" style="96" bestFit="1" customWidth="1"/>
    <col min="8455" max="8455" width="18" style="96" bestFit="1" customWidth="1"/>
    <col min="8456" max="8456" width="11" style="96" bestFit="1" customWidth="1"/>
    <col min="8457" max="8705" width="9.140625" style="96"/>
    <col min="8706" max="8706" width="21" style="96" customWidth="1"/>
    <col min="8707" max="8707" width="81.42578125" style="96" customWidth="1"/>
    <col min="8708" max="8709" width="15.5703125" style="96" customWidth="1"/>
    <col min="8710" max="8710" width="14.140625" style="96" bestFit="1" customWidth="1"/>
    <col min="8711" max="8711" width="18" style="96" bestFit="1" customWidth="1"/>
    <col min="8712" max="8712" width="11" style="96" bestFit="1" customWidth="1"/>
    <col min="8713" max="8961" width="9.140625" style="96"/>
    <col min="8962" max="8962" width="21" style="96" customWidth="1"/>
    <col min="8963" max="8963" width="81.42578125" style="96" customWidth="1"/>
    <col min="8964" max="8965" width="15.5703125" style="96" customWidth="1"/>
    <col min="8966" max="8966" width="14.140625" style="96" bestFit="1" customWidth="1"/>
    <col min="8967" max="8967" width="18" style="96" bestFit="1" customWidth="1"/>
    <col min="8968" max="8968" width="11" style="96" bestFit="1" customWidth="1"/>
    <col min="8969" max="9217" width="9.140625" style="96"/>
    <col min="9218" max="9218" width="21" style="96" customWidth="1"/>
    <col min="9219" max="9219" width="81.42578125" style="96" customWidth="1"/>
    <col min="9220" max="9221" width="15.5703125" style="96" customWidth="1"/>
    <col min="9222" max="9222" width="14.140625" style="96" bestFit="1" customWidth="1"/>
    <col min="9223" max="9223" width="18" style="96" bestFit="1" customWidth="1"/>
    <col min="9224" max="9224" width="11" style="96" bestFit="1" customWidth="1"/>
    <col min="9225" max="9473" width="9.140625" style="96"/>
    <col min="9474" max="9474" width="21" style="96" customWidth="1"/>
    <col min="9475" max="9475" width="81.42578125" style="96" customWidth="1"/>
    <col min="9476" max="9477" width="15.5703125" style="96" customWidth="1"/>
    <col min="9478" max="9478" width="14.140625" style="96" bestFit="1" customWidth="1"/>
    <col min="9479" max="9479" width="18" style="96" bestFit="1" customWidth="1"/>
    <col min="9480" max="9480" width="11" style="96" bestFit="1" customWidth="1"/>
    <col min="9481" max="9729" width="9.140625" style="96"/>
    <col min="9730" max="9730" width="21" style="96" customWidth="1"/>
    <col min="9731" max="9731" width="81.42578125" style="96" customWidth="1"/>
    <col min="9732" max="9733" width="15.5703125" style="96" customWidth="1"/>
    <col min="9734" max="9734" width="14.140625" style="96" bestFit="1" customWidth="1"/>
    <col min="9735" max="9735" width="18" style="96" bestFit="1" customWidth="1"/>
    <col min="9736" max="9736" width="11" style="96" bestFit="1" customWidth="1"/>
    <col min="9737" max="9985" width="9.140625" style="96"/>
    <col min="9986" max="9986" width="21" style="96" customWidth="1"/>
    <col min="9987" max="9987" width="81.42578125" style="96" customWidth="1"/>
    <col min="9988" max="9989" width="15.5703125" style="96" customWidth="1"/>
    <col min="9990" max="9990" width="14.140625" style="96" bestFit="1" customWidth="1"/>
    <col min="9991" max="9991" width="18" style="96" bestFit="1" customWidth="1"/>
    <col min="9992" max="9992" width="11" style="96" bestFit="1" customWidth="1"/>
    <col min="9993" max="10241" width="9.140625" style="96"/>
    <col min="10242" max="10242" width="21" style="96" customWidth="1"/>
    <col min="10243" max="10243" width="81.42578125" style="96" customWidth="1"/>
    <col min="10244" max="10245" width="15.5703125" style="96" customWidth="1"/>
    <col min="10246" max="10246" width="14.140625" style="96" bestFit="1" customWidth="1"/>
    <col min="10247" max="10247" width="18" style="96" bestFit="1" customWidth="1"/>
    <col min="10248" max="10248" width="11" style="96" bestFit="1" customWidth="1"/>
    <col min="10249" max="10497" width="9.140625" style="96"/>
    <col min="10498" max="10498" width="21" style="96" customWidth="1"/>
    <col min="10499" max="10499" width="81.42578125" style="96" customWidth="1"/>
    <col min="10500" max="10501" width="15.5703125" style="96" customWidth="1"/>
    <col min="10502" max="10502" width="14.140625" style="96" bestFit="1" customWidth="1"/>
    <col min="10503" max="10503" width="18" style="96" bestFit="1" customWidth="1"/>
    <col min="10504" max="10504" width="11" style="96" bestFit="1" customWidth="1"/>
    <col min="10505" max="10753" width="9.140625" style="96"/>
    <col min="10754" max="10754" width="21" style="96" customWidth="1"/>
    <col min="10755" max="10755" width="81.42578125" style="96" customWidth="1"/>
    <col min="10756" max="10757" width="15.5703125" style="96" customWidth="1"/>
    <col min="10758" max="10758" width="14.140625" style="96" bestFit="1" customWidth="1"/>
    <col min="10759" max="10759" width="18" style="96" bestFit="1" customWidth="1"/>
    <col min="10760" max="10760" width="11" style="96" bestFit="1" customWidth="1"/>
    <col min="10761" max="11009" width="9.140625" style="96"/>
    <col min="11010" max="11010" width="21" style="96" customWidth="1"/>
    <col min="11011" max="11011" width="81.42578125" style="96" customWidth="1"/>
    <col min="11012" max="11013" width="15.5703125" style="96" customWidth="1"/>
    <col min="11014" max="11014" width="14.140625" style="96" bestFit="1" customWidth="1"/>
    <col min="11015" max="11015" width="18" style="96" bestFit="1" customWidth="1"/>
    <col min="11016" max="11016" width="11" style="96" bestFit="1" customWidth="1"/>
    <col min="11017" max="11265" width="9.140625" style="96"/>
    <col min="11266" max="11266" width="21" style="96" customWidth="1"/>
    <col min="11267" max="11267" width="81.42578125" style="96" customWidth="1"/>
    <col min="11268" max="11269" width="15.5703125" style="96" customWidth="1"/>
    <col min="11270" max="11270" width="14.140625" style="96" bestFit="1" customWidth="1"/>
    <col min="11271" max="11271" width="18" style="96" bestFit="1" customWidth="1"/>
    <col min="11272" max="11272" width="11" style="96" bestFit="1" customWidth="1"/>
    <col min="11273" max="11521" width="9.140625" style="96"/>
    <col min="11522" max="11522" width="21" style="96" customWidth="1"/>
    <col min="11523" max="11523" width="81.42578125" style="96" customWidth="1"/>
    <col min="11524" max="11525" width="15.5703125" style="96" customWidth="1"/>
    <col min="11526" max="11526" width="14.140625" style="96" bestFit="1" customWidth="1"/>
    <col min="11527" max="11527" width="18" style="96" bestFit="1" customWidth="1"/>
    <col min="11528" max="11528" width="11" style="96" bestFit="1" customWidth="1"/>
    <col min="11529" max="11777" width="9.140625" style="96"/>
    <col min="11778" max="11778" width="21" style="96" customWidth="1"/>
    <col min="11779" max="11779" width="81.42578125" style="96" customWidth="1"/>
    <col min="11780" max="11781" width="15.5703125" style="96" customWidth="1"/>
    <col min="11782" max="11782" width="14.140625" style="96" bestFit="1" customWidth="1"/>
    <col min="11783" max="11783" width="18" style="96" bestFit="1" customWidth="1"/>
    <col min="11784" max="11784" width="11" style="96" bestFit="1" customWidth="1"/>
    <col min="11785" max="12033" width="9.140625" style="96"/>
    <col min="12034" max="12034" width="21" style="96" customWidth="1"/>
    <col min="12035" max="12035" width="81.42578125" style="96" customWidth="1"/>
    <col min="12036" max="12037" width="15.5703125" style="96" customWidth="1"/>
    <col min="12038" max="12038" width="14.140625" style="96" bestFit="1" customWidth="1"/>
    <col min="12039" max="12039" width="18" style="96" bestFit="1" customWidth="1"/>
    <col min="12040" max="12040" width="11" style="96" bestFit="1" customWidth="1"/>
    <col min="12041" max="12289" width="9.140625" style="96"/>
    <col min="12290" max="12290" width="21" style="96" customWidth="1"/>
    <col min="12291" max="12291" width="81.42578125" style="96" customWidth="1"/>
    <col min="12292" max="12293" width="15.5703125" style="96" customWidth="1"/>
    <col min="12294" max="12294" width="14.140625" style="96" bestFit="1" customWidth="1"/>
    <col min="12295" max="12295" width="18" style="96" bestFit="1" customWidth="1"/>
    <col min="12296" max="12296" width="11" style="96" bestFit="1" customWidth="1"/>
    <col min="12297" max="12545" width="9.140625" style="96"/>
    <col min="12546" max="12546" width="21" style="96" customWidth="1"/>
    <col min="12547" max="12547" width="81.42578125" style="96" customWidth="1"/>
    <col min="12548" max="12549" width="15.5703125" style="96" customWidth="1"/>
    <col min="12550" max="12550" width="14.140625" style="96" bestFit="1" customWidth="1"/>
    <col min="12551" max="12551" width="18" style="96" bestFit="1" customWidth="1"/>
    <col min="12552" max="12552" width="11" style="96" bestFit="1" customWidth="1"/>
    <col min="12553" max="12801" width="9.140625" style="96"/>
    <col min="12802" max="12802" width="21" style="96" customWidth="1"/>
    <col min="12803" max="12803" width="81.42578125" style="96" customWidth="1"/>
    <col min="12804" max="12805" width="15.5703125" style="96" customWidth="1"/>
    <col min="12806" max="12806" width="14.140625" style="96" bestFit="1" customWidth="1"/>
    <col min="12807" max="12807" width="18" style="96" bestFit="1" customWidth="1"/>
    <col min="12808" max="12808" width="11" style="96" bestFit="1" customWidth="1"/>
    <col min="12809" max="13057" width="9.140625" style="96"/>
    <col min="13058" max="13058" width="21" style="96" customWidth="1"/>
    <col min="13059" max="13059" width="81.42578125" style="96" customWidth="1"/>
    <col min="13060" max="13061" width="15.5703125" style="96" customWidth="1"/>
    <col min="13062" max="13062" width="14.140625" style="96" bestFit="1" customWidth="1"/>
    <col min="13063" max="13063" width="18" style="96" bestFit="1" customWidth="1"/>
    <col min="13064" max="13064" width="11" style="96" bestFit="1" customWidth="1"/>
    <col min="13065" max="13313" width="9.140625" style="96"/>
    <col min="13314" max="13314" width="21" style="96" customWidth="1"/>
    <col min="13315" max="13315" width="81.42578125" style="96" customWidth="1"/>
    <col min="13316" max="13317" width="15.5703125" style="96" customWidth="1"/>
    <col min="13318" max="13318" width="14.140625" style="96" bestFit="1" customWidth="1"/>
    <col min="13319" max="13319" width="18" style="96" bestFit="1" customWidth="1"/>
    <col min="13320" max="13320" width="11" style="96" bestFit="1" customWidth="1"/>
    <col min="13321" max="13569" width="9.140625" style="96"/>
    <col min="13570" max="13570" width="21" style="96" customWidth="1"/>
    <col min="13571" max="13571" width="81.42578125" style="96" customWidth="1"/>
    <col min="13572" max="13573" width="15.5703125" style="96" customWidth="1"/>
    <col min="13574" max="13574" width="14.140625" style="96" bestFit="1" customWidth="1"/>
    <col min="13575" max="13575" width="18" style="96" bestFit="1" customWidth="1"/>
    <col min="13576" max="13576" width="11" style="96" bestFit="1" customWidth="1"/>
    <col min="13577" max="13825" width="9.140625" style="96"/>
    <col min="13826" max="13826" width="21" style="96" customWidth="1"/>
    <col min="13827" max="13827" width="81.42578125" style="96" customWidth="1"/>
    <col min="13828" max="13829" width="15.5703125" style="96" customWidth="1"/>
    <col min="13830" max="13830" width="14.140625" style="96" bestFit="1" customWidth="1"/>
    <col min="13831" max="13831" width="18" style="96" bestFit="1" customWidth="1"/>
    <col min="13832" max="13832" width="11" style="96" bestFit="1" customWidth="1"/>
    <col min="13833" max="14081" width="9.140625" style="96"/>
    <col min="14082" max="14082" width="21" style="96" customWidth="1"/>
    <col min="14083" max="14083" width="81.42578125" style="96" customWidth="1"/>
    <col min="14084" max="14085" width="15.5703125" style="96" customWidth="1"/>
    <col min="14086" max="14086" width="14.140625" style="96" bestFit="1" customWidth="1"/>
    <col min="14087" max="14087" width="18" style="96" bestFit="1" customWidth="1"/>
    <col min="14088" max="14088" width="11" style="96" bestFit="1" customWidth="1"/>
    <col min="14089" max="14337" width="9.140625" style="96"/>
    <col min="14338" max="14338" width="21" style="96" customWidth="1"/>
    <col min="14339" max="14339" width="81.42578125" style="96" customWidth="1"/>
    <col min="14340" max="14341" width="15.5703125" style="96" customWidth="1"/>
    <col min="14342" max="14342" width="14.140625" style="96" bestFit="1" customWidth="1"/>
    <col min="14343" max="14343" width="18" style="96" bestFit="1" customWidth="1"/>
    <col min="14344" max="14344" width="11" style="96" bestFit="1" customWidth="1"/>
    <col min="14345" max="14593" width="9.140625" style="96"/>
    <col min="14594" max="14594" width="21" style="96" customWidth="1"/>
    <col min="14595" max="14595" width="81.42578125" style="96" customWidth="1"/>
    <col min="14596" max="14597" width="15.5703125" style="96" customWidth="1"/>
    <col min="14598" max="14598" width="14.140625" style="96" bestFit="1" customWidth="1"/>
    <col min="14599" max="14599" width="18" style="96" bestFit="1" customWidth="1"/>
    <col min="14600" max="14600" width="11" style="96" bestFit="1" customWidth="1"/>
    <col min="14601" max="14849" width="9.140625" style="96"/>
    <col min="14850" max="14850" width="21" style="96" customWidth="1"/>
    <col min="14851" max="14851" width="81.42578125" style="96" customWidth="1"/>
    <col min="14852" max="14853" width="15.5703125" style="96" customWidth="1"/>
    <col min="14854" max="14854" width="14.140625" style="96" bestFit="1" customWidth="1"/>
    <col min="14855" max="14855" width="18" style="96" bestFit="1" customWidth="1"/>
    <col min="14856" max="14856" width="11" style="96" bestFit="1" customWidth="1"/>
    <col min="14857" max="15105" width="9.140625" style="96"/>
    <col min="15106" max="15106" width="21" style="96" customWidth="1"/>
    <col min="15107" max="15107" width="81.42578125" style="96" customWidth="1"/>
    <col min="15108" max="15109" width="15.5703125" style="96" customWidth="1"/>
    <col min="15110" max="15110" width="14.140625" style="96" bestFit="1" customWidth="1"/>
    <col min="15111" max="15111" width="18" style="96" bestFit="1" customWidth="1"/>
    <col min="15112" max="15112" width="11" style="96" bestFit="1" customWidth="1"/>
    <col min="15113" max="15361" width="9.140625" style="96"/>
    <col min="15362" max="15362" width="21" style="96" customWidth="1"/>
    <col min="15363" max="15363" width="81.42578125" style="96" customWidth="1"/>
    <col min="15364" max="15365" width="15.5703125" style="96" customWidth="1"/>
    <col min="15366" max="15366" width="14.140625" style="96" bestFit="1" customWidth="1"/>
    <col min="15367" max="15367" width="18" style="96" bestFit="1" customWidth="1"/>
    <col min="15368" max="15368" width="11" style="96" bestFit="1" customWidth="1"/>
    <col min="15369" max="15617" width="9.140625" style="96"/>
    <col min="15618" max="15618" width="21" style="96" customWidth="1"/>
    <col min="15619" max="15619" width="81.42578125" style="96" customWidth="1"/>
    <col min="15620" max="15621" width="15.5703125" style="96" customWidth="1"/>
    <col min="15622" max="15622" width="14.140625" style="96" bestFit="1" customWidth="1"/>
    <col min="15623" max="15623" width="18" style="96" bestFit="1" customWidth="1"/>
    <col min="15624" max="15624" width="11" style="96" bestFit="1" customWidth="1"/>
    <col min="15625" max="15873" width="9.140625" style="96"/>
    <col min="15874" max="15874" width="21" style="96" customWidth="1"/>
    <col min="15875" max="15875" width="81.42578125" style="96" customWidth="1"/>
    <col min="15876" max="15877" width="15.5703125" style="96" customWidth="1"/>
    <col min="15878" max="15878" width="14.140625" style="96" bestFit="1" customWidth="1"/>
    <col min="15879" max="15879" width="18" style="96" bestFit="1" customWidth="1"/>
    <col min="15880" max="15880" width="11" style="96" bestFit="1" customWidth="1"/>
    <col min="15881" max="16129" width="9.140625" style="96"/>
    <col min="16130" max="16130" width="21" style="96" customWidth="1"/>
    <col min="16131" max="16131" width="81.42578125" style="96" customWidth="1"/>
    <col min="16132" max="16133" width="15.5703125" style="96" customWidth="1"/>
    <col min="16134" max="16134" width="14.140625" style="96" bestFit="1" customWidth="1"/>
    <col min="16135" max="16135" width="18" style="96" bestFit="1" customWidth="1"/>
    <col min="16136" max="16136" width="11" style="96" bestFit="1" customWidth="1"/>
    <col min="16137" max="16384" width="9.140625" style="96"/>
  </cols>
  <sheetData>
    <row r="1" spans="1:7" ht="13.5" thickBot="1"/>
    <row r="2" spans="1:7" s="76" customFormat="1" ht="6" thickBot="1">
      <c r="B2" s="77"/>
      <c r="C2" s="285"/>
      <c r="D2" s="78"/>
      <c r="E2" s="79"/>
      <c r="F2" s="79"/>
      <c r="G2" s="80"/>
    </row>
    <row r="3" spans="1:7" s="81" customFormat="1" ht="60" customHeight="1" thickBot="1">
      <c r="A3" s="670" t="s">
        <v>8915</v>
      </c>
      <c r="B3" s="286"/>
      <c r="C3" s="288" t="s">
        <v>3</v>
      </c>
      <c r="D3" s="2444" t="str">
        <f>'ORÇAMENTO '!F5</f>
        <v>Ref.: Tabela de Serviços
SINAPI (DEZEMBRO/2016)                                                     COM DESONERAÇÃO
e/ou composições PiniTCPO</v>
      </c>
      <c r="E3" s="2445"/>
      <c r="F3" s="2446"/>
      <c r="G3" s="2447"/>
    </row>
    <row r="4" spans="1:7" s="107" customFormat="1" ht="39.75" customHeight="1" thickBot="1">
      <c r="A4" s="670" t="s">
        <v>9120</v>
      </c>
      <c r="B4" s="287"/>
      <c r="C4" s="289" t="s">
        <v>4</v>
      </c>
      <c r="D4" s="290" t="s">
        <v>7</v>
      </c>
      <c r="E4" s="689">
        <v>0.28349999999999997</v>
      </c>
      <c r="F4" s="2448"/>
      <c r="G4" s="2449"/>
    </row>
    <row r="5" spans="1:7" s="82" customFormat="1" ht="15" customHeight="1" thickBot="1">
      <c r="B5" s="2431" t="s">
        <v>9809</v>
      </c>
      <c r="C5" s="2432"/>
      <c r="D5" s="2432"/>
      <c r="E5" s="2432"/>
      <c r="F5" s="2432"/>
      <c r="G5" s="2433"/>
    </row>
    <row r="6" spans="1:7" s="76" customFormat="1" ht="6" thickBot="1">
      <c r="B6" s="77"/>
      <c r="C6" s="285"/>
      <c r="D6" s="78"/>
      <c r="E6" s="79"/>
      <c r="F6" s="79"/>
      <c r="G6" s="80"/>
    </row>
    <row r="7" spans="1:7" s="83" customFormat="1" ht="18" customHeight="1">
      <c r="B7" s="416" t="str">
        <f>[3]ORÇAMENTO!C9</f>
        <v>OBRA:</v>
      </c>
      <c r="C7" s="413" t="str">
        <f>'ORÇAMENTO '!D9</f>
        <v>CONSTRUÇÃO DA UNIDADE DESCENTRALIZADA DE REABILITAÇÃO- UDR</v>
      </c>
      <c r="D7" s="413"/>
      <c r="E7" s="413"/>
      <c r="F7" s="484" t="str">
        <f>[3]ORÇAMENTO!I9</f>
        <v>DATA:</v>
      </c>
      <c r="G7" s="485">
        <f>'ORÇAMENTO '!J9</f>
        <v>42907</v>
      </c>
    </row>
    <row r="8" spans="1:7" s="103" customFormat="1" ht="16.5" thickBot="1">
      <c r="B8" s="416" t="str">
        <f>[3]ORÇAMENTO!C10</f>
        <v>LOCAL:</v>
      </c>
      <c r="C8" s="417" t="str">
        <f>'ORÇAMENTO '!D10</f>
        <v>RODOVIA PALMIRO PAES DE BARROS - MT 040 , JARDIM ESTORIL , SANTO ANTÔNIO DO LERVERGER- MT</v>
      </c>
      <c r="D8" s="417"/>
      <c r="E8" s="486"/>
      <c r="F8" s="418" t="str">
        <f>[3]ORÇAMENTO!I10</f>
        <v>LEIS SOCIAIS:</v>
      </c>
      <c r="G8" s="419">
        <f>'ORÇAMENTO '!J10</f>
        <v>0.90010000000000001</v>
      </c>
    </row>
    <row r="9" spans="1:7" s="85" customFormat="1" ht="6" thickBot="1">
      <c r="B9" s="86"/>
      <c r="C9" s="87"/>
      <c r="D9" s="88"/>
      <c r="E9" s="89"/>
      <c r="F9" s="89"/>
      <c r="G9" s="90"/>
    </row>
    <row r="10" spans="1:7" s="103" customFormat="1" ht="18.75" thickBot="1">
      <c r="B10" s="2428" t="s">
        <v>8298</v>
      </c>
      <c r="C10" s="2429"/>
      <c r="D10" s="2429"/>
      <c r="E10" s="2429"/>
      <c r="F10" s="2429"/>
      <c r="G10" s="2430"/>
    </row>
    <row r="11" spans="1:7" s="85" customFormat="1" ht="6" thickBot="1">
      <c r="B11" s="86"/>
      <c r="C11" s="87"/>
      <c r="D11" s="88"/>
      <c r="E11" s="89"/>
      <c r="F11" s="89"/>
      <c r="G11" s="90"/>
    </row>
    <row r="12" spans="1:7" ht="7.5" customHeight="1" thickBot="1">
      <c r="B12" s="97"/>
      <c r="C12" s="97"/>
      <c r="D12" s="97"/>
      <c r="E12" s="97"/>
      <c r="F12" s="92"/>
      <c r="G12" s="92"/>
    </row>
    <row r="13" spans="1:7" s="701" customFormat="1" ht="15.75">
      <c r="B13" s="464" t="s">
        <v>3228</v>
      </c>
      <c r="C13" s="487" t="s">
        <v>3143</v>
      </c>
      <c r="D13" s="488"/>
      <c r="E13" s="488"/>
      <c r="F13" s="489"/>
      <c r="G13" s="460" t="s">
        <v>0</v>
      </c>
    </row>
    <row r="14" spans="1:7" s="700" customFormat="1" ht="47.25">
      <c r="B14" s="425" t="s">
        <v>3134</v>
      </c>
      <c r="C14" s="661" t="s">
        <v>3089</v>
      </c>
      <c r="D14" s="661" t="s">
        <v>30</v>
      </c>
      <c r="E14" s="661" t="s">
        <v>3090</v>
      </c>
      <c r="F14" s="662" t="s">
        <v>3091</v>
      </c>
      <c r="G14" s="663" t="s">
        <v>3092</v>
      </c>
    </row>
    <row r="15" spans="1:7" s="700" customFormat="1" ht="15.75">
      <c r="B15" s="2396" t="s">
        <v>3093</v>
      </c>
      <c r="C15" s="2397"/>
      <c r="D15" s="2397"/>
      <c r="E15" s="2397"/>
      <c r="F15" s="2397"/>
      <c r="G15" s="2398"/>
    </row>
    <row r="16" spans="1:7" s="700" customFormat="1" ht="30">
      <c r="A16" s="671" t="s">
        <v>8915</v>
      </c>
      <c r="B16" s="664">
        <v>370</v>
      </c>
      <c r="C16" s="312" t="str">
        <f>IF($A16="INSUMO",VLOOKUP($B16,'BANCO DE DADOS DEZEMBRO INS'!$A:$D,2,FALSE),VLOOKUP($B16,'BANCO DE DADOS DEZEMBRO SERV'!$B:$E,2,FALSE))</f>
        <v>AREIA MEDIA - POSTO JAZIDA/FORNECEDOR (RETIRADO NA JAZIDA, SEM TRANSPORTE)</v>
      </c>
      <c r="D16" s="311" t="str">
        <f>IF($A16="INSUMO",VLOOKUP($B16,'BANCO DE DADOS DEZEMBRO INS'!$A:$D,3,FALSE),VLOOKUP($B16,'BANCO DE DADOS DEZEMBRO SERV'!$B:$E,3,FALSE))</f>
        <v>M3</v>
      </c>
      <c r="E16" s="679">
        <v>0.01</v>
      </c>
      <c r="F16" s="490">
        <f>IF($A16="INSUMO",VLOOKUP($B16,'BANCO DE DADOS DEZEMBRO INS'!$A:$D,4,FALSE),VLOOKUP($B16,'BANCO DE DADOS DEZEMBRO SERV'!$B:$E,4,FALSE))</f>
        <v>66.25</v>
      </c>
      <c r="G16" s="431">
        <f t="shared" ref="G16:G24" si="0">TRUNC(F16*E16,2)</f>
        <v>0.66</v>
      </c>
    </row>
    <row r="17" spans="1:7" s="700" customFormat="1" ht="15.75">
      <c r="A17" s="671" t="s">
        <v>8915</v>
      </c>
      <c r="B17" s="664">
        <v>3123</v>
      </c>
      <c r="C17" s="312" t="str">
        <f>IF($A17="INSUMO",VLOOKUP($B17,'BANCO DE DADOS DEZEMBRO INS'!$A:$D,2,FALSE),VLOOKUP($B17,'BANCO DE DADOS DEZEMBRO SERV'!$B:$E,2,FALSE))</f>
        <v>FERTILIZANTE NPK - 4: 14: 8</v>
      </c>
      <c r="D17" s="311" t="str">
        <f>IF($A17="INSUMO",VLOOKUP($B17,'BANCO DE DADOS DEZEMBRO INS'!$A:$D,3,FALSE),VLOOKUP($B17,'BANCO DE DADOS DEZEMBRO SERV'!$B:$E,3,FALSE))</f>
        <v>KG</v>
      </c>
      <c r="E17" s="515">
        <v>0.25</v>
      </c>
      <c r="F17" s="490">
        <f>IF($A17="INSUMO",VLOOKUP($B17,'BANCO DE DADOS DEZEMBRO INS'!$A:$D,4,FALSE),VLOOKUP($B17,'BANCO DE DADOS DEZEMBRO SERV'!$B:$E,4,FALSE))</f>
        <v>1.33</v>
      </c>
      <c r="G17" s="431">
        <f t="shared" si="0"/>
        <v>0.33</v>
      </c>
    </row>
    <row r="18" spans="1:7" s="700" customFormat="1" ht="15.75">
      <c r="A18" s="671" t="s">
        <v>8915</v>
      </c>
      <c r="B18" s="664">
        <v>25951</v>
      </c>
      <c r="C18" s="312" t="str">
        <f>IF($A18="INSUMO",VLOOKUP($B18,'BANCO DE DADOS DEZEMBRO INS'!$A:$D,2,FALSE),VLOOKUP($B18,'BANCO DE DADOS DEZEMBRO SERV'!$B:$E,2,FALSE))</f>
        <v>FERTILIZANTE NPK - 10:10:10</v>
      </c>
      <c r="D18" s="311" t="str">
        <f>IF($A18="INSUMO",VLOOKUP($B18,'BANCO DE DADOS DEZEMBRO INS'!$A:$D,3,FALSE),VLOOKUP($B18,'BANCO DE DADOS DEZEMBRO SERV'!$B:$E,3,FALSE))</f>
        <v>KG</v>
      </c>
      <c r="E18" s="515">
        <v>0.25</v>
      </c>
      <c r="F18" s="490">
        <f>IF($A18="INSUMO",VLOOKUP($B18,'BANCO DE DADOS DEZEMBRO INS'!$A:$D,4,FALSE),VLOOKUP($B18,'BANCO DE DADOS DEZEMBRO SERV'!$B:$E,4,FALSE))</f>
        <v>1.42</v>
      </c>
      <c r="G18" s="431">
        <f t="shared" si="0"/>
        <v>0.35</v>
      </c>
    </row>
    <row r="19" spans="1:7" s="700" customFormat="1" ht="15.75">
      <c r="A19" s="671" t="s">
        <v>8915</v>
      </c>
      <c r="B19" s="664">
        <v>159</v>
      </c>
      <c r="C19" s="312" t="str">
        <f>IF($A19="INSUMO",VLOOKUP($B19,'BANCO DE DADOS DEZEMBRO INS'!$A:$D,2,FALSE),VLOOKUP($B19,'BANCO DE DADOS DEZEMBRO SERV'!$B:$E,2,FALSE))</f>
        <v>!EM PROCESSO DE DESATIVACAO! ADUBO BOVINO</v>
      </c>
      <c r="D19" s="311" t="str">
        <f>IF($A19="INSUMO",VLOOKUP($B19,'BANCO DE DADOS DEZEMBRO INS'!$A:$D,3,FALSE),VLOOKUP($B19,'BANCO DE DADOS DEZEMBRO SERV'!$B:$E,3,FALSE))</f>
        <v>M3</v>
      </c>
      <c r="E19" s="529">
        <v>1.4999999999999999E-2</v>
      </c>
      <c r="F19" s="490">
        <f>IF($A19="INSUMO",VLOOKUP($B19,'BANCO DE DADOS DEZEMBRO INS'!$A:$D,4,FALSE),VLOOKUP($B19,'BANCO DE DADOS DEZEMBRO SERV'!$B:$E,4,FALSE))</f>
        <v>278.85000000000002</v>
      </c>
      <c r="G19" s="431">
        <f t="shared" si="0"/>
        <v>4.18</v>
      </c>
    </row>
    <row r="20" spans="1:7" s="700" customFormat="1" ht="15.75">
      <c r="A20" s="671" t="s">
        <v>8915</v>
      </c>
      <c r="B20" s="664">
        <v>25963</v>
      </c>
      <c r="C20" s="312" t="str">
        <f>IF($A20="INSUMO",VLOOKUP($B20,'BANCO DE DADOS DEZEMBRO INS'!$A:$D,2,FALSE),VLOOKUP($B20,'BANCO DE DADOS DEZEMBRO SERV'!$B:$E,2,FALSE))</f>
        <v>CALCARIO DOLOMITICO A (POSTO PEDREIRA/FORNECEDOR, SEM FRETE)</v>
      </c>
      <c r="D20" s="311" t="str">
        <f>IF($A20="INSUMO",VLOOKUP($B20,'BANCO DE DADOS DEZEMBRO INS'!$A:$D,3,FALSE),VLOOKUP($B20,'BANCO DE DADOS DEZEMBRO SERV'!$B:$E,3,FALSE))</f>
        <v>KG</v>
      </c>
      <c r="E20" s="515">
        <v>0.25</v>
      </c>
      <c r="F20" s="490">
        <f>IF($A20="INSUMO",VLOOKUP($B20,'BANCO DE DADOS DEZEMBRO INS'!$A:$D,4,FALSE),VLOOKUP($B20,'BANCO DE DADOS DEZEMBRO SERV'!$B:$E,4,FALSE))</f>
        <v>7.0000000000000007E-2</v>
      </c>
      <c r="G20" s="431">
        <f t="shared" si="0"/>
        <v>0.01</v>
      </c>
    </row>
    <row r="21" spans="1:7" s="700" customFormat="1" ht="15">
      <c r="B21" s="432" t="s">
        <v>3142</v>
      </c>
      <c r="C21" s="680" t="str">
        <f>C27</f>
        <v>VINCA</v>
      </c>
      <c r="D21" s="681" t="s">
        <v>30</v>
      </c>
      <c r="E21" s="515">
        <v>4</v>
      </c>
      <c r="F21" s="515">
        <f>D32</f>
        <v>2.5</v>
      </c>
      <c r="G21" s="431">
        <f t="shared" si="0"/>
        <v>10</v>
      </c>
    </row>
    <row r="22" spans="1:7" s="700" customFormat="1" ht="15.75">
      <c r="B22" s="2396" t="s">
        <v>3094</v>
      </c>
      <c r="C22" s="2397"/>
      <c r="D22" s="2397"/>
      <c r="E22" s="2397"/>
      <c r="F22" s="2397"/>
      <c r="G22" s="2398"/>
    </row>
    <row r="23" spans="1:7" s="700" customFormat="1" ht="15.75">
      <c r="A23" s="671" t="s">
        <v>9120</v>
      </c>
      <c r="B23" s="473">
        <v>88441</v>
      </c>
      <c r="C23" s="312" t="str">
        <f>IF($A23="INSUMO",VLOOKUP($B23,'BANCO DE DADOS DEZEMBRO INS'!$A:$D,2,FALSE),VLOOKUP($B23,'BANCO DE DADOS DEZEMBRO SERV'!$B:$E,2,FALSE))</f>
        <v>JARDINEIRO COM ENCARGOS COMPLEMENTARES</v>
      </c>
      <c r="D23" s="311" t="str">
        <f>IF($A23="INSUMO",VLOOKUP($B23,'BANCO DE DADOS DEZEMBRO INS'!$A:$D,3,FALSE),VLOOKUP($B23,'BANCO DE DADOS DEZEMBRO SERV'!$B:$E,3,FALSE))</f>
        <v>H</v>
      </c>
      <c r="E23" s="660">
        <v>0.42</v>
      </c>
      <c r="F23" s="490">
        <f>IF($A23="INSUMO",VLOOKUP($B23,'BANCO DE DADOS DEZEMBRO INS'!$A:$D,4,FALSE),VLOOKUP($B23,'BANCO DE DADOS DEZEMBRO SERV'!$B:$E,4,FALSE))</f>
        <v>13.95</v>
      </c>
      <c r="G23" s="431">
        <f t="shared" si="0"/>
        <v>5.85</v>
      </c>
    </row>
    <row r="24" spans="1:7" s="700" customFormat="1" ht="16.5" thickBot="1">
      <c r="A24" s="671" t="s">
        <v>9120</v>
      </c>
      <c r="B24" s="474">
        <v>88316</v>
      </c>
      <c r="C24" s="318" t="str">
        <f>IF($A24="INSUMO",VLOOKUP($B24,'BANCO DE DADOS DEZEMBRO INS'!$A:$D,2,FALSE),VLOOKUP($B24,'BANCO DE DADOS DEZEMBRO SERV'!$B:$E,2,FALSE))</f>
        <v>SERVENTE COM ENCARGOS COMPLEMENTARES</v>
      </c>
      <c r="D24" s="319" t="str">
        <f>IF($A24="INSUMO",VLOOKUP($B24,'BANCO DE DADOS DEZEMBRO INS'!$A:$D,3,FALSE),VLOOKUP($B24,'BANCO DE DADOS DEZEMBRO SERV'!$B:$E,3,FALSE))</f>
        <v>H</v>
      </c>
      <c r="E24" s="475">
        <v>0.42</v>
      </c>
      <c r="F24" s="491">
        <f>IF($A24="INSUMO",VLOOKUP($B24,'BANCO DE DADOS DEZEMBRO INS'!$A:$D,4,FALSE),VLOOKUP($B24,'BANCO DE DADOS DEZEMBRO SERV'!$B:$E,4,FALSE))</f>
        <v>13.89</v>
      </c>
      <c r="G24" s="436">
        <f t="shared" si="0"/>
        <v>5.83</v>
      </c>
    </row>
    <row r="25" spans="1:7" s="700" customFormat="1" ht="16.5" thickBot="1">
      <c r="B25" s="2442" t="s">
        <v>3145</v>
      </c>
      <c r="C25" s="2443"/>
      <c r="D25" s="2443"/>
      <c r="E25" s="2443"/>
      <c r="F25" s="282" t="s">
        <v>3095</v>
      </c>
      <c r="G25" s="283">
        <f>TRUNC(SUM(G16:G24),2)</f>
        <v>27.21</v>
      </c>
    </row>
    <row r="26" spans="1:7" s="700" customFormat="1" ht="16.5" thickBot="1">
      <c r="B26" s="465"/>
      <c r="C26" s="465"/>
      <c r="D26" s="466"/>
      <c r="E26" s="467"/>
      <c r="F26" s="445"/>
      <c r="G26" s="468"/>
    </row>
    <row r="27" spans="1:7" s="700" customFormat="1" ht="15.75">
      <c r="B27" s="637" t="s">
        <v>3135</v>
      </c>
      <c r="C27" s="471" t="s">
        <v>3144</v>
      </c>
      <c r="D27" s="638" t="s">
        <v>30</v>
      </c>
      <c r="E27" s="639"/>
      <c r="F27" s="469"/>
      <c r="G27" s="470"/>
    </row>
    <row r="28" spans="1:7" s="700" customFormat="1" ht="31.5">
      <c r="B28" s="641"/>
      <c r="C28" s="642" t="s">
        <v>3136</v>
      </c>
      <c r="D28" s="643" t="s">
        <v>3137</v>
      </c>
      <c r="E28" s="644" t="s">
        <v>3138</v>
      </c>
      <c r="F28" s="438" t="s">
        <v>3139</v>
      </c>
      <c r="G28" s="645" t="s">
        <v>3140</v>
      </c>
    </row>
    <row r="29" spans="1:7" s="700" customFormat="1" ht="15">
      <c r="B29" s="646">
        <v>42223</v>
      </c>
      <c r="C29" s="647" t="s">
        <v>3146</v>
      </c>
      <c r="D29" s="682">
        <v>3</v>
      </c>
      <c r="E29" s="651" t="s">
        <v>3157</v>
      </c>
      <c r="F29" s="476" t="s">
        <v>3147</v>
      </c>
      <c r="G29" s="650" t="s">
        <v>3148</v>
      </c>
    </row>
    <row r="30" spans="1:7" s="700" customFormat="1" ht="15">
      <c r="B30" s="646">
        <v>42223</v>
      </c>
      <c r="C30" s="647" t="s">
        <v>3149</v>
      </c>
      <c r="D30" s="682">
        <v>2.5</v>
      </c>
      <c r="E30" s="651" t="s">
        <v>3150</v>
      </c>
      <c r="F30" s="439" t="s">
        <v>3151</v>
      </c>
      <c r="G30" s="650" t="s">
        <v>3152</v>
      </c>
    </row>
    <row r="31" spans="1:7" s="700" customFormat="1" ht="15">
      <c r="B31" s="646">
        <v>42234</v>
      </c>
      <c r="C31" s="647" t="s">
        <v>3153</v>
      </c>
      <c r="D31" s="682">
        <v>2.5</v>
      </c>
      <c r="E31" s="651" t="s">
        <v>3154</v>
      </c>
      <c r="F31" s="439" t="s">
        <v>3155</v>
      </c>
      <c r="G31" s="650" t="s">
        <v>3156</v>
      </c>
    </row>
    <row r="32" spans="1:7" s="700" customFormat="1" ht="16.5" thickBot="1">
      <c r="B32" s="652"/>
      <c r="C32" s="653" t="s">
        <v>3141</v>
      </c>
      <c r="D32" s="472">
        <f>MEDIAN(D29:D31)</f>
        <v>2.5</v>
      </c>
      <c r="E32" s="655"/>
      <c r="F32" s="441"/>
      <c r="G32" s="656"/>
    </row>
    <row r="33" spans="1:256" s="700" customFormat="1" ht="16.5" thickBot="1">
      <c r="B33" s="447"/>
      <c r="C33" s="448"/>
      <c r="D33" s="477"/>
      <c r="E33" s="450"/>
      <c r="F33" s="451"/>
      <c r="G33" s="452"/>
    </row>
    <row r="34" spans="1:256" s="504" customFormat="1" ht="15.75">
      <c r="A34" s="711"/>
      <c r="B34" s="464" t="s">
        <v>3233</v>
      </c>
      <c r="C34" s="487" t="s">
        <v>3229</v>
      </c>
      <c r="D34" s="488"/>
      <c r="E34" s="488"/>
      <c r="F34" s="489"/>
      <c r="G34" s="460" t="s">
        <v>30</v>
      </c>
      <c r="H34" s="711"/>
      <c r="I34" s="711"/>
      <c r="J34" s="711"/>
      <c r="K34" s="711"/>
      <c r="L34" s="711"/>
      <c r="M34" s="711"/>
      <c r="N34" s="711"/>
      <c r="O34" s="711"/>
      <c r="P34" s="711"/>
      <c r="Q34" s="711"/>
      <c r="R34" s="711"/>
      <c r="S34" s="711"/>
      <c r="T34" s="711"/>
      <c r="U34" s="711"/>
      <c r="V34" s="711"/>
      <c r="W34" s="711"/>
      <c r="X34" s="711"/>
      <c r="Y34" s="711"/>
      <c r="Z34" s="711"/>
      <c r="AA34" s="711"/>
      <c r="AB34" s="711"/>
      <c r="AC34" s="711"/>
      <c r="AD34" s="711"/>
      <c r="AE34" s="711"/>
      <c r="AF34" s="711"/>
      <c r="AG34" s="711"/>
      <c r="AH34" s="711"/>
      <c r="AI34" s="711"/>
      <c r="AJ34" s="711"/>
      <c r="AK34" s="711"/>
      <c r="AL34" s="711"/>
      <c r="AM34" s="711"/>
      <c r="AN34" s="711"/>
      <c r="AO34" s="711"/>
      <c r="AP34" s="711"/>
      <c r="AQ34" s="711"/>
      <c r="AR34" s="711"/>
      <c r="AS34" s="711"/>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c r="BP34" s="711"/>
      <c r="BQ34" s="711"/>
      <c r="BR34" s="711"/>
      <c r="BS34" s="711"/>
      <c r="BT34" s="711"/>
      <c r="BU34" s="711"/>
      <c r="BV34" s="711"/>
      <c r="BW34" s="711"/>
      <c r="BX34" s="711"/>
      <c r="BY34" s="711"/>
      <c r="BZ34" s="711"/>
      <c r="CA34" s="711"/>
      <c r="CB34" s="711"/>
      <c r="CC34" s="711"/>
      <c r="CD34" s="711"/>
      <c r="CE34" s="711"/>
      <c r="CF34" s="711"/>
      <c r="CG34" s="711"/>
      <c r="CH34" s="711"/>
      <c r="CI34" s="711"/>
      <c r="CJ34" s="711"/>
      <c r="CK34" s="711"/>
      <c r="CL34" s="711"/>
      <c r="CM34" s="711"/>
      <c r="CN34" s="711"/>
      <c r="CO34" s="711"/>
      <c r="CP34" s="711"/>
      <c r="CQ34" s="711"/>
      <c r="CR34" s="711"/>
      <c r="CS34" s="711"/>
      <c r="CT34" s="711"/>
      <c r="CU34" s="711"/>
      <c r="CV34" s="711"/>
      <c r="CW34" s="711"/>
      <c r="CX34" s="711"/>
      <c r="CY34" s="711"/>
      <c r="CZ34" s="711"/>
      <c r="DA34" s="711"/>
      <c r="DB34" s="711"/>
      <c r="DC34" s="711"/>
      <c r="DD34" s="711"/>
      <c r="DE34" s="711"/>
      <c r="DF34" s="711"/>
      <c r="DG34" s="711"/>
      <c r="DH34" s="711"/>
      <c r="DI34" s="711"/>
      <c r="DJ34" s="711"/>
      <c r="DK34" s="711"/>
      <c r="DL34" s="711"/>
      <c r="DM34" s="711"/>
      <c r="DN34" s="711"/>
      <c r="DO34" s="711"/>
      <c r="DP34" s="711"/>
      <c r="DQ34" s="711"/>
      <c r="DR34" s="711"/>
      <c r="DS34" s="711"/>
      <c r="DT34" s="711"/>
      <c r="DU34" s="711"/>
      <c r="DV34" s="711"/>
      <c r="DW34" s="711"/>
      <c r="DX34" s="711"/>
      <c r="DY34" s="711"/>
      <c r="DZ34" s="711"/>
      <c r="EA34" s="711"/>
      <c r="EB34" s="711"/>
      <c r="EC34" s="711"/>
      <c r="ED34" s="711"/>
      <c r="EE34" s="711"/>
      <c r="EF34" s="711"/>
      <c r="EG34" s="711"/>
      <c r="EH34" s="711"/>
      <c r="EI34" s="711"/>
      <c r="EJ34" s="711"/>
      <c r="EK34" s="711"/>
      <c r="EL34" s="711"/>
      <c r="EM34" s="711"/>
      <c r="EN34" s="711"/>
      <c r="EO34" s="711"/>
      <c r="EP34" s="711"/>
      <c r="EQ34" s="711"/>
      <c r="ER34" s="711"/>
      <c r="ES34" s="711"/>
      <c r="ET34" s="711"/>
      <c r="EU34" s="711"/>
      <c r="EV34" s="711"/>
      <c r="EW34" s="711"/>
      <c r="EX34" s="711"/>
      <c r="EY34" s="711"/>
      <c r="EZ34" s="711"/>
      <c r="FA34" s="711"/>
      <c r="FB34" s="711"/>
      <c r="FC34" s="711"/>
      <c r="FD34" s="711"/>
      <c r="FE34" s="711"/>
      <c r="FF34" s="711"/>
      <c r="FG34" s="711"/>
      <c r="FH34" s="711"/>
      <c r="FI34" s="711"/>
      <c r="FJ34" s="711"/>
      <c r="FK34" s="711"/>
      <c r="FL34" s="711"/>
      <c r="FM34" s="711"/>
      <c r="FN34" s="711"/>
      <c r="FO34" s="711"/>
      <c r="FP34" s="711"/>
      <c r="FQ34" s="711"/>
      <c r="FR34" s="711"/>
      <c r="FS34" s="711"/>
      <c r="FT34" s="711"/>
      <c r="FU34" s="711"/>
      <c r="FV34" s="711"/>
      <c r="FW34" s="711"/>
      <c r="FX34" s="711"/>
      <c r="FY34" s="711"/>
      <c r="FZ34" s="711"/>
      <c r="GA34" s="711"/>
      <c r="GB34" s="711"/>
      <c r="GC34" s="711"/>
      <c r="GD34" s="711"/>
      <c r="GE34" s="711"/>
      <c r="GF34" s="711"/>
      <c r="GG34" s="711"/>
      <c r="GH34" s="711"/>
      <c r="GI34" s="711"/>
      <c r="GJ34" s="711"/>
      <c r="GK34" s="711"/>
      <c r="GL34" s="711"/>
      <c r="GM34" s="711"/>
      <c r="GN34" s="711"/>
      <c r="GO34" s="711"/>
      <c r="GP34" s="711"/>
      <c r="GQ34" s="711"/>
      <c r="GR34" s="711"/>
      <c r="GS34" s="711"/>
      <c r="GT34" s="711"/>
      <c r="GU34" s="711"/>
      <c r="GV34" s="711"/>
      <c r="GW34" s="711"/>
      <c r="GX34" s="711"/>
      <c r="GY34" s="711"/>
      <c r="GZ34" s="711"/>
      <c r="HA34" s="711"/>
      <c r="HB34" s="711"/>
      <c r="HC34" s="711"/>
      <c r="HD34" s="711"/>
      <c r="HE34" s="711"/>
      <c r="HF34" s="711"/>
      <c r="HG34" s="711"/>
      <c r="HH34" s="711"/>
      <c r="HI34" s="711"/>
      <c r="HJ34" s="711"/>
      <c r="HK34" s="711"/>
      <c r="HL34" s="711"/>
      <c r="HM34" s="711"/>
      <c r="HN34" s="711"/>
      <c r="HO34" s="711"/>
      <c r="HP34" s="711"/>
      <c r="HQ34" s="711"/>
      <c r="HR34" s="711"/>
      <c r="HS34" s="711"/>
      <c r="HT34" s="711"/>
      <c r="HU34" s="711"/>
      <c r="HV34" s="711"/>
      <c r="HW34" s="711"/>
      <c r="HX34" s="711"/>
      <c r="HY34" s="711"/>
      <c r="HZ34" s="711"/>
      <c r="IA34" s="711"/>
      <c r="IB34" s="711"/>
      <c r="IC34" s="711"/>
      <c r="ID34" s="711"/>
      <c r="IE34" s="711"/>
      <c r="IF34" s="711"/>
      <c r="IG34" s="711"/>
      <c r="IH34" s="711"/>
      <c r="II34" s="711"/>
      <c r="IJ34" s="711"/>
      <c r="IK34" s="711"/>
      <c r="IL34" s="711"/>
      <c r="IM34" s="711"/>
      <c r="IN34" s="711"/>
      <c r="IO34" s="711"/>
      <c r="IP34" s="711"/>
      <c r="IQ34" s="711"/>
      <c r="IR34" s="711"/>
      <c r="IS34" s="711"/>
      <c r="IT34" s="711"/>
      <c r="IU34" s="711"/>
      <c r="IV34" s="711"/>
    </row>
    <row r="35" spans="1:256" s="504" customFormat="1" ht="31.5">
      <c r="A35" s="711"/>
      <c r="B35" s="478" t="s">
        <v>3230</v>
      </c>
      <c r="C35" s="492" t="s">
        <v>3089</v>
      </c>
      <c r="D35" s="492" t="s">
        <v>30</v>
      </c>
      <c r="E35" s="492" t="s">
        <v>3090</v>
      </c>
      <c r="F35" s="493" t="s">
        <v>3158</v>
      </c>
      <c r="G35" s="494" t="s">
        <v>3159</v>
      </c>
      <c r="H35" s="711"/>
      <c r="I35" s="711"/>
      <c r="J35" s="711"/>
      <c r="K35" s="711"/>
      <c r="L35" s="711"/>
      <c r="M35" s="711"/>
      <c r="N35" s="711"/>
      <c r="O35" s="711"/>
      <c r="P35" s="711"/>
      <c r="Q35" s="711"/>
      <c r="R35" s="711"/>
      <c r="S35" s="711"/>
      <c r="T35" s="711"/>
      <c r="U35" s="711"/>
      <c r="V35" s="711"/>
      <c r="W35" s="711"/>
      <c r="X35" s="711"/>
      <c r="Y35" s="711"/>
      <c r="Z35" s="711"/>
      <c r="AA35" s="711"/>
      <c r="AB35" s="711"/>
      <c r="AC35" s="711"/>
      <c r="AD35" s="711"/>
      <c r="AE35" s="711"/>
      <c r="AF35" s="711"/>
      <c r="AG35" s="711"/>
      <c r="AH35" s="711"/>
      <c r="AI35" s="711"/>
      <c r="AJ35" s="711"/>
      <c r="AK35" s="711"/>
      <c r="AL35" s="711"/>
      <c r="AM35" s="711"/>
      <c r="AN35" s="711"/>
      <c r="AO35" s="711"/>
      <c r="AP35" s="711"/>
      <c r="AQ35" s="711"/>
      <c r="AR35" s="711"/>
      <c r="AS35" s="711"/>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c r="BP35" s="711"/>
      <c r="BQ35" s="711"/>
      <c r="BR35" s="711"/>
      <c r="BS35" s="711"/>
      <c r="BT35" s="711"/>
      <c r="BU35" s="711"/>
      <c r="BV35" s="711"/>
      <c r="BW35" s="711"/>
      <c r="BX35" s="711"/>
      <c r="BY35" s="711"/>
      <c r="BZ35" s="711"/>
      <c r="CA35" s="711"/>
      <c r="CB35" s="711"/>
      <c r="CC35" s="711"/>
      <c r="CD35" s="711"/>
      <c r="CE35" s="711"/>
      <c r="CF35" s="711"/>
      <c r="CG35" s="711"/>
      <c r="CH35" s="711"/>
      <c r="CI35" s="711"/>
      <c r="CJ35" s="711"/>
      <c r="CK35" s="711"/>
      <c r="CL35" s="711"/>
      <c r="CM35" s="711"/>
      <c r="CN35" s="711"/>
      <c r="CO35" s="711"/>
      <c r="CP35" s="711"/>
      <c r="CQ35" s="711"/>
      <c r="CR35" s="711"/>
      <c r="CS35" s="711"/>
      <c r="CT35" s="711"/>
      <c r="CU35" s="711"/>
      <c r="CV35" s="711"/>
      <c r="CW35" s="711"/>
      <c r="CX35" s="711"/>
      <c r="CY35" s="711"/>
      <c r="CZ35" s="711"/>
      <c r="DA35" s="711"/>
      <c r="DB35" s="711"/>
      <c r="DC35" s="711"/>
      <c r="DD35" s="711"/>
      <c r="DE35" s="711"/>
      <c r="DF35" s="711"/>
      <c r="DG35" s="711"/>
      <c r="DH35" s="711"/>
      <c r="DI35" s="711"/>
      <c r="DJ35" s="711"/>
      <c r="DK35" s="711"/>
      <c r="DL35" s="711"/>
      <c r="DM35" s="711"/>
      <c r="DN35" s="711"/>
      <c r="DO35" s="711"/>
      <c r="DP35" s="711"/>
      <c r="DQ35" s="711"/>
      <c r="DR35" s="711"/>
      <c r="DS35" s="711"/>
      <c r="DT35" s="711"/>
      <c r="DU35" s="711"/>
      <c r="DV35" s="711"/>
      <c r="DW35" s="711"/>
      <c r="DX35" s="711"/>
      <c r="DY35" s="711"/>
      <c r="DZ35" s="711"/>
      <c r="EA35" s="711"/>
      <c r="EB35" s="711"/>
      <c r="EC35" s="711"/>
      <c r="ED35" s="711"/>
      <c r="EE35" s="711"/>
      <c r="EF35" s="711"/>
      <c r="EG35" s="711"/>
      <c r="EH35" s="711"/>
      <c r="EI35" s="711"/>
      <c r="EJ35" s="711"/>
      <c r="EK35" s="711"/>
      <c r="EL35" s="711"/>
      <c r="EM35" s="711"/>
      <c r="EN35" s="711"/>
      <c r="EO35" s="711"/>
      <c r="EP35" s="711"/>
      <c r="EQ35" s="711"/>
      <c r="ER35" s="711"/>
      <c r="ES35" s="711"/>
      <c r="ET35" s="711"/>
      <c r="EU35" s="711"/>
      <c r="EV35" s="711"/>
      <c r="EW35" s="711"/>
      <c r="EX35" s="711"/>
      <c r="EY35" s="711"/>
      <c r="EZ35" s="711"/>
      <c r="FA35" s="711"/>
      <c r="FB35" s="711"/>
      <c r="FC35" s="711"/>
      <c r="FD35" s="711"/>
      <c r="FE35" s="711"/>
      <c r="FF35" s="711"/>
      <c r="FG35" s="711"/>
      <c r="FH35" s="711"/>
      <c r="FI35" s="711"/>
      <c r="FJ35" s="711"/>
      <c r="FK35" s="711"/>
      <c r="FL35" s="711"/>
      <c r="FM35" s="711"/>
      <c r="FN35" s="711"/>
      <c r="FO35" s="711"/>
      <c r="FP35" s="711"/>
      <c r="FQ35" s="711"/>
      <c r="FR35" s="711"/>
      <c r="FS35" s="711"/>
      <c r="FT35" s="711"/>
      <c r="FU35" s="711"/>
      <c r="FV35" s="711"/>
      <c r="FW35" s="711"/>
      <c r="FX35" s="711"/>
      <c r="FY35" s="711"/>
      <c r="FZ35" s="711"/>
      <c r="GA35" s="711"/>
      <c r="GB35" s="711"/>
      <c r="GC35" s="711"/>
      <c r="GD35" s="711"/>
      <c r="GE35" s="711"/>
      <c r="GF35" s="711"/>
      <c r="GG35" s="711"/>
      <c r="GH35" s="711"/>
      <c r="GI35" s="711"/>
      <c r="GJ35" s="711"/>
      <c r="GK35" s="711"/>
      <c r="GL35" s="711"/>
      <c r="GM35" s="711"/>
      <c r="GN35" s="711"/>
      <c r="GO35" s="711"/>
      <c r="GP35" s="711"/>
      <c r="GQ35" s="711"/>
      <c r="GR35" s="711"/>
      <c r="GS35" s="711"/>
      <c r="GT35" s="711"/>
      <c r="GU35" s="711"/>
      <c r="GV35" s="711"/>
      <c r="GW35" s="711"/>
      <c r="GX35" s="711"/>
      <c r="GY35" s="711"/>
      <c r="GZ35" s="711"/>
      <c r="HA35" s="711"/>
      <c r="HB35" s="711"/>
      <c r="HC35" s="711"/>
      <c r="HD35" s="711"/>
      <c r="HE35" s="711"/>
      <c r="HF35" s="711"/>
      <c r="HG35" s="711"/>
      <c r="HH35" s="711"/>
      <c r="HI35" s="711"/>
      <c r="HJ35" s="711"/>
      <c r="HK35" s="711"/>
      <c r="HL35" s="711"/>
      <c r="HM35" s="711"/>
      <c r="HN35" s="711"/>
      <c r="HO35" s="711"/>
      <c r="HP35" s="711"/>
      <c r="HQ35" s="711"/>
      <c r="HR35" s="711"/>
      <c r="HS35" s="711"/>
      <c r="HT35" s="711"/>
      <c r="HU35" s="711"/>
      <c r="HV35" s="711"/>
      <c r="HW35" s="711"/>
      <c r="HX35" s="711"/>
      <c r="HY35" s="711"/>
      <c r="HZ35" s="711"/>
      <c r="IA35" s="711"/>
      <c r="IB35" s="711"/>
      <c r="IC35" s="711"/>
      <c r="ID35" s="711"/>
      <c r="IE35" s="711"/>
      <c r="IF35" s="711"/>
      <c r="IG35" s="711"/>
      <c r="IH35" s="711"/>
      <c r="II35" s="711"/>
      <c r="IJ35" s="711"/>
      <c r="IK35" s="711"/>
      <c r="IL35" s="711"/>
      <c r="IM35" s="711"/>
      <c r="IN35" s="711"/>
      <c r="IO35" s="711"/>
      <c r="IP35" s="711"/>
      <c r="IQ35" s="711"/>
      <c r="IR35" s="711"/>
      <c r="IS35" s="711"/>
      <c r="IT35" s="711"/>
      <c r="IU35" s="711"/>
      <c r="IV35" s="711"/>
    </row>
    <row r="36" spans="1:256" s="504" customFormat="1" ht="15.75">
      <c r="A36" s="711"/>
      <c r="B36" s="2439" t="s">
        <v>3093</v>
      </c>
      <c r="C36" s="2440"/>
      <c r="D36" s="2440"/>
      <c r="E36" s="2440"/>
      <c r="F36" s="2440"/>
      <c r="G36" s="2441"/>
      <c r="H36" s="711"/>
      <c r="I36" s="711"/>
      <c r="J36" s="711"/>
      <c r="K36" s="711"/>
      <c r="L36" s="711"/>
      <c r="M36" s="711"/>
      <c r="N36" s="711"/>
      <c r="O36" s="711"/>
      <c r="P36" s="711"/>
      <c r="Q36" s="711"/>
      <c r="R36" s="711"/>
      <c r="S36" s="711"/>
      <c r="T36" s="711"/>
      <c r="U36" s="711"/>
      <c r="V36" s="711"/>
      <c r="W36" s="711"/>
      <c r="X36" s="711"/>
      <c r="Y36" s="711"/>
      <c r="Z36" s="711"/>
      <c r="AA36" s="711"/>
      <c r="AB36" s="711"/>
      <c r="AC36" s="711"/>
      <c r="AD36" s="711"/>
      <c r="AE36" s="711"/>
      <c r="AF36" s="711"/>
      <c r="AG36" s="711"/>
      <c r="AH36" s="711"/>
      <c r="AI36" s="711"/>
      <c r="AJ36" s="711"/>
      <c r="AK36" s="711"/>
      <c r="AL36" s="711"/>
      <c r="AM36" s="711"/>
      <c r="AN36" s="711"/>
      <c r="AO36" s="711"/>
      <c r="AP36" s="711"/>
      <c r="AQ36" s="711"/>
      <c r="AR36" s="711"/>
      <c r="AS36" s="711"/>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c r="BP36" s="711"/>
      <c r="BQ36" s="711"/>
      <c r="BR36" s="711"/>
      <c r="BS36" s="711"/>
      <c r="BT36" s="711"/>
      <c r="BU36" s="711"/>
      <c r="BV36" s="711"/>
      <c r="BW36" s="711"/>
      <c r="BX36" s="711"/>
      <c r="BY36" s="711"/>
      <c r="BZ36" s="711"/>
      <c r="CA36" s="711"/>
      <c r="CB36" s="711"/>
      <c r="CC36" s="711"/>
      <c r="CD36" s="711"/>
      <c r="CE36" s="711"/>
      <c r="CF36" s="711"/>
      <c r="CG36" s="711"/>
      <c r="CH36" s="711"/>
      <c r="CI36" s="711"/>
      <c r="CJ36" s="711"/>
      <c r="CK36" s="711"/>
      <c r="CL36" s="711"/>
      <c r="CM36" s="711"/>
      <c r="CN36" s="711"/>
      <c r="CO36" s="711"/>
      <c r="CP36" s="711"/>
      <c r="CQ36" s="711"/>
      <c r="CR36" s="711"/>
      <c r="CS36" s="711"/>
      <c r="CT36" s="711"/>
      <c r="CU36" s="711"/>
      <c r="CV36" s="711"/>
      <c r="CW36" s="711"/>
      <c r="CX36" s="711"/>
      <c r="CY36" s="711"/>
      <c r="CZ36" s="711"/>
      <c r="DA36" s="711"/>
      <c r="DB36" s="711"/>
      <c r="DC36" s="711"/>
      <c r="DD36" s="711"/>
      <c r="DE36" s="711"/>
      <c r="DF36" s="711"/>
      <c r="DG36" s="711"/>
      <c r="DH36" s="711"/>
      <c r="DI36" s="711"/>
      <c r="DJ36" s="711"/>
      <c r="DK36" s="711"/>
      <c r="DL36" s="711"/>
      <c r="DM36" s="711"/>
      <c r="DN36" s="711"/>
      <c r="DO36" s="711"/>
      <c r="DP36" s="711"/>
      <c r="DQ36" s="711"/>
      <c r="DR36" s="711"/>
      <c r="DS36" s="711"/>
      <c r="DT36" s="711"/>
      <c r="DU36" s="711"/>
      <c r="DV36" s="711"/>
      <c r="DW36" s="711"/>
      <c r="DX36" s="711"/>
      <c r="DY36" s="711"/>
      <c r="DZ36" s="711"/>
      <c r="EA36" s="711"/>
      <c r="EB36" s="711"/>
      <c r="EC36" s="711"/>
      <c r="ED36" s="711"/>
      <c r="EE36" s="711"/>
      <c r="EF36" s="711"/>
      <c r="EG36" s="711"/>
      <c r="EH36" s="711"/>
      <c r="EI36" s="711"/>
      <c r="EJ36" s="711"/>
      <c r="EK36" s="711"/>
      <c r="EL36" s="711"/>
      <c r="EM36" s="711"/>
      <c r="EN36" s="711"/>
      <c r="EO36" s="711"/>
      <c r="EP36" s="711"/>
      <c r="EQ36" s="711"/>
      <c r="ER36" s="711"/>
      <c r="ES36" s="711"/>
      <c r="ET36" s="711"/>
      <c r="EU36" s="711"/>
      <c r="EV36" s="711"/>
      <c r="EW36" s="711"/>
      <c r="EX36" s="711"/>
      <c r="EY36" s="711"/>
      <c r="EZ36" s="711"/>
      <c r="FA36" s="711"/>
      <c r="FB36" s="711"/>
      <c r="FC36" s="711"/>
      <c r="FD36" s="711"/>
      <c r="FE36" s="711"/>
      <c r="FF36" s="711"/>
      <c r="FG36" s="711"/>
      <c r="FH36" s="711"/>
      <c r="FI36" s="711"/>
      <c r="FJ36" s="711"/>
      <c r="FK36" s="711"/>
      <c r="FL36" s="711"/>
      <c r="FM36" s="711"/>
      <c r="FN36" s="711"/>
      <c r="FO36" s="711"/>
      <c r="FP36" s="711"/>
      <c r="FQ36" s="711"/>
      <c r="FR36" s="711"/>
      <c r="FS36" s="711"/>
      <c r="FT36" s="711"/>
      <c r="FU36" s="711"/>
      <c r="FV36" s="711"/>
      <c r="FW36" s="711"/>
      <c r="FX36" s="711"/>
      <c r="FY36" s="711"/>
      <c r="FZ36" s="711"/>
      <c r="GA36" s="711"/>
      <c r="GB36" s="711"/>
      <c r="GC36" s="711"/>
      <c r="GD36" s="711"/>
      <c r="GE36" s="711"/>
      <c r="GF36" s="711"/>
      <c r="GG36" s="711"/>
      <c r="GH36" s="711"/>
      <c r="GI36" s="711"/>
      <c r="GJ36" s="711"/>
      <c r="GK36" s="711"/>
      <c r="GL36" s="711"/>
      <c r="GM36" s="711"/>
      <c r="GN36" s="711"/>
      <c r="GO36" s="711"/>
      <c r="GP36" s="711"/>
      <c r="GQ36" s="711"/>
      <c r="GR36" s="711"/>
      <c r="GS36" s="711"/>
      <c r="GT36" s="711"/>
      <c r="GU36" s="711"/>
      <c r="GV36" s="711"/>
      <c r="GW36" s="711"/>
      <c r="GX36" s="711"/>
      <c r="GY36" s="711"/>
      <c r="GZ36" s="711"/>
      <c r="HA36" s="711"/>
      <c r="HB36" s="711"/>
      <c r="HC36" s="711"/>
      <c r="HD36" s="711"/>
      <c r="HE36" s="711"/>
      <c r="HF36" s="711"/>
      <c r="HG36" s="711"/>
      <c r="HH36" s="711"/>
      <c r="HI36" s="711"/>
      <c r="HJ36" s="711"/>
      <c r="HK36" s="711"/>
      <c r="HL36" s="711"/>
      <c r="HM36" s="711"/>
      <c r="HN36" s="711"/>
      <c r="HO36" s="711"/>
      <c r="HP36" s="711"/>
      <c r="HQ36" s="711"/>
      <c r="HR36" s="711"/>
      <c r="HS36" s="711"/>
      <c r="HT36" s="711"/>
      <c r="HU36" s="711"/>
      <c r="HV36" s="711"/>
      <c r="HW36" s="711"/>
      <c r="HX36" s="711"/>
      <c r="HY36" s="711"/>
      <c r="HZ36" s="711"/>
      <c r="IA36" s="711"/>
      <c r="IB36" s="711"/>
      <c r="IC36" s="711"/>
      <c r="ID36" s="711"/>
      <c r="IE36" s="711"/>
      <c r="IF36" s="711"/>
      <c r="IG36" s="711"/>
      <c r="IH36" s="711"/>
      <c r="II36" s="711"/>
      <c r="IJ36" s="711"/>
      <c r="IK36" s="711"/>
      <c r="IL36" s="711"/>
      <c r="IM36" s="711"/>
      <c r="IN36" s="711"/>
      <c r="IO36" s="711"/>
      <c r="IP36" s="711"/>
      <c r="IQ36" s="711"/>
      <c r="IR36" s="711"/>
      <c r="IS36" s="711"/>
      <c r="IT36" s="711"/>
      <c r="IU36" s="711"/>
      <c r="IV36" s="711"/>
    </row>
    <row r="37" spans="1:256" s="504" customFormat="1" ht="15.75">
      <c r="A37" s="671" t="s">
        <v>8915</v>
      </c>
      <c r="B37" s="495">
        <v>159</v>
      </c>
      <c r="C37" s="312" t="str">
        <f>IF($A37="INSUMO",VLOOKUP($B37,'BANCO DE DADOS DEZEMBRO INS'!$A:$D,2,FALSE),VLOOKUP($B37,'BANCO DE DADOS DEZEMBRO SERV'!$B:$E,2,FALSE))</f>
        <v>!EM PROCESSO DE DESATIVACAO! ADUBO BOVINO</v>
      </c>
      <c r="D37" s="311" t="str">
        <f>IF($A37="INSUMO",VLOOKUP($B37,'BANCO DE DADOS DEZEMBRO INS'!$A:$D,3,FALSE),VLOOKUP($B37,'BANCO DE DADOS DEZEMBRO SERV'!$B:$E,3,FALSE))</f>
        <v>M3</v>
      </c>
      <c r="E37" s="703">
        <v>5.0000000000000001E-3</v>
      </c>
      <c r="F37" s="490">
        <f>IF($A37="INSUMO",VLOOKUP($B37,'BANCO DE DADOS DEZEMBRO INS'!$A:$D,4,FALSE),VLOOKUP($B37,'BANCO DE DADOS DEZEMBRO SERV'!$B:$E,4,FALSE))</f>
        <v>278.85000000000002</v>
      </c>
      <c r="G37" s="431">
        <f t="shared" ref="G37:G42" si="1">TRUNC(F37*E37,2)</f>
        <v>1.39</v>
      </c>
      <c r="H37" s="711"/>
      <c r="I37" s="711"/>
      <c r="J37" s="711"/>
      <c r="K37" s="711"/>
      <c r="L37" s="711"/>
      <c r="M37" s="711"/>
      <c r="N37" s="711"/>
      <c r="O37" s="711"/>
      <c r="P37" s="711"/>
      <c r="Q37" s="711"/>
      <c r="R37" s="711"/>
      <c r="S37" s="711"/>
      <c r="T37" s="711"/>
      <c r="U37" s="711"/>
      <c r="V37" s="711"/>
      <c r="W37" s="711"/>
      <c r="X37" s="711"/>
      <c r="Y37" s="711"/>
      <c r="Z37" s="711"/>
      <c r="AA37" s="711"/>
      <c r="AB37" s="711"/>
      <c r="AC37" s="711"/>
      <c r="AD37" s="711"/>
      <c r="AE37" s="711"/>
      <c r="AF37" s="711"/>
      <c r="AG37" s="711"/>
      <c r="AH37" s="711"/>
      <c r="AI37" s="711"/>
      <c r="AJ37" s="711"/>
      <c r="AK37" s="711"/>
      <c r="AL37" s="711"/>
      <c r="AM37" s="711"/>
      <c r="AN37" s="711"/>
      <c r="AO37" s="711"/>
      <c r="AP37" s="711"/>
      <c r="AQ37" s="711"/>
      <c r="AR37" s="711"/>
      <c r="AS37" s="711"/>
      <c r="AT37" s="711"/>
      <c r="AU37" s="711"/>
      <c r="AV37" s="711"/>
      <c r="AW37" s="711"/>
      <c r="AX37" s="711"/>
      <c r="AY37" s="711"/>
      <c r="AZ37" s="711"/>
      <c r="BA37" s="711"/>
      <c r="BB37" s="711"/>
      <c r="BC37" s="711"/>
      <c r="BD37" s="711"/>
      <c r="BE37" s="711"/>
      <c r="BF37" s="711"/>
      <c r="BG37" s="711"/>
      <c r="BH37" s="711"/>
      <c r="BI37" s="711"/>
      <c r="BJ37" s="711"/>
      <c r="BK37" s="711"/>
      <c r="BL37" s="711"/>
      <c r="BM37" s="711"/>
      <c r="BN37" s="711"/>
      <c r="BO37" s="711"/>
      <c r="BP37" s="711"/>
      <c r="BQ37" s="711"/>
      <c r="BR37" s="711"/>
      <c r="BS37" s="711"/>
      <c r="BT37" s="711"/>
      <c r="BU37" s="711"/>
      <c r="BV37" s="711"/>
      <c r="BW37" s="711"/>
      <c r="BX37" s="711"/>
      <c r="BY37" s="711"/>
      <c r="BZ37" s="711"/>
      <c r="CA37" s="711"/>
      <c r="CB37" s="711"/>
      <c r="CC37" s="711"/>
      <c r="CD37" s="711"/>
      <c r="CE37" s="711"/>
      <c r="CF37" s="711"/>
      <c r="CG37" s="711"/>
      <c r="CH37" s="711"/>
      <c r="CI37" s="711"/>
      <c r="CJ37" s="711"/>
      <c r="CK37" s="711"/>
      <c r="CL37" s="711"/>
      <c r="CM37" s="711"/>
      <c r="CN37" s="711"/>
      <c r="CO37" s="711"/>
      <c r="CP37" s="711"/>
      <c r="CQ37" s="711"/>
      <c r="CR37" s="711"/>
      <c r="CS37" s="711"/>
      <c r="CT37" s="711"/>
      <c r="CU37" s="711"/>
      <c r="CV37" s="711"/>
      <c r="CW37" s="711"/>
      <c r="CX37" s="711"/>
      <c r="CY37" s="711"/>
      <c r="CZ37" s="711"/>
      <c r="DA37" s="711"/>
      <c r="DB37" s="711"/>
      <c r="DC37" s="711"/>
      <c r="DD37" s="711"/>
      <c r="DE37" s="711"/>
      <c r="DF37" s="711"/>
      <c r="DG37" s="711"/>
      <c r="DH37" s="711"/>
      <c r="DI37" s="711"/>
      <c r="DJ37" s="711"/>
      <c r="DK37" s="711"/>
      <c r="DL37" s="711"/>
      <c r="DM37" s="711"/>
      <c r="DN37" s="711"/>
      <c r="DO37" s="711"/>
      <c r="DP37" s="711"/>
      <c r="DQ37" s="711"/>
      <c r="DR37" s="711"/>
      <c r="DS37" s="711"/>
      <c r="DT37" s="711"/>
      <c r="DU37" s="711"/>
      <c r="DV37" s="711"/>
      <c r="DW37" s="711"/>
      <c r="DX37" s="711"/>
      <c r="DY37" s="711"/>
      <c r="DZ37" s="711"/>
      <c r="EA37" s="711"/>
      <c r="EB37" s="711"/>
      <c r="EC37" s="711"/>
      <c r="ED37" s="711"/>
      <c r="EE37" s="711"/>
      <c r="EF37" s="711"/>
      <c r="EG37" s="711"/>
      <c r="EH37" s="711"/>
      <c r="EI37" s="711"/>
      <c r="EJ37" s="711"/>
      <c r="EK37" s="711"/>
      <c r="EL37" s="711"/>
      <c r="EM37" s="711"/>
      <c r="EN37" s="711"/>
      <c r="EO37" s="711"/>
      <c r="EP37" s="711"/>
      <c r="EQ37" s="711"/>
      <c r="ER37" s="711"/>
      <c r="ES37" s="711"/>
      <c r="ET37" s="711"/>
      <c r="EU37" s="711"/>
      <c r="EV37" s="711"/>
      <c r="EW37" s="711"/>
      <c r="EX37" s="711"/>
      <c r="EY37" s="711"/>
      <c r="EZ37" s="711"/>
      <c r="FA37" s="711"/>
      <c r="FB37" s="711"/>
      <c r="FC37" s="711"/>
      <c r="FD37" s="711"/>
      <c r="FE37" s="711"/>
      <c r="FF37" s="711"/>
      <c r="FG37" s="711"/>
      <c r="FH37" s="711"/>
      <c r="FI37" s="711"/>
      <c r="FJ37" s="711"/>
      <c r="FK37" s="711"/>
      <c r="FL37" s="711"/>
      <c r="FM37" s="711"/>
      <c r="FN37" s="711"/>
      <c r="FO37" s="711"/>
      <c r="FP37" s="711"/>
      <c r="FQ37" s="711"/>
      <c r="FR37" s="711"/>
      <c r="FS37" s="711"/>
      <c r="FT37" s="711"/>
      <c r="FU37" s="711"/>
      <c r="FV37" s="711"/>
      <c r="FW37" s="711"/>
      <c r="FX37" s="711"/>
      <c r="FY37" s="711"/>
      <c r="FZ37" s="711"/>
      <c r="GA37" s="711"/>
      <c r="GB37" s="711"/>
      <c r="GC37" s="711"/>
      <c r="GD37" s="711"/>
      <c r="GE37" s="711"/>
      <c r="GF37" s="711"/>
      <c r="GG37" s="711"/>
      <c r="GH37" s="711"/>
      <c r="GI37" s="711"/>
      <c r="GJ37" s="711"/>
      <c r="GK37" s="711"/>
      <c r="GL37" s="711"/>
      <c r="GM37" s="711"/>
      <c r="GN37" s="711"/>
      <c r="GO37" s="711"/>
      <c r="GP37" s="711"/>
      <c r="GQ37" s="711"/>
      <c r="GR37" s="711"/>
      <c r="GS37" s="711"/>
      <c r="GT37" s="711"/>
      <c r="GU37" s="711"/>
      <c r="GV37" s="711"/>
      <c r="GW37" s="711"/>
      <c r="GX37" s="711"/>
      <c r="GY37" s="711"/>
      <c r="GZ37" s="711"/>
      <c r="HA37" s="711"/>
      <c r="HB37" s="711"/>
      <c r="HC37" s="711"/>
      <c r="HD37" s="711"/>
      <c r="HE37" s="711"/>
      <c r="HF37" s="711"/>
      <c r="HG37" s="711"/>
      <c r="HH37" s="711"/>
      <c r="HI37" s="711"/>
      <c r="HJ37" s="711"/>
      <c r="HK37" s="711"/>
      <c r="HL37" s="711"/>
      <c r="HM37" s="711"/>
      <c r="HN37" s="711"/>
      <c r="HO37" s="711"/>
      <c r="HP37" s="711"/>
      <c r="HQ37" s="711"/>
      <c r="HR37" s="711"/>
      <c r="HS37" s="711"/>
      <c r="HT37" s="711"/>
      <c r="HU37" s="711"/>
      <c r="HV37" s="711"/>
      <c r="HW37" s="711"/>
      <c r="HX37" s="711"/>
      <c r="HY37" s="711"/>
      <c r="HZ37" s="711"/>
      <c r="IA37" s="711"/>
      <c r="IB37" s="711"/>
      <c r="IC37" s="711"/>
      <c r="ID37" s="711"/>
      <c r="IE37" s="711"/>
      <c r="IF37" s="711"/>
      <c r="IG37" s="711"/>
      <c r="IH37" s="711"/>
      <c r="II37" s="711"/>
      <c r="IJ37" s="711"/>
      <c r="IK37" s="711"/>
      <c r="IL37" s="711"/>
      <c r="IM37" s="711"/>
      <c r="IN37" s="711"/>
      <c r="IO37" s="711"/>
      <c r="IP37" s="711"/>
      <c r="IQ37" s="711"/>
      <c r="IR37" s="711"/>
      <c r="IS37" s="711"/>
      <c r="IT37" s="711"/>
      <c r="IU37" s="711"/>
      <c r="IV37" s="711"/>
    </row>
    <row r="38" spans="1:256" s="504" customFormat="1" ht="15.75">
      <c r="A38" s="671" t="s">
        <v>8915</v>
      </c>
      <c r="B38" s="495">
        <v>3123</v>
      </c>
      <c r="C38" s="312" t="str">
        <f>IF($A38="INSUMO",VLOOKUP($B38,'BANCO DE DADOS DEZEMBRO INS'!$A:$D,2,FALSE),VLOOKUP($B38,'BANCO DE DADOS DEZEMBRO SERV'!$B:$E,2,FALSE))</f>
        <v>FERTILIZANTE NPK - 4: 14: 8</v>
      </c>
      <c r="D38" s="311" t="str">
        <f>IF($A38="INSUMO",VLOOKUP($B38,'BANCO DE DADOS DEZEMBRO INS'!$A:$D,3,FALSE),VLOOKUP($B38,'BANCO DE DADOS DEZEMBRO SERV'!$B:$E,3,FALSE))</f>
        <v>KG</v>
      </c>
      <c r="E38" s="703">
        <v>7.3999999999999996E-2</v>
      </c>
      <c r="F38" s="490">
        <f>IF($A38="INSUMO",VLOOKUP($B38,'BANCO DE DADOS DEZEMBRO INS'!$A:$D,4,FALSE),VLOOKUP($B38,'BANCO DE DADOS DEZEMBRO SERV'!$B:$E,4,FALSE))</f>
        <v>1.33</v>
      </c>
      <c r="G38" s="431">
        <f t="shared" si="1"/>
        <v>0.09</v>
      </c>
      <c r="H38" s="711"/>
      <c r="I38" s="711"/>
      <c r="J38" s="711"/>
      <c r="K38" s="711"/>
      <c r="L38" s="711"/>
      <c r="M38" s="711"/>
      <c r="N38" s="711"/>
      <c r="O38" s="711"/>
      <c r="P38" s="711"/>
      <c r="Q38" s="711"/>
      <c r="R38" s="711"/>
      <c r="S38" s="711"/>
      <c r="T38" s="711"/>
      <c r="U38" s="711"/>
      <c r="V38" s="711"/>
      <c r="W38" s="711"/>
      <c r="X38" s="711"/>
      <c r="Y38" s="711"/>
      <c r="Z38" s="711"/>
      <c r="AA38" s="711"/>
      <c r="AB38" s="711"/>
      <c r="AC38" s="711"/>
      <c r="AD38" s="711"/>
      <c r="AE38" s="711"/>
      <c r="AF38" s="711"/>
      <c r="AG38" s="711"/>
      <c r="AH38" s="711"/>
      <c r="AI38" s="711"/>
      <c r="AJ38" s="711"/>
      <c r="AK38" s="711"/>
      <c r="AL38" s="711"/>
      <c r="AM38" s="711"/>
      <c r="AN38" s="711"/>
      <c r="AO38" s="711"/>
      <c r="AP38" s="711"/>
      <c r="AQ38" s="711"/>
      <c r="AR38" s="711"/>
      <c r="AS38" s="711"/>
      <c r="AT38" s="711"/>
      <c r="AU38" s="711"/>
      <c r="AV38" s="711"/>
      <c r="AW38" s="711"/>
      <c r="AX38" s="711"/>
      <c r="AY38" s="711"/>
      <c r="AZ38" s="711"/>
      <c r="BA38" s="711"/>
      <c r="BB38" s="711"/>
      <c r="BC38" s="711"/>
      <c r="BD38" s="711"/>
      <c r="BE38" s="711"/>
      <c r="BF38" s="711"/>
      <c r="BG38" s="711"/>
      <c r="BH38" s="711"/>
      <c r="BI38" s="711"/>
      <c r="BJ38" s="711"/>
      <c r="BK38" s="711"/>
      <c r="BL38" s="711"/>
      <c r="BM38" s="711"/>
      <c r="BN38" s="711"/>
      <c r="BO38" s="711"/>
      <c r="BP38" s="711"/>
      <c r="BQ38" s="711"/>
      <c r="BR38" s="711"/>
      <c r="BS38" s="711"/>
      <c r="BT38" s="711"/>
      <c r="BU38" s="711"/>
      <c r="BV38" s="711"/>
      <c r="BW38" s="711"/>
      <c r="BX38" s="711"/>
      <c r="BY38" s="711"/>
      <c r="BZ38" s="711"/>
      <c r="CA38" s="711"/>
      <c r="CB38" s="711"/>
      <c r="CC38" s="711"/>
      <c r="CD38" s="711"/>
      <c r="CE38" s="711"/>
      <c r="CF38" s="711"/>
      <c r="CG38" s="711"/>
      <c r="CH38" s="711"/>
      <c r="CI38" s="711"/>
      <c r="CJ38" s="711"/>
      <c r="CK38" s="711"/>
      <c r="CL38" s="711"/>
      <c r="CM38" s="711"/>
      <c r="CN38" s="711"/>
      <c r="CO38" s="711"/>
      <c r="CP38" s="711"/>
      <c r="CQ38" s="711"/>
      <c r="CR38" s="711"/>
      <c r="CS38" s="711"/>
      <c r="CT38" s="711"/>
      <c r="CU38" s="711"/>
      <c r="CV38" s="711"/>
      <c r="CW38" s="711"/>
      <c r="CX38" s="711"/>
      <c r="CY38" s="711"/>
      <c r="CZ38" s="711"/>
      <c r="DA38" s="711"/>
      <c r="DB38" s="711"/>
      <c r="DC38" s="711"/>
      <c r="DD38" s="711"/>
      <c r="DE38" s="711"/>
      <c r="DF38" s="711"/>
      <c r="DG38" s="711"/>
      <c r="DH38" s="711"/>
      <c r="DI38" s="711"/>
      <c r="DJ38" s="711"/>
      <c r="DK38" s="711"/>
      <c r="DL38" s="711"/>
      <c r="DM38" s="711"/>
      <c r="DN38" s="711"/>
      <c r="DO38" s="711"/>
      <c r="DP38" s="711"/>
      <c r="DQ38" s="711"/>
      <c r="DR38" s="711"/>
      <c r="DS38" s="711"/>
      <c r="DT38" s="711"/>
      <c r="DU38" s="711"/>
      <c r="DV38" s="711"/>
      <c r="DW38" s="711"/>
      <c r="DX38" s="711"/>
      <c r="DY38" s="711"/>
      <c r="DZ38" s="711"/>
      <c r="EA38" s="711"/>
      <c r="EB38" s="711"/>
      <c r="EC38" s="711"/>
      <c r="ED38" s="711"/>
      <c r="EE38" s="711"/>
      <c r="EF38" s="711"/>
      <c r="EG38" s="711"/>
      <c r="EH38" s="711"/>
      <c r="EI38" s="711"/>
      <c r="EJ38" s="711"/>
      <c r="EK38" s="711"/>
      <c r="EL38" s="711"/>
      <c r="EM38" s="711"/>
      <c r="EN38" s="711"/>
      <c r="EO38" s="711"/>
      <c r="EP38" s="711"/>
      <c r="EQ38" s="711"/>
      <c r="ER38" s="711"/>
      <c r="ES38" s="711"/>
      <c r="ET38" s="711"/>
      <c r="EU38" s="711"/>
      <c r="EV38" s="711"/>
      <c r="EW38" s="711"/>
      <c r="EX38" s="711"/>
      <c r="EY38" s="711"/>
      <c r="EZ38" s="711"/>
      <c r="FA38" s="711"/>
      <c r="FB38" s="711"/>
      <c r="FC38" s="711"/>
      <c r="FD38" s="711"/>
      <c r="FE38" s="711"/>
      <c r="FF38" s="711"/>
      <c r="FG38" s="711"/>
      <c r="FH38" s="711"/>
      <c r="FI38" s="711"/>
      <c r="FJ38" s="711"/>
      <c r="FK38" s="711"/>
      <c r="FL38" s="711"/>
      <c r="FM38" s="711"/>
      <c r="FN38" s="711"/>
      <c r="FO38" s="711"/>
      <c r="FP38" s="711"/>
      <c r="FQ38" s="711"/>
      <c r="FR38" s="711"/>
      <c r="FS38" s="711"/>
      <c r="FT38" s="711"/>
      <c r="FU38" s="711"/>
      <c r="FV38" s="711"/>
      <c r="FW38" s="711"/>
      <c r="FX38" s="711"/>
      <c r="FY38" s="711"/>
      <c r="FZ38" s="711"/>
      <c r="GA38" s="711"/>
      <c r="GB38" s="711"/>
      <c r="GC38" s="711"/>
      <c r="GD38" s="711"/>
      <c r="GE38" s="711"/>
      <c r="GF38" s="711"/>
      <c r="GG38" s="711"/>
      <c r="GH38" s="711"/>
      <c r="GI38" s="711"/>
      <c r="GJ38" s="711"/>
      <c r="GK38" s="711"/>
      <c r="GL38" s="711"/>
      <c r="GM38" s="711"/>
      <c r="GN38" s="711"/>
      <c r="GO38" s="711"/>
      <c r="GP38" s="711"/>
      <c r="GQ38" s="711"/>
      <c r="GR38" s="711"/>
      <c r="GS38" s="711"/>
      <c r="GT38" s="711"/>
      <c r="GU38" s="711"/>
      <c r="GV38" s="711"/>
      <c r="GW38" s="711"/>
      <c r="GX38" s="711"/>
      <c r="GY38" s="711"/>
      <c r="GZ38" s="711"/>
      <c r="HA38" s="711"/>
      <c r="HB38" s="711"/>
      <c r="HC38" s="711"/>
      <c r="HD38" s="711"/>
      <c r="HE38" s="711"/>
      <c r="HF38" s="711"/>
      <c r="HG38" s="711"/>
      <c r="HH38" s="711"/>
      <c r="HI38" s="711"/>
      <c r="HJ38" s="711"/>
      <c r="HK38" s="711"/>
      <c r="HL38" s="711"/>
      <c r="HM38" s="711"/>
      <c r="HN38" s="711"/>
      <c r="HO38" s="711"/>
      <c r="HP38" s="711"/>
      <c r="HQ38" s="711"/>
      <c r="HR38" s="711"/>
      <c r="HS38" s="711"/>
      <c r="HT38" s="711"/>
      <c r="HU38" s="711"/>
      <c r="HV38" s="711"/>
      <c r="HW38" s="711"/>
      <c r="HX38" s="711"/>
      <c r="HY38" s="711"/>
      <c r="HZ38" s="711"/>
      <c r="IA38" s="711"/>
      <c r="IB38" s="711"/>
      <c r="IC38" s="711"/>
      <c r="ID38" s="711"/>
      <c r="IE38" s="711"/>
      <c r="IF38" s="711"/>
      <c r="IG38" s="711"/>
      <c r="IH38" s="711"/>
      <c r="II38" s="711"/>
      <c r="IJ38" s="711"/>
      <c r="IK38" s="711"/>
      <c r="IL38" s="711"/>
      <c r="IM38" s="711"/>
      <c r="IN38" s="711"/>
      <c r="IO38" s="711"/>
      <c r="IP38" s="711"/>
      <c r="IQ38" s="711"/>
      <c r="IR38" s="711"/>
      <c r="IS38" s="711"/>
      <c r="IT38" s="711"/>
      <c r="IU38" s="711"/>
      <c r="IV38" s="711"/>
    </row>
    <row r="39" spans="1:256" s="504" customFormat="1" ht="15.75">
      <c r="A39" s="671" t="s">
        <v>8915</v>
      </c>
      <c r="B39" s="495">
        <v>7253</v>
      </c>
      <c r="C39" s="312" t="str">
        <f>IF($A39="INSUMO",VLOOKUP($B39,'BANCO DE DADOS DEZEMBRO INS'!$A:$D,2,FALSE),VLOOKUP($B39,'BANCO DE DADOS DEZEMBRO SERV'!$B:$E,2,FALSE))</f>
        <v>TERRA VEGETAL (GRANEL)</v>
      </c>
      <c r="D39" s="311" t="str">
        <f>IF($A39="INSUMO",VLOOKUP($B39,'BANCO DE DADOS DEZEMBRO INS'!$A:$D,3,FALSE),VLOOKUP($B39,'BANCO DE DADOS DEZEMBRO SERV'!$B:$E,3,FALSE))</f>
        <v>M3</v>
      </c>
      <c r="E39" s="703">
        <v>3.2000000000000001E-2</v>
      </c>
      <c r="F39" s="490">
        <f>IF($A39="INSUMO",VLOOKUP($B39,'BANCO DE DADOS DEZEMBRO INS'!$A:$D,4,FALSE),VLOOKUP($B39,'BANCO DE DADOS DEZEMBRO SERV'!$B:$E,4,FALSE))</f>
        <v>60</v>
      </c>
      <c r="G39" s="431">
        <f t="shared" si="1"/>
        <v>1.92</v>
      </c>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1"/>
      <c r="AF39" s="711"/>
      <c r="AG39" s="711"/>
      <c r="AH39" s="711"/>
      <c r="AI39" s="711"/>
      <c r="AJ39" s="711"/>
      <c r="AK39" s="711"/>
      <c r="AL39" s="711"/>
      <c r="AM39" s="711"/>
      <c r="AN39" s="711"/>
      <c r="AO39" s="711"/>
      <c r="AP39" s="711"/>
      <c r="AQ39" s="711"/>
      <c r="AR39" s="711"/>
      <c r="AS39" s="711"/>
      <c r="AT39" s="711"/>
      <c r="AU39" s="711"/>
      <c r="AV39" s="711"/>
      <c r="AW39" s="711"/>
      <c r="AX39" s="711"/>
      <c r="AY39" s="711"/>
      <c r="AZ39" s="711"/>
      <c r="BA39" s="711"/>
      <c r="BB39" s="711"/>
      <c r="BC39" s="711"/>
      <c r="BD39" s="711"/>
      <c r="BE39" s="711"/>
      <c r="BF39" s="711"/>
      <c r="BG39" s="711"/>
      <c r="BH39" s="711"/>
      <c r="BI39" s="711"/>
      <c r="BJ39" s="711"/>
      <c r="BK39" s="711"/>
      <c r="BL39" s="711"/>
      <c r="BM39" s="711"/>
      <c r="BN39" s="711"/>
      <c r="BO39" s="711"/>
      <c r="BP39" s="711"/>
      <c r="BQ39" s="711"/>
      <c r="BR39" s="711"/>
      <c r="BS39" s="711"/>
      <c r="BT39" s="711"/>
      <c r="BU39" s="711"/>
      <c r="BV39" s="711"/>
      <c r="BW39" s="711"/>
      <c r="BX39" s="711"/>
      <c r="BY39" s="711"/>
      <c r="BZ39" s="711"/>
      <c r="CA39" s="711"/>
      <c r="CB39" s="711"/>
      <c r="CC39" s="711"/>
      <c r="CD39" s="711"/>
      <c r="CE39" s="711"/>
      <c r="CF39" s="711"/>
      <c r="CG39" s="711"/>
      <c r="CH39" s="711"/>
      <c r="CI39" s="711"/>
      <c r="CJ39" s="711"/>
      <c r="CK39" s="711"/>
      <c r="CL39" s="711"/>
      <c r="CM39" s="711"/>
      <c r="CN39" s="711"/>
      <c r="CO39" s="711"/>
      <c r="CP39" s="711"/>
      <c r="CQ39" s="711"/>
      <c r="CR39" s="711"/>
      <c r="CS39" s="711"/>
      <c r="CT39" s="711"/>
      <c r="CU39" s="711"/>
      <c r="CV39" s="711"/>
      <c r="CW39" s="711"/>
      <c r="CX39" s="711"/>
      <c r="CY39" s="711"/>
      <c r="CZ39" s="711"/>
      <c r="DA39" s="711"/>
      <c r="DB39" s="711"/>
      <c r="DC39" s="711"/>
      <c r="DD39" s="711"/>
      <c r="DE39" s="711"/>
      <c r="DF39" s="711"/>
      <c r="DG39" s="711"/>
      <c r="DH39" s="711"/>
      <c r="DI39" s="711"/>
      <c r="DJ39" s="711"/>
      <c r="DK39" s="711"/>
      <c r="DL39" s="711"/>
      <c r="DM39" s="711"/>
      <c r="DN39" s="711"/>
      <c r="DO39" s="711"/>
      <c r="DP39" s="711"/>
      <c r="DQ39" s="711"/>
      <c r="DR39" s="711"/>
      <c r="DS39" s="711"/>
      <c r="DT39" s="711"/>
      <c r="DU39" s="711"/>
      <c r="DV39" s="711"/>
      <c r="DW39" s="711"/>
      <c r="DX39" s="711"/>
      <c r="DY39" s="711"/>
      <c r="DZ39" s="711"/>
      <c r="EA39" s="711"/>
      <c r="EB39" s="711"/>
      <c r="EC39" s="711"/>
      <c r="ED39" s="711"/>
      <c r="EE39" s="711"/>
      <c r="EF39" s="711"/>
      <c r="EG39" s="711"/>
      <c r="EH39" s="711"/>
      <c r="EI39" s="711"/>
      <c r="EJ39" s="711"/>
      <c r="EK39" s="711"/>
      <c r="EL39" s="711"/>
      <c r="EM39" s="711"/>
      <c r="EN39" s="711"/>
      <c r="EO39" s="711"/>
      <c r="EP39" s="711"/>
      <c r="EQ39" s="711"/>
      <c r="ER39" s="711"/>
      <c r="ES39" s="711"/>
      <c r="ET39" s="711"/>
      <c r="EU39" s="711"/>
      <c r="EV39" s="711"/>
      <c r="EW39" s="711"/>
      <c r="EX39" s="711"/>
      <c r="EY39" s="711"/>
      <c r="EZ39" s="711"/>
      <c r="FA39" s="711"/>
      <c r="FB39" s="711"/>
      <c r="FC39" s="711"/>
      <c r="FD39" s="711"/>
      <c r="FE39" s="711"/>
      <c r="FF39" s="711"/>
      <c r="FG39" s="711"/>
      <c r="FH39" s="711"/>
      <c r="FI39" s="711"/>
      <c r="FJ39" s="711"/>
      <c r="FK39" s="711"/>
      <c r="FL39" s="711"/>
      <c r="FM39" s="711"/>
      <c r="FN39" s="711"/>
      <c r="FO39" s="711"/>
      <c r="FP39" s="711"/>
      <c r="FQ39" s="711"/>
      <c r="FR39" s="711"/>
      <c r="FS39" s="711"/>
      <c r="FT39" s="711"/>
      <c r="FU39" s="711"/>
      <c r="FV39" s="711"/>
      <c r="FW39" s="711"/>
      <c r="FX39" s="711"/>
      <c r="FY39" s="711"/>
      <c r="FZ39" s="711"/>
      <c r="GA39" s="711"/>
      <c r="GB39" s="711"/>
      <c r="GC39" s="711"/>
      <c r="GD39" s="711"/>
      <c r="GE39" s="711"/>
      <c r="GF39" s="711"/>
      <c r="GG39" s="711"/>
      <c r="GH39" s="711"/>
      <c r="GI39" s="711"/>
      <c r="GJ39" s="711"/>
      <c r="GK39" s="711"/>
      <c r="GL39" s="711"/>
      <c r="GM39" s="711"/>
      <c r="GN39" s="711"/>
      <c r="GO39" s="711"/>
      <c r="GP39" s="711"/>
      <c r="GQ39" s="711"/>
      <c r="GR39" s="711"/>
      <c r="GS39" s="711"/>
      <c r="GT39" s="711"/>
      <c r="GU39" s="711"/>
      <c r="GV39" s="711"/>
      <c r="GW39" s="711"/>
      <c r="GX39" s="711"/>
      <c r="GY39" s="711"/>
      <c r="GZ39" s="711"/>
      <c r="HA39" s="711"/>
      <c r="HB39" s="711"/>
      <c r="HC39" s="711"/>
      <c r="HD39" s="711"/>
      <c r="HE39" s="711"/>
      <c r="HF39" s="711"/>
      <c r="HG39" s="711"/>
      <c r="HH39" s="711"/>
      <c r="HI39" s="711"/>
      <c r="HJ39" s="711"/>
      <c r="HK39" s="711"/>
      <c r="HL39" s="711"/>
      <c r="HM39" s="711"/>
      <c r="HN39" s="711"/>
      <c r="HO39" s="711"/>
      <c r="HP39" s="711"/>
      <c r="HQ39" s="711"/>
      <c r="HR39" s="711"/>
      <c r="HS39" s="711"/>
      <c r="HT39" s="711"/>
      <c r="HU39" s="711"/>
      <c r="HV39" s="711"/>
      <c r="HW39" s="711"/>
      <c r="HX39" s="711"/>
      <c r="HY39" s="711"/>
      <c r="HZ39" s="711"/>
      <c r="IA39" s="711"/>
      <c r="IB39" s="711"/>
      <c r="IC39" s="711"/>
      <c r="ID39" s="711"/>
      <c r="IE39" s="711"/>
      <c r="IF39" s="711"/>
      <c r="IG39" s="711"/>
      <c r="IH39" s="711"/>
      <c r="II39" s="711"/>
      <c r="IJ39" s="711"/>
      <c r="IK39" s="711"/>
      <c r="IL39" s="711"/>
      <c r="IM39" s="711"/>
      <c r="IN39" s="711"/>
      <c r="IO39" s="711"/>
      <c r="IP39" s="711"/>
      <c r="IQ39" s="711"/>
      <c r="IR39" s="711"/>
      <c r="IS39" s="711"/>
      <c r="IT39" s="711"/>
      <c r="IU39" s="711"/>
      <c r="IV39" s="711"/>
    </row>
    <row r="40" spans="1:256" s="504" customFormat="1" ht="15.75">
      <c r="A40" s="671" t="s">
        <v>8915</v>
      </c>
      <c r="B40" s="495">
        <v>25951</v>
      </c>
      <c r="C40" s="312" t="str">
        <f>IF($A40="INSUMO",VLOOKUP($B40,'BANCO DE DADOS DEZEMBRO INS'!$A:$D,2,FALSE),VLOOKUP($B40,'BANCO DE DADOS DEZEMBRO SERV'!$B:$E,2,FALSE))</f>
        <v>FERTILIZANTE NPK - 10:10:10</v>
      </c>
      <c r="D40" s="311" t="str">
        <f>IF($A40="INSUMO",VLOOKUP($B40,'BANCO DE DADOS DEZEMBRO INS'!$A:$D,3,FALSE),VLOOKUP($B40,'BANCO DE DADOS DEZEMBRO SERV'!$B:$E,3,FALSE))</f>
        <v>KG</v>
      </c>
      <c r="E40" s="703">
        <v>7.3999999999999996E-2</v>
      </c>
      <c r="F40" s="490">
        <f>IF($A40="INSUMO",VLOOKUP($B40,'BANCO DE DADOS DEZEMBRO INS'!$A:$D,4,FALSE),VLOOKUP($B40,'BANCO DE DADOS DEZEMBRO SERV'!$B:$E,4,FALSE))</f>
        <v>1.42</v>
      </c>
      <c r="G40" s="431">
        <f t="shared" si="1"/>
        <v>0.1</v>
      </c>
      <c r="H40" s="711"/>
      <c r="I40" s="711"/>
      <c r="J40" s="711"/>
      <c r="K40" s="711"/>
      <c r="L40" s="711"/>
      <c r="M40" s="711"/>
      <c r="N40" s="711"/>
      <c r="O40" s="711"/>
      <c r="P40" s="711"/>
      <c r="Q40" s="711"/>
      <c r="R40" s="711"/>
      <c r="S40" s="711"/>
      <c r="T40" s="711"/>
      <c r="U40" s="711"/>
      <c r="V40" s="711"/>
      <c r="W40" s="711"/>
      <c r="X40" s="711"/>
      <c r="Y40" s="711"/>
      <c r="Z40" s="711"/>
      <c r="AA40" s="711"/>
      <c r="AB40" s="711"/>
      <c r="AC40" s="711"/>
      <c r="AD40" s="711"/>
      <c r="AE40" s="711"/>
      <c r="AF40" s="711"/>
      <c r="AG40" s="711"/>
      <c r="AH40" s="711"/>
      <c r="AI40" s="711"/>
      <c r="AJ40" s="711"/>
      <c r="AK40" s="711"/>
      <c r="AL40" s="711"/>
      <c r="AM40" s="711"/>
      <c r="AN40" s="711"/>
      <c r="AO40" s="711"/>
      <c r="AP40" s="711"/>
      <c r="AQ40" s="711"/>
      <c r="AR40" s="711"/>
      <c r="AS40" s="711"/>
      <c r="AT40" s="711"/>
      <c r="AU40" s="711"/>
      <c r="AV40" s="711"/>
      <c r="AW40" s="711"/>
      <c r="AX40" s="711"/>
      <c r="AY40" s="711"/>
      <c r="AZ40" s="711"/>
      <c r="BA40" s="711"/>
      <c r="BB40" s="711"/>
      <c r="BC40" s="711"/>
      <c r="BD40" s="711"/>
      <c r="BE40" s="711"/>
      <c r="BF40" s="711"/>
      <c r="BG40" s="711"/>
      <c r="BH40" s="711"/>
      <c r="BI40" s="711"/>
      <c r="BJ40" s="711"/>
      <c r="BK40" s="711"/>
      <c r="BL40" s="711"/>
      <c r="BM40" s="711"/>
      <c r="BN40" s="711"/>
      <c r="BO40" s="711"/>
      <c r="BP40" s="711"/>
      <c r="BQ40" s="711"/>
      <c r="BR40" s="711"/>
      <c r="BS40" s="711"/>
      <c r="BT40" s="711"/>
      <c r="BU40" s="711"/>
      <c r="BV40" s="711"/>
      <c r="BW40" s="711"/>
      <c r="BX40" s="711"/>
      <c r="BY40" s="711"/>
      <c r="BZ40" s="711"/>
      <c r="CA40" s="711"/>
      <c r="CB40" s="711"/>
      <c r="CC40" s="711"/>
      <c r="CD40" s="711"/>
      <c r="CE40" s="711"/>
      <c r="CF40" s="711"/>
      <c r="CG40" s="711"/>
      <c r="CH40" s="711"/>
      <c r="CI40" s="711"/>
      <c r="CJ40" s="711"/>
      <c r="CK40" s="711"/>
      <c r="CL40" s="711"/>
      <c r="CM40" s="711"/>
      <c r="CN40" s="711"/>
      <c r="CO40" s="711"/>
      <c r="CP40" s="711"/>
      <c r="CQ40" s="711"/>
      <c r="CR40" s="711"/>
      <c r="CS40" s="711"/>
      <c r="CT40" s="711"/>
      <c r="CU40" s="711"/>
      <c r="CV40" s="711"/>
      <c r="CW40" s="711"/>
      <c r="CX40" s="711"/>
      <c r="CY40" s="711"/>
      <c r="CZ40" s="711"/>
      <c r="DA40" s="711"/>
      <c r="DB40" s="711"/>
      <c r="DC40" s="711"/>
      <c r="DD40" s="711"/>
      <c r="DE40" s="711"/>
      <c r="DF40" s="711"/>
      <c r="DG40" s="711"/>
      <c r="DH40" s="711"/>
      <c r="DI40" s="711"/>
      <c r="DJ40" s="711"/>
      <c r="DK40" s="711"/>
      <c r="DL40" s="711"/>
      <c r="DM40" s="711"/>
      <c r="DN40" s="711"/>
      <c r="DO40" s="711"/>
      <c r="DP40" s="711"/>
      <c r="DQ40" s="711"/>
      <c r="DR40" s="711"/>
      <c r="DS40" s="711"/>
      <c r="DT40" s="711"/>
      <c r="DU40" s="711"/>
      <c r="DV40" s="711"/>
      <c r="DW40" s="711"/>
      <c r="DX40" s="711"/>
      <c r="DY40" s="711"/>
      <c r="DZ40" s="711"/>
      <c r="EA40" s="711"/>
      <c r="EB40" s="711"/>
      <c r="EC40" s="711"/>
      <c r="ED40" s="711"/>
      <c r="EE40" s="711"/>
      <c r="EF40" s="711"/>
      <c r="EG40" s="711"/>
      <c r="EH40" s="711"/>
      <c r="EI40" s="711"/>
      <c r="EJ40" s="711"/>
      <c r="EK40" s="711"/>
      <c r="EL40" s="711"/>
      <c r="EM40" s="711"/>
      <c r="EN40" s="711"/>
      <c r="EO40" s="711"/>
      <c r="EP40" s="711"/>
      <c r="EQ40" s="711"/>
      <c r="ER40" s="711"/>
      <c r="ES40" s="711"/>
      <c r="ET40" s="711"/>
      <c r="EU40" s="711"/>
      <c r="EV40" s="711"/>
      <c r="EW40" s="711"/>
      <c r="EX40" s="711"/>
      <c r="EY40" s="711"/>
      <c r="EZ40" s="711"/>
      <c r="FA40" s="711"/>
      <c r="FB40" s="711"/>
      <c r="FC40" s="711"/>
      <c r="FD40" s="711"/>
      <c r="FE40" s="711"/>
      <c r="FF40" s="711"/>
      <c r="FG40" s="711"/>
      <c r="FH40" s="711"/>
      <c r="FI40" s="711"/>
      <c r="FJ40" s="711"/>
      <c r="FK40" s="711"/>
      <c r="FL40" s="711"/>
      <c r="FM40" s="711"/>
      <c r="FN40" s="711"/>
      <c r="FO40" s="711"/>
      <c r="FP40" s="711"/>
      <c r="FQ40" s="711"/>
      <c r="FR40" s="711"/>
      <c r="FS40" s="711"/>
      <c r="FT40" s="711"/>
      <c r="FU40" s="711"/>
      <c r="FV40" s="711"/>
      <c r="FW40" s="711"/>
      <c r="FX40" s="711"/>
      <c r="FY40" s="711"/>
      <c r="FZ40" s="711"/>
      <c r="GA40" s="711"/>
      <c r="GB40" s="711"/>
      <c r="GC40" s="711"/>
      <c r="GD40" s="711"/>
      <c r="GE40" s="711"/>
      <c r="GF40" s="711"/>
      <c r="GG40" s="711"/>
      <c r="GH40" s="711"/>
      <c r="GI40" s="711"/>
      <c r="GJ40" s="711"/>
      <c r="GK40" s="711"/>
      <c r="GL40" s="711"/>
      <c r="GM40" s="711"/>
      <c r="GN40" s="711"/>
      <c r="GO40" s="711"/>
      <c r="GP40" s="711"/>
      <c r="GQ40" s="711"/>
      <c r="GR40" s="711"/>
      <c r="GS40" s="711"/>
      <c r="GT40" s="711"/>
      <c r="GU40" s="711"/>
      <c r="GV40" s="711"/>
      <c r="GW40" s="711"/>
      <c r="GX40" s="711"/>
      <c r="GY40" s="711"/>
      <c r="GZ40" s="711"/>
      <c r="HA40" s="711"/>
      <c r="HB40" s="711"/>
      <c r="HC40" s="711"/>
      <c r="HD40" s="711"/>
      <c r="HE40" s="711"/>
      <c r="HF40" s="711"/>
      <c r="HG40" s="711"/>
      <c r="HH40" s="711"/>
      <c r="HI40" s="711"/>
      <c r="HJ40" s="711"/>
      <c r="HK40" s="711"/>
      <c r="HL40" s="711"/>
      <c r="HM40" s="711"/>
      <c r="HN40" s="711"/>
      <c r="HO40" s="711"/>
      <c r="HP40" s="711"/>
      <c r="HQ40" s="711"/>
      <c r="HR40" s="711"/>
      <c r="HS40" s="711"/>
      <c r="HT40" s="711"/>
      <c r="HU40" s="711"/>
      <c r="HV40" s="711"/>
      <c r="HW40" s="711"/>
      <c r="HX40" s="711"/>
      <c r="HY40" s="711"/>
      <c r="HZ40" s="711"/>
      <c r="IA40" s="711"/>
      <c r="IB40" s="711"/>
      <c r="IC40" s="711"/>
      <c r="ID40" s="711"/>
      <c r="IE40" s="711"/>
      <c r="IF40" s="711"/>
      <c r="IG40" s="711"/>
      <c r="IH40" s="711"/>
      <c r="II40" s="711"/>
      <c r="IJ40" s="711"/>
      <c r="IK40" s="711"/>
      <c r="IL40" s="711"/>
      <c r="IM40" s="711"/>
      <c r="IN40" s="711"/>
      <c r="IO40" s="711"/>
      <c r="IP40" s="711"/>
      <c r="IQ40" s="711"/>
      <c r="IR40" s="711"/>
      <c r="IS40" s="711"/>
      <c r="IT40" s="711"/>
      <c r="IU40" s="711"/>
      <c r="IV40" s="711"/>
    </row>
    <row r="41" spans="1:256" s="504" customFormat="1" ht="15.75">
      <c r="A41" s="671" t="s">
        <v>8915</v>
      </c>
      <c r="B41" s="495">
        <v>25963</v>
      </c>
      <c r="C41" s="312" t="str">
        <f>IF($A41="INSUMO",VLOOKUP($B41,'BANCO DE DADOS DEZEMBRO INS'!$A:$D,2,FALSE),VLOOKUP($B41,'BANCO DE DADOS DEZEMBRO SERV'!$B:$E,2,FALSE))</f>
        <v>CALCARIO DOLOMITICO A (POSTO PEDREIRA/FORNECEDOR, SEM FRETE)</v>
      </c>
      <c r="D41" s="311" t="str">
        <f>IF($A41="INSUMO",VLOOKUP($B41,'BANCO DE DADOS DEZEMBRO INS'!$A:$D,3,FALSE),VLOOKUP($B41,'BANCO DE DADOS DEZEMBRO SERV'!$B:$E,3,FALSE))</f>
        <v>KG</v>
      </c>
      <c r="E41" s="703">
        <v>7.3999999999999996E-2</v>
      </c>
      <c r="F41" s="490">
        <f>IF($A41="INSUMO",VLOOKUP($B41,'BANCO DE DADOS DEZEMBRO INS'!$A:$D,4,FALSE),VLOOKUP($B41,'BANCO DE DADOS DEZEMBRO SERV'!$B:$E,4,FALSE))</f>
        <v>7.0000000000000007E-2</v>
      </c>
      <c r="G41" s="431">
        <f t="shared" si="1"/>
        <v>0</v>
      </c>
      <c r="H41" s="711"/>
      <c r="I41" s="711"/>
      <c r="J41" s="711"/>
      <c r="K41" s="711"/>
      <c r="L41" s="711"/>
      <c r="M41" s="711"/>
      <c r="N41" s="711"/>
      <c r="O41" s="711"/>
      <c r="P41" s="711"/>
      <c r="Q41" s="711"/>
      <c r="R41" s="711"/>
      <c r="S41" s="711"/>
      <c r="T41" s="711"/>
      <c r="U41" s="711"/>
      <c r="V41" s="711"/>
      <c r="W41" s="711"/>
      <c r="X41" s="711"/>
      <c r="Y41" s="711"/>
      <c r="Z41" s="711"/>
      <c r="AA41" s="711"/>
      <c r="AB41" s="711"/>
      <c r="AC41" s="711"/>
      <c r="AD41" s="711"/>
      <c r="AE41" s="711"/>
      <c r="AF41" s="711"/>
      <c r="AG41" s="711"/>
      <c r="AH41" s="711"/>
      <c r="AI41" s="711"/>
      <c r="AJ41" s="711"/>
      <c r="AK41" s="711"/>
      <c r="AL41" s="711"/>
      <c r="AM41" s="711"/>
      <c r="AN41" s="711"/>
      <c r="AO41" s="711"/>
      <c r="AP41" s="711"/>
      <c r="AQ41" s="711"/>
      <c r="AR41" s="711"/>
      <c r="AS41" s="711"/>
      <c r="AT41" s="711"/>
      <c r="AU41" s="711"/>
      <c r="AV41" s="711"/>
      <c r="AW41" s="711"/>
      <c r="AX41" s="711"/>
      <c r="AY41" s="711"/>
      <c r="AZ41" s="711"/>
      <c r="BA41" s="711"/>
      <c r="BB41" s="711"/>
      <c r="BC41" s="711"/>
      <c r="BD41" s="711"/>
      <c r="BE41" s="711"/>
      <c r="BF41" s="711"/>
      <c r="BG41" s="711"/>
      <c r="BH41" s="711"/>
      <c r="BI41" s="711"/>
      <c r="BJ41" s="711"/>
      <c r="BK41" s="711"/>
      <c r="BL41" s="711"/>
      <c r="BM41" s="711"/>
      <c r="BN41" s="711"/>
      <c r="BO41" s="711"/>
      <c r="BP41" s="711"/>
      <c r="BQ41" s="711"/>
      <c r="BR41" s="711"/>
      <c r="BS41" s="711"/>
      <c r="BT41" s="711"/>
      <c r="BU41" s="711"/>
      <c r="BV41" s="711"/>
      <c r="BW41" s="711"/>
      <c r="BX41" s="711"/>
      <c r="BY41" s="711"/>
      <c r="BZ41" s="711"/>
      <c r="CA41" s="711"/>
      <c r="CB41" s="711"/>
      <c r="CC41" s="711"/>
      <c r="CD41" s="711"/>
      <c r="CE41" s="711"/>
      <c r="CF41" s="711"/>
      <c r="CG41" s="711"/>
      <c r="CH41" s="711"/>
      <c r="CI41" s="711"/>
      <c r="CJ41" s="711"/>
      <c r="CK41" s="711"/>
      <c r="CL41" s="711"/>
      <c r="CM41" s="711"/>
      <c r="CN41" s="711"/>
      <c r="CO41" s="711"/>
      <c r="CP41" s="711"/>
      <c r="CQ41" s="711"/>
      <c r="CR41" s="711"/>
      <c r="CS41" s="711"/>
      <c r="CT41" s="711"/>
      <c r="CU41" s="711"/>
      <c r="CV41" s="711"/>
      <c r="CW41" s="711"/>
      <c r="CX41" s="711"/>
      <c r="CY41" s="711"/>
      <c r="CZ41" s="711"/>
      <c r="DA41" s="711"/>
      <c r="DB41" s="711"/>
      <c r="DC41" s="711"/>
      <c r="DD41" s="711"/>
      <c r="DE41" s="711"/>
      <c r="DF41" s="711"/>
      <c r="DG41" s="711"/>
      <c r="DH41" s="711"/>
      <c r="DI41" s="711"/>
      <c r="DJ41" s="711"/>
      <c r="DK41" s="711"/>
      <c r="DL41" s="711"/>
      <c r="DM41" s="711"/>
      <c r="DN41" s="711"/>
      <c r="DO41" s="711"/>
      <c r="DP41" s="711"/>
      <c r="DQ41" s="711"/>
      <c r="DR41" s="711"/>
      <c r="DS41" s="711"/>
      <c r="DT41" s="711"/>
      <c r="DU41" s="711"/>
      <c r="DV41" s="711"/>
      <c r="DW41" s="711"/>
      <c r="DX41" s="711"/>
      <c r="DY41" s="711"/>
      <c r="DZ41" s="711"/>
      <c r="EA41" s="711"/>
      <c r="EB41" s="711"/>
      <c r="EC41" s="711"/>
      <c r="ED41" s="711"/>
      <c r="EE41" s="711"/>
      <c r="EF41" s="711"/>
      <c r="EG41" s="711"/>
      <c r="EH41" s="711"/>
      <c r="EI41" s="711"/>
      <c r="EJ41" s="711"/>
      <c r="EK41" s="711"/>
      <c r="EL41" s="711"/>
      <c r="EM41" s="711"/>
      <c r="EN41" s="711"/>
      <c r="EO41" s="711"/>
      <c r="EP41" s="711"/>
      <c r="EQ41" s="711"/>
      <c r="ER41" s="711"/>
      <c r="ES41" s="711"/>
      <c r="ET41" s="711"/>
      <c r="EU41" s="711"/>
      <c r="EV41" s="711"/>
      <c r="EW41" s="711"/>
      <c r="EX41" s="711"/>
      <c r="EY41" s="711"/>
      <c r="EZ41" s="711"/>
      <c r="FA41" s="711"/>
      <c r="FB41" s="711"/>
      <c r="FC41" s="711"/>
      <c r="FD41" s="711"/>
      <c r="FE41" s="711"/>
      <c r="FF41" s="711"/>
      <c r="FG41" s="711"/>
      <c r="FH41" s="711"/>
      <c r="FI41" s="711"/>
      <c r="FJ41" s="711"/>
      <c r="FK41" s="711"/>
      <c r="FL41" s="711"/>
      <c r="FM41" s="711"/>
      <c r="FN41" s="711"/>
      <c r="FO41" s="711"/>
      <c r="FP41" s="711"/>
      <c r="FQ41" s="711"/>
      <c r="FR41" s="711"/>
      <c r="FS41" s="711"/>
      <c r="FT41" s="711"/>
      <c r="FU41" s="711"/>
      <c r="FV41" s="711"/>
      <c r="FW41" s="711"/>
      <c r="FX41" s="711"/>
      <c r="FY41" s="711"/>
      <c r="FZ41" s="711"/>
      <c r="GA41" s="711"/>
      <c r="GB41" s="711"/>
      <c r="GC41" s="711"/>
      <c r="GD41" s="711"/>
      <c r="GE41" s="711"/>
      <c r="GF41" s="711"/>
      <c r="GG41" s="711"/>
      <c r="GH41" s="711"/>
      <c r="GI41" s="711"/>
      <c r="GJ41" s="711"/>
      <c r="GK41" s="711"/>
      <c r="GL41" s="711"/>
      <c r="GM41" s="711"/>
      <c r="GN41" s="711"/>
      <c r="GO41" s="711"/>
      <c r="GP41" s="711"/>
      <c r="GQ41" s="711"/>
      <c r="GR41" s="711"/>
      <c r="GS41" s="711"/>
      <c r="GT41" s="711"/>
      <c r="GU41" s="711"/>
      <c r="GV41" s="711"/>
      <c r="GW41" s="711"/>
      <c r="GX41" s="711"/>
      <c r="GY41" s="711"/>
      <c r="GZ41" s="711"/>
      <c r="HA41" s="711"/>
      <c r="HB41" s="711"/>
      <c r="HC41" s="711"/>
      <c r="HD41" s="711"/>
      <c r="HE41" s="711"/>
      <c r="HF41" s="711"/>
      <c r="HG41" s="711"/>
      <c r="HH41" s="711"/>
      <c r="HI41" s="711"/>
      <c r="HJ41" s="711"/>
      <c r="HK41" s="711"/>
      <c r="HL41" s="711"/>
      <c r="HM41" s="711"/>
      <c r="HN41" s="711"/>
      <c r="HO41" s="711"/>
      <c r="HP41" s="711"/>
      <c r="HQ41" s="711"/>
      <c r="HR41" s="711"/>
      <c r="HS41" s="711"/>
      <c r="HT41" s="711"/>
      <c r="HU41" s="711"/>
      <c r="HV41" s="711"/>
      <c r="HW41" s="711"/>
      <c r="HX41" s="711"/>
      <c r="HY41" s="711"/>
      <c r="HZ41" s="711"/>
      <c r="IA41" s="711"/>
      <c r="IB41" s="711"/>
      <c r="IC41" s="711"/>
      <c r="ID41" s="711"/>
      <c r="IE41" s="711"/>
      <c r="IF41" s="711"/>
      <c r="IG41" s="711"/>
      <c r="IH41" s="711"/>
      <c r="II41" s="711"/>
      <c r="IJ41" s="711"/>
      <c r="IK41" s="711"/>
      <c r="IL41" s="711"/>
      <c r="IM41" s="711"/>
      <c r="IN41" s="711"/>
      <c r="IO41" s="711"/>
      <c r="IP41" s="711"/>
      <c r="IQ41" s="711"/>
      <c r="IR41" s="711"/>
      <c r="IS41" s="711"/>
      <c r="IT41" s="711"/>
      <c r="IU41" s="711"/>
      <c r="IV41" s="711"/>
    </row>
    <row r="42" spans="1:256" s="504" customFormat="1" ht="15">
      <c r="A42" s="711"/>
      <c r="B42" s="432" t="s">
        <v>3142</v>
      </c>
      <c r="C42" s="704" t="s">
        <v>3234</v>
      </c>
      <c r="D42" s="496" t="s">
        <v>30</v>
      </c>
      <c r="E42" s="703">
        <v>1</v>
      </c>
      <c r="F42" s="497">
        <f>G23</f>
        <v>5.85</v>
      </c>
      <c r="G42" s="431">
        <f t="shared" si="1"/>
        <v>5.85</v>
      </c>
      <c r="H42" s="711"/>
      <c r="I42" s="711"/>
      <c r="J42" s="711"/>
      <c r="K42" s="711"/>
      <c r="L42" s="711"/>
      <c r="M42" s="711"/>
      <c r="N42" s="711"/>
      <c r="O42" s="711"/>
      <c r="P42" s="711"/>
      <c r="Q42" s="711"/>
      <c r="R42" s="711"/>
      <c r="S42" s="711"/>
      <c r="T42" s="711"/>
      <c r="U42" s="711"/>
      <c r="V42" s="711"/>
      <c r="W42" s="711"/>
      <c r="X42" s="711"/>
      <c r="Y42" s="711"/>
      <c r="Z42" s="711"/>
      <c r="AA42" s="711"/>
      <c r="AB42" s="711"/>
      <c r="AC42" s="711"/>
      <c r="AD42" s="711"/>
      <c r="AE42" s="711"/>
      <c r="AF42" s="711"/>
      <c r="AG42" s="711"/>
      <c r="AH42" s="711"/>
      <c r="AI42" s="711"/>
      <c r="AJ42" s="711"/>
      <c r="AK42" s="711"/>
      <c r="AL42" s="711"/>
      <c r="AM42" s="711"/>
      <c r="AN42" s="711"/>
      <c r="AO42" s="711"/>
      <c r="AP42" s="711"/>
      <c r="AQ42" s="711"/>
      <c r="AR42" s="711"/>
      <c r="AS42" s="711"/>
      <c r="AT42" s="711"/>
      <c r="AU42" s="711"/>
      <c r="AV42" s="711"/>
      <c r="AW42" s="711"/>
      <c r="AX42" s="711"/>
      <c r="AY42" s="711"/>
      <c r="AZ42" s="711"/>
      <c r="BA42" s="711"/>
      <c r="BB42" s="711"/>
      <c r="BC42" s="711"/>
      <c r="BD42" s="711"/>
      <c r="BE42" s="711"/>
      <c r="BF42" s="711"/>
      <c r="BG42" s="711"/>
      <c r="BH42" s="711"/>
      <c r="BI42" s="711"/>
      <c r="BJ42" s="711"/>
      <c r="BK42" s="711"/>
      <c r="BL42" s="711"/>
      <c r="BM42" s="711"/>
      <c r="BN42" s="711"/>
      <c r="BO42" s="711"/>
      <c r="BP42" s="711"/>
      <c r="BQ42" s="711"/>
      <c r="BR42" s="711"/>
      <c r="BS42" s="711"/>
      <c r="BT42" s="711"/>
      <c r="BU42" s="711"/>
      <c r="BV42" s="711"/>
      <c r="BW42" s="711"/>
      <c r="BX42" s="711"/>
      <c r="BY42" s="711"/>
      <c r="BZ42" s="711"/>
      <c r="CA42" s="711"/>
      <c r="CB42" s="711"/>
      <c r="CC42" s="711"/>
      <c r="CD42" s="711"/>
      <c r="CE42" s="711"/>
      <c r="CF42" s="711"/>
      <c r="CG42" s="711"/>
      <c r="CH42" s="711"/>
      <c r="CI42" s="711"/>
      <c r="CJ42" s="711"/>
      <c r="CK42" s="711"/>
      <c r="CL42" s="711"/>
      <c r="CM42" s="711"/>
      <c r="CN42" s="711"/>
      <c r="CO42" s="711"/>
      <c r="CP42" s="711"/>
      <c r="CQ42" s="711"/>
      <c r="CR42" s="711"/>
      <c r="CS42" s="711"/>
      <c r="CT42" s="711"/>
      <c r="CU42" s="711"/>
      <c r="CV42" s="711"/>
      <c r="CW42" s="711"/>
      <c r="CX42" s="711"/>
      <c r="CY42" s="711"/>
      <c r="CZ42" s="711"/>
      <c r="DA42" s="711"/>
      <c r="DB42" s="711"/>
      <c r="DC42" s="711"/>
      <c r="DD42" s="711"/>
      <c r="DE42" s="711"/>
      <c r="DF42" s="711"/>
      <c r="DG42" s="711"/>
      <c r="DH42" s="711"/>
      <c r="DI42" s="711"/>
      <c r="DJ42" s="711"/>
      <c r="DK42" s="711"/>
      <c r="DL42" s="711"/>
      <c r="DM42" s="711"/>
      <c r="DN42" s="711"/>
      <c r="DO42" s="711"/>
      <c r="DP42" s="711"/>
      <c r="DQ42" s="711"/>
      <c r="DR42" s="711"/>
      <c r="DS42" s="711"/>
      <c r="DT42" s="711"/>
      <c r="DU42" s="711"/>
      <c r="DV42" s="711"/>
      <c r="DW42" s="711"/>
      <c r="DX42" s="711"/>
      <c r="DY42" s="711"/>
      <c r="DZ42" s="711"/>
      <c r="EA42" s="711"/>
      <c r="EB42" s="711"/>
      <c r="EC42" s="711"/>
      <c r="ED42" s="711"/>
      <c r="EE42" s="711"/>
      <c r="EF42" s="711"/>
      <c r="EG42" s="711"/>
      <c r="EH42" s="711"/>
      <c r="EI42" s="711"/>
      <c r="EJ42" s="711"/>
      <c r="EK42" s="711"/>
      <c r="EL42" s="711"/>
      <c r="EM42" s="711"/>
      <c r="EN42" s="711"/>
      <c r="EO42" s="711"/>
      <c r="EP42" s="711"/>
      <c r="EQ42" s="711"/>
      <c r="ER42" s="711"/>
      <c r="ES42" s="711"/>
      <c r="ET42" s="711"/>
      <c r="EU42" s="711"/>
      <c r="EV42" s="711"/>
      <c r="EW42" s="711"/>
      <c r="EX42" s="711"/>
      <c r="EY42" s="711"/>
      <c r="EZ42" s="711"/>
      <c r="FA42" s="711"/>
      <c r="FB42" s="711"/>
      <c r="FC42" s="711"/>
      <c r="FD42" s="711"/>
      <c r="FE42" s="711"/>
      <c r="FF42" s="711"/>
      <c r="FG42" s="711"/>
      <c r="FH42" s="711"/>
      <c r="FI42" s="711"/>
      <c r="FJ42" s="711"/>
      <c r="FK42" s="711"/>
      <c r="FL42" s="711"/>
      <c r="FM42" s="711"/>
      <c r="FN42" s="711"/>
      <c r="FO42" s="711"/>
      <c r="FP42" s="711"/>
      <c r="FQ42" s="711"/>
      <c r="FR42" s="711"/>
      <c r="FS42" s="711"/>
      <c r="FT42" s="711"/>
      <c r="FU42" s="711"/>
      <c r="FV42" s="711"/>
      <c r="FW42" s="711"/>
      <c r="FX42" s="711"/>
      <c r="FY42" s="711"/>
      <c r="FZ42" s="711"/>
      <c r="GA42" s="711"/>
      <c r="GB42" s="711"/>
      <c r="GC42" s="711"/>
      <c r="GD42" s="711"/>
      <c r="GE42" s="711"/>
      <c r="GF42" s="711"/>
      <c r="GG42" s="711"/>
      <c r="GH42" s="711"/>
      <c r="GI42" s="711"/>
      <c r="GJ42" s="711"/>
      <c r="GK42" s="711"/>
      <c r="GL42" s="711"/>
      <c r="GM42" s="711"/>
      <c r="GN42" s="711"/>
      <c r="GO42" s="711"/>
      <c r="GP42" s="711"/>
      <c r="GQ42" s="711"/>
      <c r="GR42" s="711"/>
      <c r="GS42" s="711"/>
      <c r="GT42" s="711"/>
      <c r="GU42" s="711"/>
      <c r="GV42" s="711"/>
      <c r="GW42" s="711"/>
      <c r="GX42" s="711"/>
      <c r="GY42" s="711"/>
      <c r="GZ42" s="711"/>
      <c r="HA42" s="711"/>
      <c r="HB42" s="711"/>
      <c r="HC42" s="711"/>
      <c r="HD42" s="711"/>
      <c r="HE42" s="711"/>
      <c r="HF42" s="711"/>
      <c r="HG42" s="711"/>
      <c r="HH42" s="711"/>
      <c r="HI42" s="711"/>
      <c r="HJ42" s="711"/>
      <c r="HK42" s="711"/>
      <c r="HL42" s="711"/>
      <c r="HM42" s="711"/>
      <c r="HN42" s="711"/>
      <c r="HO42" s="711"/>
      <c r="HP42" s="711"/>
      <c r="HQ42" s="711"/>
      <c r="HR42" s="711"/>
      <c r="HS42" s="711"/>
      <c r="HT42" s="711"/>
      <c r="HU42" s="711"/>
      <c r="HV42" s="711"/>
      <c r="HW42" s="711"/>
      <c r="HX42" s="711"/>
      <c r="HY42" s="711"/>
      <c r="HZ42" s="711"/>
      <c r="IA42" s="711"/>
      <c r="IB42" s="711"/>
      <c r="IC42" s="711"/>
      <c r="ID42" s="711"/>
      <c r="IE42" s="711"/>
      <c r="IF42" s="711"/>
      <c r="IG42" s="711"/>
      <c r="IH42" s="711"/>
      <c r="II42" s="711"/>
      <c r="IJ42" s="711"/>
      <c r="IK42" s="711"/>
      <c r="IL42" s="711"/>
      <c r="IM42" s="711"/>
      <c r="IN42" s="711"/>
      <c r="IO42" s="711"/>
      <c r="IP42" s="711"/>
      <c r="IQ42" s="711"/>
      <c r="IR42" s="711"/>
      <c r="IS42" s="711"/>
      <c r="IT42" s="711"/>
      <c r="IU42" s="711"/>
      <c r="IV42" s="711"/>
    </row>
    <row r="43" spans="1:256" s="504" customFormat="1" ht="15.75">
      <c r="A43" s="711"/>
      <c r="B43" s="2439" t="s">
        <v>3231</v>
      </c>
      <c r="C43" s="2440"/>
      <c r="D43" s="2440"/>
      <c r="E43" s="2440"/>
      <c r="F43" s="2440"/>
      <c r="G43" s="2441"/>
      <c r="H43" s="711"/>
      <c r="I43" s="711"/>
      <c r="J43" s="711"/>
      <c r="K43" s="711"/>
      <c r="L43" s="711"/>
      <c r="M43" s="711"/>
      <c r="N43" s="711"/>
      <c r="O43" s="711"/>
      <c r="P43" s="711"/>
      <c r="Q43" s="711"/>
      <c r="R43" s="711"/>
      <c r="S43" s="711"/>
      <c r="T43" s="711"/>
      <c r="U43" s="711"/>
      <c r="V43" s="711"/>
      <c r="W43" s="711"/>
      <c r="X43" s="711"/>
      <c r="Y43" s="711"/>
      <c r="Z43" s="711"/>
      <c r="AA43" s="711"/>
      <c r="AB43" s="711"/>
      <c r="AC43" s="711"/>
      <c r="AD43" s="711"/>
      <c r="AE43" s="711"/>
      <c r="AF43" s="711"/>
      <c r="AG43" s="711"/>
      <c r="AH43" s="711"/>
      <c r="AI43" s="711"/>
      <c r="AJ43" s="711"/>
      <c r="AK43" s="711"/>
      <c r="AL43" s="711"/>
      <c r="AM43" s="711"/>
      <c r="AN43" s="711"/>
      <c r="AO43" s="711"/>
      <c r="AP43" s="711"/>
      <c r="AQ43" s="711"/>
      <c r="AR43" s="711"/>
      <c r="AS43" s="711"/>
      <c r="AT43" s="711"/>
      <c r="AU43" s="711"/>
      <c r="AV43" s="711"/>
      <c r="AW43" s="711"/>
      <c r="AX43" s="711"/>
      <c r="AY43" s="711"/>
      <c r="AZ43" s="711"/>
      <c r="BA43" s="711"/>
      <c r="BB43" s="711"/>
      <c r="BC43" s="711"/>
      <c r="BD43" s="711"/>
      <c r="BE43" s="711"/>
      <c r="BF43" s="711"/>
      <c r="BG43" s="711"/>
      <c r="BH43" s="711"/>
      <c r="BI43" s="711"/>
      <c r="BJ43" s="711"/>
      <c r="BK43" s="711"/>
      <c r="BL43" s="711"/>
      <c r="BM43" s="711"/>
      <c r="BN43" s="711"/>
      <c r="BO43" s="711"/>
      <c r="BP43" s="711"/>
      <c r="BQ43" s="711"/>
      <c r="BR43" s="711"/>
      <c r="BS43" s="711"/>
      <c r="BT43" s="711"/>
      <c r="BU43" s="711"/>
      <c r="BV43" s="711"/>
      <c r="BW43" s="711"/>
      <c r="BX43" s="711"/>
      <c r="BY43" s="711"/>
      <c r="BZ43" s="711"/>
      <c r="CA43" s="711"/>
      <c r="CB43" s="711"/>
      <c r="CC43" s="711"/>
      <c r="CD43" s="711"/>
      <c r="CE43" s="711"/>
      <c r="CF43" s="711"/>
      <c r="CG43" s="711"/>
      <c r="CH43" s="711"/>
      <c r="CI43" s="711"/>
      <c r="CJ43" s="711"/>
      <c r="CK43" s="711"/>
      <c r="CL43" s="711"/>
      <c r="CM43" s="711"/>
      <c r="CN43" s="711"/>
      <c r="CO43" s="711"/>
      <c r="CP43" s="711"/>
      <c r="CQ43" s="711"/>
      <c r="CR43" s="711"/>
      <c r="CS43" s="711"/>
      <c r="CT43" s="711"/>
      <c r="CU43" s="711"/>
      <c r="CV43" s="711"/>
      <c r="CW43" s="711"/>
      <c r="CX43" s="711"/>
      <c r="CY43" s="711"/>
      <c r="CZ43" s="711"/>
      <c r="DA43" s="711"/>
      <c r="DB43" s="711"/>
      <c r="DC43" s="711"/>
      <c r="DD43" s="711"/>
      <c r="DE43" s="711"/>
      <c r="DF43" s="711"/>
      <c r="DG43" s="711"/>
      <c r="DH43" s="711"/>
      <c r="DI43" s="711"/>
      <c r="DJ43" s="711"/>
      <c r="DK43" s="711"/>
      <c r="DL43" s="711"/>
      <c r="DM43" s="711"/>
      <c r="DN43" s="711"/>
      <c r="DO43" s="711"/>
      <c r="DP43" s="711"/>
      <c r="DQ43" s="711"/>
      <c r="DR43" s="711"/>
      <c r="DS43" s="711"/>
      <c r="DT43" s="711"/>
      <c r="DU43" s="711"/>
      <c r="DV43" s="711"/>
      <c r="DW43" s="711"/>
      <c r="DX43" s="711"/>
      <c r="DY43" s="711"/>
      <c r="DZ43" s="711"/>
      <c r="EA43" s="711"/>
      <c r="EB43" s="711"/>
      <c r="EC43" s="711"/>
      <c r="ED43" s="711"/>
      <c r="EE43" s="711"/>
      <c r="EF43" s="711"/>
      <c r="EG43" s="711"/>
      <c r="EH43" s="711"/>
      <c r="EI43" s="711"/>
      <c r="EJ43" s="711"/>
      <c r="EK43" s="711"/>
      <c r="EL43" s="711"/>
      <c r="EM43" s="711"/>
      <c r="EN43" s="711"/>
      <c r="EO43" s="711"/>
      <c r="EP43" s="711"/>
      <c r="EQ43" s="711"/>
      <c r="ER43" s="711"/>
      <c r="ES43" s="711"/>
      <c r="ET43" s="711"/>
      <c r="EU43" s="711"/>
      <c r="EV43" s="711"/>
      <c r="EW43" s="711"/>
      <c r="EX43" s="711"/>
      <c r="EY43" s="711"/>
      <c r="EZ43" s="711"/>
      <c r="FA43" s="711"/>
      <c r="FB43" s="711"/>
      <c r="FC43" s="711"/>
      <c r="FD43" s="711"/>
      <c r="FE43" s="711"/>
      <c r="FF43" s="711"/>
      <c r="FG43" s="711"/>
      <c r="FH43" s="711"/>
      <c r="FI43" s="711"/>
      <c r="FJ43" s="711"/>
      <c r="FK43" s="711"/>
      <c r="FL43" s="711"/>
      <c r="FM43" s="711"/>
      <c r="FN43" s="711"/>
      <c r="FO43" s="711"/>
      <c r="FP43" s="711"/>
      <c r="FQ43" s="711"/>
      <c r="FR43" s="711"/>
      <c r="FS43" s="711"/>
      <c r="FT43" s="711"/>
      <c r="FU43" s="711"/>
      <c r="FV43" s="711"/>
      <c r="FW43" s="711"/>
      <c r="FX43" s="711"/>
      <c r="FY43" s="711"/>
      <c r="FZ43" s="711"/>
      <c r="GA43" s="711"/>
      <c r="GB43" s="711"/>
      <c r="GC43" s="711"/>
      <c r="GD43" s="711"/>
      <c r="GE43" s="711"/>
      <c r="GF43" s="711"/>
      <c r="GG43" s="711"/>
      <c r="GH43" s="711"/>
      <c r="GI43" s="711"/>
      <c r="GJ43" s="711"/>
      <c r="GK43" s="711"/>
      <c r="GL43" s="711"/>
      <c r="GM43" s="711"/>
      <c r="GN43" s="711"/>
      <c r="GO43" s="711"/>
      <c r="GP43" s="711"/>
      <c r="GQ43" s="711"/>
      <c r="GR43" s="711"/>
      <c r="GS43" s="711"/>
      <c r="GT43" s="711"/>
      <c r="GU43" s="711"/>
      <c r="GV43" s="711"/>
      <c r="GW43" s="711"/>
      <c r="GX43" s="711"/>
      <c r="GY43" s="711"/>
      <c r="GZ43" s="711"/>
      <c r="HA43" s="711"/>
      <c r="HB43" s="711"/>
      <c r="HC43" s="711"/>
      <c r="HD43" s="711"/>
      <c r="HE43" s="711"/>
      <c r="HF43" s="711"/>
      <c r="HG43" s="711"/>
      <c r="HH43" s="711"/>
      <c r="HI43" s="711"/>
      <c r="HJ43" s="711"/>
      <c r="HK43" s="711"/>
      <c r="HL43" s="711"/>
      <c r="HM43" s="711"/>
      <c r="HN43" s="711"/>
      <c r="HO43" s="711"/>
      <c r="HP43" s="711"/>
      <c r="HQ43" s="711"/>
      <c r="HR43" s="711"/>
      <c r="HS43" s="711"/>
      <c r="HT43" s="711"/>
      <c r="HU43" s="711"/>
      <c r="HV43" s="711"/>
      <c r="HW43" s="711"/>
      <c r="HX43" s="711"/>
      <c r="HY43" s="711"/>
      <c r="HZ43" s="711"/>
      <c r="IA43" s="711"/>
      <c r="IB43" s="711"/>
      <c r="IC43" s="711"/>
      <c r="ID43" s="711"/>
      <c r="IE43" s="711"/>
      <c r="IF43" s="711"/>
      <c r="IG43" s="711"/>
      <c r="IH43" s="711"/>
      <c r="II43" s="711"/>
      <c r="IJ43" s="711"/>
      <c r="IK43" s="711"/>
      <c r="IL43" s="711"/>
      <c r="IM43" s="711"/>
      <c r="IN43" s="711"/>
      <c r="IO43" s="711"/>
      <c r="IP43" s="711"/>
      <c r="IQ43" s="711"/>
      <c r="IR43" s="711"/>
      <c r="IS43" s="711"/>
      <c r="IT43" s="711"/>
      <c r="IU43" s="711"/>
      <c r="IV43" s="711"/>
    </row>
    <row r="44" spans="1:256" s="504" customFormat="1" ht="15.75">
      <c r="A44" s="671" t="s">
        <v>9120</v>
      </c>
      <c r="B44" s="495">
        <v>88441</v>
      </c>
      <c r="C44" s="312" t="str">
        <f>IF($A44="INSUMO",VLOOKUP($B44,'BANCO DE DADOS DEZEMBRO INS'!$A:$D,2,FALSE),VLOOKUP($B44,'BANCO DE DADOS DEZEMBRO SERV'!$B:$E,2,FALSE))</f>
        <v>JARDINEIRO COM ENCARGOS COMPLEMENTARES</v>
      </c>
      <c r="D44" s="311" t="str">
        <f>IF($A44="INSUMO",VLOOKUP($B44,'BANCO DE DADOS DEZEMBRO INS'!$A:$D,3,FALSE),VLOOKUP($B44,'BANCO DE DADOS DEZEMBRO SERV'!$B:$E,3,FALSE))</f>
        <v>H</v>
      </c>
      <c r="E44" s="705">
        <v>0.09</v>
      </c>
      <c r="F44" s="490">
        <f>IF($A44="INSUMO",VLOOKUP($B44,'BANCO DE DADOS DEZEMBRO INS'!$A:$D,4,FALSE),VLOOKUP($B44,'BANCO DE DADOS DEZEMBRO SERV'!$B:$E,4,FALSE))</f>
        <v>13.95</v>
      </c>
      <c r="G44" s="431">
        <f t="shared" ref="G44:G45" si="2">TRUNC(F44*E44,2)</f>
        <v>1.25</v>
      </c>
      <c r="H44" s="711"/>
      <c r="I44" s="711"/>
      <c r="J44" s="711"/>
      <c r="K44" s="711"/>
      <c r="L44" s="711"/>
      <c r="M44" s="711"/>
      <c r="N44" s="711"/>
      <c r="O44" s="711"/>
      <c r="P44" s="711"/>
      <c r="Q44" s="711"/>
      <c r="R44" s="711"/>
      <c r="S44" s="711"/>
      <c r="T44" s="711"/>
      <c r="U44" s="711"/>
      <c r="V44" s="711"/>
      <c r="W44" s="711"/>
      <c r="X44" s="711"/>
      <c r="Y44" s="711"/>
      <c r="Z44" s="711"/>
      <c r="AA44" s="711"/>
      <c r="AB44" s="711"/>
      <c r="AC44" s="711"/>
      <c r="AD44" s="711"/>
      <c r="AE44" s="711"/>
      <c r="AF44" s="711"/>
      <c r="AG44" s="711"/>
      <c r="AH44" s="711"/>
      <c r="AI44" s="711"/>
      <c r="AJ44" s="711"/>
      <c r="AK44" s="711"/>
      <c r="AL44" s="711"/>
      <c r="AM44" s="711"/>
      <c r="AN44" s="711"/>
      <c r="AO44" s="711"/>
      <c r="AP44" s="711"/>
      <c r="AQ44" s="711"/>
      <c r="AR44" s="711"/>
      <c r="AS44" s="711"/>
      <c r="AT44" s="711"/>
      <c r="AU44" s="711"/>
      <c r="AV44" s="711"/>
      <c r="AW44" s="711"/>
      <c r="AX44" s="711"/>
      <c r="AY44" s="711"/>
      <c r="AZ44" s="711"/>
      <c r="BA44" s="711"/>
      <c r="BB44" s="711"/>
      <c r="BC44" s="711"/>
      <c r="BD44" s="711"/>
      <c r="BE44" s="711"/>
      <c r="BF44" s="711"/>
      <c r="BG44" s="711"/>
      <c r="BH44" s="711"/>
      <c r="BI44" s="711"/>
      <c r="BJ44" s="711"/>
      <c r="BK44" s="711"/>
      <c r="BL44" s="711"/>
      <c r="BM44" s="711"/>
      <c r="BN44" s="711"/>
      <c r="BO44" s="711"/>
      <c r="BP44" s="711"/>
      <c r="BQ44" s="711"/>
      <c r="BR44" s="711"/>
      <c r="BS44" s="711"/>
      <c r="BT44" s="711"/>
      <c r="BU44" s="711"/>
      <c r="BV44" s="711"/>
      <c r="BW44" s="711"/>
      <c r="BX44" s="711"/>
      <c r="BY44" s="711"/>
      <c r="BZ44" s="711"/>
      <c r="CA44" s="711"/>
      <c r="CB44" s="711"/>
      <c r="CC44" s="711"/>
      <c r="CD44" s="711"/>
      <c r="CE44" s="711"/>
      <c r="CF44" s="711"/>
      <c r="CG44" s="711"/>
      <c r="CH44" s="711"/>
      <c r="CI44" s="711"/>
      <c r="CJ44" s="711"/>
      <c r="CK44" s="711"/>
      <c r="CL44" s="711"/>
      <c r="CM44" s="711"/>
      <c r="CN44" s="711"/>
      <c r="CO44" s="711"/>
      <c r="CP44" s="711"/>
      <c r="CQ44" s="711"/>
      <c r="CR44" s="711"/>
      <c r="CS44" s="711"/>
      <c r="CT44" s="711"/>
      <c r="CU44" s="711"/>
      <c r="CV44" s="711"/>
      <c r="CW44" s="711"/>
      <c r="CX44" s="711"/>
      <c r="CY44" s="711"/>
      <c r="CZ44" s="711"/>
      <c r="DA44" s="711"/>
      <c r="DB44" s="711"/>
      <c r="DC44" s="711"/>
      <c r="DD44" s="711"/>
      <c r="DE44" s="711"/>
      <c r="DF44" s="711"/>
      <c r="DG44" s="711"/>
      <c r="DH44" s="711"/>
      <c r="DI44" s="711"/>
      <c r="DJ44" s="711"/>
      <c r="DK44" s="711"/>
      <c r="DL44" s="711"/>
      <c r="DM44" s="711"/>
      <c r="DN44" s="711"/>
      <c r="DO44" s="711"/>
      <c r="DP44" s="711"/>
      <c r="DQ44" s="711"/>
      <c r="DR44" s="711"/>
      <c r="DS44" s="711"/>
      <c r="DT44" s="711"/>
      <c r="DU44" s="711"/>
      <c r="DV44" s="711"/>
      <c r="DW44" s="711"/>
      <c r="DX44" s="711"/>
      <c r="DY44" s="711"/>
      <c r="DZ44" s="711"/>
      <c r="EA44" s="711"/>
      <c r="EB44" s="711"/>
      <c r="EC44" s="711"/>
      <c r="ED44" s="711"/>
      <c r="EE44" s="711"/>
      <c r="EF44" s="711"/>
      <c r="EG44" s="711"/>
      <c r="EH44" s="711"/>
      <c r="EI44" s="711"/>
      <c r="EJ44" s="711"/>
      <c r="EK44" s="711"/>
      <c r="EL44" s="711"/>
      <c r="EM44" s="711"/>
      <c r="EN44" s="711"/>
      <c r="EO44" s="711"/>
      <c r="EP44" s="711"/>
      <c r="EQ44" s="711"/>
      <c r="ER44" s="711"/>
      <c r="ES44" s="711"/>
      <c r="ET44" s="711"/>
      <c r="EU44" s="711"/>
      <c r="EV44" s="711"/>
      <c r="EW44" s="711"/>
      <c r="EX44" s="711"/>
      <c r="EY44" s="711"/>
      <c r="EZ44" s="711"/>
      <c r="FA44" s="711"/>
      <c r="FB44" s="711"/>
      <c r="FC44" s="711"/>
      <c r="FD44" s="711"/>
      <c r="FE44" s="711"/>
      <c r="FF44" s="711"/>
      <c r="FG44" s="711"/>
      <c r="FH44" s="711"/>
      <c r="FI44" s="711"/>
      <c r="FJ44" s="711"/>
      <c r="FK44" s="711"/>
      <c r="FL44" s="711"/>
      <c r="FM44" s="711"/>
      <c r="FN44" s="711"/>
      <c r="FO44" s="711"/>
      <c r="FP44" s="711"/>
      <c r="FQ44" s="711"/>
      <c r="FR44" s="711"/>
      <c r="FS44" s="711"/>
      <c r="FT44" s="711"/>
      <c r="FU44" s="711"/>
      <c r="FV44" s="711"/>
      <c r="FW44" s="711"/>
      <c r="FX44" s="711"/>
      <c r="FY44" s="711"/>
      <c r="FZ44" s="711"/>
      <c r="GA44" s="711"/>
      <c r="GB44" s="711"/>
      <c r="GC44" s="711"/>
      <c r="GD44" s="711"/>
      <c r="GE44" s="711"/>
      <c r="GF44" s="711"/>
      <c r="GG44" s="711"/>
      <c r="GH44" s="711"/>
      <c r="GI44" s="711"/>
      <c r="GJ44" s="711"/>
      <c r="GK44" s="711"/>
      <c r="GL44" s="711"/>
      <c r="GM44" s="711"/>
      <c r="GN44" s="711"/>
      <c r="GO44" s="711"/>
      <c r="GP44" s="711"/>
      <c r="GQ44" s="711"/>
      <c r="GR44" s="711"/>
      <c r="GS44" s="711"/>
      <c r="GT44" s="711"/>
      <c r="GU44" s="711"/>
      <c r="GV44" s="711"/>
      <c r="GW44" s="711"/>
      <c r="GX44" s="711"/>
      <c r="GY44" s="711"/>
      <c r="GZ44" s="711"/>
      <c r="HA44" s="711"/>
      <c r="HB44" s="711"/>
      <c r="HC44" s="711"/>
      <c r="HD44" s="711"/>
      <c r="HE44" s="711"/>
      <c r="HF44" s="711"/>
      <c r="HG44" s="711"/>
      <c r="HH44" s="711"/>
      <c r="HI44" s="711"/>
      <c r="HJ44" s="711"/>
      <c r="HK44" s="711"/>
      <c r="HL44" s="711"/>
      <c r="HM44" s="711"/>
      <c r="HN44" s="711"/>
      <c r="HO44" s="711"/>
      <c r="HP44" s="711"/>
      <c r="HQ44" s="711"/>
      <c r="HR44" s="711"/>
      <c r="HS44" s="711"/>
      <c r="HT44" s="711"/>
      <c r="HU44" s="711"/>
      <c r="HV44" s="711"/>
      <c r="HW44" s="711"/>
      <c r="HX44" s="711"/>
      <c r="HY44" s="711"/>
      <c r="HZ44" s="711"/>
      <c r="IA44" s="711"/>
      <c r="IB44" s="711"/>
      <c r="IC44" s="711"/>
      <c r="ID44" s="711"/>
      <c r="IE44" s="711"/>
      <c r="IF44" s="711"/>
      <c r="IG44" s="711"/>
      <c r="IH44" s="711"/>
      <c r="II44" s="711"/>
      <c r="IJ44" s="711"/>
      <c r="IK44" s="711"/>
      <c r="IL44" s="711"/>
      <c r="IM44" s="711"/>
      <c r="IN44" s="711"/>
      <c r="IO44" s="711"/>
      <c r="IP44" s="711"/>
      <c r="IQ44" s="711"/>
      <c r="IR44" s="711"/>
      <c r="IS44" s="711"/>
      <c r="IT44" s="711"/>
      <c r="IU44" s="711"/>
      <c r="IV44" s="711"/>
    </row>
    <row r="45" spans="1:256" s="504" customFormat="1" ht="16.5" thickBot="1">
      <c r="A45" s="671" t="s">
        <v>9120</v>
      </c>
      <c r="B45" s="498">
        <v>88316</v>
      </c>
      <c r="C45" s="318" t="str">
        <f>IF($A45="INSUMO",VLOOKUP($B45,'BANCO DE DADOS DEZEMBRO INS'!$A:$D,2,FALSE),VLOOKUP($B45,'BANCO DE DADOS DEZEMBRO SERV'!$B:$E,2,FALSE))</f>
        <v>SERVENTE COM ENCARGOS COMPLEMENTARES</v>
      </c>
      <c r="D45" s="319" t="str">
        <f>IF($A45="INSUMO",VLOOKUP($B45,'BANCO DE DADOS DEZEMBRO INS'!$A:$D,3,FALSE),VLOOKUP($B45,'BANCO DE DADOS DEZEMBRO SERV'!$B:$E,3,FALSE))</f>
        <v>H</v>
      </c>
      <c r="E45" s="706">
        <v>0.09</v>
      </c>
      <c r="F45" s="491">
        <f>IF($A45="INSUMO",VLOOKUP($B45,'BANCO DE DADOS DEZEMBRO INS'!$A:$D,4,FALSE),VLOOKUP($B45,'BANCO DE DADOS DEZEMBRO SERV'!$B:$E,4,FALSE))</f>
        <v>13.89</v>
      </c>
      <c r="G45" s="436">
        <f t="shared" si="2"/>
        <v>1.25</v>
      </c>
      <c r="H45" s="711"/>
      <c r="I45" s="711"/>
      <c r="J45" s="711"/>
      <c r="K45" s="711"/>
      <c r="L45" s="711"/>
      <c r="M45" s="711"/>
      <c r="N45" s="711"/>
      <c r="O45" s="711"/>
      <c r="P45" s="711"/>
      <c r="Q45" s="711"/>
      <c r="R45" s="711"/>
      <c r="S45" s="711"/>
      <c r="T45" s="711"/>
      <c r="U45" s="711"/>
      <c r="V45" s="711"/>
      <c r="W45" s="711"/>
      <c r="X45" s="711"/>
      <c r="Y45" s="711"/>
      <c r="Z45" s="711"/>
      <c r="AA45" s="711"/>
      <c r="AB45" s="711"/>
      <c r="AC45" s="711"/>
      <c r="AD45" s="711"/>
      <c r="AE45" s="711"/>
      <c r="AF45" s="711"/>
      <c r="AG45" s="711"/>
      <c r="AH45" s="711"/>
      <c r="AI45" s="711"/>
      <c r="AJ45" s="711"/>
      <c r="AK45" s="711"/>
      <c r="AL45" s="711"/>
      <c r="AM45" s="711"/>
      <c r="AN45" s="711"/>
      <c r="AO45" s="711"/>
      <c r="AP45" s="711"/>
      <c r="AQ45" s="711"/>
      <c r="AR45" s="711"/>
      <c r="AS45" s="711"/>
      <c r="AT45" s="711"/>
      <c r="AU45" s="711"/>
      <c r="AV45" s="711"/>
      <c r="AW45" s="711"/>
      <c r="AX45" s="711"/>
      <c r="AY45" s="711"/>
      <c r="AZ45" s="711"/>
      <c r="BA45" s="711"/>
      <c r="BB45" s="711"/>
      <c r="BC45" s="711"/>
      <c r="BD45" s="711"/>
      <c r="BE45" s="711"/>
      <c r="BF45" s="711"/>
      <c r="BG45" s="711"/>
      <c r="BH45" s="711"/>
      <c r="BI45" s="711"/>
      <c r="BJ45" s="711"/>
      <c r="BK45" s="711"/>
      <c r="BL45" s="711"/>
      <c r="BM45" s="711"/>
      <c r="BN45" s="711"/>
      <c r="BO45" s="711"/>
      <c r="BP45" s="711"/>
      <c r="BQ45" s="711"/>
      <c r="BR45" s="711"/>
      <c r="BS45" s="711"/>
      <c r="BT45" s="711"/>
      <c r="BU45" s="711"/>
      <c r="BV45" s="711"/>
      <c r="BW45" s="711"/>
      <c r="BX45" s="711"/>
      <c r="BY45" s="711"/>
      <c r="BZ45" s="711"/>
      <c r="CA45" s="711"/>
      <c r="CB45" s="711"/>
      <c r="CC45" s="711"/>
      <c r="CD45" s="711"/>
      <c r="CE45" s="711"/>
      <c r="CF45" s="711"/>
      <c r="CG45" s="711"/>
      <c r="CH45" s="711"/>
      <c r="CI45" s="711"/>
      <c r="CJ45" s="711"/>
      <c r="CK45" s="711"/>
      <c r="CL45" s="711"/>
      <c r="CM45" s="711"/>
      <c r="CN45" s="711"/>
      <c r="CO45" s="711"/>
      <c r="CP45" s="711"/>
      <c r="CQ45" s="711"/>
      <c r="CR45" s="711"/>
      <c r="CS45" s="711"/>
      <c r="CT45" s="711"/>
      <c r="CU45" s="711"/>
      <c r="CV45" s="711"/>
      <c r="CW45" s="711"/>
      <c r="CX45" s="711"/>
      <c r="CY45" s="711"/>
      <c r="CZ45" s="711"/>
      <c r="DA45" s="711"/>
      <c r="DB45" s="711"/>
      <c r="DC45" s="711"/>
      <c r="DD45" s="711"/>
      <c r="DE45" s="711"/>
      <c r="DF45" s="711"/>
      <c r="DG45" s="711"/>
      <c r="DH45" s="711"/>
      <c r="DI45" s="711"/>
      <c r="DJ45" s="711"/>
      <c r="DK45" s="711"/>
      <c r="DL45" s="711"/>
      <c r="DM45" s="711"/>
      <c r="DN45" s="711"/>
      <c r="DO45" s="711"/>
      <c r="DP45" s="711"/>
      <c r="DQ45" s="711"/>
      <c r="DR45" s="711"/>
      <c r="DS45" s="711"/>
      <c r="DT45" s="711"/>
      <c r="DU45" s="711"/>
      <c r="DV45" s="711"/>
      <c r="DW45" s="711"/>
      <c r="DX45" s="711"/>
      <c r="DY45" s="711"/>
      <c r="DZ45" s="711"/>
      <c r="EA45" s="711"/>
      <c r="EB45" s="711"/>
      <c r="EC45" s="711"/>
      <c r="ED45" s="711"/>
      <c r="EE45" s="711"/>
      <c r="EF45" s="711"/>
      <c r="EG45" s="711"/>
      <c r="EH45" s="711"/>
      <c r="EI45" s="711"/>
      <c r="EJ45" s="711"/>
      <c r="EK45" s="711"/>
      <c r="EL45" s="711"/>
      <c r="EM45" s="711"/>
      <c r="EN45" s="711"/>
      <c r="EO45" s="711"/>
      <c r="EP45" s="711"/>
      <c r="EQ45" s="711"/>
      <c r="ER45" s="711"/>
      <c r="ES45" s="711"/>
      <c r="ET45" s="711"/>
      <c r="EU45" s="711"/>
      <c r="EV45" s="711"/>
      <c r="EW45" s="711"/>
      <c r="EX45" s="711"/>
      <c r="EY45" s="711"/>
      <c r="EZ45" s="711"/>
      <c r="FA45" s="711"/>
      <c r="FB45" s="711"/>
      <c r="FC45" s="711"/>
      <c r="FD45" s="711"/>
      <c r="FE45" s="711"/>
      <c r="FF45" s="711"/>
      <c r="FG45" s="711"/>
      <c r="FH45" s="711"/>
      <c r="FI45" s="711"/>
      <c r="FJ45" s="711"/>
      <c r="FK45" s="711"/>
      <c r="FL45" s="711"/>
      <c r="FM45" s="711"/>
      <c r="FN45" s="711"/>
      <c r="FO45" s="711"/>
      <c r="FP45" s="711"/>
      <c r="FQ45" s="711"/>
      <c r="FR45" s="711"/>
      <c r="FS45" s="711"/>
      <c r="FT45" s="711"/>
      <c r="FU45" s="711"/>
      <c r="FV45" s="711"/>
      <c r="FW45" s="711"/>
      <c r="FX45" s="711"/>
      <c r="FY45" s="711"/>
      <c r="FZ45" s="711"/>
      <c r="GA45" s="711"/>
      <c r="GB45" s="711"/>
      <c r="GC45" s="711"/>
      <c r="GD45" s="711"/>
      <c r="GE45" s="711"/>
      <c r="GF45" s="711"/>
      <c r="GG45" s="711"/>
      <c r="GH45" s="711"/>
      <c r="GI45" s="711"/>
      <c r="GJ45" s="711"/>
      <c r="GK45" s="711"/>
      <c r="GL45" s="711"/>
      <c r="GM45" s="711"/>
      <c r="GN45" s="711"/>
      <c r="GO45" s="711"/>
      <c r="GP45" s="711"/>
      <c r="GQ45" s="711"/>
      <c r="GR45" s="711"/>
      <c r="GS45" s="711"/>
      <c r="GT45" s="711"/>
      <c r="GU45" s="711"/>
      <c r="GV45" s="711"/>
      <c r="GW45" s="711"/>
      <c r="GX45" s="711"/>
      <c r="GY45" s="711"/>
      <c r="GZ45" s="711"/>
      <c r="HA45" s="711"/>
      <c r="HB45" s="711"/>
      <c r="HC45" s="711"/>
      <c r="HD45" s="711"/>
      <c r="HE45" s="711"/>
      <c r="HF45" s="711"/>
      <c r="HG45" s="711"/>
      <c r="HH45" s="711"/>
      <c r="HI45" s="711"/>
      <c r="HJ45" s="711"/>
      <c r="HK45" s="711"/>
      <c r="HL45" s="711"/>
      <c r="HM45" s="711"/>
      <c r="HN45" s="711"/>
      <c r="HO45" s="711"/>
      <c r="HP45" s="711"/>
      <c r="HQ45" s="711"/>
      <c r="HR45" s="711"/>
      <c r="HS45" s="711"/>
      <c r="HT45" s="711"/>
      <c r="HU45" s="711"/>
      <c r="HV45" s="711"/>
      <c r="HW45" s="711"/>
      <c r="HX45" s="711"/>
      <c r="HY45" s="711"/>
      <c r="HZ45" s="711"/>
      <c r="IA45" s="711"/>
      <c r="IB45" s="711"/>
      <c r="IC45" s="711"/>
      <c r="ID45" s="711"/>
      <c r="IE45" s="711"/>
      <c r="IF45" s="711"/>
      <c r="IG45" s="711"/>
      <c r="IH45" s="711"/>
      <c r="II45" s="711"/>
      <c r="IJ45" s="711"/>
      <c r="IK45" s="711"/>
      <c r="IL45" s="711"/>
      <c r="IM45" s="711"/>
      <c r="IN45" s="711"/>
      <c r="IO45" s="711"/>
      <c r="IP45" s="711"/>
      <c r="IQ45" s="711"/>
      <c r="IR45" s="711"/>
      <c r="IS45" s="711"/>
      <c r="IT45" s="711"/>
      <c r="IU45" s="711"/>
      <c r="IV45" s="711"/>
    </row>
    <row r="46" spans="1:256" s="504" customFormat="1" ht="16.5" thickBot="1">
      <c r="A46" s="711"/>
      <c r="B46" s="499" t="s">
        <v>3232</v>
      </c>
      <c r="C46" s="707"/>
      <c r="D46" s="708"/>
      <c r="E46" s="709"/>
      <c r="F46" s="284" t="s">
        <v>3095</v>
      </c>
      <c r="G46" s="283">
        <f>TRUNC(SUM(G37:G45),2)</f>
        <v>11.85</v>
      </c>
      <c r="H46" s="711"/>
      <c r="I46" s="711"/>
      <c r="J46" s="711"/>
      <c r="K46" s="711"/>
      <c r="L46" s="711"/>
      <c r="M46" s="711"/>
      <c r="N46" s="711"/>
      <c r="O46" s="711"/>
      <c r="P46" s="711"/>
      <c r="Q46" s="711"/>
      <c r="R46" s="711"/>
      <c r="S46" s="711"/>
      <c r="T46" s="711"/>
      <c r="U46" s="711"/>
      <c r="V46" s="711"/>
      <c r="W46" s="711"/>
      <c r="X46" s="711"/>
      <c r="Y46" s="711"/>
      <c r="Z46" s="711"/>
      <c r="AA46" s="711"/>
      <c r="AB46" s="711"/>
      <c r="AC46" s="711"/>
      <c r="AD46" s="711"/>
      <c r="AE46" s="711"/>
      <c r="AF46" s="711"/>
      <c r="AG46" s="711"/>
      <c r="AH46" s="711"/>
      <c r="AI46" s="711"/>
      <c r="AJ46" s="711"/>
      <c r="AK46" s="711"/>
      <c r="AL46" s="711"/>
      <c r="AM46" s="711"/>
      <c r="AN46" s="711"/>
      <c r="AO46" s="711"/>
      <c r="AP46" s="711"/>
      <c r="AQ46" s="711"/>
      <c r="AR46" s="711"/>
      <c r="AS46" s="711"/>
      <c r="AT46" s="711"/>
      <c r="AU46" s="711"/>
      <c r="AV46" s="711"/>
      <c r="AW46" s="711"/>
      <c r="AX46" s="711"/>
      <c r="AY46" s="711"/>
      <c r="AZ46" s="711"/>
      <c r="BA46" s="711"/>
      <c r="BB46" s="711"/>
      <c r="BC46" s="711"/>
      <c r="BD46" s="711"/>
      <c r="BE46" s="711"/>
      <c r="BF46" s="711"/>
      <c r="BG46" s="711"/>
      <c r="BH46" s="711"/>
      <c r="BI46" s="711"/>
      <c r="BJ46" s="711"/>
      <c r="BK46" s="711"/>
      <c r="BL46" s="711"/>
      <c r="BM46" s="711"/>
      <c r="BN46" s="711"/>
      <c r="BO46" s="711"/>
      <c r="BP46" s="711"/>
      <c r="BQ46" s="711"/>
      <c r="BR46" s="711"/>
      <c r="BS46" s="711"/>
      <c r="BT46" s="711"/>
      <c r="BU46" s="711"/>
      <c r="BV46" s="711"/>
      <c r="BW46" s="711"/>
      <c r="BX46" s="711"/>
      <c r="BY46" s="711"/>
      <c r="BZ46" s="711"/>
      <c r="CA46" s="711"/>
      <c r="CB46" s="711"/>
      <c r="CC46" s="711"/>
      <c r="CD46" s="711"/>
      <c r="CE46" s="711"/>
      <c r="CF46" s="711"/>
      <c r="CG46" s="711"/>
      <c r="CH46" s="711"/>
      <c r="CI46" s="711"/>
      <c r="CJ46" s="711"/>
      <c r="CK46" s="711"/>
      <c r="CL46" s="711"/>
      <c r="CM46" s="711"/>
      <c r="CN46" s="711"/>
      <c r="CO46" s="711"/>
      <c r="CP46" s="711"/>
      <c r="CQ46" s="711"/>
      <c r="CR46" s="711"/>
      <c r="CS46" s="711"/>
      <c r="CT46" s="711"/>
      <c r="CU46" s="711"/>
      <c r="CV46" s="711"/>
      <c r="CW46" s="711"/>
      <c r="CX46" s="711"/>
      <c r="CY46" s="711"/>
      <c r="CZ46" s="711"/>
      <c r="DA46" s="711"/>
      <c r="DB46" s="711"/>
      <c r="DC46" s="711"/>
      <c r="DD46" s="711"/>
      <c r="DE46" s="711"/>
      <c r="DF46" s="711"/>
      <c r="DG46" s="711"/>
      <c r="DH46" s="711"/>
      <c r="DI46" s="711"/>
      <c r="DJ46" s="711"/>
      <c r="DK46" s="711"/>
      <c r="DL46" s="711"/>
      <c r="DM46" s="711"/>
      <c r="DN46" s="711"/>
      <c r="DO46" s="711"/>
      <c r="DP46" s="711"/>
      <c r="DQ46" s="711"/>
      <c r="DR46" s="711"/>
      <c r="DS46" s="711"/>
      <c r="DT46" s="711"/>
      <c r="DU46" s="711"/>
      <c r="DV46" s="711"/>
      <c r="DW46" s="711"/>
      <c r="DX46" s="711"/>
      <c r="DY46" s="711"/>
      <c r="DZ46" s="711"/>
      <c r="EA46" s="711"/>
      <c r="EB46" s="711"/>
      <c r="EC46" s="711"/>
      <c r="ED46" s="711"/>
      <c r="EE46" s="711"/>
      <c r="EF46" s="711"/>
      <c r="EG46" s="711"/>
      <c r="EH46" s="711"/>
      <c r="EI46" s="711"/>
      <c r="EJ46" s="711"/>
      <c r="EK46" s="711"/>
      <c r="EL46" s="711"/>
      <c r="EM46" s="711"/>
      <c r="EN46" s="711"/>
      <c r="EO46" s="711"/>
      <c r="EP46" s="711"/>
      <c r="EQ46" s="711"/>
      <c r="ER46" s="711"/>
      <c r="ES46" s="711"/>
      <c r="ET46" s="711"/>
      <c r="EU46" s="711"/>
      <c r="EV46" s="711"/>
      <c r="EW46" s="711"/>
      <c r="EX46" s="711"/>
      <c r="EY46" s="711"/>
      <c r="EZ46" s="711"/>
      <c r="FA46" s="711"/>
      <c r="FB46" s="711"/>
      <c r="FC46" s="711"/>
      <c r="FD46" s="711"/>
      <c r="FE46" s="711"/>
      <c r="FF46" s="711"/>
      <c r="FG46" s="711"/>
      <c r="FH46" s="711"/>
      <c r="FI46" s="711"/>
      <c r="FJ46" s="711"/>
      <c r="FK46" s="711"/>
      <c r="FL46" s="711"/>
      <c r="FM46" s="711"/>
      <c r="FN46" s="711"/>
      <c r="FO46" s="711"/>
      <c r="FP46" s="711"/>
      <c r="FQ46" s="711"/>
      <c r="FR46" s="711"/>
      <c r="FS46" s="711"/>
      <c r="FT46" s="711"/>
      <c r="FU46" s="711"/>
      <c r="FV46" s="711"/>
      <c r="FW46" s="711"/>
      <c r="FX46" s="711"/>
      <c r="FY46" s="711"/>
      <c r="FZ46" s="711"/>
      <c r="GA46" s="711"/>
      <c r="GB46" s="711"/>
      <c r="GC46" s="711"/>
      <c r="GD46" s="711"/>
      <c r="GE46" s="711"/>
      <c r="GF46" s="711"/>
      <c r="GG46" s="711"/>
      <c r="GH46" s="711"/>
      <c r="GI46" s="711"/>
      <c r="GJ46" s="711"/>
      <c r="GK46" s="711"/>
      <c r="GL46" s="711"/>
      <c r="GM46" s="711"/>
      <c r="GN46" s="711"/>
      <c r="GO46" s="711"/>
      <c r="GP46" s="711"/>
      <c r="GQ46" s="711"/>
      <c r="GR46" s="711"/>
      <c r="GS46" s="711"/>
      <c r="GT46" s="711"/>
      <c r="GU46" s="711"/>
      <c r="GV46" s="711"/>
      <c r="GW46" s="711"/>
      <c r="GX46" s="711"/>
      <c r="GY46" s="711"/>
      <c r="GZ46" s="711"/>
      <c r="HA46" s="711"/>
      <c r="HB46" s="711"/>
      <c r="HC46" s="711"/>
      <c r="HD46" s="711"/>
      <c r="HE46" s="711"/>
      <c r="HF46" s="711"/>
      <c r="HG46" s="711"/>
      <c r="HH46" s="711"/>
      <c r="HI46" s="711"/>
      <c r="HJ46" s="711"/>
      <c r="HK46" s="711"/>
      <c r="HL46" s="711"/>
      <c r="HM46" s="711"/>
      <c r="HN46" s="711"/>
      <c r="HO46" s="711"/>
      <c r="HP46" s="711"/>
      <c r="HQ46" s="711"/>
      <c r="HR46" s="711"/>
      <c r="HS46" s="711"/>
      <c r="HT46" s="711"/>
      <c r="HU46" s="711"/>
      <c r="HV46" s="711"/>
      <c r="HW46" s="711"/>
      <c r="HX46" s="711"/>
      <c r="HY46" s="711"/>
      <c r="HZ46" s="711"/>
      <c r="IA46" s="711"/>
      <c r="IB46" s="711"/>
      <c r="IC46" s="711"/>
      <c r="ID46" s="711"/>
      <c r="IE46" s="711"/>
      <c r="IF46" s="711"/>
      <c r="IG46" s="711"/>
      <c r="IH46" s="711"/>
      <c r="II46" s="711"/>
      <c r="IJ46" s="711"/>
      <c r="IK46" s="711"/>
      <c r="IL46" s="711"/>
      <c r="IM46" s="711"/>
      <c r="IN46" s="711"/>
      <c r="IO46" s="711"/>
      <c r="IP46" s="711"/>
      <c r="IQ46" s="711"/>
      <c r="IR46" s="711"/>
      <c r="IS46" s="711"/>
      <c r="IT46" s="711"/>
      <c r="IU46" s="711"/>
      <c r="IV46" s="711"/>
    </row>
    <row r="47" spans="1:256" s="456" customFormat="1" ht="16.5" thickBot="1">
      <c r="B47" s="442"/>
      <c r="C47" s="442"/>
      <c r="D47" s="443"/>
      <c r="E47" s="444"/>
      <c r="F47" s="445"/>
      <c r="G47" s="446"/>
    </row>
    <row r="48" spans="1:256" s="456" customFormat="1" ht="15.75">
      <c r="B48" s="637" t="s">
        <v>3135</v>
      </c>
      <c r="C48" s="471" t="str">
        <f>C42</f>
        <v>PODOCARPO</v>
      </c>
      <c r="D48" s="638" t="s">
        <v>30</v>
      </c>
      <c r="E48" s="639"/>
      <c r="F48" s="469"/>
      <c r="G48" s="470"/>
    </row>
    <row r="49" spans="1:7" s="456" customFormat="1" ht="31.5">
      <c r="B49" s="641"/>
      <c r="C49" s="642" t="s">
        <v>3136</v>
      </c>
      <c r="D49" s="643" t="s">
        <v>3137</v>
      </c>
      <c r="E49" s="644" t="s">
        <v>3138</v>
      </c>
      <c r="F49" s="438" t="s">
        <v>3139</v>
      </c>
      <c r="G49" s="645" t="s">
        <v>3140</v>
      </c>
    </row>
    <row r="50" spans="1:7" s="456" customFormat="1" ht="15">
      <c r="B50" s="646"/>
      <c r="C50" s="647"/>
      <c r="D50" s="682"/>
      <c r="E50" s="651"/>
      <c r="F50" s="476"/>
      <c r="G50" s="650"/>
    </row>
    <row r="51" spans="1:7" s="456" customFormat="1" ht="15">
      <c r="B51" s="646"/>
      <c r="C51" s="647"/>
      <c r="D51" s="682"/>
      <c r="E51" s="651"/>
      <c r="F51" s="439"/>
      <c r="G51" s="650"/>
    </row>
    <row r="52" spans="1:7" s="456" customFormat="1" ht="15">
      <c r="B52" s="646"/>
      <c r="C52" s="647"/>
      <c r="D52" s="682"/>
      <c r="E52" s="651"/>
      <c r="F52" s="439"/>
      <c r="G52" s="650"/>
    </row>
    <row r="53" spans="1:7" s="456" customFormat="1" ht="16.5" thickBot="1">
      <c r="B53" s="652"/>
      <c r="C53" s="653" t="s">
        <v>3141</v>
      </c>
      <c r="D53" s="472" t="e">
        <f>MEDIAN(D50:D52)</f>
        <v>#NUM!</v>
      </c>
      <c r="E53" s="655"/>
      <c r="F53" s="441"/>
      <c r="G53" s="656"/>
    </row>
    <row r="54" spans="1:7" s="456" customFormat="1" ht="16.5" thickBot="1">
      <c r="B54" s="442"/>
      <c r="C54" s="442"/>
      <c r="D54" s="443"/>
      <c r="E54" s="444"/>
      <c r="F54" s="445"/>
      <c r="G54" s="446"/>
    </row>
    <row r="55" spans="1:7" s="456" customFormat="1" ht="15.75">
      <c r="B55" s="464" t="s">
        <v>3239</v>
      </c>
      <c r="C55" s="487" t="s">
        <v>3236</v>
      </c>
      <c r="D55" s="488"/>
      <c r="E55" s="488"/>
      <c r="F55" s="489"/>
      <c r="G55" s="460" t="s">
        <v>30</v>
      </c>
    </row>
    <row r="56" spans="1:7" s="456" customFormat="1" ht="31.5">
      <c r="B56" s="478" t="s">
        <v>3230</v>
      </c>
      <c r="C56" s="492" t="s">
        <v>3089</v>
      </c>
      <c r="D56" s="492" t="s">
        <v>30</v>
      </c>
      <c r="E56" s="492" t="s">
        <v>3090</v>
      </c>
      <c r="F56" s="493" t="s">
        <v>3158</v>
      </c>
      <c r="G56" s="494" t="s">
        <v>3159</v>
      </c>
    </row>
    <row r="57" spans="1:7" s="456" customFormat="1" ht="15.75">
      <c r="B57" s="2439" t="s">
        <v>3093</v>
      </c>
      <c r="C57" s="2440"/>
      <c r="D57" s="2440"/>
      <c r="E57" s="2440"/>
      <c r="F57" s="2440"/>
      <c r="G57" s="2441"/>
    </row>
    <row r="58" spans="1:7" s="456" customFormat="1" ht="30">
      <c r="A58" s="671" t="s">
        <v>8915</v>
      </c>
      <c r="B58" s="495">
        <v>370</v>
      </c>
      <c r="C58" s="312" t="str">
        <f>IF($A58="INSUMO",VLOOKUP($B58,'BANCO DE DADOS DEZEMBRO INS'!$A:$D,2,FALSE),VLOOKUP($B58,'BANCO DE DADOS DEZEMBRO SERV'!$B:$E,2,FALSE))</f>
        <v>AREIA MEDIA - POSTO JAZIDA/FORNECEDOR (RETIRADO NA JAZIDA, SEM TRANSPORTE)</v>
      </c>
      <c r="D58" s="311" t="str">
        <f>IF($A58="INSUMO",VLOOKUP($B58,'BANCO DE DADOS DEZEMBRO INS'!$A:$D,3,FALSE),VLOOKUP($B58,'BANCO DE DADOS DEZEMBRO SERV'!$B:$E,3,FALSE))</f>
        <v>M3</v>
      </c>
      <c r="E58" s="710">
        <v>6.4000000000000003E-3</v>
      </c>
      <c r="F58" s="490">
        <f>IF($A58="INSUMO",VLOOKUP($B58,'BANCO DE DADOS DEZEMBRO INS'!$A:$D,4,FALSE),VLOOKUP($B58,'BANCO DE DADOS DEZEMBRO SERV'!$B:$E,4,FALSE))</f>
        <v>66.25</v>
      </c>
      <c r="G58" s="431">
        <f t="shared" ref="G58:G64" si="3">TRUNC(F58*E58,2)</f>
        <v>0.42</v>
      </c>
    </row>
    <row r="59" spans="1:7" s="456" customFormat="1" ht="15.75">
      <c r="A59" s="671" t="s">
        <v>8915</v>
      </c>
      <c r="B59" s="495">
        <v>3123</v>
      </c>
      <c r="C59" s="312" t="str">
        <f>IF($A59="INSUMO",VLOOKUP($B59,'BANCO DE DADOS DEZEMBRO INS'!$A:$D,2,FALSE),VLOOKUP($B59,'BANCO DE DADOS DEZEMBRO SERV'!$B:$E,2,FALSE))</f>
        <v>FERTILIZANTE NPK - 4: 14: 8</v>
      </c>
      <c r="D59" s="311" t="str">
        <f>IF($A59="INSUMO",VLOOKUP($B59,'BANCO DE DADOS DEZEMBRO INS'!$A:$D,3,FALSE),VLOOKUP($B59,'BANCO DE DADOS DEZEMBRO SERV'!$B:$E,3,FALSE))</f>
        <v>KG</v>
      </c>
      <c r="E59" s="705">
        <v>0.8</v>
      </c>
      <c r="F59" s="490">
        <f>IF($A59="INSUMO",VLOOKUP($B59,'BANCO DE DADOS DEZEMBRO INS'!$A:$D,4,FALSE),VLOOKUP($B59,'BANCO DE DADOS DEZEMBRO SERV'!$B:$E,4,FALSE))</f>
        <v>1.33</v>
      </c>
      <c r="G59" s="431">
        <f t="shared" si="3"/>
        <v>1.06</v>
      </c>
    </row>
    <row r="60" spans="1:7" s="456" customFormat="1" ht="15.75">
      <c r="A60" s="671" t="s">
        <v>8915</v>
      </c>
      <c r="B60" s="495">
        <v>7253</v>
      </c>
      <c r="C60" s="312" t="str">
        <f>IF($A60="INSUMO",VLOOKUP($B60,'BANCO DE DADOS DEZEMBRO INS'!$A:$D,2,FALSE),VLOOKUP($B60,'BANCO DE DADOS DEZEMBRO SERV'!$B:$E,2,FALSE))</f>
        <v>TERRA VEGETAL (GRANEL)</v>
      </c>
      <c r="D60" s="311" t="str">
        <f>IF($A60="INSUMO",VLOOKUP($B60,'BANCO DE DADOS DEZEMBRO INS'!$A:$D,3,FALSE),VLOOKUP($B60,'BANCO DE DADOS DEZEMBRO SERV'!$B:$E,3,FALSE))</f>
        <v>M3</v>
      </c>
      <c r="E60" s="705">
        <v>0.20499999999999999</v>
      </c>
      <c r="F60" s="490">
        <f>IF($A60="INSUMO",VLOOKUP($B60,'BANCO DE DADOS DEZEMBRO INS'!$A:$D,4,FALSE),VLOOKUP($B60,'BANCO DE DADOS DEZEMBRO SERV'!$B:$E,4,FALSE))</f>
        <v>60</v>
      </c>
      <c r="G60" s="431">
        <f t="shared" si="3"/>
        <v>12.3</v>
      </c>
    </row>
    <row r="61" spans="1:7" s="456" customFormat="1" ht="15.75">
      <c r="A61" s="671" t="s">
        <v>8915</v>
      </c>
      <c r="B61" s="495">
        <v>25951</v>
      </c>
      <c r="C61" s="312" t="str">
        <f>IF($A61="INSUMO",VLOOKUP($B61,'BANCO DE DADOS DEZEMBRO INS'!$A:$D,2,FALSE),VLOOKUP($B61,'BANCO DE DADOS DEZEMBRO SERV'!$B:$E,2,FALSE))</f>
        <v>FERTILIZANTE NPK - 10:10:10</v>
      </c>
      <c r="D61" s="311" t="str">
        <f>IF($A61="INSUMO",VLOOKUP($B61,'BANCO DE DADOS DEZEMBRO INS'!$A:$D,3,FALSE),VLOOKUP($B61,'BANCO DE DADOS DEZEMBRO SERV'!$B:$E,3,FALSE))</f>
        <v>KG</v>
      </c>
      <c r="E61" s="705">
        <v>0.8</v>
      </c>
      <c r="F61" s="490">
        <f>IF($A61="INSUMO",VLOOKUP($B61,'BANCO DE DADOS DEZEMBRO INS'!$A:$D,4,FALSE),VLOOKUP($B61,'BANCO DE DADOS DEZEMBRO SERV'!$B:$E,4,FALSE))</f>
        <v>1.42</v>
      </c>
      <c r="G61" s="431">
        <f t="shared" si="3"/>
        <v>1.1299999999999999</v>
      </c>
    </row>
    <row r="62" spans="1:7" s="456" customFormat="1" ht="15.75">
      <c r="A62" s="671" t="s">
        <v>8915</v>
      </c>
      <c r="B62" s="495">
        <v>159</v>
      </c>
      <c r="C62" s="312" t="str">
        <f>IF($A62="INSUMO",VLOOKUP($B62,'BANCO DE DADOS DEZEMBRO INS'!$A:$D,2,FALSE),VLOOKUP($B62,'BANCO DE DADOS DEZEMBRO SERV'!$B:$E,2,FALSE))</f>
        <v>!EM PROCESSO DE DESATIVACAO! ADUBO BOVINO</v>
      </c>
      <c r="D62" s="311" t="str">
        <f>IF($A62="INSUMO",VLOOKUP($B62,'BANCO DE DADOS DEZEMBRO INS'!$A:$D,3,FALSE),VLOOKUP($B62,'BANCO DE DADOS DEZEMBRO SERV'!$B:$E,3,FALSE))</f>
        <v>M3</v>
      </c>
      <c r="E62" s="705">
        <v>0.05</v>
      </c>
      <c r="F62" s="490">
        <f>IF($A62="INSUMO",VLOOKUP($B62,'BANCO DE DADOS DEZEMBRO INS'!$A:$D,4,FALSE),VLOOKUP($B62,'BANCO DE DADOS DEZEMBRO SERV'!$B:$E,4,FALSE))</f>
        <v>278.85000000000002</v>
      </c>
      <c r="G62" s="431">
        <f t="shared" si="3"/>
        <v>13.94</v>
      </c>
    </row>
    <row r="63" spans="1:7" s="456" customFormat="1" ht="15.75">
      <c r="A63" s="671" t="s">
        <v>8915</v>
      </c>
      <c r="B63" s="495">
        <v>25963</v>
      </c>
      <c r="C63" s="312" t="str">
        <f>IF($A63="INSUMO",VLOOKUP($B63,'BANCO DE DADOS DEZEMBRO INS'!$A:$D,2,FALSE),VLOOKUP($B63,'BANCO DE DADOS DEZEMBRO SERV'!$B:$E,2,FALSE))</f>
        <v>CALCARIO DOLOMITICO A (POSTO PEDREIRA/FORNECEDOR, SEM FRETE)</v>
      </c>
      <c r="D63" s="311" t="str">
        <f>IF($A63="INSUMO",VLOOKUP($B63,'BANCO DE DADOS DEZEMBRO INS'!$A:$D,3,FALSE),VLOOKUP($B63,'BANCO DE DADOS DEZEMBRO SERV'!$B:$E,3,FALSE))</f>
        <v>KG</v>
      </c>
      <c r="E63" s="705">
        <v>0.8</v>
      </c>
      <c r="F63" s="490">
        <f>IF($A63="INSUMO",VLOOKUP($B63,'BANCO DE DADOS DEZEMBRO INS'!$A:$D,4,FALSE),VLOOKUP($B63,'BANCO DE DADOS DEZEMBRO SERV'!$B:$E,4,FALSE))</f>
        <v>7.0000000000000007E-2</v>
      </c>
      <c r="G63" s="431">
        <f t="shared" si="3"/>
        <v>0.05</v>
      </c>
    </row>
    <row r="64" spans="1:7" s="456" customFormat="1" ht="15">
      <c r="B64" s="432" t="s">
        <v>3142</v>
      </c>
      <c r="C64" s="704" t="s">
        <v>3237</v>
      </c>
      <c r="D64" s="496" t="s">
        <v>30</v>
      </c>
      <c r="E64" s="497">
        <v>1</v>
      </c>
      <c r="F64" s="497">
        <v>30</v>
      </c>
      <c r="G64" s="431">
        <f t="shared" si="3"/>
        <v>30</v>
      </c>
    </row>
    <row r="65" spans="1:7" s="456" customFormat="1" ht="15.75">
      <c r="B65" s="2439" t="s">
        <v>3231</v>
      </c>
      <c r="C65" s="2440"/>
      <c r="D65" s="2440"/>
      <c r="E65" s="2440"/>
      <c r="F65" s="2440"/>
      <c r="G65" s="2441"/>
    </row>
    <row r="66" spans="1:7" s="456" customFormat="1" ht="15.75">
      <c r="A66" s="671" t="s">
        <v>9120</v>
      </c>
      <c r="B66" s="495">
        <v>88441</v>
      </c>
      <c r="C66" s="312" t="str">
        <f>IF($A66="INSUMO",VLOOKUP($B66,'BANCO DE DADOS DEZEMBRO INS'!$A:$D,2,FALSE),VLOOKUP($B66,'BANCO DE DADOS DEZEMBRO SERV'!$B:$E,2,FALSE))</f>
        <v>JARDINEIRO COM ENCARGOS COMPLEMENTARES</v>
      </c>
      <c r="D66" s="311" t="str">
        <f>IF($A66="INSUMO",VLOOKUP($B66,'BANCO DE DADOS DEZEMBRO INS'!$A:$D,3,FALSE),VLOOKUP($B66,'BANCO DE DADOS DEZEMBRO SERV'!$B:$E,3,FALSE))</f>
        <v>H</v>
      </c>
      <c r="E66" s="705">
        <v>0.23</v>
      </c>
      <c r="F66" s="490">
        <f>IF($A66="INSUMO",VLOOKUP($B66,'BANCO DE DADOS DEZEMBRO INS'!$A:$D,4,FALSE),VLOOKUP($B66,'BANCO DE DADOS DEZEMBRO SERV'!$B:$E,4,FALSE))</f>
        <v>13.95</v>
      </c>
      <c r="G66" s="431">
        <f t="shared" ref="G66:G67" si="4">TRUNC(F66*E66,2)</f>
        <v>3.2</v>
      </c>
    </row>
    <row r="67" spans="1:7" s="456" customFormat="1" ht="16.5" thickBot="1">
      <c r="A67" s="671" t="s">
        <v>9120</v>
      </c>
      <c r="B67" s="498">
        <v>88316</v>
      </c>
      <c r="C67" s="318" t="str">
        <f>IF($A67="INSUMO",VLOOKUP($B67,'BANCO DE DADOS DEZEMBRO INS'!$A:$D,2,FALSE),VLOOKUP($B67,'BANCO DE DADOS DEZEMBRO SERV'!$B:$E,2,FALSE))</f>
        <v>SERVENTE COM ENCARGOS COMPLEMENTARES</v>
      </c>
      <c r="D67" s="319" t="str">
        <f>IF($A67="INSUMO",VLOOKUP($B67,'BANCO DE DADOS DEZEMBRO INS'!$A:$D,3,FALSE),VLOOKUP($B67,'BANCO DE DADOS DEZEMBRO SERV'!$B:$E,3,FALSE))</f>
        <v>H</v>
      </c>
      <c r="E67" s="706">
        <v>1.18</v>
      </c>
      <c r="F67" s="491">
        <f>IF($A67="INSUMO",VLOOKUP($B67,'BANCO DE DADOS DEZEMBRO INS'!$A:$D,4,FALSE),VLOOKUP($B67,'BANCO DE DADOS DEZEMBRO SERV'!$B:$E,4,FALSE))</f>
        <v>13.89</v>
      </c>
      <c r="G67" s="436">
        <f t="shared" si="4"/>
        <v>16.39</v>
      </c>
    </row>
    <row r="68" spans="1:7" s="456" customFormat="1" ht="16.5" thickBot="1">
      <c r="B68" s="500" t="s">
        <v>3238</v>
      </c>
      <c r="C68" s="707"/>
      <c r="D68" s="708"/>
      <c r="E68" s="709"/>
      <c r="F68" s="284" t="s">
        <v>3095</v>
      </c>
      <c r="G68" s="283">
        <f>TRUNC(SUM(G58:G67),2)</f>
        <v>78.489999999999995</v>
      </c>
    </row>
    <row r="69" spans="1:7" s="456" customFormat="1" ht="16.5" thickBot="1">
      <c r="B69" s="442"/>
      <c r="C69" s="442"/>
      <c r="D69" s="443"/>
      <c r="E69" s="444"/>
      <c r="F69" s="445"/>
      <c r="G69" s="446"/>
    </row>
    <row r="70" spans="1:7" s="456" customFormat="1" ht="15.75">
      <c r="B70" s="637" t="s">
        <v>3135</v>
      </c>
      <c r="C70" s="471" t="str">
        <f>C64</f>
        <v>IPÊ</v>
      </c>
      <c r="D70" s="638" t="s">
        <v>30</v>
      </c>
      <c r="E70" s="639"/>
      <c r="F70" s="469"/>
      <c r="G70" s="470"/>
    </row>
    <row r="71" spans="1:7" s="456" customFormat="1" ht="31.5">
      <c r="B71" s="641"/>
      <c r="C71" s="642" t="s">
        <v>3136</v>
      </c>
      <c r="D71" s="643" t="s">
        <v>3137</v>
      </c>
      <c r="E71" s="644" t="s">
        <v>3138</v>
      </c>
      <c r="F71" s="438" t="s">
        <v>3139</v>
      </c>
      <c r="G71" s="645" t="s">
        <v>3140</v>
      </c>
    </row>
    <row r="72" spans="1:7" s="456" customFormat="1" ht="15">
      <c r="B72" s="646"/>
      <c r="C72" s="647"/>
      <c r="D72" s="682"/>
      <c r="E72" s="651"/>
      <c r="F72" s="476"/>
      <c r="G72" s="650"/>
    </row>
    <row r="73" spans="1:7" s="456" customFormat="1" ht="15">
      <c r="B73" s="646"/>
      <c r="C73" s="647"/>
      <c r="D73" s="682"/>
      <c r="E73" s="651"/>
      <c r="F73" s="439"/>
      <c r="G73" s="650"/>
    </row>
    <row r="74" spans="1:7" s="456" customFormat="1" ht="15">
      <c r="B74" s="646"/>
      <c r="C74" s="647"/>
      <c r="D74" s="682"/>
      <c r="E74" s="651"/>
      <c r="F74" s="439"/>
      <c r="G74" s="650"/>
    </row>
    <row r="75" spans="1:7" s="456" customFormat="1" ht="16.5" thickBot="1">
      <c r="B75" s="652"/>
      <c r="C75" s="653" t="s">
        <v>3141</v>
      </c>
      <c r="D75" s="472" t="e">
        <f>MEDIAN(D72:D74)</f>
        <v>#NUM!</v>
      </c>
      <c r="E75" s="655"/>
      <c r="F75" s="441"/>
      <c r="G75" s="656"/>
    </row>
    <row r="76" spans="1:7" s="456" customFormat="1" ht="16.5" thickBot="1">
      <c r="B76" s="442"/>
      <c r="C76" s="442"/>
      <c r="D76" s="443"/>
      <c r="E76" s="444"/>
      <c r="F76" s="445"/>
      <c r="G76" s="446"/>
    </row>
    <row r="77" spans="1:7" s="456" customFormat="1" ht="15.75">
      <c r="B77" s="464" t="s">
        <v>3235</v>
      </c>
      <c r="C77" s="487" t="s">
        <v>3240</v>
      </c>
      <c r="D77" s="488"/>
      <c r="E77" s="488"/>
      <c r="F77" s="489"/>
      <c r="G77" s="460" t="s">
        <v>30</v>
      </c>
    </row>
    <row r="78" spans="1:7" s="456" customFormat="1" ht="31.5">
      <c r="B78" s="478" t="s">
        <v>3230</v>
      </c>
      <c r="C78" s="492" t="s">
        <v>3089</v>
      </c>
      <c r="D78" s="492" t="s">
        <v>30</v>
      </c>
      <c r="E78" s="492" t="s">
        <v>3090</v>
      </c>
      <c r="F78" s="493" t="s">
        <v>3158</v>
      </c>
      <c r="G78" s="494" t="s">
        <v>3159</v>
      </c>
    </row>
    <row r="79" spans="1:7" s="456" customFormat="1" ht="15.75">
      <c r="B79" s="2439" t="s">
        <v>3093</v>
      </c>
      <c r="C79" s="2440"/>
      <c r="D79" s="2440"/>
      <c r="E79" s="2440"/>
      <c r="F79" s="2440"/>
      <c r="G79" s="2441"/>
    </row>
    <row r="80" spans="1:7" s="456" customFormat="1" ht="30">
      <c r="A80" s="671" t="s">
        <v>8915</v>
      </c>
      <c r="B80" s="495">
        <v>370</v>
      </c>
      <c r="C80" s="312" t="str">
        <f>IF($A80="INSUMO",VLOOKUP($B80,'BANCO DE DADOS DEZEMBRO INS'!$A:$D,2,FALSE),VLOOKUP($B80,'BANCO DE DADOS DEZEMBRO SERV'!$B:$E,2,FALSE))</f>
        <v>AREIA MEDIA - POSTO JAZIDA/FORNECEDOR (RETIRADO NA JAZIDA, SEM TRANSPORTE)</v>
      </c>
      <c r="D80" s="311" t="str">
        <f>IF($A80="INSUMO",VLOOKUP($B80,'BANCO DE DADOS DEZEMBRO INS'!$A:$D,3,FALSE),VLOOKUP($B80,'BANCO DE DADOS DEZEMBRO SERV'!$B:$E,3,FALSE))</f>
        <v>M3</v>
      </c>
      <c r="E80" s="710">
        <v>6.4000000000000003E-3</v>
      </c>
      <c r="F80" s="490">
        <f>IF($A80="INSUMO",VLOOKUP($B80,'BANCO DE DADOS DEZEMBRO INS'!$A:$D,4,FALSE),VLOOKUP($B80,'BANCO DE DADOS DEZEMBRO SERV'!$B:$E,4,FALSE))</f>
        <v>66.25</v>
      </c>
      <c r="G80" s="431">
        <f t="shared" ref="G80:G86" si="5">TRUNC(F80*E80,2)</f>
        <v>0.42</v>
      </c>
    </row>
    <row r="81" spans="1:7" s="456" customFormat="1" ht="15.75">
      <c r="A81" s="671" t="s">
        <v>8915</v>
      </c>
      <c r="B81" s="495">
        <v>3123</v>
      </c>
      <c r="C81" s="312" t="str">
        <f>IF($A81="INSUMO",VLOOKUP($B81,'BANCO DE DADOS DEZEMBRO INS'!$A:$D,2,FALSE),VLOOKUP($B81,'BANCO DE DADOS DEZEMBRO SERV'!$B:$E,2,FALSE))</f>
        <v>FERTILIZANTE NPK - 4: 14: 8</v>
      </c>
      <c r="D81" s="311" t="str">
        <f>IF($A81="INSUMO",VLOOKUP($B81,'BANCO DE DADOS DEZEMBRO INS'!$A:$D,3,FALSE),VLOOKUP($B81,'BANCO DE DADOS DEZEMBRO SERV'!$B:$E,3,FALSE))</f>
        <v>KG</v>
      </c>
      <c r="E81" s="705">
        <v>0.8</v>
      </c>
      <c r="F81" s="490">
        <f>IF($A81="INSUMO",VLOOKUP($B81,'BANCO DE DADOS DEZEMBRO INS'!$A:$D,4,FALSE),VLOOKUP($B81,'BANCO DE DADOS DEZEMBRO SERV'!$B:$E,4,FALSE))</f>
        <v>1.33</v>
      </c>
      <c r="G81" s="431">
        <f t="shared" si="5"/>
        <v>1.06</v>
      </c>
    </row>
    <row r="82" spans="1:7" s="456" customFormat="1" ht="15.75">
      <c r="A82" s="671" t="s">
        <v>8915</v>
      </c>
      <c r="B82" s="495">
        <v>7253</v>
      </c>
      <c r="C82" s="312" t="str">
        <f>IF($A82="INSUMO",VLOOKUP($B82,'BANCO DE DADOS DEZEMBRO INS'!$A:$D,2,FALSE),VLOOKUP($B82,'BANCO DE DADOS DEZEMBRO SERV'!$B:$E,2,FALSE))</f>
        <v>TERRA VEGETAL (GRANEL)</v>
      </c>
      <c r="D82" s="311" t="str">
        <f>IF($A82="INSUMO",VLOOKUP($B82,'BANCO DE DADOS DEZEMBRO INS'!$A:$D,3,FALSE),VLOOKUP($B82,'BANCO DE DADOS DEZEMBRO SERV'!$B:$E,3,FALSE))</f>
        <v>M3</v>
      </c>
      <c r="E82" s="705">
        <v>0.20499999999999999</v>
      </c>
      <c r="F82" s="490">
        <f>IF($A82="INSUMO",VLOOKUP($B82,'BANCO DE DADOS DEZEMBRO INS'!$A:$D,4,FALSE),VLOOKUP($B82,'BANCO DE DADOS DEZEMBRO SERV'!$B:$E,4,FALSE))</f>
        <v>60</v>
      </c>
      <c r="G82" s="431">
        <f t="shared" si="5"/>
        <v>12.3</v>
      </c>
    </row>
    <row r="83" spans="1:7" s="456" customFormat="1" ht="15.75">
      <c r="A83" s="671" t="s">
        <v>8915</v>
      </c>
      <c r="B83" s="495">
        <v>25951</v>
      </c>
      <c r="C83" s="312" t="str">
        <f>IF($A83="INSUMO",VLOOKUP($B83,'BANCO DE DADOS DEZEMBRO INS'!$A:$D,2,FALSE),VLOOKUP($B83,'BANCO DE DADOS DEZEMBRO SERV'!$B:$E,2,FALSE))</f>
        <v>FERTILIZANTE NPK - 10:10:10</v>
      </c>
      <c r="D83" s="311" t="str">
        <f>IF($A83="INSUMO",VLOOKUP($B83,'BANCO DE DADOS DEZEMBRO INS'!$A:$D,3,FALSE),VLOOKUP($B83,'BANCO DE DADOS DEZEMBRO SERV'!$B:$E,3,FALSE))</f>
        <v>KG</v>
      </c>
      <c r="E83" s="705">
        <v>0.8</v>
      </c>
      <c r="F83" s="490">
        <f>IF($A83="INSUMO",VLOOKUP($B83,'BANCO DE DADOS DEZEMBRO INS'!$A:$D,4,FALSE),VLOOKUP($B83,'BANCO DE DADOS DEZEMBRO SERV'!$B:$E,4,FALSE))</f>
        <v>1.42</v>
      </c>
      <c r="G83" s="431">
        <f t="shared" si="5"/>
        <v>1.1299999999999999</v>
      </c>
    </row>
    <row r="84" spans="1:7" s="456" customFormat="1" ht="15.75">
      <c r="A84" s="671" t="s">
        <v>8915</v>
      </c>
      <c r="B84" s="495">
        <v>159</v>
      </c>
      <c r="C84" s="312" t="str">
        <f>IF($A84="INSUMO",VLOOKUP($B84,'BANCO DE DADOS DEZEMBRO INS'!$A:$D,2,FALSE),VLOOKUP($B84,'BANCO DE DADOS DEZEMBRO SERV'!$B:$E,2,FALSE))</f>
        <v>!EM PROCESSO DE DESATIVACAO! ADUBO BOVINO</v>
      </c>
      <c r="D84" s="311" t="str">
        <f>IF($A84="INSUMO",VLOOKUP($B84,'BANCO DE DADOS DEZEMBRO INS'!$A:$D,3,FALSE),VLOOKUP($B84,'BANCO DE DADOS DEZEMBRO SERV'!$B:$E,3,FALSE))</f>
        <v>M3</v>
      </c>
      <c r="E84" s="705">
        <v>0.05</v>
      </c>
      <c r="F84" s="490">
        <f>IF($A84="INSUMO",VLOOKUP($B84,'BANCO DE DADOS DEZEMBRO INS'!$A:$D,4,FALSE),VLOOKUP($B84,'BANCO DE DADOS DEZEMBRO SERV'!$B:$E,4,FALSE))</f>
        <v>278.85000000000002</v>
      </c>
      <c r="G84" s="431">
        <f t="shared" si="5"/>
        <v>13.94</v>
      </c>
    </row>
    <row r="85" spans="1:7" s="456" customFormat="1" ht="15.75">
      <c r="A85" s="671" t="s">
        <v>8915</v>
      </c>
      <c r="B85" s="495">
        <v>25963</v>
      </c>
      <c r="C85" s="312" t="str">
        <f>IF($A85="INSUMO",VLOOKUP($B85,'BANCO DE DADOS DEZEMBRO INS'!$A:$D,2,FALSE),VLOOKUP($B85,'BANCO DE DADOS DEZEMBRO SERV'!$B:$E,2,FALSE))</f>
        <v>CALCARIO DOLOMITICO A (POSTO PEDREIRA/FORNECEDOR, SEM FRETE)</v>
      </c>
      <c r="D85" s="311" t="str">
        <f>IF($A85="INSUMO",VLOOKUP($B85,'BANCO DE DADOS DEZEMBRO INS'!$A:$D,3,FALSE),VLOOKUP($B85,'BANCO DE DADOS DEZEMBRO SERV'!$B:$E,3,FALSE))</f>
        <v>KG</v>
      </c>
      <c r="E85" s="705">
        <v>0.8</v>
      </c>
      <c r="F85" s="490">
        <f>IF($A85="INSUMO",VLOOKUP($B85,'BANCO DE DADOS DEZEMBRO INS'!$A:$D,4,FALSE),VLOOKUP($B85,'BANCO DE DADOS DEZEMBRO SERV'!$B:$E,4,FALSE))</f>
        <v>7.0000000000000007E-2</v>
      </c>
      <c r="G85" s="431">
        <f t="shared" si="5"/>
        <v>0.05</v>
      </c>
    </row>
    <row r="86" spans="1:7" s="456" customFormat="1" ht="15">
      <c r="B86" s="432" t="s">
        <v>3142</v>
      </c>
      <c r="C86" s="704" t="s">
        <v>3241</v>
      </c>
      <c r="D86" s="496" t="s">
        <v>30</v>
      </c>
      <c r="E86" s="497">
        <v>1</v>
      </c>
      <c r="F86" s="497">
        <v>50</v>
      </c>
      <c r="G86" s="431">
        <f t="shared" si="5"/>
        <v>50</v>
      </c>
    </row>
    <row r="87" spans="1:7" s="456" customFormat="1" ht="15.75">
      <c r="B87" s="2439" t="s">
        <v>3231</v>
      </c>
      <c r="C87" s="2440"/>
      <c r="D87" s="2440"/>
      <c r="E87" s="2440"/>
      <c r="F87" s="2440"/>
      <c r="G87" s="2441"/>
    </row>
    <row r="88" spans="1:7" s="456" customFormat="1" ht="15.75">
      <c r="A88" s="671" t="s">
        <v>9120</v>
      </c>
      <c r="B88" s="495">
        <v>88441</v>
      </c>
      <c r="C88" s="312" t="str">
        <f>IF($A88="INSUMO",VLOOKUP($B88,'BANCO DE DADOS DEZEMBRO INS'!$A:$D,2,FALSE),VLOOKUP($B88,'BANCO DE DADOS DEZEMBRO SERV'!$B:$E,2,FALSE))</f>
        <v>JARDINEIRO COM ENCARGOS COMPLEMENTARES</v>
      </c>
      <c r="D88" s="311" t="str">
        <f>IF($A88="INSUMO",VLOOKUP($B88,'BANCO DE DADOS DEZEMBRO INS'!$A:$D,3,FALSE),VLOOKUP($B88,'BANCO DE DADOS DEZEMBRO SERV'!$B:$E,3,FALSE))</f>
        <v>H</v>
      </c>
      <c r="E88" s="705">
        <v>0.23</v>
      </c>
      <c r="F88" s="490">
        <f>IF($A88="INSUMO",VLOOKUP($B88,'BANCO DE DADOS DEZEMBRO INS'!$A:$D,4,FALSE),VLOOKUP($B88,'BANCO DE DADOS DEZEMBRO SERV'!$B:$E,4,FALSE))</f>
        <v>13.95</v>
      </c>
      <c r="G88" s="431">
        <f t="shared" ref="G88:G89" si="6">TRUNC(F88*E88,2)</f>
        <v>3.2</v>
      </c>
    </row>
    <row r="89" spans="1:7" s="456" customFormat="1" ht="16.5" thickBot="1">
      <c r="A89" s="671" t="s">
        <v>9120</v>
      </c>
      <c r="B89" s="498">
        <v>88316</v>
      </c>
      <c r="C89" s="318" t="str">
        <f>IF($A89="INSUMO",VLOOKUP($B89,'BANCO DE DADOS DEZEMBRO INS'!$A:$D,2,FALSE),VLOOKUP($B89,'BANCO DE DADOS DEZEMBRO SERV'!$B:$E,2,FALSE))</f>
        <v>SERVENTE COM ENCARGOS COMPLEMENTARES</v>
      </c>
      <c r="D89" s="319" t="str">
        <f>IF($A89="INSUMO",VLOOKUP($B89,'BANCO DE DADOS DEZEMBRO INS'!$A:$D,3,FALSE),VLOOKUP($B89,'BANCO DE DADOS DEZEMBRO SERV'!$B:$E,3,FALSE))</f>
        <v>H</v>
      </c>
      <c r="E89" s="706">
        <v>1.18</v>
      </c>
      <c r="F89" s="491">
        <f>IF($A89="INSUMO",VLOOKUP($B89,'BANCO DE DADOS DEZEMBRO INS'!$A:$D,4,FALSE),VLOOKUP($B89,'BANCO DE DADOS DEZEMBRO SERV'!$B:$E,4,FALSE))</f>
        <v>13.89</v>
      </c>
      <c r="G89" s="436">
        <f t="shared" si="6"/>
        <v>16.39</v>
      </c>
    </row>
    <row r="90" spans="1:7" s="456" customFormat="1" ht="16.5" thickBot="1">
      <c r="B90" s="501" t="s">
        <v>3242</v>
      </c>
      <c r="C90" s="707"/>
      <c r="D90" s="708"/>
      <c r="E90" s="709"/>
      <c r="F90" s="284" t="s">
        <v>3095</v>
      </c>
      <c r="G90" s="283">
        <f>TRUNC(SUM(G80:G89),2)</f>
        <v>98.49</v>
      </c>
    </row>
    <row r="91" spans="1:7" s="456" customFormat="1" ht="16.5" thickBot="1">
      <c r="B91" s="442"/>
      <c r="C91" s="442"/>
      <c r="D91" s="443"/>
      <c r="E91" s="444"/>
      <c r="F91" s="445"/>
      <c r="G91" s="446"/>
    </row>
    <row r="92" spans="1:7" s="456" customFormat="1" ht="15.75">
      <c r="B92" s="637" t="s">
        <v>3135</v>
      </c>
      <c r="C92" s="471"/>
      <c r="D92" s="638" t="s">
        <v>30</v>
      </c>
      <c r="E92" s="639"/>
      <c r="F92" s="469"/>
      <c r="G92" s="470"/>
    </row>
    <row r="93" spans="1:7" s="456" customFormat="1" ht="31.5">
      <c r="B93" s="641"/>
      <c r="C93" s="642" t="s">
        <v>3136</v>
      </c>
      <c r="D93" s="643" t="s">
        <v>3137</v>
      </c>
      <c r="E93" s="644" t="s">
        <v>3138</v>
      </c>
      <c r="F93" s="438" t="s">
        <v>3139</v>
      </c>
      <c r="G93" s="645" t="s">
        <v>3140</v>
      </c>
    </row>
    <row r="94" spans="1:7" s="456" customFormat="1" ht="15">
      <c r="B94" s="646"/>
      <c r="C94" s="647"/>
      <c r="D94" s="682"/>
      <c r="E94" s="651"/>
      <c r="F94" s="476"/>
      <c r="G94" s="650"/>
    </row>
    <row r="95" spans="1:7" s="456" customFormat="1" ht="15">
      <c r="B95" s="646"/>
      <c r="C95" s="647"/>
      <c r="D95" s="682"/>
      <c r="E95" s="651"/>
      <c r="F95" s="439"/>
      <c r="G95" s="650"/>
    </row>
    <row r="96" spans="1:7" s="456" customFormat="1" ht="15">
      <c r="B96" s="646"/>
      <c r="C96" s="647"/>
      <c r="D96" s="682"/>
      <c r="E96" s="651"/>
      <c r="F96" s="439"/>
      <c r="G96" s="650"/>
    </row>
    <row r="97" spans="1:7" s="456" customFormat="1" ht="16.5" thickBot="1">
      <c r="B97" s="652"/>
      <c r="C97" s="653" t="s">
        <v>3141</v>
      </c>
      <c r="D97" s="472" t="e">
        <f>MEDIAN(D94:D96)</f>
        <v>#NUM!</v>
      </c>
      <c r="E97" s="655"/>
      <c r="F97" s="441"/>
      <c r="G97" s="656"/>
    </row>
    <row r="98" spans="1:7" s="456" customFormat="1" ht="16.5" thickBot="1">
      <c r="B98" s="442"/>
      <c r="C98" s="442"/>
      <c r="D98" s="443"/>
      <c r="E98" s="444"/>
      <c r="F98" s="445"/>
      <c r="G98" s="446"/>
    </row>
    <row r="99" spans="1:7" s="456" customFormat="1" ht="15.75">
      <c r="B99" s="464" t="s">
        <v>3244</v>
      </c>
      <c r="C99" s="487" t="s">
        <v>3243</v>
      </c>
      <c r="D99" s="488"/>
      <c r="E99" s="488"/>
      <c r="F99" s="489"/>
      <c r="G99" s="460" t="s">
        <v>30</v>
      </c>
    </row>
    <row r="100" spans="1:7" s="456" customFormat="1" ht="31.5">
      <c r="B100" s="478" t="s">
        <v>3230</v>
      </c>
      <c r="C100" s="492" t="s">
        <v>3089</v>
      </c>
      <c r="D100" s="492" t="s">
        <v>30</v>
      </c>
      <c r="E100" s="492" t="s">
        <v>3090</v>
      </c>
      <c r="F100" s="493" t="s">
        <v>3158</v>
      </c>
      <c r="G100" s="494" t="s">
        <v>3159</v>
      </c>
    </row>
    <row r="101" spans="1:7" s="456" customFormat="1" ht="15.75">
      <c r="B101" s="2439" t="s">
        <v>3093</v>
      </c>
      <c r="C101" s="2440"/>
      <c r="D101" s="2440"/>
      <c r="E101" s="2440"/>
      <c r="F101" s="2440"/>
      <c r="G101" s="2441"/>
    </row>
    <row r="102" spans="1:7" s="696" customFormat="1" ht="15.75">
      <c r="A102" s="671" t="s">
        <v>8915</v>
      </c>
      <c r="B102" s="495">
        <v>3123</v>
      </c>
      <c r="C102" s="312" t="str">
        <f>IF($A102="INSUMO",VLOOKUP($B102,'BANCO DE DADOS DEZEMBRO INS'!$A:$D,2,FALSE),VLOOKUP($B102,'BANCO DE DADOS DEZEMBRO SERV'!$B:$E,2,FALSE))</f>
        <v>FERTILIZANTE NPK - 4: 14: 8</v>
      </c>
      <c r="D102" s="311" t="str">
        <f>IF($A102="INSUMO",VLOOKUP($B102,'BANCO DE DADOS DEZEMBRO INS'!$A:$D,3,FALSE),VLOOKUP($B102,'BANCO DE DADOS DEZEMBRO SERV'!$B:$E,3,FALSE))</f>
        <v>KG</v>
      </c>
      <c r="E102" s="705">
        <v>0.8</v>
      </c>
      <c r="F102" s="490">
        <f>IF($A102="INSUMO",VLOOKUP($B102,'BANCO DE DADOS DEZEMBRO INS'!$A:$D,4,FALSE),VLOOKUP($B102,'BANCO DE DADOS DEZEMBRO SERV'!$B:$E,4,FALSE))</f>
        <v>1.33</v>
      </c>
      <c r="G102" s="431">
        <f t="shared" ref="G102:G107" si="7">TRUNC(F102*E102,2)</f>
        <v>1.06</v>
      </c>
    </row>
    <row r="103" spans="1:7" s="696" customFormat="1" ht="15.75">
      <c r="A103" s="671" t="s">
        <v>8915</v>
      </c>
      <c r="B103" s="495">
        <v>7253</v>
      </c>
      <c r="C103" s="312" t="str">
        <f>IF($A103="INSUMO",VLOOKUP($B103,'BANCO DE DADOS DEZEMBRO INS'!$A:$D,2,FALSE),VLOOKUP($B103,'BANCO DE DADOS DEZEMBRO SERV'!$B:$E,2,FALSE))</f>
        <v>TERRA VEGETAL (GRANEL)</v>
      </c>
      <c r="D103" s="311" t="str">
        <f>IF($A103="INSUMO",VLOOKUP($B103,'BANCO DE DADOS DEZEMBRO INS'!$A:$D,3,FALSE),VLOOKUP($B103,'BANCO DE DADOS DEZEMBRO SERV'!$B:$E,3,FALSE))</f>
        <v>M3</v>
      </c>
      <c r="E103" s="705">
        <v>3.2000000000000001E-2</v>
      </c>
      <c r="F103" s="490">
        <f>IF($A103="INSUMO",VLOOKUP($B103,'BANCO DE DADOS DEZEMBRO INS'!$A:$D,4,FALSE),VLOOKUP($B103,'BANCO DE DADOS DEZEMBRO SERV'!$B:$E,4,FALSE))</f>
        <v>60</v>
      </c>
      <c r="G103" s="431">
        <f t="shared" si="7"/>
        <v>1.92</v>
      </c>
    </row>
    <row r="104" spans="1:7" s="696" customFormat="1" ht="15.75">
      <c r="A104" s="671" t="s">
        <v>8915</v>
      </c>
      <c r="B104" s="495">
        <v>25951</v>
      </c>
      <c r="C104" s="312" t="str">
        <f>IF($A104="INSUMO",VLOOKUP($B104,'BANCO DE DADOS DEZEMBRO INS'!$A:$D,2,FALSE),VLOOKUP($B104,'BANCO DE DADOS DEZEMBRO SERV'!$B:$E,2,FALSE))</f>
        <v>FERTILIZANTE NPK - 10:10:10</v>
      </c>
      <c r="D104" s="311" t="str">
        <f>IF($A104="INSUMO",VLOOKUP($B104,'BANCO DE DADOS DEZEMBRO INS'!$A:$D,3,FALSE),VLOOKUP($B104,'BANCO DE DADOS DEZEMBRO SERV'!$B:$E,3,FALSE))</f>
        <v>KG</v>
      </c>
      <c r="E104" s="705">
        <v>0.8</v>
      </c>
      <c r="F104" s="490">
        <f>IF($A104="INSUMO",VLOOKUP($B104,'BANCO DE DADOS DEZEMBRO INS'!$A:$D,4,FALSE),VLOOKUP($B104,'BANCO DE DADOS DEZEMBRO SERV'!$B:$E,4,FALSE))</f>
        <v>1.42</v>
      </c>
      <c r="G104" s="431">
        <f t="shared" si="7"/>
        <v>1.1299999999999999</v>
      </c>
    </row>
    <row r="105" spans="1:7" s="696" customFormat="1" ht="15.75">
      <c r="A105" s="671" t="s">
        <v>8915</v>
      </c>
      <c r="B105" s="495">
        <v>159</v>
      </c>
      <c r="C105" s="312" t="str">
        <f>IF($A105="INSUMO",VLOOKUP($B105,'BANCO DE DADOS DEZEMBRO INS'!$A:$D,2,FALSE),VLOOKUP($B105,'BANCO DE DADOS DEZEMBRO SERV'!$B:$E,2,FALSE))</f>
        <v>!EM PROCESSO DE DESATIVACAO! ADUBO BOVINO</v>
      </c>
      <c r="D105" s="311" t="str">
        <f>IF($A105="INSUMO",VLOOKUP($B105,'BANCO DE DADOS DEZEMBRO INS'!$A:$D,3,FALSE),VLOOKUP($B105,'BANCO DE DADOS DEZEMBRO SERV'!$B:$E,3,FALSE))</f>
        <v>M3</v>
      </c>
      <c r="E105" s="705">
        <v>5.0000000000000001E-3</v>
      </c>
      <c r="F105" s="490">
        <f>IF($A105="INSUMO",VLOOKUP($B105,'BANCO DE DADOS DEZEMBRO INS'!$A:$D,4,FALSE),VLOOKUP($B105,'BANCO DE DADOS DEZEMBRO SERV'!$B:$E,4,FALSE))</f>
        <v>278.85000000000002</v>
      </c>
      <c r="G105" s="431">
        <f t="shared" si="7"/>
        <v>1.39</v>
      </c>
    </row>
    <row r="106" spans="1:7" s="696" customFormat="1" ht="15.75">
      <c r="A106" s="671" t="s">
        <v>8915</v>
      </c>
      <c r="B106" s="495">
        <v>25963</v>
      </c>
      <c r="C106" s="312" t="str">
        <f>IF($A106="INSUMO",VLOOKUP($B106,'BANCO DE DADOS DEZEMBRO INS'!$A:$D,2,FALSE),VLOOKUP($B106,'BANCO DE DADOS DEZEMBRO SERV'!$B:$E,2,FALSE))</f>
        <v>CALCARIO DOLOMITICO A (POSTO PEDREIRA/FORNECEDOR, SEM FRETE)</v>
      </c>
      <c r="D106" s="311" t="str">
        <f>IF($A106="INSUMO",VLOOKUP($B106,'BANCO DE DADOS DEZEMBRO INS'!$A:$D,3,FALSE),VLOOKUP($B106,'BANCO DE DADOS DEZEMBRO SERV'!$B:$E,3,FALSE))</f>
        <v>KG</v>
      </c>
      <c r="E106" s="705">
        <v>7.3999999999999996E-2</v>
      </c>
      <c r="F106" s="490">
        <f>IF($A106="INSUMO",VLOOKUP($B106,'BANCO DE DADOS DEZEMBRO INS'!$A:$D,4,FALSE),VLOOKUP($B106,'BANCO DE DADOS DEZEMBRO SERV'!$B:$E,4,FALSE))</f>
        <v>7.0000000000000007E-2</v>
      </c>
      <c r="G106" s="431">
        <f t="shared" si="7"/>
        <v>0</v>
      </c>
    </row>
    <row r="107" spans="1:7" s="456" customFormat="1" ht="15">
      <c r="B107" s="432" t="s">
        <v>3142</v>
      </c>
      <c r="C107" s="704" t="s">
        <v>3241</v>
      </c>
      <c r="D107" s="496" t="s">
        <v>30</v>
      </c>
      <c r="E107" s="497">
        <v>1</v>
      </c>
      <c r="F107" s="497">
        <v>50</v>
      </c>
      <c r="G107" s="431">
        <f t="shared" si="7"/>
        <v>50</v>
      </c>
    </row>
    <row r="108" spans="1:7" s="456" customFormat="1" ht="15.75">
      <c r="B108" s="2439" t="s">
        <v>3231</v>
      </c>
      <c r="C108" s="2440"/>
      <c r="D108" s="2440"/>
      <c r="E108" s="2440"/>
      <c r="F108" s="2440"/>
      <c r="G108" s="2441"/>
    </row>
    <row r="109" spans="1:7" s="456" customFormat="1" ht="15.75">
      <c r="A109" s="671" t="s">
        <v>9120</v>
      </c>
      <c r="B109" s="495">
        <v>88441</v>
      </c>
      <c r="C109" s="312" t="str">
        <f>IF($A109="INSUMO",VLOOKUP($B109,'BANCO DE DADOS DEZEMBRO INS'!$A:$D,2,FALSE),VLOOKUP($B109,'BANCO DE DADOS DEZEMBRO SERV'!$B:$E,2,FALSE))</f>
        <v>JARDINEIRO COM ENCARGOS COMPLEMENTARES</v>
      </c>
      <c r="D109" s="311" t="str">
        <f>IF($A109="INSUMO",VLOOKUP($B109,'BANCO DE DADOS DEZEMBRO INS'!$A:$D,3,FALSE),VLOOKUP($B109,'BANCO DE DADOS DEZEMBRO SERV'!$B:$E,3,FALSE))</f>
        <v>H</v>
      </c>
      <c r="E109" s="705">
        <v>0.09</v>
      </c>
      <c r="F109" s="490">
        <f>IF($A109="INSUMO",VLOOKUP($B109,'BANCO DE DADOS DEZEMBRO INS'!$A:$D,4,FALSE),VLOOKUP($B109,'BANCO DE DADOS DEZEMBRO SERV'!$B:$E,4,FALSE))</f>
        <v>13.95</v>
      </c>
      <c r="G109" s="431">
        <f t="shared" ref="G109:G110" si="8">TRUNC(F109*E109,2)</f>
        <v>1.25</v>
      </c>
    </row>
    <row r="110" spans="1:7" s="456" customFormat="1" ht="16.5" thickBot="1">
      <c r="A110" s="671" t="s">
        <v>9120</v>
      </c>
      <c r="B110" s="498">
        <v>88316</v>
      </c>
      <c r="C110" s="318" t="str">
        <f>IF($A110="INSUMO",VLOOKUP($B110,'BANCO DE DADOS DEZEMBRO INS'!$A:$D,2,FALSE),VLOOKUP($B110,'BANCO DE DADOS DEZEMBRO SERV'!$B:$E,2,FALSE))</f>
        <v>SERVENTE COM ENCARGOS COMPLEMENTARES</v>
      </c>
      <c r="D110" s="319" t="str">
        <f>IF($A110="INSUMO",VLOOKUP($B110,'BANCO DE DADOS DEZEMBRO INS'!$A:$D,3,FALSE),VLOOKUP($B110,'BANCO DE DADOS DEZEMBRO SERV'!$B:$E,3,FALSE))</f>
        <v>H</v>
      </c>
      <c r="E110" s="706">
        <v>0.09</v>
      </c>
      <c r="F110" s="490">
        <f>IF($A110="INSUMO",VLOOKUP($B110,'BANCO DE DADOS DEZEMBRO INS'!$A:$D,4,FALSE),VLOOKUP($B110,'BANCO DE DADOS DEZEMBRO SERV'!$B:$E,4,FALSE))</f>
        <v>13.89</v>
      </c>
      <c r="G110" s="436">
        <f t="shared" si="8"/>
        <v>1.25</v>
      </c>
    </row>
    <row r="111" spans="1:7" s="456" customFormat="1" ht="16.5" thickBot="1">
      <c r="B111" s="501" t="s">
        <v>3245</v>
      </c>
      <c r="C111" s="707"/>
      <c r="D111" s="708"/>
      <c r="E111" s="709"/>
      <c r="F111" s="284" t="s">
        <v>3095</v>
      </c>
      <c r="G111" s="283">
        <f>TRUNC(SUM(G102:G110),2)</f>
        <v>58</v>
      </c>
    </row>
    <row r="112" spans="1:7" s="456" customFormat="1" ht="16.5" thickBot="1">
      <c r="B112" s="442"/>
      <c r="C112" s="442"/>
      <c r="D112" s="443"/>
      <c r="E112" s="444"/>
      <c r="F112" s="445"/>
      <c r="G112" s="446"/>
    </row>
    <row r="113" spans="1:7" s="456" customFormat="1" ht="15.75">
      <c r="B113" s="637" t="s">
        <v>3135</v>
      </c>
      <c r="C113" s="471" t="str">
        <f>C107</f>
        <v>PALMEIRA ARECA</v>
      </c>
      <c r="D113" s="638" t="s">
        <v>30</v>
      </c>
      <c r="E113" s="639"/>
      <c r="F113" s="469"/>
      <c r="G113" s="470"/>
    </row>
    <row r="114" spans="1:7" s="456" customFormat="1" ht="31.5">
      <c r="B114" s="641"/>
      <c r="C114" s="642" t="s">
        <v>3136</v>
      </c>
      <c r="D114" s="643" t="s">
        <v>3137</v>
      </c>
      <c r="E114" s="644" t="s">
        <v>3138</v>
      </c>
      <c r="F114" s="438" t="s">
        <v>3139</v>
      </c>
      <c r="G114" s="645" t="s">
        <v>3140</v>
      </c>
    </row>
    <row r="115" spans="1:7" s="456" customFormat="1" ht="15">
      <c r="B115" s="646"/>
      <c r="C115" s="647"/>
      <c r="D115" s="682"/>
      <c r="E115" s="651"/>
      <c r="F115" s="476"/>
      <c r="G115" s="650"/>
    </row>
    <row r="116" spans="1:7" s="456" customFormat="1" ht="15">
      <c r="B116" s="646"/>
      <c r="C116" s="647"/>
      <c r="D116" s="682"/>
      <c r="E116" s="651"/>
      <c r="F116" s="439"/>
      <c r="G116" s="650"/>
    </row>
    <row r="117" spans="1:7" s="456" customFormat="1" ht="15">
      <c r="B117" s="646"/>
      <c r="C117" s="647"/>
      <c r="D117" s="682"/>
      <c r="E117" s="651"/>
      <c r="F117" s="439"/>
      <c r="G117" s="650"/>
    </row>
    <row r="118" spans="1:7" s="456" customFormat="1" ht="16.5" thickBot="1">
      <c r="B118" s="652"/>
      <c r="C118" s="653" t="s">
        <v>3141</v>
      </c>
      <c r="D118" s="472" t="e">
        <f>MEDIAN(D115:D117)</f>
        <v>#NUM!</v>
      </c>
      <c r="E118" s="655"/>
      <c r="F118" s="441"/>
      <c r="G118" s="656"/>
    </row>
    <row r="119" spans="1:7" s="456" customFormat="1" ht="16.5" thickBot="1">
      <c r="B119" s="442"/>
      <c r="C119" s="442"/>
      <c r="D119" s="443"/>
      <c r="E119" s="444"/>
      <c r="F119" s="445"/>
      <c r="G119" s="446"/>
    </row>
    <row r="120" spans="1:7" s="456" customFormat="1" ht="15.75">
      <c r="B120" s="420" t="s">
        <v>9235</v>
      </c>
      <c r="C120" s="2406" t="s">
        <v>9236</v>
      </c>
      <c r="D120" s="2407"/>
      <c r="E120" s="2407"/>
      <c r="F120" s="2408"/>
      <c r="G120" s="424" t="s">
        <v>30</v>
      </c>
    </row>
    <row r="121" spans="1:7" s="456" customFormat="1" ht="47.25">
      <c r="B121" s="425" t="s">
        <v>3134</v>
      </c>
      <c r="C121" s="661" t="s">
        <v>3089</v>
      </c>
      <c r="D121" s="661" t="s">
        <v>30</v>
      </c>
      <c r="E121" s="661" t="s">
        <v>3090</v>
      </c>
      <c r="F121" s="662" t="s">
        <v>3091</v>
      </c>
      <c r="G121" s="663" t="s">
        <v>3092</v>
      </c>
    </row>
    <row r="122" spans="1:7" s="456" customFormat="1" ht="15.75">
      <c r="B122" s="2409" t="s">
        <v>3096</v>
      </c>
      <c r="C122" s="2410"/>
      <c r="D122" s="2410"/>
      <c r="E122" s="2410"/>
      <c r="F122" s="2410"/>
      <c r="G122" s="2411"/>
    </row>
    <row r="123" spans="1:7" s="456" customFormat="1" ht="15.75">
      <c r="A123" s="671" t="s">
        <v>8915</v>
      </c>
      <c r="B123" s="664">
        <v>3123</v>
      </c>
      <c r="C123" s="312" t="str">
        <f>IF($A123="INSUMO",VLOOKUP($B123,'BANCO DE DADOS DEZEMBRO INS'!$A:$D,2,FALSE),VLOOKUP($B123,'BANCO DE DADOS DEZEMBRO SERV'!$B:$E,2,FALSE))</f>
        <v>FERTILIZANTE NPK - 4: 14: 8</v>
      </c>
      <c r="D123" s="311" t="str">
        <f>IF($A123="INSUMO",VLOOKUP($B123,'BANCO DE DADOS DEZEMBRO INS'!$A:$D,3,FALSE),VLOOKUP($B123,'BANCO DE DADOS DEZEMBRO SERV'!$B:$E,3,FALSE))</f>
        <v>KG</v>
      </c>
      <c r="E123" s="600">
        <v>7.3999999999999996E-2</v>
      </c>
      <c r="F123" s="490">
        <f>IF($A123="INSUMO",VLOOKUP($B123,'BANCO DE DADOS DEZEMBRO INS'!$A:$D,4,FALSE),VLOOKUP($B123,'BANCO DE DADOS DEZEMBRO SERV'!$B:$E,4,FALSE))</f>
        <v>1.33</v>
      </c>
      <c r="G123" s="427">
        <f>TRUNC(E123*F123,2)</f>
        <v>0.09</v>
      </c>
    </row>
    <row r="124" spans="1:7" s="456" customFormat="1" ht="15.75">
      <c r="A124" s="671" t="s">
        <v>8915</v>
      </c>
      <c r="B124" s="664">
        <v>7253</v>
      </c>
      <c r="C124" s="312" t="str">
        <f>IF($A124="INSUMO",VLOOKUP($B124,'BANCO DE DADOS DEZEMBRO INS'!$A:$D,2,FALSE),VLOOKUP($B124,'BANCO DE DADOS DEZEMBRO SERV'!$B:$E,2,FALSE))</f>
        <v>TERRA VEGETAL (GRANEL)</v>
      </c>
      <c r="D124" s="311" t="str">
        <f>IF($A124="INSUMO",VLOOKUP($B124,'BANCO DE DADOS DEZEMBRO INS'!$A:$D,3,FALSE),VLOOKUP($B124,'BANCO DE DADOS DEZEMBRO SERV'!$B:$E,3,FALSE))</f>
        <v>M3</v>
      </c>
      <c r="E124" s="600">
        <v>3.2000000000000001E-2</v>
      </c>
      <c r="F124" s="490">
        <f>IF($A124="INSUMO",VLOOKUP($B124,'BANCO DE DADOS DEZEMBRO INS'!$A:$D,4,FALSE),VLOOKUP($B124,'BANCO DE DADOS DEZEMBRO SERV'!$B:$E,4,FALSE))</f>
        <v>60</v>
      </c>
      <c r="G124" s="427">
        <f t="shared" ref="G124:G125" si="9">TRUNC(E124*F124,2)</f>
        <v>1.92</v>
      </c>
    </row>
    <row r="125" spans="1:7" s="456" customFormat="1" ht="15.75">
      <c r="A125" s="671" t="s">
        <v>8915</v>
      </c>
      <c r="B125" s="664">
        <v>25951</v>
      </c>
      <c r="C125" s="312" t="str">
        <f>IF($A125="INSUMO",VLOOKUP($B125,'BANCO DE DADOS DEZEMBRO INS'!$A:$D,2,FALSE),VLOOKUP($B125,'BANCO DE DADOS DEZEMBRO SERV'!$B:$E,2,FALSE))</f>
        <v>FERTILIZANTE NPK - 10:10:10</v>
      </c>
      <c r="D125" s="311" t="str">
        <f>IF($A125="INSUMO",VLOOKUP($B125,'BANCO DE DADOS DEZEMBRO INS'!$A:$D,3,FALSE),VLOOKUP($B125,'BANCO DE DADOS DEZEMBRO SERV'!$B:$E,3,FALSE))</f>
        <v>KG</v>
      </c>
      <c r="E125" s="600">
        <v>7.3999999999999996E-2</v>
      </c>
      <c r="F125" s="490">
        <f>IF($A125="INSUMO",VLOOKUP($B125,'BANCO DE DADOS DEZEMBRO INS'!$A:$D,4,FALSE),VLOOKUP($B125,'BANCO DE DADOS DEZEMBRO SERV'!$B:$E,4,FALSE))</f>
        <v>1.42</v>
      </c>
      <c r="G125" s="427">
        <f t="shared" si="9"/>
        <v>0.1</v>
      </c>
    </row>
    <row r="126" spans="1:7" s="456" customFormat="1" ht="15.75">
      <c r="A126" s="671" t="s">
        <v>8915</v>
      </c>
      <c r="B126" s="664">
        <v>159</v>
      </c>
      <c r="C126" s="312" t="str">
        <f>IF($A126="INSUMO",VLOOKUP($B126,'BANCO DE DADOS DEZEMBRO INS'!$A:$D,2,FALSE),VLOOKUP($B126,'BANCO DE DADOS DEZEMBRO SERV'!$B:$E,2,FALSE))</f>
        <v>!EM PROCESSO DE DESATIVACAO! ADUBO BOVINO</v>
      </c>
      <c r="D126" s="311" t="str">
        <f>IF($A126="INSUMO",VLOOKUP($B126,'BANCO DE DADOS DEZEMBRO INS'!$A:$D,3,FALSE),VLOOKUP($B126,'BANCO DE DADOS DEZEMBRO SERV'!$B:$E,3,FALSE))</f>
        <v>M3</v>
      </c>
      <c r="E126" s="600">
        <v>5.0000000000000001E-3</v>
      </c>
      <c r="F126" s="490">
        <f>IF($A126="INSUMO",VLOOKUP($B126,'BANCO DE DADOS DEZEMBRO INS'!$A:$D,4,FALSE),VLOOKUP($B126,'BANCO DE DADOS DEZEMBRO SERV'!$B:$E,4,FALSE))</f>
        <v>278.85000000000002</v>
      </c>
      <c r="G126" s="427">
        <f>TRUNC(E126*F126,2)</f>
        <v>1.39</v>
      </c>
    </row>
    <row r="127" spans="1:7" s="456" customFormat="1" ht="15">
      <c r="B127" s="664" t="s">
        <v>3142</v>
      </c>
      <c r="C127" s="312" t="str">
        <f>C134</f>
        <v>MORÉIA</v>
      </c>
      <c r="D127" s="601" t="str">
        <f>G134</f>
        <v>UN</v>
      </c>
      <c r="E127" s="426">
        <v>1</v>
      </c>
      <c r="F127" s="426">
        <f>D139</f>
        <v>20</v>
      </c>
      <c r="G127" s="427">
        <f t="shared" ref="G127:G128" si="10">TRUNC(E127*F127,2)</f>
        <v>20</v>
      </c>
    </row>
    <row r="128" spans="1:7" s="456" customFormat="1" ht="15.75">
      <c r="A128" s="671" t="s">
        <v>8915</v>
      </c>
      <c r="B128" s="664">
        <v>25963</v>
      </c>
      <c r="C128" s="312" t="str">
        <f>IF($A128="INSUMO",VLOOKUP($B128,'BANCO DE DADOS DEZEMBRO INS'!$A:$D,2,FALSE),VLOOKUP($B128,'BANCO DE DADOS DEZEMBRO SERV'!$B:$E,2,FALSE))</f>
        <v>CALCARIO DOLOMITICO A (POSTO PEDREIRA/FORNECEDOR, SEM FRETE)</v>
      </c>
      <c r="D128" s="311" t="str">
        <f>IF($A128="INSUMO",VLOOKUP($B128,'BANCO DE DADOS DEZEMBRO INS'!$A:$D,3,FALSE),VLOOKUP($B128,'BANCO DE DADOS DEZEMBRO SERV'!$B:$E,3,FALSE))</f>
        <v>KG</v>
      </c>
      <c r="E128" s="600">
        <v>7.3999999999999996E-2</v>
      </c>
      <c r="F128" s="490">
        <f>IF($A128="INSUMO",VLOOKUP($B128,'BANCO DE DADOS DEZEMBRO INS'!$A:$D,4,FALSE),VLOOKUP($B128,'BANCO DE DADOS DEZEMBRO SERV'!$B:$E,4,FALSE))</f>
        <v>7.0000000000000007E-2</v>
      </c>
      <c r="G128" s="427">
        <f t="shared" si="10"/>
        <v>0</v>
      </c>
    </row>
    <row r="129" spans="1:7" s="456" customFormat="1" ht="15.75">
      <c r="B129" s="2409" t="s">
        <v>3097</v>
      </c>
      <c r="C129" s="2410"/>
      <c r="D129" s="2410"/>
      <c r="E129" s="2410"/>
      <c r="F129" s="2410"/>
      <c r="G129" s="2411"/>
    </row>
    <row r="130" spans="1:7" s="456" customFormat="1" ht="15.75">
      <c r="A130" s="671" t="s">
        <v>9120</v>
      </c>
      <c r="B130" s="664">
        <v>88441</v>
      </c>
      <c r="C130" s="312" t="str">
        <f>IF($A130="INSUMO",VLOOKUP($B130,'BANCO DE DADOS DEZEMBRO INS'!$A:$D,2,FALSE),VLOOKUP($B130,'BANCO DE DADOS DEZEMBRO SERV'!$B:$E,2,FALSE))</f>
        <v>JARDINEIRO COM ENCARGOS COMPLEMENTARES</v>
      </c>
      <c r="D130" s="311" t="str">
        <f>IF($A130="INSUMO",VLOOKUP($B130,'BANCO DE DADOS DEZEMBRO INS'!$A:$D,3,FALSE),VLOOKUP($B130,'BANCO DE DADOS DEZEMBRO SERV'!$B:$E,3,FALSE))</f>
        <v>H</v>
      </c>
      <c r="E130" s="426">
        <v>0.09</v>
      </c>
      <c r="F130" s="490">
        <f>IF($A130="INSUMO",VLOOKUP($B130,'BANCO DE DADOS DEZEMBRO INS'!$A:$D,4,FALSE),VLOOKUP($B130,'BANCO DE DADOS DEZEMBRO SERV'!$B:$E,4,FALSE))</f>
        <v>13.95</v>
      </c>
      <c r="G130" s="427">
        <f t="shared" ref="G130:G131" si="11">TRUNC(E130*F130,2)</f>
        <v>1.25</v>
      </c>
    </row>
    <row r="131" spans="1:7" s="456" customFormat="1" ht="16.5" thickBot="1">
      <c r="A131" s="671" t="s">
        <v>9120</v>
      </c>
      <c r="B131" s="665">
        <v>88316</v>
      </c>
      <c r="C131" s="318" t="str">
        <f>IF($A131="INSUMO",VLOOKUP($B131,'BANCO DE DADOS DEZEMBRO INS'!$A:$D,2,FALSE),VLOOKUP($B131,'BANCO DE DADOS DEZEMBRO SERV'!$B:$E,2,FALSE))</f>
        <v>SERVENTE COM ENCARGOS COMPLEMENTARES</v>
      </c>
      <c r="D131" s="319" t="str">
        <f>IF($A131="INSUMO",VLOOKUP($B131,'BANCO DE DADOS DEZEMBRO INS'!$A:$D,3,FALSE),VLOOKUP($B131,'BANCO DE DADOS DEZEMBRO SERV'!$B:$E,3,FALSE))</f>
        <v>H</v>
      </c>
      <c r="E131" s="428">
        <v>0.09</v>
      </c>
      <c r="F131" s="491">
        <f>IF($A131="INSUMO",VLOOKUP($B131,'BANCO DE DADOS DEZEMBRO INS'!$A:$D,4,FALSE),VLOOKUP($B131,'BANCO DE DADOS DEZEMBRO SERV'!$B:$E,4,FALSE))</f>
        <v>13.89</v>
      </c>
      <c r="G131" s="429">
        <f t="shared" si="11"/>
        <v>1.25</v>
      </c>
    </row>
    <row r="132" spans="1:7" s="456" customFormat="1" ht="16.5" thickBot="1">
      <c r="B132" s="2412" t="s">
        <v>9237</v>
      </c>
      <c r="C132" s="2412"/>
      <c r="D132" s="2412"/>
      <c r="E132" s="2412"/>
      <c r="F132" s="295" t="s">
        <v>3098</v>
      </c>
      <c r="G132" s="296">
        <f>SUM(G123:G131)</f>
        <v>26</v>
      </c>
    </row>
    <row r="133" spans="1:7" s="456" customFormat="1" ht="15.75" thickBot="1">
      <c r="B133" s="687"/>
      <c r="C133" s="687"/>
      <c r="D133" s="687"/>
      <c r="E133" s="687"/>
      <c r="F133" s="687"/>
      <c r="G133" s="687"/>
    </row>
    <row r="134" spans="1:7" s="456" customFormat="1" ht="15.75">
      <c r="B134" s="637" t="s">
        <v>3142</v>
      </c>
      <c r="C134" s="506" t="s">
        <v>9238</v>
      </c>
      <c r="D134" s="638"/>
      <c r="E134" s="639"/>
      <c r="F134" s="437"/>
      <c r="G134" s="640" t="s">
        <v>30</v>
      </c>
    </row>
    <row r="135" spans="1:7" s="456" customFormat="1" ht="31.5">
      <c r="B135" s="641" t="s">
        <v>3135</v>
      </c>
      <c r="C135" s="642" t="s">
        <v>3136</v>
      </c>
      <c r="D135" s="643" t="s">
        <v>3137</v>
      </c>
      <c r="E135" s="644" t="s">
        <v>3138</v>
      </c>
      <c r="F135" s="438" t="s">
        <v>3139</v>
      </c>
      <c r="G135" s="645" t="s">
        <v>3140</v>
      </c>
    </row>
    <row r="136" spans="1:7" s="456" customFormat="1" ht="30">
      <c r="B136" s="646">
        <v>42459</v>
      </c>
      <c r="C136" s="647" t="s">
        <v>3146</v>
      </c>
      <c r="D136" s="648">
        <v>20</v>
      </c>
      <c r="E136" s="688" t="s">
        <v>3157</v>
      </c>
      <c r="F136" s="649" t="s">
        <v>3147</v>
      </c>
      <c r="G136" s="657" t="s">
        <v>9239</v>
      </c>
    </row>
    <row r="137" spans="1:7" s="456" customFormat="1" ht="15">
      <c r="B137" s="646"/>
      <c r="C137" s="647"/>
      <c r="D137" s="648"/>
      <c r="E137" s="649"/>
      <c r="F137" s="439"/>
      <c r="G137" s="650"/>
    </row>
    <row r="138" spans="1:7" s="456" customFormat="1" ht="15">
      <c r="B138" s="646"/>
      <c r="C138" s="647"/>
      <c r="D138" s="648"/>
      <c r="E138" s="651"/>
      <c r="F138" s="439"/>
      <c r="G138" s="650"/>
    </row>
    <row r="139" spans="1:7" s="456" customFormat="1" ht="16.5" thickBot="1">
      <c r="B139" s="652"/>
      <c r="C139" s="653" t="s">
        <v>3141</v>
      </c>
      <c r="D139" s="654">
        <f>MEDIAN(D136:D138)</f>
        <v>20</v>
      </c>
      <c r="E139" s="655"/>
      <c r="F139" s="441"/>
      <c r="G139" s="656"/>
    </row>
    <row r="140" spans="1:7" s="456" customFormat="1" ht="15.75">
      <c r="B140" s="442"/>
      <c r="C140" s="442"/>
      <c r="D140" s="443"/>
      <c r="E140" s="444"/>
      <c r="F140" s="445"/>
      <c r="G140" s="446"/>
    </row>
    <row r="141" spans="1:7" s="456" customFormat="1" ht="15.75">
      <c r="B141" s="442"/>
      <c r="C141" s="442"/>
      <c r="D141" s="443"/>
      <c r="E141" s="444"/>
      <c r="F141" s="445"/>
      <c r="G141" s="446"/>
    </row>
    <row r="142" spans="1:7" s="456" customFormat="1" ht="15.75">
      <c r="B142" s="442"/>
      <c r="C142" s="442"/>
      <c r="D142" s="443"/>
      <c r="E142" s="444"/>
      <c r="F142" s="445"/>
      <c r="G142" s="446"/>
    </row>
    <row r="143" spans="1:7" s="456" customFormat="1" ht="15.75">
      <c r="B143" s="442"/>
      <c r="C143" s="442"/>
      <c r="D143" s="443"/>
      <c r="E143" s="444"/>
      <c r="F143" s="445"/>
      <c r="G143" s="446"/>
    </row>
    <row r="144" spans="1:7" s="456" customFormat="1" ht="15.75">
      <c r="B144" s="442"/>
      <c r="C144" s="442"/>
      <c r="D144" s="443"/>
      <c r="E144" s="444"/>
      <c r="F144" s="445"/>
      <c r="G144" s="446"/>
    </row>
    <row r="145" spans="2:7" s="456" customFormat="1" ht="15.75">
      <c r="B145" s="442"/>
      <c r="C145" s="442"/>
      <c r="D145" s="443"/>
      <c r="E145" s="444"/>
      <c r="F145" s="445"/>
      <c r="G145" s="446"/>
    </row>
    <row r="146" spans="2:7" s="456" customFormat="1" ht="15.75">
      <c r="B146" s="442"/>
      <c r="C146" s="442"/>
      <c r="D146" s="443"/>
      <c r="E146" s="444"/>
      <c r="F146" s="445"/>
      <c r="G146" s="446"/>
    </row>
  </sheetData>
  <mergeCells count="19">
    <mergeCell ref="D3:E3"/>
    <mergeCell ref="F3:G4"/>
    <mergeCell ref="C120:F120"/>
    <mergeCell ref="B122:G122"/>
    <mergeCell ref="B129:G129"/>
    <mergeCell ref="B132:E132"/>
    <mergeCell ref="B108:G108"/>
    <mergeCell ref="B5:G5"/>
    <mergeCell ref="B101:G101"/>
    <mergeCell ref="B10:G10"/>
    <mergeCell ref="B65:G65"/>
    <mergeCell ref="B79:G79"/>
    <mergeCell ref="B87:G87"/>
    <mergeCell ref="B25:E25"/>
    <mergeCell ref="B15:G15"/>
    <mergeCell ref="B22:G22"/>
    <mergeCell ref="B36:G36"/>
    <mergeCell ref="B43:G43"/>
    <mergeCell ref="B57:G57"/>
  </mergeCells>
  <dataValidations count="1">
    <dataValidation type="list" allowBlank="1" showInputMessage="1" showErrorMessage="1" sqref="A130:A131 A37:A41 A58:A63 A80:A85 A102:A106 A123:A126 A128 A23:A24 A44:A45 A66:A67 A88:A89 A109:A110 A16:A20">
      <formula1>$A$3:$A$4</formula1>
    </dataValidation>
  </dataValidations>
  <hyperlinks>
    <hyperlink ref="G36" r:id="rId1" display="vendasonline@agromata.com.br"/>
  </hyperlinks>
  <printOptions horizontalCentered="1"/>
  <pageMargins left="0.78740157480314965" right="0.19685039370078741" top="0.39370078740157483" bottom="0.78740157480314965" header="0.19685039370078741" footer="0.19685039370078741"/>
  <pageSetup paperSize="9" scale="43" orientation="portrait" r:id="rId2"/>
  <headerFooter scaleWithDoc="0" alignWithMargins="0">
    <oddHeader>&amp;RPágina &amp;P de &amp;N</oddHeader>
  </headerFooter>
  <ignoredErrors>
    <ignoredError sqref="C127:F127" formula="1"/>
  </ignoredErrors>
  <drawing r:id="rId3"/>
</worksheet>
</file>

<file path=xl/worksheets/sheet7.xml><?xml version="1.0" encoding="utf-8"?>
<worksheet xmlns="http://schemas.openxmlformats.org/spreadsheetml/2006/main" xmlns:r="http://schemas.openxmlformats.org/officeDocument/2006/relationships">
  <dimension ref="A1:D5192"/>
  <sheetViews>
    <sheetView topLeftCell="A1433" workbookViewId="0">
      <selection activeCell="I7" sqref="I7"/>
    </sheetView>
  </sheetViews>
  <sheetFormatPr defaultRowHeight="15"/>
  <cols>
    <col min="1" max="1" width="10.7109375" style="716" customWidth="1"/>
    <col min="2" max="2" width="120.7109375" style="717" customWidth="1"/>
    <col min="3" max="3" width="10.7109375" style="716" customWidth="1"/>
    <col min="4" max="4" width="10.7109375" style="870" customWidth="1"/>
    <col min="5" max="16384" width="9.140625" style="870"/>
  </cols>
  <sheetData>
    <row r="1" spans="1:4" ht="16.5" thickBot="1">
      <c r="A1" s="300" t="s">
        <v>52</v>
      </c>
      <c r="B1" s="110" t="s">
        <v>53</v>
      </c>
      <c r="C1" s="300" t="s">
        <v>54</v>
      </c>
      <c r="D1" s="300" t="s">
        <v>55</v>
      </c>
    </row>
    <row r="2" spans="1:4">
      <c r="A2" s="1079">
        <v>159</v>
      </c>
      <c r="B2" s="1080" t="s">
        <v>1800</v>
      </c>
      <c r="C2" s="1079" t="s">
        <v>25</v>
      </c>
      <c r="D2" s="718">
        <v>278.85000000000002</v>
      </c>
    </row>
    <row r="3" spans="1:4">
      <c r="A3" s="719">
        <v>4757</v>
      </c>
      <c r="B3" s="720" t="s">
        <v>1802</v>
      </c>
      <c r="C3" s="719" t="s">
        <v>171</v>
      </c>
      <c r="D3" s="721">
        <v>12.27</v>
      </c>
    </row>
    <row r="4" spans="1:4">
      <c r="A4" s="1079">
        <v>641</v>
      </c>
      <c r="B4" s="1080" t="s">
        <v>8539</v>
      </c>
      <c r="C4" s="1079" t="s">
        <v>171</v>
      </c>
      <c r="D4" s="718">
        <v>84.17</v>
      </c>
    </row>
    <row r="5" spans="1:4">
      <c r="A5" s="719">
        <v>10532</v>
      </c>
      <c r="B5" s="720" t="s">
        <v>6095</v>
      </c>
      <c r="C5" s="719" t="s">
        <v>171</v>
      </c>
      <c r="D5" s="721">
        <v>0.89</v>
      </c>
    </row>
    <row r="6" spans="1:4" ht="30">
      <c r="A6" s="1079">
        <v>10531</v>
      </c>
      <c r="B6" s="1080" t="s">
        <v>9576</v>
      </c>
      <c r="C6" s="1079" t="s">
        <v>171</v>
      </c>
      <c r="D6" s="718">
        <v>0.92</v>
      </c>
    </row>
    <row r="7" spans="1:4" ht="30">
      <c r="A7" s="719">
        <v>1004</v>
      </c>
      <c r="B7" s="720" t="s">
        <v>8540</v>
      </c>
      <c r="C7" s="719" t="s">
        <v>29</v>
      </c>
      <c r="D7" s="721">
        <v>10.050000000000001</v>
      </c>
    </row>
    <row r="8" spans="1:4">
      <c r="A8" s="1079">
        <v>11246</v>
      </c>
      <c r="B8" s="1080" t="s">
        <v>9577</v>
      </c>
      <c r="C8" s="1079" t="s">
        <v>30</v>
      </c>
      <c r="D8" s="718">
        <v>14.23</v>
      </c>
    </row>
    <row r="9" spans="1:4">
      <c r="A9" s="719">
        <v>1072</v>
      </c>
      <c r="B9" s="720" t="s">
        <v>9578</v>
      </c>
      <c r="C9" s="719" t="s">
        <v>30</v>
      </c>
      <c r="D9" s="721">
        <v>83.22</v>
      </c>
    </row>
    <row r="10" spans="1:4" ht="30">
      <c r="A10" s="1079">
        <v>12075</v>
      </c>
      <c r="B10" s="1080" t="s">
        <v>9579</v>
      </c>
      <c r="C10" s="1079" t="s">
        <v>30</v>
      </c>
      <c r="D10" s="718">
        <v>562.96</v>
      </c>
    </row>
    <row r="11" spans="1:4">
      <c r="A11" s="719">
        <v>13441</v>
      </c>
      <c r="B11" s="720" t="s">
        <v>10475</v>
      </c>
      <c r="C11" s="719" t="s">
        <v>30</v>
      </c>
      <c r="D11" s="721">
        <v>71000</v>
      </c>
    </row>
    <row r="12" spans="1:4">
      <c r="A12" s="1079">
        <v>11</v>
      </c>
      <c r="B12" s="1080" t="s">
        <v>1804</v>
      </c>
      <c r="C12" s="1079" t="s">
        <v>26</v>
      </c>
      <c r="D12" s="718">
        <v>29.81</v>
      </c>
    </row>
    <row r="13" spans="1:4">
      <c r="A13" s="719">
        <v>12080</v>
      </c>
      <c r="B13" s="720" t="s">
        <v>9580</v>
      </c>
      <c r="C13" s="719" t="s">
        <v>30</v>
      </c>
      <c r="D13" s="721">
        <v>20.329999999999998</v>
      </c>
    </row>
    <row r="14" spans="1:4" ht="30">
      <c r="A14" s="1079">
        <v>12340</v>
      </c>
      <c r="B14" s="1080" t="s">
        <v>9581</v>
      </c>
      <c r="C14" s="1079" t="s">
        <v>30</v>
      </c>
      <c r="D14" s="718">
        <v>1065.9000000000001</v>
      </c>
    </row>
    <row r="15" spans="1:4" ht="30">
      <c r="A15" s="719">
        <v>12341</v>
      </c>
      <c r="B15" s="720" t="s">
        <v>9582</v>
      </c>
      <c r="C15" s="719" t="s">
        <v>30</v>
      </c>
      <c r="D15" s="721">
        <v>976.84</v>
      </c>
    </row>
    <row r="16" spans="1:4">
      <c r="A16" s="1079">
        <v>12024</v>
      </c>
      <c r="B16" s="1080" t="s">
        <v>9583</v>
      </c>
      <c r="C16" s="1079" t="s">
        <v>30</v>
      </c>
      <c r="D16" s="718">
        <v>16.53</v>
      </c>
    </row>
    <row r="17" spans="1:4">
      <c r="A17" s="719">
        <v>12029</v>
      </c>
      <c r="B17" s="720" t="s">
        <v>9584</v>
      </c>
      <c r="C17" s="719" t="s">
        <v>30</v>
      </c>
      <c r="D17" s="721">
        <v>14.33</v>
      </c>
    </row>
    <row r="18" spans="1:4">
      <c r="A18" s="1079">
        <v>4266</v>
      </c>
      <c r="B18" s="1080" t="s">
        <v>9585</v>
      </c>
      <c r="C18" s="1079" t="s">
        <v>0</v>
      </c>
      <c r="D18" s="718">
        <v>16.05</v>
      </c>
    </row>
    <row r="19" spans="1:4">
      <c r="A19" s="719">
        <v>1881</v>
      </c>
      <c r="B19" s="720" t="s">
        <v>9586</v>
      </c>
      <c r="C19" s="719" t="s">
        <v>30</v>
      </c>
      <c r="D19" s="721">
        <v>12.08</v>
      </c>
    </row>
    <row r="20" spans="1:4">
      <c r="A20" s="1079">
        <v>1890</v>
      </c>
      <c r="B20" s="1080" t="s">
        <v>9587</v>
      </c>
      <c r="C20" s="1079" t="s">
        <v>30</v>
      </c>
      <c r="D20" s="718">
        <v>10.54</v>
      </c>
    </row>
    <row r="21" spans="1:4">
      <c r="A21" s="719">
        <v>1886</v>
      </c>
      <c r="B21" s="720" t="s">
        <v>9588</v>
      </c>
      <c r="C21" s="719" t="s">
        <v>30</v>
      </c>
      <c r="D21" s="721">
        <v>4.38</v>
      </c>
    </row>
    <row r="22" spans="1:4">
      <c r="A22" s="1079">
        <v>1882</v>
      </c>
      <c r="B22" s="1080" t="s">
        <v>9589</v>
      </c>
      <c r="C22" s="1079" t="s">
        <v>30</v>
      </c>
      <c r="D22" s="718">
        <v>18.239999999999998</v>
      </c>
    </row>
    <row r="23" spans="1:4">
      <c r="A23" s="719">
        <v>1889</v>
      </c>
      <c r="B23" s="720" t="s">
        <v>9590</v>
      </c>
      <c r="C23" s="719" t="s">
        <v>30</v>
      </c>
      <c r="D23" s="721">
        <v>15.95</v>
      </c>
    </row>
    <row r="24" spans="1:4">
      <c r="A24" s="1079">
        <v>1888</v>
      </c>
      <c r="B24" s="1080" t="s">
        <v>9591</v>
      </c>
      <c r="C24" s="1079" t="s">
        <v>30</v>
      </c>
      <c r="D24" s="718">
        <v>43.14</v>
      </c>
    </row>
    <row r="25" spans="1:4">
      <c r="A25" s="719">
        <v>1883</v>
      </c>
      <c r="B25" s="720" t="s">
        <v>9592</v>
      </c>
      <c r="C25" s="719" t="s">
        <v>30</v>
      </c>
      <c r="D25" s="721">
        <v>46.11</v>
      </c>
    </row>
    <row r="26" spans="1:4">
      <c r="A26" s="1079">
        <v>1880</v>
      </c>
      <c r="B26" s="1080" t="s">
        <v>11321</v>
      </c>
      <c r="C26" s="1079" t="s">
        <v>30</v>
      </c>
      <c r="D26" s="718">
        <v>5.35</v>
      </c>
    </row>
    <row r="27" spans="1:4" ht="30">
      <c r="A27" s="719">
        <v>2404</v>
      </c>
      <c r="B27" s="720" t="s">
        <v>6096</v>
      </c>
      <c r="C27" s="719" t="s">
        <v>0</v>
      </c>
      <c r="D27" s="721">
        <v>107.57</v>
      </c>
    </row>
    <row r="28" spans="1:4">
      <c r="A28" s="1079">
        <v>7331</v>
      </c>
      <c r="B28" s="1080" t="s">
        <v>1805</v>
      </c>
      <c r="C28" s="1079" t="s">
        <v>26</v>
      </c>
      <c r="D28" s="718">
        <v>10.95</v>
      </c>
    </row>
    <row r="29" spans="1:4">
      <c r="A29" s="719">
        <v>2720</v>
      </c>
      <c r="B29" s="720" t="s">
        <v>10010</v>
      </c>
      <c r="C29" s="719" t="s">
        <v>171</v>
      </c>
      <c r="D29" s="721">
        <v>154.02000000000001</v>
      </c>
    </row>
    <row r="30" spans="1:4" ht="30">
      <c r="A30" s="1079">
        <v>2722</v>
      </c>
      <c r="B30" s="1080" t="s">
        <v>6097</v>
      </c>
      <c r="C30" s="1079" t="s">
        <v>171</v>
      </c>
      <c r="D30" s="718">
        <v>175.02</v>
      </c>
    </row>
    <row r="31" spans="1:4" ht="30">
      <c r="A31" s="719">
        <v>2719</v>
      </c>
      <c r="B31" s="720" t="s">
        <v>6098</v>
      </c>
      <c r="C31" s="719" t="s">
        <v>171</v>
      </c>
      <c r="D31" s="721">
        <v>130.5</v>
      </c>
    </row>
    <row r="32" spans="1:4">
      <c r="A32" s="1079">
        <v>11614</v>
      </c>
      <c r="B32" s="1080" t="s">
        <v>6099</v>
      </c>
      <c r="C32" s="1079" t="s">
        <v>0</v>
      </c>
      <c r="D32" s="718">
        <v>49.17</v>
      </c>
    </row>
    <row r="33" spans="1:4">
      <c r="A33" s="719">
        <v>11607</v>
      </c>
      <c r="B33" s="720" t="s">
        <v>1806</v>
      </c>
      <c r="C33" s="719" t="s">
        <v>29</v>
      </c>
      <c r="D33" s="721">
        <v>12.85</v>
      </c>
    </row>
    <row r="34" spans="1:4">
      <c r="A34" s="1079">
        <v>3118</v>
      </c>
      <c r="B34" s="1080" t="s">
        <v>1807</v>
      </c>
      <c r="C34" s="1079" t="s">
        <v>30</v>
      </c>
      <c r="D34" s="718">
        <v>1.74</v>
      </c>
    </row>
    <row r="35" spans="1:4" ht="30">
      <c r="A35" s="719">
        <v>3372</v>
      </c>
      <c r="B35" s="720" t="s">
        <v>9593</v>
      </c>
      <c r="C35" s="719" t="s">
        <v>171</v>
      </c>
      <c r="D35" s="721">
        <v>90</v>
      </c>
    </row>
    <row r="36" spans="1:4">
      <c r="A36" s="1079">
        <v>12771</v>
      </c>
      <c r="B36" s="1080" t="s">
        <v>9594</v>
      </c>
      <c r="C36" s="1079" t="s">
        <v>30</v>
      </c>
      <c r="D36" s="718">
        <v>106.99</v>
      </c>
    </row>
    <row r="37" spans="1:4">
      <c r="A37" s="719">
        <v>158</v>
      </c>
      <c r="B37" s="720" t="s">
        <v>1809</v>
      </c>
      <c r="C37" s="719" t="s">
        <v>1415</v>
      </c>
      <c r="D37" s="721">
        <v>26.56</v>
      </c>
    </row>
    <row r="38" spans="1:4" ht="30">
      <c r="A38" s="1079">
        <v>12127</v>
      </c>
      <c r="B38" s="1080" t="s">
        <v>9595</v>
      </c>
      <c r="C38" s="1079" t="s">
        <v>30</v>
      </c>
      <c r="D38" s="718">
        <v>16.059999999999999</v>
      </c>
    </row>
    <row r="39" spans="1:4" ht="30">
      <c r="A39" s="719">
        <v>12113</v>
      </c>
      <c r="B39" s="720" t="s">
        <v>9596</v>
      </c>
      <c r="C39" s="719" t="s">
        <v>30</v>
      </c>
      <c r="D39" s="721">
        <v>5.56</v>
      </c>
    </row>
    <row r="40" spans="1:4">
      <c r="A40" s="1079">
        <v>3430</v>
      </c>
      <c r="B40" s="1080" t="s">
        <v>1810</v>
      </c>
      <c r="C40" s="1079" t="s">
        <v>0</v>
      </c>
      <c r="D40" s="718">
        <v>480.11</v>
      </c>
    </row>
    <row r="41" spans="1:4">
      <c r="A41" s="719">
        <v>3431</v>
      </c>
      <c r="B41" s="720" t="s">
        <v>9597</v>
      </c>
      <c r="C41" s="719" t="s">
        <v>30</v>
      </c>
      <c r="D41" s="721">
        <v>973.93</v>
      </c>
    </row>
    <row r="42" spans="1:4">
      <c r="A42" s="1079">
        <v>3434</v>
      </c>
      <c r="B42" s="1080" t="s">
        <v>9598</v>
      </c>
      <c r="C42" s="1079" t="s">
        <v>0</v>
      </c>
      <c r="D42" s="718">
        <v>617.28</v>
      </c>
    </row>
    <row r="43" spans="1:4">
      <c r="A43" s="719">
        <v>3422</v>
      </c>
      <c r="B43" s="720" t="s">
        <v>9599</v>
      </c>
      <c r="C43" s="719" t="s">
        <v>0</v>
      </c>
      <c r="D43" s="721">
        <v>510.97</v>
      </c>
    </row>
    <row r="44" spans="1:4">
      <c r="A44" s="1079">
        <v>3806</v>
      </c>
      <c r="B44" s="1080" t="s">
        <v>9600</v>
      </c>
      <c r="C44" s="1079" t="s">
        <v>30</v>
      </c>
      <c r="D44" s="718">
        <v>112.53</v>
      </c>
    </row>
    <row r="45" spans="1:4" ht="30">
      <c r="A45" s="719">
        <v>3784</v>
      </c>
      <c r="B45" s="720" t="s">
        <v>1811</v>
      </c>
      <c r="C45" s="719" t="s">
        <v>30</v>
      </c>
      <c r="D45" s="721">
        <v>109.57</v>
      </c>
    </row>
    <row r="46" spans="1:4" ht="30">
      <c r="A46" s="1079">
        <v>3785</v>
      </c>
      <c r="B46" s="1080" t="s">
        <v>6100</v>
      </c>
      <c r="C46" s="1079" t="s">
        <v>30</v>
      </c>
      <c r="D46" s="718">
        <v>94.11</v>
      </c>
    </row>
    <row r="47" spans="1:4" ht="30">
      <c r="A47" s="719">
        <v>13382</v>
      </c>
      <c r="B47" s="720" t="s">
        <v>6101</v>
      </c>
      <c r="C47" s="719" t="s">
        <v>30</v>
      </c>
      <c r="D47" s="721">
        <v>151.6</v>
      </c>
    </row>
    <row r="48" spans="1:4" ht="30">
      <c r="A48" s="1079">
        <v>20198</v>
      </c>
      <c r="B48" s="1080" t="s">
        <v>8850</v>
      </c>
      <c r="C48" s="1079" t="s">
        <v>25</v>
      </c>
      <c r="D48" s="718">
        <v>1427.63</v>
      </c>
    </row>
    <row r="49" spans="1:4">
      <c r="A49" s="719">
        <v>7321</v>
      </c>
      <c r="B49" s="720" t="s">
        <v>1812</v>
      </c>
      <c r="C49" s="719" t="s">
        <v>1813</v>
      </c>
      <c r="D49" s="721">
        <v>23.97</v>
      </c>
    </row>
    <row r="50" spans="1:4">
      <c r="A50" s="1079">
        <v>21139</v>
      </c>
      <c r="B50" s="1080" t="s">
        <v>9601</v>
      </c>
      <c r="C50" s="1079" t="s">
        <v>29</v>
      </c>
      <c r="D50" s="718">
        <v>5.5</v>
      </c>
    </row>
    <row r="51" spans="1:4">
      <c r="A51" s="719">
        <v>4466</v>
      </c>
      <c r="B51" s="720" t="s">
        <v>6102</v>
      </c>
      <c r="C51" s="719" t="s">
        <v>29</v>
      </c>
      <c r="D51" s="721">
        <v>13.5</v>
      </c>
    </row>
    <row r="52" spans="1:4" ht="30">
      <c r="A52" s="1079">
        <v>4419</v>
      </c>
      <c r="B52" s="1080" t="s">
        <v>6103</v>
      </c>
      <c r="C52" s="1079" t="s">
        <v>30</v>
      </c>
      <c r="D52" s="718">
        <v>0.9</v>
      </c>
    </row>
    <row r="53" spans="1:4">
      <c r="A53" s="719">
        <v>1374</v>
      </c>
      <c r="B53" s="720" t="s">
        <v>6104</v>
      </c>
      <c r="C53" s="719" t="s">
        <v>26</v>
      </c>
      <c r="D53" s="721">
        <v>4.1100000000000003</v>
      </c>
    </row>
    <row r="54" spans="1:4" ht="30">
      <c r="A54" s="1079">
        <v>11152</v>
      </c>
      <c r="B54" s="1080" t="s">
        <v>6105</v>
      </c>
      <c r="C54" s="1079" t="s">
        <v>0</v>
      </c>
      <c r="D54" s="718">
        <v>447.05</v>
      </c>
    </row>
    <row r="55" spans="1:4" ht="30">
      <c r="A55" s="719">
        <v>11153</v>
      </c>
      <c r="B55" s="720" t="s">
        <v>9602</v>
      </c>
      <c r="C55" s="719" t="s">
        <v>0</v>
      </c>
      <c r="D55" s="721">
        <v>459.69</v>
      </c>
    </row>
    <row r="56" spans="1:4" ht="30">
      <c r="A56" s="1079">
        <v>4929</v>
      </c>
      <c r="B56" s="1080" t="s">
        <v>9603</v>
      </c>
      <c r="C56" s="1079" t="s">
        <v>0</v>
      </c>
      <c r="D56" s="718">
        <v>389.04</v>
      </c>
    </row>
    <row r="57" spans="1:4">
      <c r="A57" s="719">
        <v>4931</v>
      </c>
      <c r="B57" s="720" t="s">
        <v>1814</v>
      </c>
      <c r="C57" s="719" t="s">
        <v>30</v>
      </c>
      <c r="D57" s="721">
        <v>351.3</v>
      </c>
    </row>
    <row r="58" spans="1:4">
      <c r="A58" s="1079">
        <v>4939</v>
      </c>
      <c r="B58" s="1080" t="s">
        <v>1815</v>
      </c>
      <c r="C58" s="1079" t="s">
        <v>0</v>
      </c>
      <c r="D58" s="718">
        <v>390.56</v>
      </c>
    </row>
    <row r="59" spans="1:4" ht="30">
      <c r="A59" s="719">
        <v>5097</v>
      </c>
      <c r="B59" s="720" t="s">
        <v>9604</v>
      </c>
      <c r="C59" s="719" t="s">
        <v>30</v>
      </c>
      <c r="D59" s="721">
        <v>594.83000000000004</v>
      </c>
    </row>
    <row r="60" spans="1:4" ht="30">
      <c r="A60" s="1079">
        <v>13400</v>
      </c>
      <c r="B60" s="1080" t="s">
        <v>9605</v>
      </c>
      <c r="C60" s="1079" t="s">
        <v>30</v>
      </c>
      <c r="D60" s="718">
        <v>31.29</v>
      </c>
    </row>
    <row r="61" spans="1:4" ht="30">
      <c r="A61" s="719">
        <v>12035</v>
      </c>
      <c r="B61" s="720" t="s">
        <v>9606</v>
      </c>
      <c r="C61" s="719" t="s">
        <v>30</v>
      </c>
      <c r="D61" s="721">
        <v>20.64</v>
      </c>
    </row>
    <row r="62" spans="1:4">
      <c r="A62" s="1079">
        <v>116</v>
      </c>
      <c r="B62" s="1080" t="s">
        <v>1816</v>
      </c>
      <c r="C62" s="1079" t="s">
        <v>26</v>
      </c>
      <c r="D62" s="718">
        <v>3.24</v>
      </c>
    </row>
    <row r="63" spans="1:4" ht="30">
      <c r="A63" s="719">
        <v>12732</v>
      </c>
      <c r="B63" s="720" t="s">
        <v>6106</v>
      </c>
      <c r="C63" s="719" t="s">
        <v>30</v>
      </c>
      <c r="D63" s="721">
        <v>48.75</v>
      </c>
    </row>
    <row r="64" spans="1:4">
      <c r="A64" s="1079">
        <v>10483</v>
      </c>
      <c r="B64" s="1080" t="s">
        <v>9607</v>
      </c>
      <c r="C64" s="1079" t="s">
        <v>1415</v>
      </c>
      <c r="D64" s="718">
        <v>24.1</v>
      </c>
    </row>
    <row r="65" spans="1:4" ht="30">
      <c r="A65" s="719">
        <v>2663</v>
      </c>
      <c r="B65" s="720" t="s">
        <v>11862</v>
      </c>
      <c r="C65" s="719" t="s">
        <v>30</v>
      </c>
      <c r="D65" s="721">
        <v>14.77</v>
      </c>
    </row>
    <row r="66" spans="1:4" ht="30">
      <c r="A66" s="1079">
        <v>2665</v>
      </c>
      <c r="B66" s="1080" t="s">
        <v>11863</v>
      </c>
      <c r="C66" s="1079" t="s">
        <v>30</v>
      </c>
      <c r="D66" s="718">
        <v>18.100000000000001</v>
      </c>
    </row>
    <row r="67" spans="1:4" ht="30">
      <c r="A67" s="719">
        <v>4126</v>
      </c>
      <c r="B67" s="720" t="s">
        <v>6107</v>
      </c>
      <c r="C67" s="719" t="s">
        <v>30</v>
      </c>
      <c r="D67" s="721">
        <v>243.41</v>
      </c>
    </row>
    <row r="68" spans="1:4">
      <c r="A68" s="1079">
        <v>7300</v>
      </c>
      <c r="B68" s="1080" t="s">
        <v>8916</v>
      </c>
      <c r="C68" s="1079" t="s">
        <v>1808</v>
      </c>
      <c r="D68" s="718">
        <v>77.3</v>
      </c>
    </row>
    <row r="69" spans="1:4">
      <c r="A69" s="719">
        <v>7337</v>
      </c>
      <c r="B69" s="720" t="s">
        <v>1817</v>
      </c>
      <c r="C69" s="719" t="s">
        <v>1415</v>
      </c>
      <c r="D69" s="721">
        <v>39.770000000000003</v>
      </c>
    </row>
    <row r="70" spans="1:4">
      <c r="A70" s="1079">
        <v>11625</v>
      </c>
      <c r="B70" s="1080" t="s">
        <v>1818</v>
      </c>
      <c r="C70" s="1079" t="s">
        <v>26</v>
      </c>
      <c r="D70" s="718">
        <v>5.49</v>
      </c>
    </row>
    <row r="71" spans="1:4" ht="30">
      <c r="A71" s="719">
        <v>26032</v>
      </c>
      <c r="B71" s="720" t="s">
        <v>11864</v>
      </c>
      <c r="C71" s="719" t="s">
        <v>1415</v>
      </c>
      <c r="D71" s="721">
        <v>22.23</v>
      </c>
    </row>
    <row r="72" spans="1:4">
      <c r="A72" s="1079">
        <v>7527</v>
      </c>
      <c r="B72" s="1080" t="s">
        <v>1819</v>
      </c>
      <c r="C72" s="1079" t="s">
        <v>30</v>
      </c>
      <c r="D72" s="718">
        <v>8.24</v>
      </c>
    </row>
    <row r="73" spans="1:4">
      <c r="A73" s="719">
        <v>21149</v>
      </c>
      <c r="B73" s="720" t="s">
        <v>1820</v>
      </c>
      <c r="C73" s="719" t="s">
        <v>29</v>
      </c>
      <c r="D73" s="721">
        <v>62.09</v>
      </c>
    </row>
    <row r="74" spans="1:4" ht="30">
      <c r="A74" s="1079">
        <v>1160</v>
      </c>
      <c r="B74" s="1080" t="s">
        <v>9608</v>
      </c>
      <c r="C74" s="1079" t="s">
        <v>171</v>
      </c>
      <c r="D74" s="718">
        <v>15.75</v>
      </c>
    </row>
    <row r="75" spans="1:4">
      <c r="A75" s="719">
        <v>10480</v>
      </c>
      <c r="B75" s="720" t="s">
        <v>1821</v>
      </c>
      <c r="C75" s="719" t="s">
        <v>1415</v>
      </c>
      <c r="D75" s="721">
        <v>26.78</v>
      </c>
    </row>
    <row r="76" spans="1:4">
      <c r="A76" s="1079">
        <v>10472</v>
      </c>
      <c r="B76" s="1080" t="s">
        <v>1822</v>
      </c>
      <c r="C76" s="1079" t="s">
        <v>1808</v>
      </c>
      <c r="D76" s="718">
        <v>68.510000000000005</v>
      </c>
    </row>
    <row r="77" spans="1:4">
      <c r="A77" s="719">
        <v>10508</v>
      </c>
      <c r="B77" s="720" t="s">
        <v>9609</v>
      </c>
      <c r="C77" s="719" t="s">
        <v>171</v>
      </c>
      <c r="D77" s="721">
        <v>9.91</v>
      </c>
    </row>
    <row r="78" spans="1:4">
      <c r="A78" s="1079">
        <v>38605</v>
      </c>
      <c r="B78" s="1080" t="s">
        <v>6108</v>
      </c>
      <c r="C78" s="1079" t="s">
        <v>30</v>
      </c>
      <c r="D78" s="718">
        <v>39.090000000000003</v>
      </c>
    </row>
    <row r="79" spans="1:4">
      <c r="A79" s="719">
        <v>11270</v>
      </c>
      <c r="B79" s="720" t="s">
        <v>6109</v>
      </c>
      <c r="C79" s="719" t="s">
        <v>30</v>
      </c>
      <c r="D79" s="721">
        <v>1.1399999999999999</v>
      </c>
    </row>
    <row r="80" spans="1:4">
      <c r="A80" s="1079">
        <v>412</v>
      </c>
      <c r="B80" s="1080" t="s">
        <v>6110</v>
      </c>
      <c r="C80" s="1079" t="s">
        <v>30</v>
      </c>
      <c r="D80" s="718">
        <v>0.82</v>
      </c>
    </row>
    <row r="81" spans="1:4">
      <c r="A81" s="719">
        <v>414</v>
      </c>
      <c r="B81" s="720" t="s">
        <v>6111</v>
      </c>
      <c r="C81" s="719" t="s">
        <v>30</v>
      </c>
      <c r="D81" s="721">
        <v>0.05</v>
      </c>
    </row>
    <row r="82" spans="1:4">
      <c r="A82" s="1079">
        <v>410</v>
      </c>
      <c r="B82" s="1080" t="s">
        <v>6112</v>
      </c>
      <c r="C82" s="1079" t="s">
        <v>30</v>
      </c>
      <c r="D82" s="718">
        <v>0.12</v>
      </c>
    </row>
    <row r="83" spans="1:4">
      <c r="A83" s="719">
        <v>411</v>
      </c>
      <c r="B83" s="720" t="s">
        <v>6113</v>
      </c>
      <c r="C83" s="719" t="s">
        <v>30</v>
      </c>
      <c r="D83" s="721">
        <v>0.16</v>
      </c>
    </row>
    <row r="84" spans="1:4">
      <c r="A84" s="1079">
        <v>408</v>
      </c>
      <c r="B84" s="1080" t="s">
        <v>6114</v>
      </c>
      <c r="C84" s="1079" t="s">
        <v>30</v>
      </c>
      <c r="D84" s="718">
        <v>0.79</v>
      </c>
    </row>
    <row r="85" spans="1:4">
      <c r="A85" s="719">
        <v>39131</v>
      </c>
      <c r="B85" s="720" t="s">
        <v>6115</v>
      </c>
      <c r="C85" s="719" t="s">
        <v>30</v>
      </c>
      <c r="D85" s="721">
        <v>1.82</v>
      </c>
    </row>
    <row r="86" spans="1:4">
      <c r="A86" s="1079">
        <v>394</v>
      </c>
      <c r="B86" s="1080" t="s">
        <v>6116</v>
      </c>
      <c r="C86" s="1079" t="s">
        <v>30</v>
      </c>
      <c r="D86" s="718">
        <v>1.84</v>
      </c>
    </row>
    <row r="87" spans="1:4">
      <c r="A87" s="719">
        <v>39130</v>
      </c>
      <c r="B87" s="720" t="s">
        <v>6117</v>
      </c>
      <c r="C87" s="719" t="s">
        <v>30</v>
      </c>
      <c r="D87" s="721">
        <v>1.66</v>
      </c>
    </row>
    <row r="88" spans="1:4">
      <c r="A88" s="1079">
        <v>395</v>
      </c>
      <c r="B88" s="1080" t="s">
        <v>6118</v>
      </c>
      <c r="C88" s="1079" t="s">
        <v>30</v>
      </c>
      <c r="D88" s="718">
        <v>1.77</v>
      </c>
    </row>
    <row r="89" spans="1:4">
      <c r="A89" s="719">
        <v>39127</v>
      </c>
      <c r="B89" s="720" t="s">
        <v>6119</v>
      </c>
      <c r="C89" s="719" t="s">
        <v>30</v>
      </c>
      <c r="D89" s="721">
        <v>0.87</v>
      </c>
    </row>
    <row r="90" spans="1:4">
      <c r="A90" s="1079">
        <v>392</v>
      </c>
      <c r="B90" s="1080" t="s">
        <v>6120</v>
      </c>
      <c r="C90" s="1079" t="s">
        <v>30</v>
      </c>
      <c r="D90" s="718">
        <v>0.89</v>
      </c>
    </row>
    <row r="91" spans="1:4">
      <c r="A91" s="719">
        <v>39129</v>
      </c>
      <c r="B91" s="720" t="s">
        <v>6121</v>
      </c>
      <c r="C91" s="719" t="s">
        <v>30</v>
      </c>
      <c r="D91" s="721">
        <v>1.02</v>
      </c>
    </row>
    <row r="92" spans="1:4">
      <c r="A92" s="1079">
        <v>393</v>
      </c>
      <c r="B92" s="1080" t="s">
        <v>6122</v>
      </c>
      <c r="C92" s="1079" t="s">
        <v>30</v>
      </c>
      <c r="D92" s="718">
        <v>1.07</v>
      </c>
    </row>
    <row r="93" spans="1:4">
      <c r="A93" s="719">
        <v>39133</v>
      </c>
      <c r="B93" s="720" t="s">
        <v>6123</v>
      </c>
      <c r="C93" s="719" t="s">
        <v>30</v>
      </c>
      <c r="D93" s="721">
        <v>2.39</v>
      </c>
    </row>
    <row r="94" spans="1:4">
      <c r="A94" s="1079">
        <v>397</v>
      </c>
      <c r="B94" s="1080" t="s">
        <v>6124</v>
      </c>
      <c r="C94" s="1079" t="s">
        <v>30</v>
      </c>
      <c r="D94" s="718">
        <v>2.64</v>
      </c>
    </row>
    <row r="95" spans="1:4">
      <c r="A95" s="719">
        <v>39132</v>
      </c>
      <c r="B95" s="720" t="s">
        <v>6125</v>
      </c>
      <c r="C95" s="719" t="s">
        <v>30</v>
      </c>
      <c r="D95" s="721">
        <v>1.91</v>
      </c>
    </row>
    <row r="96" spans="1:4">
      <c r="A96" s="1079">
        <v>396</v>
      </c>
      <c r="B96" s="1080" t="s">
        <v>6126</v>
      </c>
      <c r="C96" s="1079" t="s">
        <v>30</v>
      </c>
      <c r="D96" s="718">
        <v>2.04</v>
      </c>
    </row>
    <row r="97" spans="1:4">
      <c r="A97" s="719">
        <v>39135</v>
      </c>
      <c r="B97" s="720" t="s">
        <v>6127</v>
      </c>
      <c r="C97" s="719" t="s">
        <v>30</v>
      </c>
      <c r="D97" s="721">
        <v>3.82</v>
      </c>
    </row>
    <row r="98" spans="1:4">
      <c r="A98" s="1079">
        <v>39128</v>
      </c>
      <c r="B98" s="1080" t="s">
        <v>6128</v>
      </c>
      <c r="C98" s="1079" t="s">
        <v>30</v>
      </c>
      <c r="D98" s="718">
        <v>0.95</v>
      </c>
    </row>
    <row r="99" spans="1:4">
      <c r="A99" s="719">
        <v>400</v>
      </c>
      <c r="B99" s="720" t="s">
        <v>6129</v>
      </c>
      <c r="C99" s="719" t="s">
        <v>30</v>
      </c>
      <c r="D99" s="721">
        <v>0.93</v>
      </c>
    </row>
    <row r="100" spans="1:4">
      <c r="A100" s="1079">
        <v>39125</v>
      </c>
      <c r="B100" s="1080" t="s">
        <v>6130</v>
      </c>
      <c r="C100" s="1079" t="s">
        <v>30</v>
      </c>
      <c r="D100" s="718">
        <v>0.95</v>
      </c>
    </row>
    <row r="101" spans="1:4">
      <c r="A101" s="719">
        <v>39134</v>
      </c>
      <c r="B101" s="720" t="s">
        <v>6131</v>
      </c>
      <c r="C101" s="719" t="s">
        <v>30</v>
      </c>
      <c r="D101" s="721">
        <v>3.18</v>
      </c>
    </row>
    <row r="102" spans="1:4">
      <c r="A102" s="1079">
        <v>398</v>
      </c>
      <c r="B102" s="1080" t="s">
        <v>6132</v>
      </c>
      <c r="C102" s="1079" t="s">
        <v>30</v>
      </c>
      <c r="D102" s="718">
        <v>2.93</v>
      </c>
    </row>
    <row r="103" spans="1:4">
      <c r="A103" s="719">
        <v>39126</v>
      </c>
      <c r="B103" s="720" t="s">
        <v>6133</v>
      </c>
      <c r="C103" s="719" t="s">
        <v>30</v>
      </c>
      <c r="D103" s="721">
        <v>4.3</v>
      </c>
    </row>
    <row r="104" spans="1:4">
      <c r="A104" s="1079">
        <v>399</v>
      </c>
      <c r="B104" s="1080" t="s">
        <v>6134</v>
      </c>
      <c r="C104" s="1079" t="s">
        <v>30</v>
      </c>
      <c r="D104" s="718">
        <v>3.79</v>
      </c>
    </row>
    <row r="105" spans="1:4">
      <c r="A105" s="719">
        <v>39158</v>
      </c>
      <c r="B105" s="720" t="s">
        <v>6135</v>
      </c>
      <c r="C105" s="719" t="s">
        <v>30</v>
      </c>
      <c r="D105" s="721">
        <v>10.17</v>
      </c>
    </row>
    <row r="106" spans="1:4">
      <c r="A106" s="1079">
        <v>39141</v>
      </c>
      <c r="B106" s="1080" t="s">
        <v>6136</v>
      </c>
      <c r="C106" s="1079" t="s">
        <v>30</v>
      </c>
      <c r="D106" s="718">
        <v>0.73</v>
      </c>
    </row>
    <row r="107" spans="1:4">
      <c r="A107" s="719">
        <v>39140</v>
      </c>
      <c r="B107" s="720" t="s">
        <v>6137</v>
      </c>
      <c r="C107" s="719" t="s">
        <v>30</v>
      </c>
      <c r="D107" s="721">
        <v>0.67</v>
      </c>
    </row>
    <row r="108" spans="1:4">
      <c r="A108" s="1079">
        <v>39137</v>
      </c>
      <c r="B108" s="1080" t="s">
        <v>6138</v>
      </c>
      <c r="C108" s="1079" t="s">
        <v>30</v>
      </c>
      <c r="D108" s="718">
        <v>0.38</v>
      </c>
    </row>
    <row r="109" spans="1:4">
      <c r="A109" s="719">
        <v>39139</v>
      </c>
      <c r="B109" s="720" t="s">
        <v>6139</v>
      </c>
      <c r="C109" s="719" t="s">
        <v>30</v>
      </c>
      <c r="D109" s="721">
        <v>0.55000000000000004</v>
      </c>
    </row>
    <row r="110" spans="1:4">
      <c r="A110" s="1079">
        <v>39143</v>
      </c>
      <c r="B110" s="1080" t="s">
        <v>6140</v>
      </c>
      <c r="C110" s="1079" t="s">
        <v>30</v>
      </c>
      <c r="D110" s="718">
        <v>1.52</v>
      </c>
    </row>
    <row r="111" spans="1:4">
      <c r="A111" s="719">
        <v>39142</v>
      </c>
      <c r="B111" s="720" t="s">
        <v>6141</v>
      </c>
      <c r="C111" s="719" t="s">
        <v>30</v>
      </c>
      <c r="D111" s="721">
        <v>1.0900000000000001</v>
      </c>
    </row>
    <row r="112" spans="1:4">
      <c r="A112" s="1079">
        <v>39138</v>
      </c>
      <c r="B112" s="1080" t="s">
        <v>6142</v>
      </c>
      <c r="C112" s="1079" t="s">
        <v>30</v>
      </c>
      <c r="D112" s="718">
        <v>0.4</v>
      </c>
    </row>
    <row r="113" spans="1:4">
      <c r="A113" s="719">
        <v>39136</v>
      </c>
      <c r="B113" s="720" t="s">
        <v>6143</v>
      </c>
      <c r="C113" s="719" t="s">
        <v>30</v>
      </c>
      <c r="D113" s="721">
        <v>0.27</v>
      </c>
    </row>
    <row r="114" spans="1:4">
      <c r="A114" s="1079">
        <v>39144</v>
      </c>
      <c r="B114" s="1080" t="s">
        <v>6144</v>
      </c>
      <c r="C114" s="1079" t="s">
        <v>30</v>
      </c>
      <c r="D114" s="718">
        <v>1.77</v>
      </c>
    </row>
    <row r="115" spans="1:4">
      <c r="A115" s="719">
        <v>39145</v>
      </c>
      <c r="B115" s="720" t="s">
        <v>6145</v>
      </c>
      <c r="C115" s="719" t="s">
        <v>30</v>
      </c>
      <c r="D115" s="721">
        <v>2.92</v>
      </c>
    </row>
    <row r="116" spans="1:4">
      <c r="A116" s="1079">
        <v>12615</v>
      </c>
      <c r="B116" s="1080" t="s">
        <v>6146</v>
      </c>
      <c r="C116" s="1079" t="s">
        <v>30</v>
      </c>
      <c r="D116" s="718">
        <v>3.53</v>
      </c>
    </row>
    <row r="117" spans="1:4">
      <c r="A117" s="719">
        <v>11927</v>
      </c>
      <c r="B117" s="720" t="s">
        <v>6147</v>
      </c>
      <c r="C117" s="719" t="s">
        <v>30</v>
      </c>
      <c r="D117" s="721">
        <v>3.4</v>
      </c>
    </row>
    <row r="118" spans="1:4">
      <c r="A118" s="1079">
        <v>11928</v>
      </c>
      <c r="B118" s="1080" t="s">
        <v>6148</v>
      </c>
      <c r="C118" s="1079" t="s">
        <v>30</v>
      </c>
      <c r="D118" s="718">
        <v>3.89</v>
      </c>
    </row>
    <row r="119" spans="1:4">
      <c r="A119" s="719">
        <v>11929</v>
      </c>
      <c r="B119" s="720" t="s">
        <v>6149</v>
      </c>
      <c r="C119" s="719" t="s">
        <v>30</v>
      </c>
      <c r="D119" s="721">
        <v>6.03</v>
      </c>
    </row>
    <row r="120" spans="1:4">
      <c r="A120" s="1079">
        <v>36801</v>
      </c>
      <c r="B120" s="1080" t="s">
        <v>6150</v>
      </c>
      <c r="C120" s="1079" t="s">
        <v>30</v>
      </c>
      <c r="D120" s="718">
        <v>20.27</v>
      </c>
    </row>
    <row r="121" spans="1:4">
      <c r="A121" s="719">
        <v>36246</v>
      </c>
      <c r="B121" s="720" t="s">
        <v>10213</v>
      </c>
      <c r="C121" s="719" t="s">
        <v>29</v>
      </c>
      <c r="D121" s="721">
        <v>2.41</v>
      </c>
    </row>
    <row r="122" spans="1:4">
      <c r="A122" s="1079">
        <v>37600</v>
      </c>
      <c r="B122" s="1080" t="s">
        <v>6151</v>
      </c>
      <c r="C122" s="1079" t="s">
        <v>30</v>
      </c>
      <c r="D122" s="718">
        <v>54.16</v>
      </c>
    </row>
    <row r="123" spans="1:4">
      <c r="A123" s="719">
        <v>37599</v>
      </c>
      <c r="B123" s="720" t="s">
        <v>6152</v>
      </c>
      <c r="C123" s="719" t="s">
        <v>30</v>
      </c>
      <c r="D123" s="721">
        <v>50.41</v>
      </c>
    </row>
    <row r="124" spans="1:4">
      <c r="A124" s="1079">
        <v>1</v>
      </c>
      <c r="B124" s="1080" t="s">
        <v>1823</v>
      </c>
      <c r="C124" s="1079" t="s">
        <v>26</v>
      </c>
      <c r="D124" s="718">
        <v>49.33</v>
      </c>
    </row>
    <row r="125" spans="1:4">
      <c r="A125" s="719">
        <v>3</v>
      </c>
      <c r="B125" s="720" t="s">
        <v>8541</v>
      </c>
      <c r="C125" s="719" t="s">
        <v>1415</v>
      </c>
      <c r="D125" s="721">
        <v>3.12</v>
      </c>
    </row>
    <row r="126" spans="1:4">
      <c r="A126" s="1079">
        <v>34457</v>
      </c>
      <c r="B126" s="1080" t="s">
        <v>1824</v>
      </c>
      <c r="C126" s="1079" t="s">
        <v>26</v>
      </c>
      <c r="D126" s="718">
        <v>3.53</v>
      </c>
    </row>
    <row r="127" spans="1:4">
      <c r="A127" s="719">
        <v>34341</v>
      </c>
      <c r="B127" s="720" t="s">
        <v>1825</v>
      </c>
      <c r="C127" s="719" t="s">
        <v>26</v>
      </c>
      <c r="D127" s="721">
        <v>3.75</v>
      </c>
    </row>
    <row r="128" spans="1:4">
      <c r="A128" s="1079">
        <v>26</v>
      </c>
      <c r="B128" s="1080" t="s">
        <v>1826</v>
      </c>
      <c r="C128" s="1079" t="s">
        <v>26</v>
      </c>
      <c r="D128" s="718">
        <v>3.95</v>
      </c>
    </row>
    <row r="129" spans="1:4">
      <c r="A129" s="719">
        <v>20</v>
      </c>
      <c r="B129" s="720" t="s">
        <v>1827</v>
      </c>
      <c r="C129" s="719" t="s">
        <v>26</v>
      </c>
      <c r="D129" s="721">
        <v>3.98</v>
      </c>
    </row>
    <row r="130" spans="1:4">
      <c r="A130" s="1079">
        <v>21</v>
      </c>
      <c r="B130" s="1080" t="s">
        <v>1828</v>
      </c>
      <c r="C130" s="1079" t="s">
        <v>26</v>
      </c>
      <c r="D130" s="718">
        <v>3.98</v>
      </c>
    </row>
    <row r="131" spans="1:4">
      <c r="A131" s="719">
        <v>24</v>
      </c>
      <c r="B131" s="720" t="s">
        <v>1829</v>
      </c>
      <c r="C131" s="719" t="s">
        <v>26</v>
      </c>
      <c r="D131" s="721">
        <v>3.98</v>
      </c>
    </row>
    <row r="132" spans="1:4">
      <c r="A132" s="1079">
        <v>25</v>
      </c>
      <c r="B132" s="1080" t="s">
        <v>1830</v>
      </c>
      <c r="C132" s="1079" t="s">
        <v>26</v>
      </c>
      <c r="D132" s="718">
        <v>3.98</v>
      </c>
    </row>
    <row r="133" spans="1:4">
      <c r="A133" s="719">
        <v>22</v>
      </c>
      <c r="B133" s="720" t="s">
        <v>1831</v>
      </c>
      <c r="C133" s="719" t="s">
        <v>26</v>
      </c>
      <c r="D133" s="721">
        <v>4.26</v>
      </c>
    </row>
    <row r="134" spans="1:4">
      <c r="A134" s="1079">
        <v>23</v>
      </c>
      <c r="B134" s="1080" t="s">
        <v>1832</v>
      </c>
      <c r="C134" s="1079" t="s">
        <v>26</v>
      </c>
      <c r="D134" s="718">
        <v>4.22</v>
      </c>
    </row>
    <row r="135" spans="1:4">
      <c r="A135" s="719">
        <v>34439</v>
      </c>
      <c r="B135" s="720" t="s">
        <v>1833</v>
      </c>
      <c r="C135" s="719" t="s">
        <v>26</v>
      </c>
      <c r="D135" s="721">
        <v>3.56</v>
      </c>
    </row>
    <row r="136" spans="1:4">
      <c r="A136" s="1079">
        <v>34</v>
      </c>
      <c r="B136" s="1080" t="s">
        <v>1834</v>
      </c>
      <c r="C136" s="1079" t="s">
        <v>26</v>
      </c>
      <c r="D136" s="718">
        <v>3.16</v>
      </c>
    </row>
    <row r="137" spans="1:4">
      <c r="A137" s="719">
        <v>34441</v>
      </c>
      <c r="B137" s="720" t="s">
        <v>1835</v>
      </c>
      <c r="C137" s="719" t="s">
        <v>26</v>
      </c>
      <c r="D137" s="721">
        <v>3.37</v>
      </c>
    </row>
    <row r="138" spans="1:4">
      <c r="A138" s="1079">
        <v>31</v>
      </c>
      <c r="B138" s="1080" t="s">
        <v>1836</v>
      </c>
      <c r="C138" s="1079" t="s">
        <v>26</v>
      </c>
      <c r="D138" s="718">
        <v>3.01</v>
      </c>
    </row>
    <row r="139" spans="1:4">
      <c r="A139" s="719">
        <v>34443</v>
      </c>
      <c r="B139" s="720" t="s">
        <v>1837</v>
      </c>
      <c r="C139" s="719" t="s">
        <v>26</v>
      </c>
      <c r="D139" s="721">
        <v>3.37</v>
      </c>
    </row>
    <row r="140" spans="1:4">
      <c r="A140" s="1079">
        <v>27</v>
      </c>
      <c r="B140" s="1080" t="s">
        <v>1838</v>
      </c>
      <c r="C140" s="1079" t="s">
        <v>26</v>
      </c>
      <c r="D140" s="718">
        <v>3.01</v>
      </c>
    </row>
    <row r="141" spans="1:4">
      <c r="A141" s="719">
        <v>34446</v>
      </c>
      <c r="B141" s="720" t="s">
        <v>1839</v>
      </c>
      <c r="C141" s="719" t="s">
        <v>26</v>
      </c>
      <c r="D141" s="721">
        <v>3.37</v>
      </c>
    </row>
    <row r="142" spans="1:4">
      <c r="A142" s="1079">
        <v>29</v>
      </c>
      <c r="B142" s="1080" t="s">
        <v>1840</v>
      </c>
      <c r="C142" s="1079" t="s">
        <v>26</v>
      </c>
      <c r="D142" s="718">
        <v>2.81</v>
      </c>
    </row>
    <row r="143" spans="1:4">
      <c r="A143" s="719">
        <v>28</v>
      </c>
      <c r="B143" s="720" t="s">
        <v>1841</v>
      </c>
      <c r="C143" s="719" t="s">
        <v>26</v>
      </c>
      <c r="D143" s="721">
        <v>3.25</v>
      </c>
    </row>
    <row r="144" spans="1:4">
      <c r="A144" s="1079">
        <v>34449</v>
      </c>
      <c r="B144" s="1080" t="s">
        <v>1842</v>
      </c>
      <c r="C144" s="1079" t="s">
        <v>26</v>
      </c>
      <c r="D144" s="718">
        <v>3.71</v>
      </c>
    </row>
    <row r="145" spans="1:4">
      <c r="A145" s="719">
        <v>32</v>
      </c>
      <c r="B145" s="720" t="s">
        <v>1843</v>
      </c>
      <c r="C145" s="719" t="s">
        <v>26</v>
      </c>
      <c r="D145" s="721">
        <v>3.31</v>
      </c>
    </row>
    <row r="146" spans="1:4">
      <c r="A146" s="1079">
        <v>33</v>
      </c>
      <c r="B146" s="1080" t="s">
        <v>1844</v>
      </c>
      <c r="C146" s="1079" t="s">
        <v>26</v>
      </c>
      <c r="D146" s="718">
        <v>3.72</v>
      </c>
    </row>
    <row r="147" spans="1:4">
      <c r="A147" s="719">
        <v>34343</v>
      </c>
      <c r="B147" s="720" t="s">
        <v>1845</v>
      </c>
      <c r="C147" s="719" t="s">
        <v>26</v>
      </c>
      <c r="D147" s="721">
        <v>3.57</v>
      </c>
    </row>
    <row r="148" spans="1:4">
      <c r="A148" s="1079">
        <v>34452</v>
      </c>
      <c r="B148" s="1080" t="s">
        <v>1846</v>
      </c>
      <c r="C148" s="1079" t="s">
        <v>26</v>
      </c>
      <c r="D148" s="718">
        <v>3.29</v>
      </c>
    </row>
    <row r="149" spans="1:4">
      <c r="A149" s="719">
        <v>36</v>
      </c>
      <c r="B149" s="720" t="s">
        <v>1847</v>
      </c>
      <c r="C149" s="719" t="s">
        <v>26</v>
      </c>
      <c r="D149" s="721">
        <v>3.13</v>
      </c>
    </row>
    <row r="150" spans="1:4">
      <c r="A150" s="1079">
        <v>34456</v>
      </c>
      <c r="B150" s="1080" t="s">
        <v>1848</v>
      </c>
      <c r="C150" s="1079" t="s">
        <v>26</v>
      </c>
      <c r="D150" s="718">
        <v>3.29</v>
      </c>
    </row>
    <row r="151" spans="1:4">
      <c r="A151" s="719">
        <v>39</v>
      </c>
      <c r="B151" s="720" t="s">
        <v>1849</v>
      </c>
      <c r="C151" s="719" t="s">
        <v>26</v>
      </c>
      <c r="D151" s="721">
        <v>3.13</v>
      </c>
    </row>
    <row r="152" spans="1:4">
      <c r="A152" s="1079">
        <v>40</v>
      </c>
      <c r="B152" s="1080" t="s">
        <v>1850</v>
      </c>
      <c r="C152" s="1079" t="s">
        <v>26</v>
      </c>
      <c r="D152" s="718">
        <v>3.2</v>
      </c>
    </row>
    <row r="153" spans="1:4">
      <c r="A153" s="719">
        <v>34460</v>
      </c>
      <c r="B153" s="720" t="s">
        <v>1851</v>
      </c>
      <c r="C153" s="719" t="s">
        <v>26</v>
      </c>
      <c r="D153" s="721">
        <v>3.6</v>
      </c>
    </row>
    <row r="154" spans="1:4">
      <c r="A154" s="1079">
        <v>42</v>
      </c>
      <c r="B154" s="1080" t="s">
        <v>1852</v>
      </c>
      <c r="C154" s="1079" t="s">
        <v>26</v>
      </c>
      <c r="D154" s="718">
        <v>3.25</v>
      </c>
    </row>
    <row r="155" spans="1:4">
      <c r="A155" s="719">
        <v>38</v>
      </c>
      <c r="B155" s="720" t="s">
        <v>1853</v>
      </c>
      <c r="C155" s="719" t="s">
        <v>26</v>
      </c>
      <c r="D155" s="721">
        <v>3.62</v>
      </c>
    </row>
    <row r="156" spans="1:4">
      <c r="A156" s="1079">
        <v>34344</v>
      </c>
      <c r="B156" s="1080" t="s">
        <v>1854</v>
      </c>
      <c r="C156" s="1079" t="s">
        <v>26</v>
      </c>
      <c r="D156" s="718">
        <v>4.92</v>
      </c>
    </row>
    <row r="157" spans="1:4">
      <c r="A157" s="719">
        <v>20063</v>
      </c>
      <c r="B157" s="720" t="s">
        <v>1855</v>
      </c>
      <c r="C157" s="719" t="s">
        <v>30</v>
      </c>
      <c r="D157" s="721">
        <v>3.51</v>
      </c>
    </row>
    <row r="158" spans="1:4" ht="30">
      <c r="A158" s="1079">
        <v>55</v>
      </c>
      <c r="B158" s="1080" t="s">
        <v>11865</v>
      </c>
      <c r="C158" s="1079" t="s">
        <v>30</v>
      </c>
      <c r="D158" s="718">
        <v>2.08</v>
      </c>
    </row>
    <row r="159" spans="1:4" ht="30">
      <c r="A159" s="719">
        <v>61</v>
      </c>
      <c r="B159" s="720" t="s">
        <v>11866</v>
      </c>
      <c r="C159" s="719" t="s">
        <v>30</v>
      </c>
      <c r="D159" s="721">
        <v>1.96</v>
      </c>
    </row>
    <row r="160" spans="1:4" ht="30">
      <c r="A160" s="1079">
        <v>62</v>
      </c>
      <c r="B160" s="1080" t="s">
        <v>11867</v>
      </c>
      <c r="C160" s="1079" t="s">
        <v>30</v>
      </c>
      <c r="D160" s="718">
        <v>4.07</v>
      </c>
    </row>
    <row r="161" spans="1:4">
      <c r="A161" s="719">
        <v>77</v>
      </c>
      <c r="B161" s="720" t="s">
        <v>10214</v>
      </c>
      <c r="C161" s="719" t="s">
        <v>30</v>
      </c>
      <c r="D161" s="721">
        <v>4.16</v>
      </c>
    </row>
    <row r="162" spans="1:4">
      <c r="A162" s="1079">
        <v>76</v>
      </c>
      <c r="B162" s="1080" t="s">
        <v>10215</v>
      </c>
      <c r="C162" s="1079" t="s">
        <v>30</v>
      </c>
      <c r="D162" s="718">
        <v>0.8</v>
      </c>
    </row>
    <row r="163" spans="1:4">
      <c r="A163" s="719">
        <v>67</v>
      </c>
      <c r="B163" s="720" t="s">
        <v>1856</v>
      </c>
      <c r="C163" s="719" t="s">
        <v>30</v>
      </c>
      <c r="D163" s="721">
        <v>9.07</v>
      </c>
    </row>
    <row r="164" spans="1:4">
      <c r="A164" s="1079">
        <v>71</v>
      </c>
      <c r="B164" s="1080" t="s">
        <v>1857</v>
      </c>
      <c r="C164" s="1079" t="s">
        <v>30</v>
      </c>
      <c r="D164" s="718">
        <v>15.95</v>
      </c>
    </row>
    <row r="165" spans="1:4">
      <c r="A165" s="719">
        <v>73</v>
      </c>
      <c r="B165" s="720" t="s">
        <v>1858</v>
      </c>
      <c r="C165" s="719" t="s">
        <v>30</v>
      </c>
      <c r="D165" s="721">
        <v>11.47</v>
      </c>
    </row>
    <row r="166" spans="1:4">
      <c r="A166" s="1079">
        <v>103</v>
      </c>
      <c r="B166" s="1080" t="s">
        <v>1859</v>
      </c>
      <c r="C166" s="1079" t="s">
        <v>30</v>
      </c>
      <c r="D166" s="718">
        <v>39.67</v>
      </c>
    </row>
    <row r="167" spans="1:4">
      <c r="A167" s="719">
        <v>107</v>
      </c>
      <c r="B167" s="720" t="s">
        <v>1860</v>
      </c>
      <c r="C167" s="719" t="s">
        <v>30</v>
      </c>
      <c r="D167" s="721">
        <v>0.75</v>
      </c>
    </row>
    <row r="168" spans="1:4">
      <c r="A168" s="1079">
        <v>65</v>
      </c>
      <c r="B168" s="1080" t="s">
        <v>1861</v>
      </c>
      <c r="C168" s="1079" t="s">
        <v>30</v>
      </c>
      <c r="D168" s="718">
        <v>0.85</v>
      </c>
    </row>
    <row r="169" spans="1:4">
      <c r="A169" s="719">
        <v>108</v>
      </c>
      <c r="B169" s="720" t="s">
        <v>1862</v>
      </c>
      <c r="C169" s="719" t="s">
        <v>30</v>
      </c>
      <c r="D169" s="721">
        <v>1.67</v>
      </c>
    </row>
    <row r="170" spans="1:4">
      <c r="A170" s="1079">
        <v>110</v>
      </c>
      <c r="B170" s="1080" t="s">
        <v>1863</v>
      </c>
      <c r="C170" s="1079" t="s">
        <v>30</v>
      </c>
      <c r="D170" s="718">
        <v>3.97</v>
      </c>
    </row>
    <row r="171" spans="1:4">
      <c r="A171" s="719">
        <v>109</v>
      </c>
      <c r="B171" s="720" t="s">
        <v>1864</v>
      </c>
      <c r="C171" s="719" t="s">
        <v>30</v>
      </c>
      <c r="D171" s="721">
        <v>3.03</v>
      </c>
    </row>
    <row r="172" spans="1:4">
      <c r="A172" s="1079">
        <v>111</v>
      </c>
      <c r="B172" s="1080" t="s">
        <v>1865</v>
      </c>
      <c r="C172" s="1079" t="s">
        <v>30</v>
      </c>
      <c r="D172" s="718">
        <v>6.9</v>
      </c>
    </row>
    <row r="173" spans="1:4">
      <c r="A173" s="719">
        <v>112</v>
      </c>
      <c r="B173" s="720" t="s">
        <v>1866</v>
      </c>
      <c r="C173" s="719" t="s">
        <v>30</v>
      </c>
      <c r="D173" s="721">
        <v>3.73</v>
      </c>
    </row>
    <row r="174" spans="1:4">
      <c r="A174" s="1079">
        <v>113</v>
      </c>
      <c r="B174" s="1080" t="s">
        <v>1867</v>
      </c>
      <c r="C174" s="1079" t="s">
        <v>30</v>
      </c>
      <c r="D174" s="718">
        <v>9.5</v>
      </c>
    </row>
    <row r="175" spans="1:4">
      <c r="A175" s="719">
        <v>104</v>
      </c>
      <c r="B175" s="720" t="s">
        <v>1868</v>
      </c>
      <c r="C175" s="719" t="s">
        <v>30</v>
      </c>
      <c r="D175" s="721">
        <v>16.39</v>
      </c>
    </row>
    <row r="176" spans="1:4">
      <c r="A176" s="1079">
        <v>102</v>
      </c>
      <c r="B176" s="1080" t="s">
        <v>1869</v>
      </c>
      <c r="C176" s="1079" t="s">
        <v>30</v>
      </c>
      <c r="D176" s="718">
        <v>24.62</v>
      </c>
    </row>
    <row r="177" spans="1:4">
      <c r="A177" s="719">
        <v>95</v>
      </c>
      <c r="B177" s="720" t="s">
        <v>1870</v>
      </c>
      <c r="C177" s="719" t="s">
        <v>30</v>
      </c>
      <c r="D177" s="721">
        <v>10.41</v>
      </c>
    </row>
    <row r="178" spans="1:4">
      <c r="A178" s="1079">
        <v>96</v>
      </c>
      <c r="B178" s="1080" t="s">
        <v>1871</v>
      </c>
      <c r="C178" s="1079" t="s">
        <v>30</v>
      </c>
      <c r="D178" s="718">
        <v>13.47</v>
      </c>
    </row>
    <row r="179" spans="1:4">
      <c r="A179" s="719">
        <v>97</v>
      </c>
      <c r="B179" s="720" t="s">
        <v>1872</v>
      </c>
      <c r="C179" s="719" t="s">
        <v>30</v>
      </c>
      <c r="D179" s="721">
        <v>16.96</v>
      </c>
    </row>
    <row r="180" spans="1:4">
      <c r="A180" s="1079">
        <v>98</v>
      </c>
      <c r="B180" s="1080" t="s">
        <v>1873</v>
      </c>
      <c r="C180" s="1079" t="s">
        <v>30</v>
      </c>
      <c r="D180" s="718">
        <v>27.52</v>
      </c>
    </row>
    <row r="181" spans="1:4">
      <c r="A181" s="719">
        <v>99</v>
      </c>
      <c r="B181" s="720" t="s">
        <v>1874</v>
      </c>
      <c r="C181" s="719" t="s">
        <v>30</v>
      </c>
      <c r="D181" s="721">
        <v>31.74</v>
      </c>
    </row>
    <row r="182" spans="1:4">
      <c r="A182" s="1079">
        <v>100</v>
      </c>
      <c r="B182" s="1080" t="s">
        <v>1875</v>
      </c>
      <c r="C182" s="1079" t="s">
        <v>30</v>
      </c>
      <c r="D182" s="718">
        <v>38.590000000000003</v>
      </c>
    </row>
    <row r="183" spans="1:4">
      <c r="A183" s="719">
        <v>75</v>
      </c>
      <c r="B183" s="720" t="s">
        <v>1876</v>
      </c>
      <c r="C183" s="719" t="s">
        <v>30</v>
      </c>
      <c r="D183" s="721">
        <v>289.48</v>
      </c>
    </row>
    <row r="184" spans="1:4">
      <c r="A184" s="1079">
        <v>114</v>
      </c>
      <c r="B184" s="1080" t="s">
        <v>1877</v>
      </c>
      <c r="C184" s="1079" t="s">
        <v>30</v>
      </c>
      <c r="D184" s="718">
        <v>11.42</v>
      </c>
    </row>
    <row r="185" spans="1:4">
      <c r="A185" s="719">
        <v>68</v>
      </c>
      <c r="B185" s="720" t="s">
        <v>1878</v>
      </c>
      <c r="C185" s="719" t="s">
        <v>30</v>
      </c>
      <c r="D185" s="721">
        <v>15.32</v>
      </c>
    </row>
    <row r="186" spans="1:4">
      <c r="A186" s="1079">
        <v>86</v>
      </c>
      <c r="B186" s="1080" t="s">
        <v>6153</v>
      </c>
      <c r="C186" s="1079" t="s">
        <v>30</v>
      </c>
      <c r="D186" s="718">
        <v>22.68</v>
      </c>
    </row>
    <row r="187" spans="1:4">
      <c r="A187" s="719">
        <v>66</v>
      </c>
      <c r="B187" s="720" t="s">
        <v>6154</v>
      </c>
      <c r="C187" s="719" t="s">
        <v>30</v>
      </c>
      <c r="D187" s="721">
        <v>26.02</v>
      </c>
    </row>
    <row r="188" spans="1:4">
      <c r="A188" s="1079">
        <v>69</v>
      </c>
      <c r="B188" s="1080" t="s">
        <v>1879</v>
      </c>
      <c r="C188" s="1079" t="s">
        <v>30</v>
      </c>
      <c r="D188" s="718">
        <v>38.590000000000003</v>
      </c>
    </row>
    <row r="189" spans="1:4">
      <c r="A189" s="719">
        <v>83</v>
      </c>
      <c r="B189" s="720" t="s">
        <v>6155</v>
      </c>
      <c r="C189" s="719" t="s">
        <v>30</v>
      </c>
      <c r="D189" s="721">
        <v>150.16</v>
      </c>
    </row>
    <row r="190" spans="1:4">
      <c r="A190" s="1079">
        <v>74</v>
      </c>
      <c r="B190" s="1080" t="s">
        <v>1880</v>
      </c>
      <c r="C190" s="1079" t="s">
        <v>30</v>
      </c>
      <c r="D190" s="718">
        <v>202.27</v>
      </c>
    </row>
    <row r="191" spans="1:4">
      <c r="A191" s="719">
        <v>106</v>
      </c>
      <c r="B191" s="720" t="s">
        <v>6156</v>
      </c>
      <c r="C191" s="719" t="s">
        <v>30</v>
      </c>
      <c r="D191" s="721">
        <v>413.52</v>
      </c>
    </row>
    <row r="192" spans="1:4">
      <c r="A192" s="1079">
        <v>87</v>
      </c>
      <c r="B192" s="1080" t="s">
        <v>6157</v>
      </c>
      <c r="C192" s="1079" t="s">
        <v>30</v>
      </c>
      <c r="D192" s="718">
        <v>17.12</v>
      </c>
    </row>
    <row r="193" spans="1:4">
      <c r="A193" s="719">
        <v>88</v>
      </c>
      <c r="B193" s="720" t="s">
        <v>6158</v>
      </c>
      <c r="C193" s="719" t="s">
        <v>30</v>
      </c>
      <c r="D193" s="721">
        <v>20.59</v>
      </c>
    </row>
    <row r="194" spans="1:4">
      <c r="A194" s="1079">
        <v>89</v>
      </c>
      <c r="B194" s="1080" t="s">
        <v>6159</v>
      </c>
      <c r="C194" s="1079" t="s">
        <v>30</v>
      </c>
      <c r="D194" s="718">
        <v>30.39</v>
      </c>
    </row>
    <row r="195" spans="1:4">
      <c r="A195" s="719">
        <v>90</v>
      </c>
      <c r="B195" s="720" t="s">
        <v>6160</v>
      </c>
      <c r="C195" s="719" t="s">
        <v>30</v>
      </c>
      <c r="D195" s="721">
        <v>34.86</v>
      </c>
    </row>
    <row r="196" spans="1:4">
      <c r="A196" s="1079">
        <v>81</v>
      </c>
      <c r="B196" s="1080" t="s">
        <v>6161</v>
      </c>
      <c r="C196" s="1079" t="s">
        <v>30</v>
      </c>
      <c r="D196" s="718">
        <v>51.72</v>
      </c>
    </row>
    <row r="197" spans="1:4">
      <c r="A197" s="719">
        <v>82</v>
      </c>
      <c r="B197" s="720" t="s">
        <v>8851</v>
      </c>
      <c r="C197" s="719" t="s">
        <v>30</v>
      </c>
      <c r="D197" s="721">
        <v>201.28</v>
      </c>
    </row>
    <row r="198" spans="1:4">
      <c r="A198" s="1079">
        <v>105</v>
      </c>
      <c r="B198" s="1080" t="s">
        <v>6162</v>
      </c>
      <c r="C198" s="1079" t="s">
        <v>30</v>
      </c>
      <c r="D198" s="718">
        <v>271.12</v>
      </c>
    </row>
    <row r="199" spans="1:4">
      <c r="A199" s="719">
        <v>60</v>
      </c>
      <c r="B199" s="720" t="s">
        <v>11868</v>
      </c>
      <c r="C199" s="719" t="s">
        <v>30</v>
      </c>
      <c r="D199" s="721">
        <v>2.7</v>
      </c>
    </row>
    <row r="200" spans="1:4">
      <c r="A200" s="1079">
        <v>72</v>
      </c>
      <c r="B200" s="1080" t="s">
        <v>1881</v>
      </c>
      <c r="C200" s="1079" t="s">
        <v>30</v>
      </c>
      <c r="D200" s="718">
        <v>26.84</v>
      </c>
    </row>
    <row r="201" spans="1:4">
      <c r="A201" s="719">
        <v>70</v>
      </c>
      <c r="B201" s="720" t="s">
        <v>1882</v>
      </c>
      <c r="C201" s="719" t="s">
        <v>30</v>
      </c>
      <c r="D201" s="721">
        <v>27.21</v>
      </c>
    </row>
    <row r="202" spans="1:4">
      <c r="A202" s="1079">
        <v>85</v>
      </c>
      <c r="B202" s="1080" t="s">
        <v>1883</v>
      </c>
      <c r="C202" s="1079" t="s">
        <v>30</v>
      </c>
      <c r="D202" s="718">
        <v>39.1</v>
      </c>
    </row>
    <row r="203" spans="1:4">
      <c r="A203" s="719">
        <v>84</v>
      </c>
      <c r="B203" s="720" t="s">
        <v>10216</v>
      </c>
      <c r="C203" s="719" t="s">
        <v>30</v>
      </c>
      <c r="D203" s="721">
        <v>1.48</v>
      </c>
    </row>
    <row r="204" spans="1:4">
      <c r="A204" s="1079">
        <v>37997</v>
      </c>
      <c r="B204" s="1080" t="s">
        <v>8542</v>
      </c>
      <c r="C204" s="1079" t="s">
        <v>30</v>
      </c>
      <c r="D204" s="718">
        <v>5.2</v>
      </c>
    </row>
    <row r="205" spans="1:4">
      <c r="A205" s="719">
        <v>37998</v>
      </c>
      <c r="B205" s="720" t="s">
        <v>8543</v>
      </c>
      <c r="C205" s="719" t="s">
        <v>30</v>
      </c>
      <c r="D205" s="721">
        <v>5.39</v>
      </c>
    </row>
    <row r="206" spans="1:4" ht="30">
      <c r="A206" s="1079">
        <v>10899</v>
      </c>
      <c r="B206" s="1080" t="s">
        <v>6163</v>
      </c>
      <c r="C206" s="1079" t="s">
        <v>30</v>
      </c>
      <c r="D206" s="718">
        <v>55.19</v>
      </c>
    </row>
    <row r="207" spans="1:4" ht="30">
      <c r="A207" s="719">
        <v>10900</v>
      </c>
      <c r="B207" s="720" t="s">
        <v>6164</v>
      </c>
      <c r="C207" s="719" t="s">
        <v>30</v>
      </c>
      <c r="D207" s="721">
        <v>43.19</v>
      </c>
    </row>
    <row r="208" spans="1:4">
      <c r="A208" s="1079">
        <v>20075</v>
      </c>
      <c r="B208" s="1080" t="s">
        <v>11869</v>
      </c>
      <c r="C208" s="1079" t="s">
        <v>30</v>
      </c>
      <c r="D208" s="718">
        <v>37.75</v>
      </c>
    </row>
    <row r="209" spans="1:4">
      <c r="A209" s="719">
        <v>46</v>
      </c>
      <c r="B209" s="720" t="s">
        <v>6165</v>
      </c>
      <c r="C209" s="719" t="s">
        <v>30</v>
      </c>
      <c r="D209" s="721">
        <v>33.49</v>
      </c>
    </row>
    <row r="210" spans="1:4">
      <c r="A210" s="1079">
        <v>51</v>
      </c>
      <c r="B210" s="1080" t="s">
        <v>1884</v>
      </c>
      <c r="C210" s="1079" t="s">
        <v>30</v>
      </c>
      <c r="D210" s="718">
        <v>76.09</v>
      </c>
    </row>
    <row r="211" spans="1:4">
      <c r="A211" s="719">
        <v>12863</v>
      </c>
      <c r="B211" s="720" t="s">
        <v>1885</v>
      </c>
      <c r="C211" s="719" t="s">
        <v>30</v>
      </c>
      <c r="D211" s="721">
        <v>21.89</v>
      </c>
    </row>
    <row r="212" spans="1:4">
      <c r="A212" s="1079">
        <v>50</v>
      </c>
      <c r="B212" s="1080" t="s">
        <v>6166</v>
      </c>
      <c r="C212" s="1079" t="s">
        <v>30</v>
      </c>
      <c r="D212" s="718">
        <v>48.2</v>
      </c>
    </row>
    <row r="213" spans="1:4">
      <c r="A213" s="719">
        <v>20076</v>
      </c>
      <c r="B213" s="720" t="s">
        <v>6167</v>
      </c>
      <c r="C213" s="719" t="s">
        <v>30</v>
      </c>
      <c r="D213" s="721">
        <v>70.31</v>
      </c>
    </row>
    <row r="214" spans="1:4">
      <c r="A214" s="1079">
        <v>20074</v>
      </c>
      <c r="B214" s="1080" t="s">
        <v>6168</v>
      </c>
      <c r="C214" s="1079" t="s">
        <v>30</v>
      </c>
      <c r="D214" s="718">
        <v>20.77</v>
      </c>
    </row>
    <row r="215" spans="1:4">
      <c r="A215" s="719">
        <v>47</v>
      </c>
      <c r="B215" s="720" t="s">
        <v>1886</v>
      </c>
      <c r="C215" s="719" t="s">
        <v>30</v>
      </c>
      <c r="D215" s="721">
        <v>40.04</v>
      </c>
    </row>
    <row r="216" spans="1:4">
      <c r="A216" s="1079">
        <v>48</v>
      </c>
      <c r="B216" s="1080" t="s">
        <v>1887</v>
      </c>
      <c r="C216" s="1079" t="s">
        <v>30</v>
      </c>
      <c r="D216" s="718">
        <v>15.63</v>
      </c>
    </row>
    <row r="217" spans="1:4">
      <c r="A217" s="719">
        <v>52</v>
      </c>
      <c r="B217" s="720" t="s">
        <v>6169</v>
      </c>
      <c r="C217" s="719" t="s">
        <v>30</v>
      </c>
      <c r="D217" s="721">
        <v>7.8</v>
      </c>
    </row>
    <row r="218" spans="1:4">
      <c r="A218" s="1079">
        <v>43</v>
      </c>
      <c r="B218" s="1080" t="s">
        <v>6170</v>
      </c>
      <c r="C218" s="1079" t="s">
        <v>30</v>
      </c>
      <c r="D218" s="718">
        <v>20.53</v>
      </c>
    </row>
    <row r="219" spans="1:4">
      <c r="A219" s="719">
        <v>4791</v>
      </c>
      <c r="B219" s="720" t="s">
        <v>8544</v>
      </c>
      <c r="C219" s="719" t="s">
        <v>26</v>
      </c>
      <c r="D219" s="721">
        <v>16.100000000000001</v>
      </c>
    </row>
    <row r="220" spans="1:4">
      <c r="A220" s="1079">
        <v>157</v>
      </c>
      <c r="B220" s="1080" t="s">
        <v>1888</v>
      </c>
      <c r="C220" s="1079" t="s">
        <v>26</v>
      </c>
      <c r="D220" s="718">
        <v>96.22</v>
      </c>
    </row>
    <row r="221" spans="1:4">
      <c r="A221" s="719">
        <v>156</v>
      </c>
      <c r="B221" s="720" t="s">
        <v>1889</v>
      </c>
      <c r="C221" s="719" t="s">
        <v>26</v>
      </c>
      <c r="D221" s="721">
        <v>42.95</v>
      </c>
    </row>
    <row r="222" spans="1:4">
      <c r="A222" s="1079">
        <v>131</v>
      </c>
      <c r="B222" s="1080" t="s">
        <v>1890</v>
      </c>
      <c r="C222" s="1079" t="s">
        <v>26</v>
      </c>
      <c r="D222" s="718">
        <v>41.23</v>
      </c>
    </row>
    <row r="223" spans="1:4">
      <c r="A223" s="719">
        <v>39719</v>
      </c>
      <c r="B223" s="720" t="s">
        <v>6171</v>
      </c>
      <c r="C223" s="719" t="s">
        <v>1415</v>
      </c>
      <c r="D223" s="721">
        <v>58.56</v>
      </c>
    </row>
    <row r="224" spans="1:4">
      <c r="A224" s="1079">
        <v>21114</v>
      </c>
      <c r="B224" s="1080" t="s">
        <v>1891</v>
      </c>
      <c r="C224" s="1079" t="s">
        <v>30</v>
      </c>
      <c r="D224" s="718">
        <v>12.54</v>
      </c>
    </row>
    <row r="225" spans="1:4">
      <c r="A225" s="719">
        <v>117</v>
      </c>
      <c r="B225" s="720" t="s">
        <v>1892</v>
      </c>
      <c r="C225" s="719" t="s">
        <v>30</v>
      </c>
      <c r="D225" s="721">
        <v>2</v>
      </c>
    </row>
    <row r="226" spans="1:4">
      <c r="A226" s="1079">
        <v>119</v>
      </c>
      <c r="B226" s="1080" t="s">
        <v>1893</v>
      </c>
      <c r="C226" s="1079" t="s">
        <v>30</v>
      </c>
      <c r="D226" s="718">
        <v>4.95</v>
      </c>
    </row>
    <row r="227" spans="1:4">
      <c r="A227" s="719">
        <v>20080</v>
      </c>
      <c r="B227" s="720" t="s">
        <v>1894</v>
      </c>
      <c r="C227" s="719" t="s">
        <v>30</v>
      </c>
      <c r="D227" s="721">
        <v>14.19</v>
      </c>
    </row>
    <row r="228" spans="1:4">
      <c r="A228" s="1079">
        <v>122</v>
      </c>
      <c r="B228" s="1080" t="s">
        <v>1895</v>
      </c>
      <c r="C228" s="1079" t="s">
        <v>30</v>
      </c>
      <c r="D228" s="718">
        <v>44.71</v>
      </c>
    </row>
    <row r="229" spans="1:4">
      <c r="A229" s="719">
        <v>3410</v>
      </c>
      <c r="B229" s="720" t="s">
        <v>6172</v>
      </c>
      <c r="C229" s="719" t="s">
        <v>26</v>
      </c>
      <c r="D229" s="721">
        <v>18.77</v>
      </c>
    </row>
    <row r="230" spans="1:4">
      <c r="A230" s="1079">
        <v>124</v>
      </c>
      <c r="B230" s="1080" t="s">
        <v>6173</v>
      </c>
      <c r="C230" s="1079" t="s">
        <v>1415</v>
      </c>
      <c r="D230" s="718">
        <v>10.71</v>
      </c>
    </row>
    <row r="231" spans="1:4">
      <c r="A231" s="719">
        <v>7334</v>
      </c>
      <c r="B231" s="720" t="s">
        <v>6174</v>
      </c>
      <c r="C231" s="719" t="s">
        <v>1415</v>
      </c>
      <c r="D231" s="721">
        <v>8.18</v>
      </c>
    </row>
    <row r="232" spans="1:4">
      <c r="A232" s="1079">
        <v>7325</v>
      </c>
      <c r="B232" s="1080" t="s">
        <v>6175</v>
      </c>
      <c r="C232" s="1079" t="s">
        <v>26</v>
      </c>
      <c r="D232" s="718">
        <v>4.95</v>
      </c>
    </row>
    <row r="233" spans="1:4">
      <c r="A233" s="719">
        <v>123</v>
      </c>
      <c r="B233" s="720" t="s">
        <v>1896</v>
      </c>
      <c r="C233" s="719" t="s">
        <v>1415</v>
      </c>
      <c r="D233" s="721">
        <v>4.76</v>
      </c>
    </row>
    <row r="234" spans="1:4">
      <c r="A234" s="1079">
        <v>127</v>
      </c>
      <c r="B234" s="1080" t="s">
        <v>1897</v>
      </c>
      <c r="C234" s="1079" t="s">
        <v>1415</v>
      </c>
      <c r="D234" s="718">
        <v>11.18</v>
      </c>
    </row>
    <row r="235" spans="1:4">
      <c r="A235" s="719">
        <v>133</v>
      </c>
      <c r="B235" s="720" t="s">
        <v>1898</v>
      </c>
      <c r="C235" s="719" t="s">
        <v>1415</v>
      </c>
      <c r="D235" s="721">
        <v>4.8</v>
      </c>
    </row>
    <row r="236" spans="1:4">
      <c r="A236" s="1079">
        <v>37538</v>
      </c>
      <c r="B236" s="1080" t="s">
        <v>6176</v>
      </c>
      <c r="C236" s="1079" t="s">
        <v>1434</v>
      </c>
      <c r="D236" s="718">
        <v>119.17</v>
      </c>
    </row>
    <row r="237" spans="1:4">
      <c r="A237" s="719">
        <v>132</v>
      </c>
      <c r="B237" s="720" t="s">
        <v>6177</v>
      </c>
      <c r="C237" s="719" t="s">
        <v>1415</v>
      </c>
      <c r="D237" s="721">
        <v>5.28</v>
      </c>
    </row>
    <row r="238" spans="1:4">
      <c r="A238" s="1079">
        <v>13408</v>
      </c>
      <c r="B238" s="1080" t="s">
        <v>1899</v>
      </c>
      <c r="C238" s="1079" t="s">
        <v>1900</v>
      </c>
      <c r="D238" s="718">
        <v>1877.42</v>
      </c>
    </row>
    <row r="239" spans="1:4">
      <c r="A239" s="719">
        <v>37476</v>
      </c>
      <c r="B239" s="720" t="s">
        <v>8917</v>
      </c>
      <c r="C239" s="719" t="s">
        <v>30</v>
      </c>
      <c r="D239" s="721">
        <v>1852.84</v>
      </c>
    </row>
    <row r="240" spans="1:4">
      <c r="A240" s="1079">
        <v>37478</v>
      </c>
      <c r="B240" s="1080" t="s">
        <v>6178</v>
      </c>
      <c r="C240" s="1079" t="s">
        <v>30</v>
      </c>
      <c r="D240" s="718">
        <v>2621.2800000000002</v>
      </c>
    </row>
    <row r="241" spans="1:4">
      <c r="A241" s="719">
        <v>37477</v>
      </c>
      <c r="B241" s="720" t="s">
        <v>6179</v>
      </c>
      <c r="C241" s="719" t="s">
        <v>30</v>
      </c>
      <c r="D241" s="721">
        <v>3207.52</v>
      </c>
    </row>
    <row r="242" spans="1:4">
      <c r="A242" s="1079">
        <v>37479</v>
      </c>
      <c r="B242" s="1080" t="s">
        <v>6180</v>
      </c>
      <c r="C242" s="1079" t="s">
        <v>30</v>
      </c>
      <c r="D242" s="718">
        <v>4010.64</v>
      </c>
    </row>
    <row r="243" spans="1:4">
      <c r="A243" s="719">
        <v>4319</v>
      </c>
      <c r="B243" s="720" t="s">
        <v>1901</v>
      </c>
      <c r="C243" s="719" t="s">
        <v>30</v>
      </c>
      <c r="D243" s="721">
        <v>1.01</v>
      </c>
    </row>
    <row r="244" spans="1:4">
      <c r="A244" s="1079">
        <v>40596</v>
      </c>
      <c r="B244" s="1080" t="s">
        <v>8545</v>
      </c>
      <c r="C244" s="1079" t="s">
        <v>25</v>
      </c>
      <c r="D244" s="718">
        <v>25.99</v>
      </c>
    </row>
    <row r="245" spans="1:4">
      <c r="A245" s="719">
        <v>13003</v>
      </c>
      <c r="B245" s="720" t="s">
        <v>8852</v>
      </c>
      <c r="C245" s="719" t="s">
        <v>1415</v>
      </c>
      <c r="D245" s="721">
        <v>1.54</v>
      </c>
    </row>
    <row r="246" spans="1:4">
      <c r="A246" s="1079">
        <v>6114</v>
      </c>
      <c r="B246" s="1080" t="s">
        <v>1902</v>
      </c>
      <c r="C246" s="1079" t="s">
        <v>171</v>
      </c>
      <c r="D246" s="718">
        <v>9.23</v>
      </c>
    </row>
    <row r="247" spans="1:4">
      <c r="A247" s="719">
        <v>40912</v>
      </c>
      <c r="B247" s="720" t="s">
        <v>8918</v>
      </c>
      <c r="C247" s="719" t="s">
        <v>161</v>
      </c>
      <c r="D247" s="721">
        <v>1623.65</v>
      </c>
    </row>
    <row r="248" spans="1:4">
      <c r="A248" s="1079">
        <v>247</v>
      </c>
      <c r="B248" s="1080" t="s">
        <v>8919</v>
      </c>
      <c r="C248" s="1079" t="s">
        <v>171</v>
      </c>
      <c r="D248" s="718">
        <v>9.1199999999999992</v>
      </c>
    </row>
    <row r="249" spans="1:4">
      <c r="A249" s="719">
        <v>40919</v>
      </c>
      <c r="B249" s="720" t="s">
        <v>8920</v>
      </c>
      <c r="C249" s="719" t="s">
        <v>161</v>
      </c>
      <c r="D249" s="721">
        <v>1601.26</v>
      </c>
    </row>
    <row r="250" spans="1:4">
      <c r="A250" s="1079">
        <v>25958</v>
      </c>
      <c r="B250" s="1080" t="s">
        <v>11322</v>
      </c>
      <c r="C250" s="1079" t="s">
        <v>171</v>
      </c>
      <c r="D250" s="718">
        <v>4.16</v>
      </c>
    </row>
    <row r="251" spans="1:4">
      <c r="A251" s="719">
        <v>40984</v>
      </c>
      <c r="B251" s="720" t="s">
        <v>8921</v>
      </c>
      <c r="C251" s="719" t="s">
        <v>161</v>
      </c>
      <c r="D251" s="721">
        <v>733.87</v>
      </c>
    </row>
    <row r="252" spans="1:4">
      <c r="A252" s="1079">
        <v>248</v>
      </c>
      <c r="B252" s="1080" t="s">
        <v>1903</v>
      </c>
      <c r="C252" s="1079" t="s">
        <v>171</v>
      </c>
      <c r="D252" s="718">
        <v>9.91</v>
      </c>
    </row>
    <row r="253" spans="1:4">
      <c r="A253" s="719">
        <v>41086</v>
      </c>
      <c r="B253" s="720" t="s">
        <v>8922</v>
      </c>
      <c r="C253" s="719" t="s">
        <v>161</v>
      </c>
      <c r="D253" s="721">
        <v>1747.26</v>
      </c>
    </row>
    <row r="254" spans="1:4">
      <c r="A254" s="1079">
        <v>6127</v>
      </c>
      <c r="B254" s="1080" t="s">
        <v>10958</v>
      </c>
      <c r="C254" s="1079" t="s">
        <v>171</v>
      </c>
      <c r="D254" s="718">
        <v>8.94</v>
      </c>
    </row>
    <row r="255" spans="1:4">
      <c r="A255" s="719">
        <v>34466</v>
      </c>
      <c r="B255" s="720" t="s">
        <v>1904</v>
      </c>
      <c r="C255" s="719" t="s">
        <v>171</v>
      </c>
      <c r="D255" s="721">
        <v>9.23</v>
      </c>
    </row>
    <row r="256" spans="1:4">
      <c r="A256" s="1079">
        <v>41083</v>
      </c>
      <c r="B256" s="1080" t="s">
        <v>8923</v>
      </c>
      <c r="C256" s="1079" t="s">
        <v>161</v>
      </c>
      <c r="D256" s="718">
        <v>1627.42</v>
      </c>
    </row>
    <row r="257" spans="1:4">
      <c r="A257" s="719">
        <v>252</v>
      </c>
      <c r="B257" s="720" t="s">
        <v>8924</v>
      </c>
      <c r="C257" s="719" t="s">
        <v>171</v>
      </c>
      <c r="D257" s="721">
        <v>8.7200000000000006</v>
      </c>
    </row>
    <row r="258" spans="1:4">
      <c r="A258" s="1079">
        <v>40909</v>
      </c>
      <c r="B258" s="1080" t="s">
        <v>8925</v>
      </c>
      <c r="C258" s="1079" t="s">
        <v>161</v>
      </c>
      <c r="D258" s="718">
        <v>1535.83</v>
      </c>
    </row>
    <row r="259" spans="1:4">
      <c r="A259" s="719">
        <v>242</v>
      </c>
      <c r="B259" s="720" t="s">
        <v>1905</v>
      </c>
      <c r="C259" s="719" t="s">
        <v>171</v>
      </c>
      <c r="D259" s="721">
        <v>9.91</v>
      </c>
    </row>
    <row r="260" spans="1:4">
      <c r="A260" s="1079">
        <v>41085</v>
      </c>
      <c r="B260" s="1080" t="s">
        <v>8926</v>
      </c>
      <c r="C260" s="1079" t="s">
        <v>161</v>
      </c>
      <c r="D260" s="718">
        <v>1747.26</v>
      </c>
    </row>
    <row r="261" spans="1:4">
      <c r="A261" s="719">
        <v>427</v>
      </c>
      <c r="B261" s="720" t="s">
        <v>1906</v>
      </c>
      <c r="C261" s="719" t="s">
        <v>30</v>
      </c>
      <c r="D261" s="721">
        <v>3.13</v>
      </c>
    </row>
    <row r="262" spans="1:4">
      <c r="A262" s="1079">
        <v>417</v>
      </c>
      <c r="B262" s="1080" t="s">
        <v>11323</v>
      </c>
      <c r="C262" s="1079" t="s">
        <v>30</v>
      </c>
      <c r="D262" s="718">
        <v>1.47</v>
      </c>
    </row>
    <row r="263" spans="1:4">
      <c r="A263" s="719">
        <v>11273</v>
      </c>
      <c r="B263" s="720" t="s">
        <v>6181</v>
      </c>
      <c r="C263" s="719" t="s">
        <v>30</v>
      </c>
      <c r="D263" s="721">
        <v>4.57</v>
      </c>
    </row>
    <row r="264" spans="1:4">
      <c r="A264" s="1079">
        <v>11272</v>
      </c>
      <c r="B264" s="1080" t="s">
        <v>6182</v>
      </c>
      <c r="C264" s="1079" t="s">
        <v>30</v>
      </c>
      <c r="D264" s="718">
        <v>2.76</v>
      </c>
    </row>
    <row r="265" spans="1:4">
      <c r="A265" s="719">
        <v>11275</v>
      </c>
      <c r="B265" s="720" t="s">
        <v>6183</v>
      </c>
      <c r="C265" s="719" t="s">
        <v>30</v>
      </c>
      <c r="D265" s="721">
        <v>1.1000000000000001</v>
      </c>
    </row>
    <row r="266" spans="1:4">
      <c r="A266" s="1079">
        <v>11274</v>
      </c>
      <c r="B266" s="1080" t="s">
        <v>6184</v>
      </c>
      <c r="C266" s="1079" t="s">
        <v>30</v>
      </c>
      <c r="D266" s="718">
        <v>0.84</v>
      </c>
    </row>
    <row r="267" spans="1:4">
      <c r="A267" s="719">
        <v>38954</v>
      </c>
      <c r="B267" s="720" t="s">
        <v>8853</v>
      </c>
      <c r="C267" s="719" t="s">
        <v>30</v>
      </c>
      <c r="D267" s="721">
        <v>27.47</v>
      </c>
    </row>
    <row r="268" spans="1:4">
      <c r="A268" s="1079">
        <v>38956</v>
      </c>
      <c r="B268" s="1080" t="s">
        <v>8854</v>
      </c>
      <c r="C268" s="1079" t="s">
        <v>30</v>
      </c>
      <c r="D268" s="718">
        <v>643.66999999999996</v>
      </c>
    </row>
    <row r="269" spans="1:4">
      <c r="A269" s="719">
        <v>38470</v>
      </c>
      <c r="B269" s="720" t="s">
        <v>8855</v>
      </c>
      <c r="C269" s="719" t="s">
        <v>30</v>
      </c>
      <c r="D269" s="721">
        <v>26</v>
      </c>
    </row>
    <row r="270" spans="1:4">
      <c r="A270" s="1079">
        <v>38547</v>
      </c>
      <c r="B270" s="1080" t="s">
        <v>8856</v>
      </c>
      <c r="C270" s="1079" t="s">
        <v>30</v>
      </c>
      <c r="D270" s="718">
        <v>70.95</v>
      </c>
    </row>
    <row r="271" spans="1:4">
      <c r="A271" s="719">
        <v>38469</v>
      </c>
      <c r="B271" s="720" t="s">
        <v>8857</v>
      </c>
      <c r="C271" s="719" t="s">
        <v>30</v>
      </c>
      <c r="D271" s="721">
        <v>76.290000000000006</v>
      </c>
    </row>
    <row r="272" spans="1:4">
      <c r="A272" s="1079">
        <v>38467</v>
      </c>
      <c r="B272" s="1080" t="s">
        <v>8858</v>
      </c>
      <c r="C272" s="1079" t="s">
        <v>30</v>
      </c>
      <c r="D272" s="718">
        <v>42.92</v>
      </c>
    </row>
    <row r="273" spans="1:4">
      <c r="A273" s="719">
        <v>38468</v>
      </c>
      <c r="B273" s="720" t="s">
        <v>8859</v>
      </c>
      <c r="C273" s="719" t="s">
        <v>30</v>
      </c>
      <c r="D273" s="721">
        <v>47.23</v>
      </c>
    </row>
    <row r="274" spans="1:4">
      <c r="A274" s="1079">
        <v>38471</v>
      </c>
      <c r="B274" s="1080" t="s">
        <v>8860</v>
      </c>
      <c r="C274" s="1079" t="s">
        <v>30</v>
      </c>
      <c r="D274" s="718">
        <v>61.34</v>
      </c>
    </row>
    <row r="275" spans="1:4">
      <c r="A275" s="719">
        <v>37370</v>
      </c>
      <c r="B275" s="720" t="s">
        <v>8861</v>
      </c>
      <c r="C275" s="719" t="s">
        <v>171</v>
      </c>
      <c r="D275" s="721">
        <v>2.15</v>
      </c>
    </row>
    <row r="276" spans="1:4">
      <c r="A276" s="1079">
        <v>40862</v>
      </c>
      <c r="B276" s="1080" t="s">
        <v>8862</v>
      </c>
      <c r="C276" s="1079" t="s">
        <v>161</v>
      </c>
      <c r="D276" s="718">
        <v>405.95</v>
      </c>
    </row>
    <row r="277" spans="1:4">
      <c r="A277" s="719">
        <v>10658</v>
      </c>
      <c r="B277" s="720" t="s">
        <v>10217</v>
      </c>
      <c r="C277" s="719" t="s">
        <v>30</v>
      </c>
      <c r="D277" s="721">
        <v>9200</v>
      </c>
    </row>
    <row r="278" spans="1:4">
      <c r="A278" s="1079">
        <v>253</v>
      </c>
      <c r="B278" s="1080" t="s">
        <v>1907</v>
      </c>
      <c r="C278" s="1079" t="s">
        <v>171</v>
      </c>
      <c r="D278" s="718">
        <v>12.27</v>
      </c>
    </row>
    <row r="279" spans="1:4">
      <c r="A279" s="719">
        <v>40809</v>
      </c>
      <c r="B279" s="720" t="s">
        <v>6185</v>
      </c>
      <c r="C279" s="719" t="s">
        <v>161</v>
      </c>
      <c r="D279" s="721">
        <v>2161.0700000000002</v>
      </c>
    </row>
    <row r="280" spans="1:4">
      <c r="A280" s="1079">
        <v>583</v>
      </c>
      <c r="B280" s="1080" t="s">
        <v>1908</v>
      </c>
      <c r="C280" s="1079" t="s">
        <v>26</v>
      </c>
      <c r="D280" s="718">
        <v>41.95</v>
      </c>
    </row>
    <row r="281" spans="1:4">
      <c r="A281" s="719">
        <v>38957</v>
      </c>
      <c r="B281" s="720" t="s">
        <v>8863</v>
      </c>
      <c r="C281" s="719" t="s">
        <v>1803</v>
      </c>
      <c r="D281" s="721">
        <v>50.48</v>
      </c>
    </row>
    <row r="282" spans="1:4">
      <c r="A282" s="1079">
        <v>299</v>
      </c>
      <c r="B282" s="1080" t="s">
        <v>1910</v>
      </c>
      <c r="C282" s="1079" t="s">
        <v>30</v>
      </c>
      <c r="D282" s="718">
        <v>1.8</v>
      </c>
    </row>
    <row r="283" spans="1:4">
      <c r="A283" s="719">
        <v>298</v>
      </c>
      <c r="B283" s="720" t="s">
        <v>1911</v>
      </c>
      <c r="C283" s="719" t="s">
        <v>30</v>
      </c>
      <c r="D283" s="721">
        <v>1.81</v>
      </c>
    </row>
    <row r="284" spans="1:4">
      <c r="A284" s="1079">
        <v>295</v>
      </c>
      <c r="B284" s="1080" t="s">
        <v>1912</v>
      </c>
      <c r="C284" s="1079" t="s">
        <v>30</v>
      </c>
      <c r="D284" s="718">
        <v>1.08</v>
      </c>
    </row>
    <row r="285" spans="1:4">
      <c r="A285" s="719">
        <v>296</v>
      </c>
      <c r="B285" s="720" t="s">
        <v>1913</v>
      </c>
      <c r="C285" s="719" t="s">
        <v>30</v>
      </c>
      <c r="D285" s="721">
        <v>1.1200000000000001</v>
      </c>
    </row>
    <row r="286" spans="1:4">
      <c r="A286" s="1079">
        <v>297</v>
      </c>
      <c r="B286" s="1080" t="s">
        <v>1914</v>
      </c>
      <c r="C286" s="1079" t="s">
        <v>30</v>
      </c>
      <c r="D286" s="718">
        <v>1.58</v>
      </c>
    </row>
    <row r="287" spans="1:4">
      <c r="A287" s="719">
        <v>301</v>
      </c>
      <c r="B287" s="720" t="s">
        <v>1915</v>
      </c>
      <c r="C287" s="719" t="s">
        <v>30</v>
      </c>
      <c r="D287" s="721">
        <v>1.99</v>
      </c>
    </row>
    <row r="288" spans="1:4">
      <c r="A288" s="1079">
        <v>300</v>
      </c>
      <c r="B288" s="1080" t="s">
        <v>1916</v>
      </c>
      <c r="C288" s="1079" t="s">
        <v>30</v>
      </c>
      <c r="D288" s="718">
        <v>8.36</v>
      </c>
    </row>
    <row r="289" spans="1:4">
      <c r="A289" s="719">
        <v>20084</v>
      </c>
      <c r="B289" s="720" t="s">
        <v>1917</v>
      </c>
      <c r="C289" s="719" t="s">
        <v>30</v>
      </c>
      <c r="D289" s="721">
        <v>1.08</v>
      </c>
    </row>
    <row r="290" spans="1:4">
      <c r="A290" s="1079">
        <v>20085</v>
      </c>
      <c r="B290" s="1080" t="s">
        <v>1918</v>
      </c>
      <c r="C290" s="1079" t="s">
        <v>30</v>
      </c>
      <c r="D290" s="718">
        <v>1</v>
      </c>
    </row>
    <row r="291" spans="1:4">
      <c r="A291" s="719">
        <v>311</v>
      </c>
      <c r="B291" s="720" t="s">
        <v>1919</v>
      </c>
      <c r="C291" s="719" t="s">
        <v>30</v>
      </c>
      <c r="D291" s="721">
        <v>6.47</v>
      </c>
    </row>
    <row r="292" spans="1:4">
      <c r="A292" s="1079">
        <v>318</v>
      </c>
      <c r="B292" s="1080" t="s">
        <v>1920</v>
      </c>
      <c r="C292" s="1079" t="s">
        <v>30</v>
      </c>
      <c r="D292" s="718">
        <v>11.33</v>
      </c>
    </row>
    <row r="293" spans="1:4">
      <c r="A293" s="719">
        <v>319</v>
      </c>
      <c r="B293" s="720" t="s">
        <v>1921</v>
      </c>
      <c r="C293" s="719" t="s">
        <v>30</v>
      </c>
      <c r="D293" s="721">
        <v>21.4</v>
      </c>
    </row>
    <row r="294" spans="1:4">
      <c r="A294" s="1079">
        <v>320</v>
      </c>
      <c r="B294" s="1080" t="s">
        <v>1922</v>
      </c>
      <c r="C294" s="1079" t="s">
        <v>30</v>
      </c>
      <c r="D294" s="718">
        <v>68.05</v>
      </c>
    </row>
    <row r="295" spans="1:4">
      <c r="A295" s="719">
        <v>314</v>
      </c>
      <c r="B295" s="720" t="s">
        <v>1923</v>
      </c>
      <c r="C295" s="719" t="s">
        <v>30</v>
      </c>
      <c r="D295" s="721">
        <v>104.52</v>
      </c>
    </row>
    <row r="296" spans="1:4">
      <c r="A296" s="1079">
        <v>303</v>
      </c>
      <c r="B296" s="1080" t="s">
        <v>1924</v>
      </c>
      <c r="C296" s="1079" t="s">
        <v>30</v>
      </c>
      <c r="D296" s="718">
        <v>2.71</v>
      </c>
    </row>
    <row r="297" spans="1:4">
      <c r="A297" s="719">
        <v>304</v>
      </c>
      <c r="B297" s="720" t="s">
        <v>1925</v>
      </c>
      <c r="C297" s="719" t="s">
        <v>30</v>
      </c>
      <c r="D297" s="721">
        <v>4.1399999999999997</v>
      </c>
    </row>
    <row r="298" spans="1:4">
      <c r="A298" s="1079">
        <v>305</v>
      </c>
      <c r="B298" s="1080" t="s">
        <v>1926</v>
      </c>
      <c r="C298" s="1079" t="s">
        <v>30</v>
      </c>
      <c r="D298" s="718">
        <v>7.07</v>
      </c>
    </row>
    <row r="299" spans="1:4">
      <c r="A299" s="719">
        <v>306</v>
      </c>
      <c r="B299" s="720" t="s">
        <v>1927</v>
      </c>
      <c r="C299" s="719" t="s">
        <v>30</v>
      </c>
      <c r="D299" s="721">
        <v>8.5</v>
      </c>
    </row>
    <row r="300" spans="1:4">
      <c r="A300" s="1079">
        <v>307</v>
      </c>
      <c r="B300" s="1080" t="s">
        <v>1928</v>
      </c>
      <c r="C300" s="1079" t="s">
        <v>30</v>
      </c>
      <c r="D300" s="718">
        <v>16.78</v>
      </c>
    </row>
    <row r="301" spans="1:4">
      <c r="A301" s="719">
        <v>309</v>
      </c>
      <c r="B301" s="720" t="s">
        <v>1929</v>
      </c>
      <c r="C301" s="719" t="s">
        <v>30</v>
      </c>
      <c r="D301" s="721">
        <v>34.39</v>
      </c>
    </row>
    <row r="302" spans="1:4">
      <c r="A302" s="1079">
        <v>310</v>
      </c>
      <c r="B302" s="1080" t="s">
        <v>1930</v>
      </c>
      <c r="C302" s="1079" t="s">
        <v>30</v>
      </c>
      <c r="D302" s="718">
        <v>43.61</v>
      </c>
    </row>
    <row r="303" spans="1:4">
      <c r="A303" s="719">
        <v>328</v>
      </c>
      <c r="B303" s="720" t="s">
        <v>6186</v>
      </c>
      <c r="C303" s="719" t="s">
        <v>30</v>
      </c>
      <c r="D303" s="721">
        <v>5.2</v>
      </c>
    </row>
    <row r="304" spans="1:4">
      <c r="A304" s="1079">
        <v>325</v>
      </c>
      <c r="B304" s="1080" t="s">
        <v>6187</v>
      </c>
      <c r="C304" s="1079" t="s">
        <v>30</v>
      </c>
      <c r="D304" s="718">
        <v>2.02</v>
      </c>
    </row>
    <row r="305" spans="1:4">
      <c r="A305" s="719">
        <v>20326</v>
      </c>
      <c r="B305" s="720" t="s">
        <v>6188</v>
      </c>
      <c r="C305" s="719" t="s">
        <v>30</v>
      </c>
      <c r="D305" s="721">
        <v>5.4</v>
      </c>
    </row>
    <row r="306" spans="1:4">
      <c r="A306" s="1079">
        <v>329</v>
      </c>
      <c r="B306" s="1080" t="s">
        <v>6189</v>
      </c>
      <c r="C306" s="1079" t="s">
        <v>30</v>
      </c>
      <c r="D306" s="718">
        <v>6.65</v>
      </c>
    </row>
    <row r="307" spans="1:4">
      <c r="A307" s="719">
        <v>308</v>
      </c>
      <c r="B307" s="720" t="s">
        <v>1931</v>
      </c>
      <c r="C307" s="719" t="s">
        <v>30</v>
      </c>
      <c r="D307" s="721">
        <v>22.41</v>
      </c>
    </row>
    <row r="308" spans="1:4">
      <c r="A308" s="1079">
        <v>39642</v>
      </c>
      <c r="B308" s="1080" t="s">
        <v>6190</v>
      </c>
      <c r="C308" s="1079" t="s">
        <v>30</v>
      </c>
      <c r="D308" s="718">
        <v>1.36</v>
      </c>
    </row>
    <row r="309" spans="1:4">
      <c r="A309" s="719">
        <v>39641</v>
      </c>
      <c r="B309" s="720" t="s">
        <v>6191</v>
      </c>
      <c r="C309" s="719" t="s">
        <v>30</v>
      </c>
      <c r="D309" s="721">
        <v>0.94</v>
      </c>
    </row>
    <row r="310" spans="1:4">
      <c r="A310" s="1079">
        <v>39643</v>
      </c>
      <c r="B310" s="1080" t="s">
        <v>6192</v>
      </c>
      <c r="C310" s="1079" t="s">
        <v>30</v>
      </c>
      <c r="D310" s="718">
        <v>3.78</v>
      </c>
    </row>
    <row r="311" spans="1:4">
      <c r="A311" s="719">
        <v>39644</v>
      </c>
      <c r="B311" s="720" t="s">
        <v>6193</v>
      </c>
      <c r="C311" s="719" t="s">
        <v>30</v>
      </c>
      <c r="D311" s="721">
        <v>4.88</v>
      </c>
    </row>
    <row r="312" spans="1:4">
      <c r="A312" s="1079">
        <v>39645</v>
      </c>
      <c r="B312" s="1080" t="s">
        <v>6194</v>
      </c>
      <c r="C312" s="1079" t="s">
        <v>30</v>
      </c>
      <c r="D312" s="718">
        <v>6.3</v>
      </c>
    </row>
    <row r="313" spans="1:4">
      <c r="A313" s="719">
        <v>12548</v>
      </c>
      <c r="B313" s="720" t="s">
        <v>6195</v>
      </c>
      <c r="C313" s="719" t="s">
        <v>30</v>
      </c>
      <c r="D313" s="721">
        <v>92.66</v>
      </c>
    </row>
    <row r="314" spans="1:4">
      <c r="A314" s="1079">
        <v>13113</v>
      </c>
      <c r="B314" s="1080" t="s">
        <v>6196</v>
      </c>
      <c r="C314" s="1079" t="s">
        <v>30</v>
      </c>
      <c r="D314" s="718">
        <v>37.979999999999997</v>
      </c>
    </row>
    <row r="315" spans="1:4">
      <c r="A315" s="719">
        <v>13114</v>
      </c>
      <c r="B315" s="720" t="s">
        <v>6197</v>
      </c>
      <c r="C315" s="719" t="s">
        <v>30</v>
      </c>
      <c r="D315" s="721">
        <v>46.23</v>
      </c>
    </row>
    <row r="316" spans="1:4">
      <c r="A316" s="1079">
        <v>12530</v>
      </c>
      <c r="B316" s="1080" t="s">
        <v>6198</v>
      </c>
      <c r="C316" s="1079" t="s">
        <v>30</v>
      </c>
      <c r="D316" s="718">
        <v>56.33</v>
      </c>
    </row>
    <row r="317" spans="1:4">
      <c r="A317" s="719">
        <v>12531</v>
      </c>
      <c r="B317" s="720" t="s">
        <v>6199</v>
      </c>
      <c r="C317" s="719" t="s">
        <v>30</v>
      </c>
      <c r="D317" s="721">
        <v>63.01</v>
      </c>
    </row>
    <row r="318" spans="1:4">
      <c r="A318" s="1079">
        <v>12532</v>
      </c>
      <c r="B318" s="1080" t="s">
        <v>6200</v>
      </c>
      <c r="C318" s="1079" t="s">
        <v>30</v>
      </c>
      <c r="D318" s="718">
        <v>77.06</v>
      </c>
    </row>
    <row r="319" spans="1:4">
      <c r="A319" s="719">
        <v>12533</v>
      </c>
      <c r="B319" s="720" t="s">
        <v>6201</v>
      </c>
      <c r="C319" s="719" t="s">
        <v>30</v>
      </c>
      <c r="D319" s="721">
        <v>91.92</v>
      </c>
    </row>
    <row r="320" spans="1:4">
      <c r="A320" s="1079">
        <v>12544</v>
      </c>
      <c r="B320" s="1080" t="s">
        <v>6202</v>
      </c>
      <c r="C320" s="1079" t="s">
        <v>30</v>
      </c>
      <c r="D320" s="718">
        <v>112.29</v>
      </c>
    </row>
    <row r="321" spans="1:4">
      <c r="A321" s="719">
        <v>12546</v>
      </c>
      <c r="B321" s="720" t="s">
        <v>6203</v>
      </c>
      <c r="C321" s="719" t="s">
        <v>30</v>
      </c>
      <c r="D321" s="721">
        <v>130.51</v>
      </c>
    </row>
    <row r="322" spans="1:4">
      <c r="A322" s="1079">
        <v>12547</v>
      </c>
      <c r="B322" s="1080" t="s">
        <v>6204</v>
      </c>
      <c r="C322" s="1079" t="s">
        <v>30</v>
      </c>
      <c r="D322" s="718">
        <v>147.91</v>
      </c>
    </row>
    <row r="323" spans="1:4">
      <c r="A323" s="719">
        <v>12551</v>
      </c>
      <c r="B323" s="720" t="s">
        <v>6205</v>
      </c>
      <c r="C323" s="719" t="s">
        <v>30</v>
      </c>
      <c r="D323" s="721">
        <v>124.88</v>
      </c>
    </row>
    <row r="324" spans="1:4">
      <c r="A324" s="1079">
        <v>12563</v>
      </c>
      <c r="B324" s="1080" t="s">
        <v>6206</v>
      </c>
      <c r="C324" s="1079" t="s">
        <v>30</v>
      </c>
      <c r="D324" s="718">
        <v>231.19</v>
      </c>
    </row>
    <row r="325" spans="1:4">
      <c r="A325" s="719">
        <v>12565</v>
      </c>
      <c r="B325" s="720" t="s">
        <v>6207</v>
      </c>
      <c r="C325" s="719" t="s">
        <v>30</v>
      </c>
      <c r="D325" s="721">
        <v>363.8</v>
      </c>
    </row>
    <row r="326" spans="1:4">
      <c r="A326" s="1079">
        <v>12567</v>
      </c>
      <c r="B326" s="1080" t="s">
        <v>6208</v>
      </c>
      <c r="C326" s="1079" t="s">
        <v>30</v>
      </c>
      <c r="D326" s="718">
        <v>473.39</v>
      </c>
    </row>
    <row r="327" spans="1:4">
      <c r="A327" s="719">
        <v>12568</v>
      </c>
      <c r="B327" s="720" t="s">
        <v>6209</v>
      </c>
      <c r="C327" s="719" t="s">
        <v>30</v>
      </c>
      <c r="D327" s="721">
        <v>781.65</v>
      </c>
    </row>
    <row r="328" spans="1:4">
      <c r="A328" s="1079">
        <v>11789</v>
      </c>
      <c r="B328" s="1080" t="s">
        <v>1932</v>
      </c>
      <c r="C328" s="1079" t="s">
        <v>30</v>
      </c>
      <c r="D328" s="718">
        <v>0.41</v>
      </c>
    </row>
    <row r="329" spans="1:4">
      <c r="A329" s="719">
        <v>20975</v>
      </c>
      <c r="B329" s="720" t="s">
        <v>6210</v>
      </c>
      <c r="C329" s="719" t="s">
        <v>30</v>
      </c>
      <c r="D329" s="721">
        <v>8.65</v>
      </c>
    </row>
    <row r="330" spans="1:4">
      <c r="A330" s="1079">
        <v>20976</v>
      </c>
      <c r="B330" s="1080" t="s">
        <v>6211</v>
      </c>
      <c r="C330" s="1079" t="s">
        <v>30</v>
      </c>
      <c r="D330" s="718">
        <v>13.07</v>
      </c>
    </row>
    <row r="331" spans="1:4">
      <c r="A331" s="719">
        <v>40340</v>
      </c>
      <c r="B331" s="720" t="s">
        <v>10011</v>
      </c>
      <c r="C331" s="719" t="s">
        <v>30</v>
      </c>
      <c r="D331" s="721">
        <v>52.7</v>
      </c>
    </row>
    <row r="332" spans="1:4">
      <c r="A332" s="1079">
        <v>40341</v>
      </c>
      <c r="B332" s="1080" t="s">
        <v>10012</v>
      </c>
      <c r="C332" s="1079" t="s">
        <v>30</v>
      </c>
      <c r="D332" s="718">
        <v>62.4</v>
      </c>
    </row>
    <row r="333" spans="1:4">
      <c r="A333" s="719">
        <v>40342</v>
      </c>
      <c r="B333" s="720" t="s">
        <v>10013</v>
      </c>
      <c r="C333" s="719" t="s">
        <v>30</v>
      </c>
      <c r="D333" s="721">
        <v>79.11</v>
      </c>
    </row>
    <row r="334" spans="1:4">
      <c r="A334" s="1079">
        <v>40343</v>
      </c>
      <c r="B334" s="1080" t="s">
        <v>10014</v>
      </c>
      <c r="C334" s="1079" t="s">
        <v>30</v>
      </c>
      <c r="D334" s="718">
        <v>97.05</v>
      </c>
    </row>
    <row r="335" spans="1:4">
      <c r="A335" s="719">
        <v>40344</v>
      </c>
      <c r="B335" s="720" t="s">
        <v>10015</v>
      </c>
      <c r="C335" s="719" t="s">
        <v>30</v>
      </c>
      <c r="D335" s="721">
        <v>102.61</v>
      </c>
    </row>
    <row r="336" spans="1:4">
      <c r="A336" s="1079">
        <v>40345</v>
      </c>
      <c r="B336" s="1080" t="s">
        <v>11324</v>
      </c>
      <c r="C336" s="1079" t="s">
        <v>30</v>
      </c>
      <c r="D336" s="718">
        <v>128.12</v>
      </c>
    </row>
    <row r="337" spans="1:4">
      <c r="A337" s="719">
        <v>40346</v>
      </c>
      <c r="B337" s="720" t="s">
        <v>11325</v>
      </c>
      <c r="C337" s="719" t="s">
        <v>30</v>
      </c>
      <c r="D337" s="721">
        <v>120.52</v>
      </c>
    </row>
    <row r="338" spans="1:4">
      <c r="A338" s="1079">
        <v>40347</v>
      </c>
      <c r="B338" s="1080" t="s">
        <v>10016</v>
      </c>
      <c r="C338" s="1079" t="s">
        <v>30</v>
      </c>
      <c r="D338" s="718">
        <v>149.02000000000001</v>
      </c>
    </row>
    <row r="339" spans="1:4" ht="30">
      <c r="A339" s="719">
        <v>13761</v>
      </c>
      <c r="B339" s="720" t="s">
        <v>6212</v>
      </c>
      <c r="C339" s="719" t="s">
        <v>30</v>
      </c>
      <c r="D339" s="721">
        <v>2688.23</v>
      </c>
    </row>
    <row r="340" spans="1:4" ht="30">
      <c r="A340" s="1079">
        <v>12888</v>
      </c>
      <c r="B340" s="1080" t="s">
        <v>8864</v>
      </c>
      <c r="C340" s="1079" t="s">
        <v>592</v>
      </c>
      <c r="D340" s="718">
        <v>78.17</v>
      </c>
    </row>
    <row r="341" spans="1:4">
      <c r="A341" s="719">
        <v>12889</v>
      </c>
      <c r="B341" s="720" t="s">
        <v>8865</v>
      </c>
      <c r="C341" s="719" t="s">
        <v>592</v>
      </c>
      <c r="D341" s="721">
        <v>51.05</v>
      </c>
    </row>
    <row r="342" spans="1:4" ht="30">
      <c r="A342" s="1079">
        <v>4814</v>
      </c>
      <c r="B342" s="1080" t="s">
        <v>11870</v>
      </c>
      <c r="C342" s="1079" t="s">
        <v>30</v>
      </c>
      <c r="D342" s="718">
        <v>70.489999999999995</v>
      </c>
    </row>
    <row r="343" spans="1:4">
      <c r="A343" s="719">
        <v>25967</v>
      </c>
      <c r="B343" s="720" t="s">
        <v>1933</v>
      </c>
      <c r="C343" s="719" t="s">
        <v>30</v>
      </c>
      <c r="D343" s="721">
        <v>993.45</v>
      </c>
    </row>
    <row r="344" spans="1:4">
      <c r="A344" s="1079">
        <v>6122</v>
      </c>
      <c r="B344" s="1080" t="s">
        <v>1934</v>
      </c>
      <c r="C344" s="1079" t="s">
        <v>171</v>
      </c>
      <c r="D344" s="718">
        <v>11.6</v>
      </c>
    </row>
    <row r="345" spans="1:4">
      <c r="A345" s="719">
        <v>40810</v>
      </c>
      <c r="B345" s="720" t="s">
        <v>6213</v>
      </c>
      <c r="C345" s="719" t="s">
        <v>161</v>
      </c>
      <c r="D345" s="721">
        <v>2041.67</v>
      </c>
    </row>
    <row r="346" spans="1:4">
      <c r="A346" s="1079">
        <v>21100</v>
      </c>
      <c r="B346" s="1080" t="s">
        <v>6214</v>
      </c>
      <c r="C346" s="1079" t="s">
        <v>30</v>
      </c>
      <c r="D346" s="718">
        <v>1739.67</v>
      </c>
    </row>
    <row r="347" spans="1:4" ht="30">
      <c r="A347" s="719">
        <v>11816</v>
      </c>
      <c r="B347" s="720" t="s">
        <v>6215</v>
      </c>
      <c r="C347" s="719" t="s">
        <v>30</v>
      </c>
      <c r="D347" s="721">
        <v>1855</v>
      </c>
    </row>
    <row r="348" spans="1:4" ht="30">
      <c r="A348" s="1079">
        <v>11814</v>
      </c>
      <c r="B348" s="1080" t="s">
        <v>6216</v>
      </c>
      <c r="C348" s="1079" t="s">
        <v>30</v>
      </c>
      <c r="D348" s="718">
        <v>4037.86</v>
      </c>
    </row>
    <row r="349" spans="1:4" ht="30">
      <c r="A349" s="719">
        <v>14186</v>
      </c>
      <c r="B349" s="720" t="s">
        <v>6217</v>
      </c>
      <c r="C349" s="719" t="s">
        <v>30</v>
      </c>
      <c r="D349" s="721">
        <v>5070.09</v>
      </c>
    </row>
    <row r="350" spans="1:4" ht="30">
      <c r="A350" s="1079">
        <v>14185</v>
      </c>
      <c r="B350" s="1080" t="s">
        <v>6218</v>
      </c>
      <c r="C350" s="1079" t="s">
        <v>30</v>
      </c>
      <c r="D350" s="718">
        <v>6567.74</v>
      </c>
    </row>
    <row r="351" spans="1:4" ht="30">
      <c r="A351" s="719">
        <v>11811</v>
      </c>
      <c r="B351" s="720" t="s">
        <v>6219</v>
      </c>
      <c r="C351" s="719" t="s">
        <v>30</v>
      </c>
      <c r="D351" s="721">
        <v>2511.25</v>
      </c>
    </row>
    <row r="352" spans="1:4">
      <c r="A352" s="1079">
        <v>26038</v>
      </c>
      <c r="B352" s="1080" t="s">
        <v>6220</v>
      </c>
      <c r="C352" s="1079" t="s">
        <v>30</v>
      </c>
      <c r="D352" s="718">
        <v>178304.23</v>
      </c>
    </row>
    <row r="353" spans="1:4">
      <c r="A353" s="719">
        <v>34482</v>
      </c>
      <c r="B353" s="720" t="s">
        <v>6221</v>
      </c>
      <c r="C353" s="719" t="s">
        <v>30</v>
      </c>
      <c r="D353" s="721">
        <v>4194.99</v>
      </c>
    </row>
    <row r="354" spans="1:4">
      <c r="A354" s="1079">
        <v>34469</v>
      </c>
      <c r="B354" s="1080" t="s">
        <v>1935</v>
      </c>
      <c r="C354" s="1079" t="s">
        <v>30</v>
      </c>
      <c r="D354" s="718">
        <v>6489.12</v>
      </c>
    </row>
    <row r="355" spans="1:4">
      <c r="A355" s="719">
        <v>34472</v>
      </c>
      <c r="B355" s="720" t="s">
        <v>1936</v>
      </c>
      <c r="C355" s="719" t="s">
        <v>30</v>
      </c>
      <c r="D355" s="721">
        <v>1996.5</v>
      </c>
    </row>
    <row r="356" spans="1:4">
      <c r="A356" s="1079">
        <v>34476</v>
      </c>
      <c r="B356" s="1080" t="s">
        <v>1937</v>
      </c>
      <c r="C356" s="1079" t="s">
        <v>30</v>
      </c>
      <c r="D356" s="718">
        <v>3384.35</v>
      </c>
    </row>
    <row r="357" spans="1:4">
      <c r="A357" s="719">
        <v>34477</v>
      </c>
      <c r="B357" s="720" t="s">
        <v>1938</v>
      </c>
      <c r="C357" s="719" t="s">
        <v>30</v>
      </c>
      <c r="D357" s="721">
        <v>4491.6899999999996</v>
      </c>
    </row>
    <row r="358" spans="1:4">
      <c r="A358" s="1079">
        <v>39847</v>
      </c>
      <c r="B358" s="1080" t="s">
        <v>11326</v>
      </c>
      <c r="C358" s="1079" t="s">
        <v>30</v>
      </c>
      <c r="D358" s="718">
        <v>1497.49</v>
      </c>
    </row>
    <row r="359" spans="1:4">
      <c r="A359" s="719">
        <v>39844</v>
      </c>
      <c r="B359" s="720" t="s">
        <v>11327</v>
      </c>
      <c r="C359" s="719" t="s">
        <v>30</v>
      </c>
      <c r="D359" s="721">
        <v>2210</v>
      </c>
    </row>
    <row r="360" spans="1:4">
      <c r="A360" s="1079">
        <v>39845</v>
      </c>
      <c r="B360" s="1080" t="s">
        <v>11328</v>
      </c>
      <c r="C360" s="1079" t="s">
        <v>30</v>
      </c>
      <c r="D360" s="718">
        <v>1279.1199999999999</v>
      </c>
    </row>
    <row r="361" spans="1:4">
      <c r="A361" s="719">
        <v>39846</v>
      </c>
      <c r="B361" s="720" t="s">
        <v>11329</v>
      </c>
      <c r="C361" s="719" t="s">
        <v>30</v>
      </c>
      <c r="D361" s="721">
        <v>1350.26</v>
      </c>
    </row>
    <row r="362" spans="1:4">
      <c r="A362" s="1079">
        <v>39838</v>
      </c>
      <c r="B362" s="1080" t="s">
        <v>11330</v>
      </c>
      <c r="C362" s="1079" t="s">
        <v>30</v>
      </c>
      <c r="D362" s="718">
        <v>3742.47</v>
      </c>
    </row>
    <row r="363" spans="1:4">
      <c r="A363" s="719">
        <v>39839</v>
      </c>
      <c r="B363" s="720" t="s">
        <v>11331</v>
      </c>
      <c r="C363" s="719" t="s">
        <v>30</v>
      </c>
      <c r="D363" s="721">
        <v>3910.04</v>
      </c>
    </row>
    <row r="364" spans="1:4">
      <c r="A364" s="1079">
        <v>39840</v>
      </c>
      <c r="B364" s="1080" t="s">
        <v>11332</v>
      </c>
      <c r="C364" s="1079" t="s">
        <v>30</v>
      </c>
      <c r="D364" s="718">
        <v>4982.79</v>
      </c>
    </row>
    <row r="365" spans="1:4">
      <c r="A365" s="719">
        <v>39841</v>
      </c>
      <c r="B365" s="720" t="s">
        <v>11333</v>
      </c>
      <c r="C365" s="719" t="s">
        <v>30</v>
      </c>
      <c r="D365" s="721">
        <v>5298.3</v>
      </c>
    </row>
    <row r="366" spans="1:4">
      <c r="A366" s="1079">
        <v>39842</v>
      </c>
      <c r="B366" s="1080" t="s">
        <v>11334</v>
      </c>
      <c r="C366" s="1079" t="s">
        <v>30</v>
      </c>
      <c r="D366" s="718">
        <v>6730.83</v>
      </c>
    </row>
    <row r="367" spans="1:4">
      <c r="A367" s="719">
        <v>39843</v>
      </c>
      <c r="B367" s="720" t="s">
        <v>11335</v>
      </c>
      <c r="C367" s="719" t="s">
        <v>30</v>
      </c>
      <c r="D367" s="721">
        <v>7430.07</v>
      </c>
    </row>
    <row r="368" spans="1:4">
      <c r="A368" s="1079">
        <v>39580</v>
      </c>
      <c r="B368" s="1080" t="s">
        <v>11336</v>
      </c>
      <c r="C368" s="1079" t="s">
        <v>30</v>
      </c>
      <c r="D368" s="718">
        <v>64244.22</v>
      </c>
    </row>
    <row r="369" spans="1:4">
      <c r="A369" s="719">
        <v>39577</v>
      </c>
      <c r="B369" s="720" t="s">
        <v>11337</v>
      </c>
      <c r="C369" s="719" t="s">
        <v>30</v>
      </c>
      <c r="D369" s="721">
        <v>27649.32</v>
      </c>
    </row>
    <row r="370" spans="1:4">
      <c r="A370" s="1079">
        <v>39578</v>
      </c>
      <c r="B370" s="1080" t="s">
        <v>11338</v>
      </c>
      <c r="C370" s="1079" t="s">
        <v>30</v>
      </c>
      <c r="D370" s="718">
        <v>33430.81</v>
      </c>
    </row>
    <row r="371" spans="1:4">
      <c r="A371" s="719">
        <v>39579</v>
      </c>
      <c r="B371" s="720" t="s">
        <v>11339</v>
      </c>
      <c r="C371" s="719" t="s">
        <v>30</v>
      </c>
      <c r="D371" s="721">
        <v>41556.620000000003</v>
      </c>
    </row>
    <row r="372" spans="1:4">
      <c r="A372" s="1079">
        <v>39557</v>
      </c>
      <c r="B372" s="1080" t="s">
        <v>11340</v>
      </c>
      <c r="C372" s="1079" t="s">
        <v>30</v>
      </c>
      <c r="D372" s="718">
        <v>5967.22</v>
      </c>
    </row>
    <row r="373" spans="1:4">
      <c r="A373" s="719">
        <v>39558</v>
      </c>
      <c r="B373" s="720" t="s">
        <v>11341</v>
      </c>
      <c r="C373" s="719" t="s">
        <v>30</v>
      </c>
      <c r="D373" s="721">
        <v>6005.97</v>
      </c>
    </row>
    <row r="374" spans="1:4">
      <c r="A374" s="1079">
        <v>39559</v>
      </c>
      <c r="B374" s="1080" t="s">
        <v>11342</v>
      </c>
      <c r="C374" s="1079" t="s">
        <v>30</v>
      </c>
      <c r="D374" s="718">
        <v>6232.58</v>
      </c>
    </row>
    <row r="375" spans="1:4">
      <c r="A375" s="719">
        <v>39560</v>
      </c>
      <c r="B375" s="720" t="s">
        <v>11343</v>
      </c>
      <c r="C375" s="719" t="s">
        <v>30</v>
      </c>
      <c r="D375" s="721">
        <v>7167.17</v>
      </c>
    </row>
    <row r="376" spans="1:4">
      <c r="A376" s="1079">
        <v>39561</v>
      </c>
      <c r="B376" s="1080" t="s">
        <v>11344</v>
      </c>
      <c r="C376" s="1079" t="s">
        <v>30</v>
      </c>
      <c r="D376" s="718">
        <v>8323.69</v>
      </c>
    </row>
    <row r="377" spans="1:4">
      <c r="A377" s="719">
        <v>39556</v>
      </c>
      <c r="B377" s="720" t="s">
        <v>11345</v>
      </c>
      <c r="C377" s="719" t="s">
        <v>30</v>
      </c>
      <c r="D377" s="721">
        <v>5496.8</v>
      </c>
    </row>
    <row r="378" spans="1:4">
      <c r="A378" s="1079">
        <v>39555</v>
      </c>
      <c r="B378" s="1080" t="s">
        <v>11346</v>
      </c>
      <c r="C378" s="1079" t="s">
        <v>30</v>
      </c>
      <c r="D378" s="718">
        <v>1723.55</v>
      </c>
    </row>
    <row r="379" spans="1:4">
      <c r="A379" s="719">
        <v>39548</v>
      </c>
      <c r="B379" s="720" t="s">
        <v>11347</v>
      </c>
      <c r="C379" s="719" t="s">
        <v>30</v>
      </c>
      <c r="D379" s="721">
        <v>2493.02</v>
      </c>
    </row>
    <row r="380" spans="1:4">
      <c r="A380" s="1079">
        <v>39554</v>
      </c>
      <c r="B380" s="1080" t="s">
        <v>11348</v>
      </c>
      <c r="C380" s="1079" t="s">
        <v>30</v>
      </c>
      <c r="D380" s="718">
        <v>3094.44</v>
      </c>
    </row>
    <row r="381" spans="1:4">
      <c r="A381" s="719">
        <v>39550</v>
      </c>
      <c r="B381" s="720" t="s">
        <v>11349</v>
      </c>
      <c r="C381" s="719" t="s">
        <v>30</v>
      </c>
      <c r="D381" s="721">
        <v>1206.76</v>
      </c>
    </row>
    <row r="382" spans="1:4">
      <c r="A382" s="1079">
        <v>39551</v>
      </c>
      <c r="B382" s="1080" t="s">
        <v>11350</v>
      </c>
      <c r="C382" s="1079" t="s">
        <v>30</v>
      </c>
      <c r="D382" s="718">
        <v>1511.18</v>
      </c>
    </row>
    <row r="383" spans="1:4">
      <c r="A383" s="719">
        <v>39826</v>
      </c>
      <c r="B383" s="720" t="s">
        <v>11351</v>
      </c>
      <c r="C383" s="719" t="s">
        <v>30</v>
      </c>
      <c r="D383" s="721">
        <v>4089.43</v>
      </c>
    </row>
    <row r="384" spans="1:4">
      <c r="A384" s="1079">
        <v>10700</v>
      </c>
      <c r="B384" s="1080" t="s">
        <v>1939</v>
      </c>
      <c r="C384" s="1079" t="s">
        <v>30</v>
      </c>
      <c r="D384" s="718">
        <v>13148.03</v>
      </c>
    </row>
    <row r="385" spans="1:4">
      <c r="A385" s="719">
        <v>346</v>
      </c>
      <c r="B385" s="720" t="s">
        <v>1940</v>
      </c>
      <c r="C385" s="719" t="s">
        <v>26</v>
      </c>
      <c r="D385" s="721">
        <v>10.33</v>
      </c>
    </row>
    <row r="386" spans="1:4">
      <c r="A386" s="1079">
        <v>3312</v>
      </c>
      <c r="B386" s="1080" t="s">
        <v>1941</v>
      </c>
      <c r="C386" s="1079" t="s">
        <v>26</v>
      </c>
      <c r="D386" s="718">
        <v>13.21</v>
      </c>
    </row>
    <row r="387" spans="1:4">
      <c r="A387" s="719">
        <v>339</v>
      </c>
      <c r="B387" s="720" t="s">
        <v>1942</v>
      </c>
      <c r="C387" s="719" t="s">
        <v>29</v>
      </c>
      <c r="D387" s="721">
        <v>0.5</v>
      </c>
    </row>
    <row r="388" spans="1:4">
      <c r="A388" s="1079">
        <v>34346</v>
      </c>
      <c r="B388" s="1080" t="s">
        <v>1943</v>
      </c>
      <c r="C388" s="1079" t="s">
        <v>29</v>
      </c>
      <c r="D388" s="718">
        <v>0.65</v>
      </c>
    </row>
    <row r="389" spans="1:4">
      <c r="A389" s="719">
        <v>338</v>
      </c>
      <c r="B389" s="720" t="s">
        <v>1944</v>
      </c>
      <c r="C389" s="719" t="s">
        <v>26</v>
      </c>
      <c r="D389" s="721">
        <v>13</v>
      </c>
    </row>
    <row r="390" spans="1:4">
      <c r="A390" s="1079">
        <v>340</v>
      </c>
      <c r="B390" s="1080" t="s">
        <v>1945</v>
      </c>
      <c r="C390" s="1079" t="s">
        <v>29</v>
      </c>
      <c r="D390" s="718">
        <v>0.69</v>
      </c>
    </row>
    <row r="391" spans="1:4">
      <c r="A391" s="719">
        <v>334</v>
      </c>
      <c r="B391" s="720" t="s">
        <v>6222</v>
      </c>
      <c r="C391" s="719" t="s">
        <v>26</v>
      </c>
      <c r="D391" s="721">
        <v>9.34</v>
      </c>
    </row>
    <row r="392" spans="1:4">
      <c r="A392" s="1079">
        <v>335</v>
      </c>
      <c r="B392" s="1080" t="s">
        <v>1946</v>
      </c>
      <c r="C392" s="1079" t="s">
        <v>26</v>
      </c>
      <c r="D392" s="718">
        <v>8.56</v>
      </c>
    </row>
    <row r="393" spans="1:4">
      <c r="A393" s="719">
        <v>342</v>
      </c>
      <c r="B393" s="720" t="s">
        <v>1947</v>
      </c>
      <c r="C393" s="719" t="s">
        <v>26</v>
      </c>
      <c r="D393" s="721">
        <v>9.67</v>
      </c>
    </row>
    <row r="394" spans="1:4">
      <c r="A394" s="1079">
        <v>333</v>
      </c>
      <c r="B394" s="1080" t="s">
        <v>1948</v>
      </c>
      <c r="C394" s="1079" t="s">
        <v>26</v>
      </c>
      <c r="D394" s="718">
        <v>9.9</v>
      </c>
    </row>
    <row r="395" spans="1:4">
      <c r="A395" s="719">
        <v>343</v>
      </c>
      <c r="B395" s="720" t="s">
        <v>1949</v>
      </c>
      <c r="C395" s="719" t="s">
        <v>29</v>
      </c>
      <c r="D395" s="721">
        <v>0.26</v>
      </c>
    </row>
    <row r="396" spans="1:4">
      <c r="A396" s="1079">
        <v>344</v>
      </c>
      <c r="B396" s="1080" t="s">
        <v>1950</v>
      </c>
      <c r="C396" s="1079" t="s">
        <v>26</v>
      </c>
      <c r="D396" s="718">
        <v>10.71</v>
      </c>
    </row>
    <row r="397" spans="1:4">
      <c r="A397" s="719">
        <v>345</v>
      </c>
      <c r="B397" s="720" t="s">
        <v>1951</v>
      </c>
      <c r="C397" s="719" t="s">
        <v>26</v>
      </c>
      <c r="D397" s="721">
        <v>13.08</v>
      </c>
    </row>
    <row r="398" spans="1:4">
      <c r="A398" s="1079">
        <v>341</v>
      </c>
      <c r="B398" s="1080" t="s">
        <v>1951</v>
      </c>
      <c r="C398" s="1079" t="s">
        <v>29</v>
      </c>
      <c r="D398" s="718">
        <v>0.13</v>
      </c>
    </row>
    <row r="399" spans="1:4">
      <c r="A399" s="719">
        <v>11107</v>
      </c>
      <c r="B399" s="720" t="s">
        <v>1952</v>
      </c>
      <c r="C399" s="719" t="s">
        <v>26</v>
      </c>
      <c r="D399" s="721">
        <v>8.5</v>
      </c>
    </row>
    <row r="400" spans="1:4">
      <c r="A400" s="1079">
        <v>3313</v>
      </c>
      <c r="B400" s="1080" t="s">
        <v>1953</v>
      </c>
      <c r="C400" s="1079" t="s">
        <v>26</v>
      </c>
      <c r="D400" s="718">
        <v>17</v>
      </c>
    </row>
    <row r="401" spans="1:4">
      <c r="A401" s="719">
        <v>34562</v>
      </c>
      <c r="B401" s="720" t="s">
        <v>6223</v>
      </c>
      <c r="C401" s="719" t="s">
        <v>26</v>
      </c>
      <c r="D401" s="721">
        <v>8.06</v>
      </c>
    </row>
    <row r="402" spans="1:4">
      <c r="A402" s="1079">
        <v>337</v>
      </c>
      <c r="B402" s="1080" t="s">
        <v>1954</v>
      </c>
      <c r="C402" s="1079" t="s">
        <v>26</v>
      </c>
      <c r="D402" s="718">
        <v>7.79</v>
      </c>
    </row>
    <row r="403" spans="1:4">
      <c r="A403" s="719">
        <v>369</v>
      </c>
      <c r="B403" s="720" t="s">
        <v>6224</v>
      </c>
      <c r="C403" s="719" t="s">
        <v>25</v>
      </c>
      <c r="D403" s="721">
        <v>64.5</v>
      </c>
    </row>
    <row r="404" spans="1:4">
      <c r="A404" s="1079">
        <v>366</v>
      </c>
      <c r="B404" s="1080" t="s">
        <v>8866</v>
      </c>
      <c r="C404" s="1079" t="s">
        <v>25</v>
      </c>
      <c r="D404" s="718">
        <v>60.25</v>
      </c>
    </row>
    <row r="405" spans="1:4">
      <c r="A405" s="719">
        <v>367</v>
      </c>
      <c r="B405" s="720" t="s">
        <v>8867</v>
      </c>
      <c r="C405" s="719" t="s">
        <v>25</v>
      </c>
      <c r="D405" s="721">
        <v>47.5</v>
      </c>
    </row>
    <row r="406" spans="1:4">
      <c r="A406" s="1079">
        <v>370</v>
      </c>
      <c r="B406" s="1080" t="s">
        <v>8868</v>
      </c>
      <c r="C406" s="1079" t="s">
        <v>25</v>
      </c>
      <c r="D406" s="718">
        <v>66.25</v>
      </c>
    </row>
    <row r="407" spans="1:4">
      <c r="A407" s="719">
        <v>368</v>
      </c>
      <c r="B407" s="720" t="s">
        <v>8869</v>
      </c>
      <c r="C407" s="719" t="s">
        <v>25</v>
      </c>
      <c r="D407" s="721">
        <v>35.619999999999997</v>
      </c>
    </row>
    <row r="408" spans="1:4">
      <c r="A408" s="1079">
        <v>11075</v>
      </c>
      <c r="B408" s="1080" t="s">
        <v>8870</v>
      </c>
      <c r="C408" s="1079" t="s">
        <v>25</v>
      </c>
      <c r="D408" s="718">
        <v>777.81</v>
      </c>
    </row>
    <row r="409" spans="1:4">
      <c r="A409" s="719">
        <v>11076</v>
      </c>
      <c r="B409" s="720" t="s">
        <v>8871</v>
      </c>
      <c r="C409" s="719" t="s">
        <v>25</v>
      </c>
      <c r="D409" s="721">
        <v>59.37</v>
      </c>
    </row>
    <row r="410" spans="1:4">
      <c r="A410" s="1079">
        <v>1381</v>
      </c>
      <c r="B410" s="1080" t="s">
        <v>1955</v>
      </c>
      <c r="C410" s="1079" t="s">
        <v>26</v>
      </c>
      <c r="D410" s="718">
        <v>0.55000000000000004</v>
      </c>
    </row>
    <row r="411" spans="1:4">
      <c r="A411" s="719">
        <v>34353</v>
      </c>
      <c r="B411" s="720" t="s">
        <v>1956</v>
      </c>
      <c r="C411" s="719" t="s">
        <v>26</v>
      </c>
      <c r="D411" s="721">
        <v>1.1100000000000001</v>
      </c>
    </row>
    <row r="412" spans="1:4">
      <c r="A412" s="1079">
        <v>37595</v>
      </c>
      <c r="B412" s="1080" t="s">
        <v>1957</v>
      </c>
      <c r="C412" s="1079" t="s">
        <v>26</v>
      </c>
      <c r="D412" s="718">
        <v>1.68</v>
      </c>
    </row>
    <row r="413" spans="1:4">
      <c r="A413" s="719">
        <v>37596</v>
      </c>
      <c r="B413" s="720" t="s">
        <v>1958</v>
      </c>
      <c r="C413" s="719" t="s">
        <v>26</v>
      </c>
      <c r="D413" s="721">
        <v>2.4900000000000002</v>
      </c>
    </row>
    <row r="414" spans="1:4">
      <c r="A414" s="1079">
        <v>371</v>
      </c>
      <c r="B414" s="1080" t="s">
        <v>6225</v>
      </c>
      <c r="C414" s="1079" t="s">
        <v>26</v>
      </c>
      <c r="D414" s="718">
        <v>0.5</v>
      </c>
    </row>
    <row r="415" spans="1:4">
      <c r="A415" s="719">
        <v>37553</v>
      </c>
      <c r="B415" s="720" t="s">
        <v>1959</v>
      </c>
      <c r="C415" s="719" t="s">
        <v>26</v>
      </c>
      <c r="D415" s="721">
        <v>1.86</v>
      </c>
    </row>
    <row r="416" spans="1:4">
      <c r="A416" s="1079">
        <v>37552</v>
      </c>
      <c r="B416" s="1080" t="s">
        <v>1960</v>
      </c>
      <c r="C416" s="1079" t="s">
        <v>26</v>
      </c>
      <c r="D416" s="718">
        <v>2.38</v>
      </c>
    </row>
    <row r="417" spans="1:4">
      <c r="A417" s="719">
        <v>36880</v>
      </c>
      <c r="B417" s="720" t="s">
        <v>1961</v>
      </c>
      <c r="C417" s="719" t="s">
        <v>26</v>
      </c>
      <c r="D417" s="721">
        <v>1.68</v>
      </c>
    </row>
    <row r="418" spans="1:4">
      <c r="A418" s="1079">
        <v>34355</v>
      </c>
      <c r="B418" s="1080" t="s">
        <v>6226</v>
      </c>
      <c r="C418" s="1079" t="s">
        <v>26</v>
      </c>
      <c r="D418" s="718">
        <v>1.54</v>
      </c>
    </row>
    <row r="419" spans="1:4">
      <c r="A419" s="719">
        <v>130</v>
      </c>
      <c r="B419" s="720" t="s">
        <v>1962</v>
      </c>
      <c r="C419" s="719" t="s">
        <v>26</v>
      </c>
      <c r="D419" s="721">
        <v>3.84</v>
      </c>
    </row>
    <row r="420" spans="1:4">
      <c r="A420" s="1079">
        <v>135</v>
      </c>
      <c r="B420" s="1080" t="s">
        <v>8927</v>
      </c>
      <c r="C420" s="1079" t="s">
        <v>26</v>
      </c>
      <c r="D420" s="718">
        <v>4.95</v>
      </c>
    </row>
    <row r="421" spans="1:4">
      <c r="A421" s="719">
        <v>36886</v>
      </c>
      <c r="B421" s="720" t="s">
        <v>1963</v>
      </c>
      <c r="C421" s="719" t="s">
        <v>26</v>
      </c>
      <c r="D421" s="721">
        <v>0.53</v>
      </c>
    </row>
    <row r="422" spans="1:4">
      <c r="A422" s="1079">
        <v>374</v>
      </c>
      <c r="B422" s="1080" t="s">
        <v>1964</v>
      </c>
      <c r="C422" s="1079" t="s">
        <v>26</v>
      </c>
      <c r="D422" s="718">
        <v>0.43</v>
      </c>
    </row>
    <row r="423" spans="1:4">
      <c r="A423" s="719">
        <v>38546</v>
      </c>
      <c r="B423" s="720" t="s">
        <v>1965</v>
      </c>
      <c r="C423" s="719" t="s">
        <v>25</v>
      </c>
      <c r="D423" s="721">
        <v>407.83</v>
      </c>
    </row>
    <row r="424" spans="1:4">
      <c r="A424" s="1079">
        <v>34549</v>
      </c>
      <c r="B424" s="1080" t="s">
        <v>1966</v>
      </c>
      <c r="C424" s="1079" t="s">
        <v>25</v>
      </c>
      <c r="D424" s="718">
        <v>193.5</v>
      </c>
    </row>
    <row r="425" spans="1:4">
      <c r="A425" s="719">
        <v>6081</v>
      </c>
      <c r="B425" s="720" t="s">
        <v>1967</v>
      </c>
      <c r="C425" s="719" t="s">
        <v>25</v>
      </c>
      <c r="D425" s="721">
        <v>27.41</v>
      </c>
    </row>
    <row r="426" spans="1:4">
      <c r="A426" s="1079">
        <v>6077</v>
      </c>
      <c r="B426" s="1080" t="s">
        <v>1968</v>
      </c>
      <c r="C426" s="1079" t="s">
        <v>25</v>
      </c>
      <c r="D426" s="718">
        <v>15.8</v>
      </c>
    </row>
    <row r="427" spans="1:4">
      <c r="A427" s="719">
        <v>6079</v>
      </c>
      <c r="B427" s="720" t="s">
        <v>6227</v>
      </c>
      <c r="C427" s="719" t="s">
        <v>25</v>
      </c>
      <c r="D427" s="721">
        <v>9.0299999999999994</v>
      </c>
    </row>
    <row r="428" spans="1:4">
      <c r="A428" s="1079">
        <v>1091</v>
      </c>
      <c r="B428" s="1080" t="s">
        <v>6228</v>
      </c>
      <c r="C428" s="1079" t="s">
        <v>30</v>
      </c>
      <c r="D428" s="718">
        <v>12.46</v>
      </c>
    </row>
    <row r="429" spans="1:4">
      <c r="A429" s="719">
        <v>1094</v>
      </c>
      <c r="B429" s="720" t="s">
        <v>6229</v>
      </c>
      <c r="C429" s="719" t="s">
        <v>30</v>
      </c>
      <c r="D429" s="721">
        <v>8.7200000000000006</v>
      </c>
    </row>
    <row r="430" spans="1:4">
      <c r="A430" s="1079">
        <v>1095</v>
      </c>
      <c r="B430" s="1080" t="s">
        <v>6230</v>
      </c>
      <c r="C430" s="1079" t="s">
        <v>30</v>
      </c>
      <c r="D430" s="718">
        <v>18.53</v>
      </c>
    </row>
    <row r="431" spans="1:4">
      <c r="A431" s="719">
        <v>1092</v>
      </c>
      <c r="B431" s="720" t="s">
        <v>6231</v>
      </c>
      <c r="C431" s="719" t="s">
        <v>30</v>
      </c>
      <c r="D431" s="721">
        <v>14.34</v>
      </c>
    </row>
    <row r="432" spans="1:4">
      <c r="A432" s="1079">
        <v>1093</v>
      </c>
      <c r="B432" s="1080" t="s">
        <v>6232</v>
      </c>
      <c r="C432" s="1079" t="s">
        <v>30</v>
      </c>
      <c r="D432" s="718">
        <v>33.479999999999997</v>
      </c>
    </row>
    <row r="433" spans="1:4">
      <c r="A433" s="719">
        <v>1090</v>
      </c>
      <c r="B433" s="720" t="s">
        <v>6233</v>
      </c>
      <c r="C433" s="719" t="s">
        <v>30</v>
      </c>
      <c r="D433" s="721">
        <v>23.97</v>
      </c>
    </row>
    <row r="434" spans="1:4">
      <c r="A434" s="1079">
        <v>1096</v>
      </c>
      <c r="B434" s="1080" t="s">
        <v>6234</v>
      </c>
      <c r="C434" s="1079" t="s">
        <v>30</v>
      </c>
      <c r="D434" s="718">
        <v>43.15</v>
      </c>
    </row>
    <row r="435" spans="1:4">
      <c r="A435" s="719">
        <v>1097</v>
      </c>
      <c r="B435" s="720" t="s">
        <v>6235</v>
      </c>
      <c r="C435" s="719" t="s">
        <v>30</v>
      </c>
      <c r="D435" s="721">
        <v>36.630000000000003</v>
      </c>
    </row>
    <row r="436" spans="1:4">
      <c r="A436" s="1079">
        <v>378</v>
      </c>
      <c r="B436" s="1080" t="s">
        <v>1969</v>
      </c>
      <c r="C436" s="1079" t="s">
        <v>171</v>
      </c>
      <c r="D436" s="718">
        <v>12.27</v>
      </c>
    </row>
    <row r="437" spans="1:4">
      <c r="A437" s="719">
        <v>40911</v>
      </c>
      <c r="B437" s="720" t="s">
        <v>8928</v>
      </c>
      <c r="C437" s="719" t="s">
        <v>161</v>
      </c>
      <c r="D437" s="721">
        <v>2161.0700000000002</v>
      </c>
    </row>
    <row r="438" spans="1:4">
      <c r="A438" s="1079">
        <v>33939</v>
      </c>
      <c r="B438" s="1080" t="s">
        <v>1970</v>
      </c>
      <c r="C438" s="1079" t="s">
        <v>171</v>
      </c>
      <c r="D438" s="718">
        <v>61.05</v>
      </c>
    </row>
    <row r="439" spans="1:4">
      <c r="A439" s="719">
        <v>40815</v>
      </c>
      <c r="B439" s="720" t="s">
        <v>6236</v>
      </c>
      <c r="C439" s="719" t="s">
        <v>161</v>
      </c>
      <c r="D439" s="721">
        <v>10750.09</v>
      </c>
    </row>
    <row r="440" spans="1:4">
      <c r="A440" s="1079">
        <v>34760</v>
      </c>
      <c r="B440" s="1080" t="s">
        <v>1971</v>
      </c>
      <c r="C440" s="1079" t="s">
        <v>171</v>
      </c>
      <c r="D440" s="718">
        <v>61.05</v>
      </c>
    </row>
    <row r="441" spans="1:4">
      <c r="A441" s="719">
        <v>40935</v>
      </c>
      <c r="B441" s="720" t="s">
        <v>8929</v>
      </c>
      <c r="C441" s="719" t="s">
        <v>161</v>
      </c>
      <c r="D441" s="721">
        <v>10750.09</v>
      </c>
    </row>
    <row r="442" spans="1:4">
      <c r="A442" s="1079">
        <v>33952</v>
      </c>
      <c r="B442" s="1080" t="s">
        <v>1972</v>
      </c>
      <c r="C442" s="1079" t="s">
        <v>171</v>
      </c>
      <c r="D442" s="718">
        <v>70.069999999999993</v>
      </c>
    </row>
    <row r="443" spans="1:4">
      <c r="A443" s="719">
        <v>40816</v>
      </c>
      <c r="B443" s="720" t="s">
        <v>6237</v>
      </c>
      <c r="C443" s="719" t="s">
        <v>161</v>
      </c>
      <c r="D443" s="721">
        <v>12336</v>
      </c>
    </row>
    <row r="444" spans="1:4">
      <c r="A444" s="1079">
        <v>33953</v>
      </c>
      <c r="B444" s="1080" t="s">
        <v>1973</v>
      </c>
      <c r="C444" s="1079" t="s">
        <v>171</v>
      </c>
      <c r="D444" s="718">
        <v>83.01</v>
      </c>
    </row>
    <row r="445" spans="1:4">
      <c r="A445" s="719">
        <v>40817</v>
      </c>
      <c r="B445" s="720" t="s">
        <v>6238</v>
      </c>
      <c r="C445" s="719" t="s">
        <v>161</v>
      </c>
      <c r="D445" s="721">
        <v>14615.04</v>
      </c>
    </row>
    <row r="446" spans="1:4">
      <c r="A446" s="1079">
        <v>13348</v>
      </c>
      <c r="B446" s="1080" t="s">
        <v>6239</v>
      </c>
      <c r="C446" s="1079" t="s">
        <v>30</v>
      </c>
      <c r="D446" s="718">
        <v>0.43</v>
      </c>
    </row>
    <row r="447" spans="1:4">
      <c r="A447" s="719">
        <v>39211</v>
      </c>
      <c r="B447" s="720" t="s">
        <v>6240</v>
      </c>
      <c r="C447" s="719" t="s">
        <v>30</v>
      </c>
      <c r="D447" s="721">
        <v>0.89</v>
      </c>
    </row>
    <row r="448" spans="1:4">
      <c r="A448" s="1079">
        <v>39212</v>
      </c>
      <c r="B448" s="1080" t="s">
        <v>6241</v>
      </c>
      <c r="C448" s="1079" t="s">
        <v>30</v>
      </c>
      <c r="D448" s="718">
        <v>0.99</v>
      </c>
    </row>
    <row r="449" spans="1:4">
      <c r="A449" s="719">
        <v>39208</v>
      </c>
      <c r="B449" s="720" t="s">
        <v>6242</v>
      </c>
      <c r="C449" s="719" t="s">
        <v>30</v>
      </c>
      <c r="D449" s="721">
        <v>0.27</v>
      </c>
    </row>
    <row r="450" spans="1:4">
      <c r="A450" s="1079">
        <v>39210</v>
      </c>
      <c r="B450" s="1080" t="s">
        <v>6243</v>
      </c>
      <c r="C450" s="1079" t="s">
        <v>30</v>
      </c>
      <c r="D450" s="718">
        <v>0.5</v>
      </c>
    </row>
    <row r="451" spans="1:4">
      <c r="A451" s="719">
        <v>39214</v>
      </c>
      <c r="B451" s="720" t="s">
        <v>6244</v>
      </c>
      <c r="C451" s="719" t="s">
        <v>30</v>
      </c>
      <c r="D451" s="721">
        <v>1.84</v>
      </c>
    </row>
    <row r="452" spans="1:4">
      <c r="A452" s="1079">
        <v>39213</v>
      </c>
      <c r="B452" s="1080" t="s">
        <v>6245</v>
      </c>
      <c r="C452" s="1079" t="s">
        <v>30</v>
      </c>
      <c r="D452" s="718">
        <v>1.3</v>
      </c>
    </row>
    <row r="453" spans="1:4">
      <c r="A453" s="719">
        <v>39209</v>
      </c>
      <c r="B453" s="720" t="s">
        <v>6246</v>
      </c>
      <c r="C453" s="719" t="s">
        <v>30</v>
      </c>
      <c r="D453" s="721">
        <v>0.32</v>
      </c>
    </row>
    <row r="454" spans="1:4">
      <c r="A454" s="1079">
        <v>39207</v>
      </c>
      <c r="B454" s="1080" t="s">
        <v>6247</v>
      </c>
      <c r="C454" s="1079" t="s">
        <v>30</v>
      </c>
      <c r="D454" s="718">
        <v>0.5</v>
      </c>
    </row>
    <row r="455" spans="1:4">
      <c r="A455" s="719">
        <v>39215</v>
      </c>
      <c r="B455" s="720" t="s">
        <v>6248</v>
      </c>
      <c r="C455" s="719" t="s">
        <v>30</v>
      </c>
      <c r="D455" s="721">
        <v>3.36</v>
      </c>
    </row>
    <row r="456" spans="1:4">
      <c r="A456" s="1079">
        <v>39216</v>
      </c>
      <c r="B456" s="1080" t="s">
        <v>6249</v>
      </c>
      <c r="C456" s="1079" t="s">
        <v>30</v>
      </c>
      <c r="D456" s="718">
        <v>4.6900000000000004</v>
      </c>
    </row>
    <row r="457" spans="1:4">
      <c r="A457" s="719">
        <v>379</v>
      </c>
      <c r="B457" s="720" t="s">
        <v>6250</v>
      </c>
      <c r="C457" s="719" t="s">
        <v>30</v>
      </c>
      <c r="D457" s="721">
        <v>0.38</v>
      </c>
    </row>
    <row r="458" spans="1:4">
      <c r="A458" s="1079">
        <v>11267</v>
      </c>
      <c r="B458" s="1080" t="s">
        <v>9610</v>
      </c>
      <c r="C458" s="1079" t="s">
        <v>30</v>
      </c>
      <c r="D458" s="718">
        <v>3.79</v>
      </c>
    </row>
    <row r="459" spans="1:4">
      <c r="A459" s="719">
        <v>41901</v>
      </c>
      <c r="B459" s="720" t="s">
        <v>10476</v>
      </c>
      <c r="C459" s="719" t="s">
        <v>26</v>
      </c>
      <c r="D459" s="721">
        <v>3.31</v>
      </c>
    </row>
    <row r="460" spans="1:4">
      <c r="A460" s="1079">
        <v>510</v>
      </c>
      <c r="B460" s="1080" t="s">
        <v>1974</v>
      </c>
      <c r="C460" s="1079" t="s">
        <v>26</v>
      </c>
      <c r="D460" s="718">
        <v>6.07</v>
      </c>
    </row>
    <row r="461" spans="1:4">
      <c r="A461" s="719">
        <v>516</v>
      </c>
      <c r="B461" s="720" t="s">
        <v>1975</v>
      </c>
      <c r="C461" s="719" t="s">
        <v>26</v>
      </c>
      <c r="D461" s="721">
        <v>6.47</v>
      </c>
    </row>
    <row r="462" spans="1:4">
      <c r="A462" s="1079">
        <v>509</v>
      </c>
      <c r="B462" s="1080" t="s">
        <v>1976</v>
      </c>
      <c r="C462" s="1079" t="s">
        <v>26</v>
      </c>
      <c r="D462" s="718">
        <v>6.61</v>
      </c>
    </row>
    <row r="463" spans="1:4">
      <c r="A463" s="719">
        <v>40331</v>
      </c>
      <c r="B463" s="720" t="s">
        <v>8930</v>
      </c>
      <c r="C463" s="719" t="s">
        <v>171</v>
      </c>
      <c r="D463" s="721">
        <v>15.92</v>
      </c>
    </row>
    <row r="464" spans="1:4">
      <c r="A464" s="1079">
        <v>40930</v>
      </c>
      <c r="B464" s="1080" t="s">
        <v>8931</v>
      </c>
      <c r="C464" s="1079" t="s">
        <v>161</v>
      </c>
      <c r="D464" s="718">
        <v>2804.07</v>
      </c>
    </row>
    <row r="465" spans="1:4">
      <c r="A465" s="719">
        <v>11761</v>
      </c>
      <c r="B465" s="720" t="s">
        <v>6251</v>
      </c>
      <c r="C465" s="719" t="s">
        <v>30</v>
      </c>
      <c r="D465" s="721">
        <v>39.9</v>
      </c>
    </row>
    <row r="466" spans="1:4">
      <c r="A466" s="1079">
        <v>377</v>
      </c>
      <c r="B466" s="1080" t="s">
        <v>1977</v>
      </c>
      <c r="C466" s="1079" t="s">
        <v>30</v>
      </c>
      <c r="D466" s="718">
        <v>18.75</v>
      </c>
    </row>
    <row r="467" spans="1:4">
      <c r="A467" s="719">
        <v>7588</v>
      </c>
      <c r="B467" s="720" t="s">
        <v>6252</v>
      </c>
      <c r="C467" s="719" t="s">
        <v>30</v>
      </c>
      <c r="D467" s="721">
        <v>32.25</v>
      </c>
    </row>
    <row r="468" spans="1:4">
      <c r="A468" s="1079">
        <v>34392</v>
      </c>
      <c r="B468" s="1080" t="s">
        <v>9611</v>
      </c>
      <c r="C468" s="1079" t="s">
        <v>171</v>
      </c>
      <c r="D468" s="718">
        <v>9.23</v>
      </c>
    </row>
    <row r="469" spans="1:4">
      <c r="A469" s="719">
        <v>40908</v>
      </c>
      <c r="B469" s="720" t="s">
        <v>8932</v>
      </c>
      <c r="C469" s="719" t="s">
        <v>161</v>
      </c>
      <c r="D469" s="721">
        <v>1623.65</v>
      </c>
    </row>
    <row r="470" spans="1:4">
      <c r="A470" s="1079">
        <v>34551</v>
      </c>
      <c r="B470" s="1080" t="s">
        <v>1978</v>
      </c>
      <c r="C470" s="1079" t="s">
        <v>171</v>
      </c>
      <c r="D470" s="718">
        <v>8.3699999999999992</v>
      </c>
    </row>
    <row r="471" spans="1:4">
      <c r="A471" s="719">
        <v>41078</v>
      </c>
      <c r="B471" s="720" t="s">
        <v>8933</v>
      </c>
      <c r="C471" s="719" t="s">
        <v>161</v>
      </c>
      <c r="D471" s="721">
        <v>1476.38</v>
      </c>
    </row>
    <row r="472" spans="1:4">
      <c r="A472" s="1079">
        <v>6117</v>
      </c>
      <c r="B472" s="1080" t="s">
        <v>11352</v>
      </c>
      <c r="C472" s="1079" t="s">
        <v>171</v>
      </c>
      <c r="D472" s="718">
        <v>9.23</v>
      </c>
    </row>
    <row r="473" spans="1:4">
      <c r="A473" s="719">
        <v>2359</v>
      </c>
      <c r="B473" s="720" t="s">
        <v>10959</v>
      </c>
      <c r="C473" s="719" t="s">
        <v>171</v>
      </c>
      <c r="D473" s="721">
        <v>10.29</v>
      </c>
    </row>
    <row r="474" spans="1:4">
      <c r="A474" s="1079">
        <v>246</v>
      </c>
      <c r="B474" s="1080" t="s">
        <v>1979</v>
      </c>
      <c r="C474" s="1079" t="s">
        <v>171</v>
      </c>
      <c r="D474" s="718">
        <v>9.5299999999999994</v>
      </c>
    </row>
    <row r="475" spans="1:4">
      <c r="A475" s="719">
        <v>40927</v>
      </c>
      <c r="B475" s="720" t="s">
        <v>8934</v>
      </c>
      <c r="C475" s="719" t="s">
        <v>161</v>
      </c>
      <c r="D475" s="721">
        <v>1678.95</v>
      </c>
    </row>
    <row r="476" spans="1:4">
      <c r="A476" s="1079">
        <v>2350</v>
      </c>
      <c r="B476" s="1080" t="s">
        <v>1980</v>
      </c>
      <c r="C476" s="1079" t="s">
        <v>171</v>
      </c>
      <c r="D476" s="718">
        <v>11.47</v>
      </c>
    </row>
    <row r="477" spans="1:4">
      <c r="A477" s="719">
        <v>40812</v>
      </c>
      <c r="B477" s="720" t="s">
        <v>6253</v>
      </c>
      <c r="C477" s="719" t="s">
        <v>161</v>
      </c>
      <c r="D477" s="721">
        <v>2019.84</v>
      </c>
    </row>
    <row r="478" spans="1:4">
      <c r="A478" s="1079">
        <v>245</v>
      </c>
      <c r="B478" s="1080" t="s">
        <v>8935</v>
      </c>
      <c r="C478" s="1079" t="s">
        <v>171</v>
      </c>
      <c r="D478" s="718">
        <v>9.31</v>
      </c>
    </row>
    <row r="479" spans="1:4">
      <c r="A479" s="719">
        <v>41090</v>
      </c>
      <c r="B479" s="720" t="s">
        <v>8936</v>
      </c>
      <c r="C479" s="719" t="s">
        <v>161</v>
      </c>
      <c r="D479" s="721">
        <v>1640.8</v>
      </c>
    </row>
    <row r="480" spans="1:4">
      <c r="A480" s="1079">
        <v>251</v>
      </c>
      <c r="B480" s="1080" t="s">
        <v>1981</v>
      </c>
      <c r="C480" s="1079" t="s">
        <v>171</v>
      </c>
      <c r="D480" s="718">
        <v>6.49</v>
      </c>
    </row>
    <row r="481" spans="1:4">
      <c r="A481" s="719">
        <v>40975</v>
      </c>
      <c r="B481" s="720" t="s">
        <v>8937</v>
      </c>
      <c r="C481" s="719" t="s">
        <v>161</v>
      </c>
      <c r="D481" s="721">
        <v>1146.71</v>
      </c>
    </row>
    <row r="482" spans="1:4">
      <c r="A482" s="1079">
        <v>41072</v>
      </c>
      <c r="B482" s="1080" t="s">
        <v>8938</v>
      </c>
      <c r="C482" s="1079" t="s">
        <v>161</v>
      </c>
      <c r="D482" s="718">
        <v>1573.25</v>
      </c>
    </row>
    <row r="483" spans="1:4">
      <c r="A483" s="719">
        <v>6121</v>
      </c>
      <c r="B483" s="720" t="s">
        <v>1982</v>
      </c>
      <c r="C483" s="719" t="s">
        <v>171</v>
      </c>
      <c r="D483" s="721">
        <v>8.18</v>
      </c>
    </row>
    <row r="484" spans="1:4">
      <c r="A484" s="1079">
        <v>41071</v>
      </c>
      <c r="B484" s="1080" t="s">
        <v>8939</v>
      </c>
      <c r="C484" s="1079" t="s">
        <v>161</v>
      </c>
      <c r="D484" s="718">
        <v>1443.64</v>
      </c>
    </row>
    <row r="485" spans="1:4">
      <c r="A485" s="719">
        <v>244</v>
      </c>
      <c r="B485" s="720" t="s">
        <v>1983</v>
      </c>
      <c r="C485" s="719" t="s">
        <v>171</v>
      </c>
      <c r="D485" s="721">
        <v>9.23</v>
      </c>
    </row>
    <row r="486" spans="1:4">
      <c r="A486" s="1079">
        <v>41093</v>
      </c>
      <c r="B486" s="1080" t="s">
        <v>8940</v>
      </c>
      <c r="C486" s="1079" t="s">
        <v>161</v>
      </c>
      <c r="D486" s="718">
        <v>1623.65</v>
      </c>
    </row>
    <row r="487" spans="1:4">
      <c r="A487" s="719">
        <v>532</v>
      </c>
      <c r="B487" s="720" t="s">
        <v>1984</v>
      </c>
      <c r="C487" s="719" t="s">
        <v>171</v>
      </c>
      <c r="D487" s="721">
        <v>20.86</v>
      </c>
    </row>
    <row r="488" spans="1:4">
      <c r="A488" s="1079">
        <v>40931</v>
      </c>
      <c r="B488" s="1080" t="s">
        <v>8941</v>
      </c>
      <c r="C488" s="1079" t="s">
        <v>161</v>
      </c>
      <c r="D488" s="718">
        <v>3672.96</v>
      </c>
    </row>
    <row r="489" spans="1:4">
      <c r="A489" s="719">
        <v>36150</v>
      </c>
      <c r="B489" s="720" t="s">
        <v>6254</v>
      </c>
      <c r="C489" s="719" t="s">
        <v>30</v>
      </c>
      <c r="D489" s="721">
        <v>32.07</v>
      </c>
    </row>
    <row r="490" spans="1:4">
      <c r="A490" s="1079">
        <v>41069</v>
      </c>
      <c r="B490" s="1080" t="s">
        <v>8942</v>
      </c>
      <c r="C490" s="1079" t="s">
        <v>161</v>
      </c>
      <c r="D490" s="718">
        <v>1965.05</v>
      </c>
    </row>
    <row r="491" spans="1:4">
      <c r="A491" s="719">
        <v>4760</v>
      </c>
      <c r="B491" s="720" t="s">
        <v>11353</v>
      </c>
      <c r="C491" s="719" t="s">
        <v>171</v>
      </c>
      <c r="D491" s="721">
        <v>11.15</v>
      </c>
    </row>
    <row r="492" spans="1:4">
      <c r="A492" s="1079">
        <v>10422</v>
      </c>
      <c r="B492" s="1080" t="s">
        <v>1985</v>
      </c>
      <c r="C492" s="1079" t="s">
        <v>30</v>
      </c>
      <c r="D492" s="718">
        <v>306.49</v>
      </c>
    </row>
    <row r="493" spans="1:4">
      <c r="A493" s="719">
        <v>10420</v>
      </c>
      <c r="B493" s="720" t="s">
        <v>1986</v>
      </c>
      <c r="C493" s="719" t="s">
        <v>30</v>
      </c>
      <c r="D493" s="721">
        <v>114.95</v>
      </c>
    </row>
    <row r="494" spans="1:4">
      <c r="A494" s="1079">
        <v>10421</v>
      </c>
      <c r="B494" s="1080" t="s">
        <v>1987</v>
      </c>
      <c r="C494" s="1079" t="s">
        <v>30</v>
      </c>
      <c r="D494" s="718">
        <v>153.84</v>
      </c>
    </row>
    <row r="495" spans="1:4">
      <c r="A495" s="719">
        <v>36519</v>
      </c>
      <c r="B495" s="720" t="s">
        <v>6255</v>
      </c>
      <c r="C495" s="719" t="s">
        <v>30</v>
      </c>
      <c r="D495" s="721">
        <v>447.55</v>
      </c>
    </row>
    <row r="496" spans="1:4">
      <c r="A496" s="1079">
        <v>36520</v>
      </c>
      <c r="B496" s="1080" t="s">
        <v>6256</v>
      </c>
      <c r="C496" s="1079" t="s">
        <v>30</v>
      </c>
      <c r="D496" s="718">
        <v>572.69000000000005</v>
      </c>
    </row>
    <row r="497" spans="1:4">
      <c r="A497" s="719">
        <v>11784</v>
      </c>
      <c r="B497" s="720" t="s">
        <v>1988</v>
      </c>
      <c r="C497" s="719" t="s">
        <v>30</v>
      </c>
      <c r="D497" s="721">
        <v>430.12</v>
      </c>
    </row>
    <row r="498" spans="1:4">
      <c r="A498" s="1079">
        <v>10</v>
      </c>
      <c r="B498" s="1080" t="s">
        <v>1989</v>
      </c>
      <c r="C498" s="1079" t="s">
        <v>30</v>
      </c>
      <c r="D498" s="718">
        <v>8.1999999999999993</v>
      </c>
    </row>
    <row r="499" spans="1:4">
      <c r="A499" s="719">
        <v>4815</v>
      </c>
      <c r="B499" s="720" t="s">
        <v>1990</v>
      </c>
      <c r="C499" s="719" t="s">
        <v>30</v>
      </c>
      <c r="D499" s="721">
        <v>4.53</v>
      </c>
    </row>
    <row r="500" spans="1:4">
      <c r="A500" s="1079">
        <v>1746</v>
      </c>
      <c r="B500" s="1080" t="s">
        <v>6257</v>
      </c>
      <c r="C500" s="1079" t="s">
        <v>30</v>
      </c>
      <c r="D500" s="718">
        <v>154.06</v>
      </c>
    </row>
    <row r="501" spans="1:4">
      <c r="A501" s="719">
        <v>1748</v>
      </c>
      <c r="B501" s="720" t="s">
        <v>6258</v>
      </c>
      <c r="C501" s="719" t="s">
        <v>30</v>
      </c>
      <c r="D501" s="721">
        <v>204.86</v>
      </c>
    </row>
    <row r="502" spans="1:4">
      <c r="A502" s="1079">
        <v>1749</v>
      </c>
      <c r="B502" s="1080" t="s">
        <v>6259</v>
      </c>
      <c r="C502" s="1079" t="s">
        <v>30</v>
      </c>
      <c r="D502" s="718">
        <v>296.81</v>
      </c>
    </row>
    <row r="503" spans="1:4">
      <c r="A503" s="719">
        <v>37412</v>
      </c>
      <c r="B503" s="720" t="s">
        <v>6260</v>
      </c>
      <c r="C503" s="719" t="s">
        <v>30</v>
      </c>
      <c r="D503" s="721">
        <v>150.59</v>
      </c>
    </row>
    <row r="504" spans="1:4">
      <c r="A504" s="1079">
        <v>1745</v>
      </c>
      <c r="B504" s="1080" t="s">
        <v>6261</v>
      </c>
      <c r="C504" s="1079" t="s">
        <v>30</v>
      </c>
      <c r="D504" s="718">
        <v>179.07</v>
      </c>
    </row>
    <row r="505" spans="1:4">
      <c r="A505" s="719">
        <v>1750</v>
      </c>
      <c r="B505" s="720" t="s">
        <v>6262</v>
      </c>
      <c r="C505" s="719" t="s">
        <v>30</v>
      </c>
      <c r="D505" s="721">
        <v>418.47</v>
      </c>
    </row>
    <row r="506" spans="1:4">
      <c r="A506" s="1079">
        <v>541</v>
      </c>
      <c r="B506" s="1080" t="s">
        <v>1991</v>
      </c>
      <c r="C506" s="1079" t="s">
        <v>30</v>
      </c>
      <c r="D506" s="718">
        <v>95</v>
      </c>
    </row>
    <row r="507" spans="1:4">
      <c r="A507" s="719">
        <v>542</v>
      </c>
      <c r="B507" s="720" t="s">
        <v>1992</v>
      </c>
      <c r="C507" s="719" t="s">
        <v>30</v>
      </c>
      <c r="D507" s="721">
        <v>119.08</v>
      </c>
    </row>
    <row r="508" spans="1:4">
      <c r="A508" s="1079">
        <v>540</v>
      </c>
      <c r="B508" s="1080" t="s">
        <v>1993</v>
      </c>
      <c r="C508" s="1079" t="s">
        <v>30</v>
      </c>
      <c r="D508" s="718">
        <v>268.35000000000002</v>
      </c>
    </row>
    <row r="509" spans="1:4" ht="30">
      <c r="A509" s="719">
        <v>38364</v>
      </c>
      <c r="B509" s="720" t="s">
        <v>11871</v>
      </c>
      <c r="C509" s="719" t="s">
        <v>30</v>
      </c>
      <c r="D509" s="721">
        <v>324.94</v>
      </c>
    </row>
    <row r="510" spans="1:4">
      <c r="A510" s="1079">
        <v>11692</v>
      </c>
      <c r="B510" s="1080" t="s">
        <v>6263</v>
      </c>
      <c r="C510" s="1079" t="s">
        <v>0</v>
      </c>
      <c r="D510" s="718">
        <v>132.31</v>
      </c>
    </row>
    <row r="511" spans="1:4">
      <c r="A511" s="719">
        <v>11687</v>
      </c>
      <c r="B511" s="720" t="s">
        <v>1994</v>
      </c>
      <c r="C511" s="719" t="s">
        <v>29</v>
      </c>
      <c r="D511" s="721">
        <v>666.75</v>
      </c>
    </row>
    <row r="512" spans="1:4">
      <c r="A512" s="1079">
        <v>11689</v>
      </c>
      <c r="B512" s="1080" t="s">
        <v>1995</v>
      </c>
      <c r="C512" s="1079" t="s">
        <v>29</v>
      </c>
      <c r="D512" s="718">
        <v>835.4</v>
      </c>
    </row>
    <row r="513" spans="1:4">
      <c r="A513" s="719">
        <v>11693</v>
      </c>
      <c r="B513" s="720" t="s">
        <v>1996</v>
      </c>
      <c r="C513" s="719" t="s">
        <v>0</v>
      </c>
      <c r="D513" s="721">
        <v>105.33</v>
      </c>
    </row>
    <row r="514" spans="1:4">
      <c r="A514" s="1079">
        <v>36215</v>
      </c>
      <c r="B514" s="1080" t="s">
        <v>6264</v>
      </c>
      <c r="C514" s="1079" t="s">
        <v>30</v>
      </c>
      <c r="D514" s="718">
        <v>705.43</v>
      </c>
    </row>
    <row r="515" spans="1:4">
      <c r="A515" s="719">
        <v>38381</v>
      </c>
      <c r="B515" s="720" t="s">
        <v>10477</v>
      </c>
      <c r="C515" s="719" t="s">
        <v>30</v>
      </c>
      <c r="D515" s="721">
        <v>6.72</v>
      </c>
    </row>
    <row r="516" spans="1:4">
      <c r="A516" s="1079">
        <v>39621</v>
      </c>
      <c r="B516" s="1080" t="s">
        <v>6265</v>
      </c>
      <c r="C516" s="1079" t="s">
        <v>1803</v>
      </c>
      <c r="D516" s="718">
        <v>1112.6500000000001</v>
      </c>
    </row>
    <row r="517" spans="1:4">
      <c r="A517" s="719">
        <v>39624</v>
      </c>
      <c r="B517" s="720" t="s">
        <v>6266</v>
      </c>
      <c r="C517" s="719" t="s">
        <v>1803</v>
      </c>
      <c r="D517" s="721">
        <v>1125.93</v>
      </c>
    </row>
    <row r="518" spans="1:4">
      <c r="A518" s="1079">
        <v>39615</v>
      </c>
      <c r="B518" s="1080" t="s">
        <v>6267</v>
      </c>
      <c r="C518" s="1079" t="s">
        <v>30</v>
      </c>
      <c r="D518" s="718">
        <v>388.17</v>
      </c>
    </row>
    <row r="519" spans="1:4">
      <c r="A519" s="719">
        <v>39620</v>
      </c>
      <c r="B519" s="720" t="s">
        <v>6268</v>
      </c>
      <c r="C519" s="719" t="s">
        <v>30</v>
      </c>
      <c r="D519" s="721">
        <v>593.41</v>
      </c>
    </row>
    <row r="520" spans="1:4">
      <c r="A520" s="1079">
        <v>39623</v>
      </c>
      <c r="B520" s="1080" t="s">
        <v>6269</v>
      </c>
      <c r="C520" s="1079" t="s">
        <v>30</v>
      </c>
      <c r="D520" s="718">
        <v>574.62</v>
      </c>
    </row>
    <row r="521" spans="1:4">
      <c r="A521" s="719">
        <v>36214</v>
      </c>
      <c r="B521" s="720" t="s">
        <v>1997</v>
      </c>
      <c r="C521" s="719" t="s">
        <v>30</v>
      </c>
      <c r="D521" s="721">
        <v>227.3</v>
      </c>
    </row>
    <row r="522" spans="1:4">
      <c r="A522" s="1079">
        <v>36207</v>
      </c>
      <c r="B522" s="1080" t="s">
        <v>6270</v>
      </c>
      <c r="C522" s="1079" t="s">
        <v>30</v>
      </c>
      <c r="D522" s="718">
        <v>312.45</v>
      </c>
    </row>
    <row r="523" spans="1:4">
      <c r="A523" s="719">
        <v>36209</v>
      </c>
      <c r="B523" s="720" t="s">
        <v>6271</v>
      </c>
      <c r="C523" s="719" t="s">
        <v>30</v>
      </c>
      <c r="D523" s="721">
        <v>358.59</v>
      </c>
    </row>
    <row r="524" spans="1:4">
      <c r="A524" s="1079">
        <v>36210</v>
      </c>
      <c r="B524" s="1080" t="s">
        <v>1998</v>
      </c>
      <c r="C524" s="1079" t="s">
        <v>30</v>
      </c>
      <c r="D524" s="718">
        <v>387.98</v>
      </c>
    </row>
    <row r="525" spans="1:4">
      <c r="A525" s="719">
        <v>36212</v>
      </c>
      <c r="B525" s="720" t="s">
        <v>9612</v>
      </c>
      <c r="C525" s="719" t="s">
        <v>30</v>
      </c>
      <c r="D525" s="721">
        <v>382.5</v>
      </c>
    </row>
    <row r="526" spans="1:4">
      <c r="A526" s="1079">
        <v>36211</v>
      </c>
      <c r="B526" s="1080" t="s">
        <v>11354</v>
      </c>
      <c r="C526" s="1079" t="s">
        <v>30</v>
      </c>
      <c r="D526" s="718">
        <v>359.77</v>
      </c>
    </row>
    <row r="527" spans="1:4">
      <c r="A527" s="719">
        <v>36204</v>
      </c>
      <c r="B527" s="720" t="s">
        <v>1999</v>
      </c>
      <c r="C527" s="719" t="s">
        <v>30</v>
      </c>
      <c r="D527" s="721">
        <v>137.56</v>
      </c>
    </row>
    <row r="528" spans="1:4">
      <c r="A528" s="1079">
        <v>36205</v>
      </c>
      <c r="B528" s="1080" t="s">
        <v>2000</v>
      </c>
      <c r="C528" s="1079" t="s">
        <v>30</v>
      </c>
      <c r="D528" s="718">
        <v>152.78</v>
      </c>
    </row>
    <row r="529" spans="1:4">
      <c r="A529" s="719">
        <v>36081</v>
      </c>
      <c r="B529" s="720" t="s">
        <v>2001</v>
      </c>
      <c r="C529" s="719" t="s">
        <v>30</v>
      </c>
      <c r="D529" s="721">
        <v>162.9</v>
      </c>
    </row>
    <row r="530" spans="1:4">
      <c r="A530" s="1079">
        <v>36206</v>
      </c>
      <c r="B530" s="1080" t="s">
        <v>2002</v>
      </c>
      <c r="C530" s="1079" t="s">
        <v>30</v>
      </c>
      <c r="D530" s="718">
        <v>170.66</v>
      </c>
    </row>
    <row r="531" spans="1:4">
      <c r="A531" s="719">
        <v>36218</v>
      </c>
      <c r="B531" s="720" t="s">
        <v>2003</v>
      </c>
      <c r="C531" s="719" t="s">
        <v>30</v>
      </c>
      <c r="D531" s="721">
        <v>110.37</v>
      </c>
    </row>
    <row r="532" spans="1:4">
      <c r="A532" s="1079">
        <v>36220</v>
      </c>
      <c r="B532" s="1080" t="s">
        <v>2004</v>
      </c>
      <c r="C532" s="1079" t="s">
        <v>30</v>
      </c>
      <c r="D532" s="718">
        <v>126.56</v>
      </c>
    </row>
    <row r="533" spans="1:4">
      <c r="A533" s="719">
        <v>36080</v>
      </c>
      <c r="B533" s="720" t="s">
        <v>2005</v>
      </c>
      <c r="C533" s="719" t="s">
        <v>30</v>
      </c>
      <c r="D533" s="721">
        <v>136.9</v>
      </c>
    </row>
    <row r="534" spans="1:4">
      <c r="A534" s="1079">
        <v>36223</v>
      </c>
      <c r="B534" s="1080" t="s">
        <v>2006</v>
      </c>
      <c r="C534" s="1079" t="s">
        <v>30</v>
      </c>
      <c r="D534" s="718">
        <v>143.35</v>
      </c>
    </row>
    <row r="535" spans="1:4">
      <c r="A535" s="719">
        <v>546</v>
      </c>
      <c r="B535" s="720" t="s">
        <v>11355</v>
      </c>
      <c r="C535" s="719" t="s">
        <v>26</v>
      </c>
      <c r="D535" s="721">
        <v>4.7699999999999996</v>
      </c>
    </row>
    <row r="536" spans="1:4">
      <c r="A536" s="1079">
        <v>557</v>
      </c>
      <c r="B536" s="1080" t="s">
        <v>6272</v>
      </c>
      <c r="C536" s="1079" t="s">
        <v>29</v>
      </c>
      <c r="D536" s="718">
        <v>18.309999999999999</v>
      </c>
    </row>
    <row r="537" spans="1:4">
      <c r="A537" s="719">
        <v>552</v>
      </c>
      <c r="B537" s="720" t="s">
        <v>6273</v>
      </c>
      <c r="C537" s="719" t="s">
        <v>29</v>
      </c>
      <c r="D537" s="721">
        <v>9.01</v>
      </c>
    </row>
    <row r="538" spans="1:4">
      <c r="A538" s="1079">
        <v>555</v>
      </c>
      <c r="B538" s="1080" t="s">
        <v>6274</v>
      </c>
      <c r="C538" s="1079" t="s">
        <v>29</v>
      </c>
      <c r="D538" s="718">
        <v>5.52</v>
      </c>
    </row>
    <row r="539" spans="1:4">
      <c r="A539" s="719">
        <v>565</v>
      </c>
      <c r="B539" s="720" t="s">
        <v>6275</v>
      </c>
      <c r="C539" s="719" t="s">
        <v>29</v>
      </c>
      <c r="D539" s="721">
        <v>8.44</v>
      </c>
    </row>
    <row r="540" spans="1:4">
      <c r="A540" s="1079">
        <v>549</v>
      </c>
      <c r="B540" s="1080" t="s">
        <v>6276</v>
      </c>
      <c r="C540" s="1079" t="s">
        <v>29</v>
      </c>
      <c r="D540" s="718">
        <v>24.13</v>
      </c>
    </row>
    <row r="541" spans="1:4">
      <c r="A541" s="719">
        <v>559</v>
      </c>
      <c r="B541" s="720" t="s">
        <v>6277</v>
      </c>
      <c r="C541" s="719" t="s">
        <v>29</v>
      </c>
      <c r="D541" s="721">
        <v>12.06</v>
      </c>
    </row>
    <row r="542" spans="1:4">
      <c r="A542" s="1079">
        <v>551</v>
      </c>
      <c r="B542" s="1080" t="s">
        <v>6278</v>
      </c>
      <c r="C542" s="1079" t="s">
        <v>29</v>
      </c>
      <c r="D542" s="718">
        <v>47.15</v>
      </c>
    </row>
    <row r="543" spans="1:4">
      <c r="A543" s="719">
        <v>547</v>
      </c>
      <c r="B543" s="720" t="s">
        <v>6279</v>
      </c>
      <c r="C543" s="719" t="s">
        <v>29</v>
      </c>
      <c r="D543" s="721">
        <v>18.07</v>
      </c>
    </row>
    <row r="544" spans="1:4">
      <c r="A544" s="1079">
        <v>560</v>
      </c>
      <c r="B544" s="1080" t="s">
        <v>6280</v>
      </c>
      <c r="C544" s="1079" t="s">
        <v>29</v>
      </c>
      <c r="D544" s="718">
        <v>15.27</v>
      </c>
    </row>
    <row r="545" spans="1:4">
      <c r="A545" s="719">
        <v>566</v>
      </c>
      <c r="B545" s="720" t="s">
        <v>6281</v>
      </c>
      <c r="C545" s="719" t="s">
        <v>29</v>
      </c>
      <c r="D545" s="721">
        <v>2.4500000000000002</v>
      </c>
    </row>
    <row r="546" spans="1:4">
      <c r="A546" s="1079">
        <v>563</v>
      </c>
      <c r="B546" s="1080" t="s">
        <v>6282</v>
      </c>
      <c r="C546" s="1079" t="s">
        <v>29</v>
      </c>
      <c r="D546" s="718">
        <v>13.72</v>
      </c>
    </row>
    <row r="547" spans="1:4">
      <c r="A547" s="719">
        <v>581</v>
      </c>
      <c r="B547" s="720" t="s">
        <v>2007</v>
      </c>
      <c r="C547" s="719" t="s">
        <v>0</v>
      </c>
      <c r="D547" s="721">
        <v>829.99</v>
      </c>
    </row>
    <row r="548" spans="1:4">
      <c r="A548" s="1079">
        <v>38127</v>
      </c>
      <c r="B548" s="1080" t="s">
        <v>6283</v>
      </c>
      <c r="C548" s="1079" t="s">
        <v>30</v>
      </c>
      <c r="D548" s="718">
        <v>355.15</v>
      </c>
    </row>
    <row r="549" spans="1:4">
      <c r="A549" s="719">
        <v>13373</v>
      </c>
      <c r="B549" s="720" t="s">
        <v>6284</v>
      </c>
      <c r="C549" s="719" t="s">
        <v>30</v>
      </c>
      <c r="D549" s="721">
        <v>10.16</v>
      </c>
    </row>
    <row r="550" spans="1:4">
      <c r="A550" s="1079">
        <v>13374</v>
      </c>
      <c r="B550" s="1080" t="s">
        <v>6285</v>
      </c>
      <c r="C550" s="1079" t="s">
        <v>30</v>
      </c>
      <c r="D550" s="718">
        <v>28.92</v>
      </c>
    </row>
    <row r="551" spans="1:4">
      <c r="A551" s="719">
        <v>38060</v>
      </c>
      <c r="B551" s="720" t="s">
        <v>6286</v>
      </c>
      <c r="C551" s="719" t="s">
        <v>30</v>
      </c>
      <c r="D551" s="721">
        <v>37.64</v>
      </c>
    </row>
    <row r="552" spans="1:4">
      <c r="A552" s="1079">
        <v>10956</v>
      </c>
      <c r="B552" s="1080" t="s">
        <v>6287</v>
      </c>
      <c r="C552" s="1079" t="s">
        <v>30</v>
      </c>
      <c r="D552" s="718">
        <v>39.11</v>
      </c>
    </row>
    <row r="553" spans="1:4">
      <c r="A553" s="719">
        <v>39380</v>
      </c>
      <c r="B553" s="720" t="s">
        <v>11872</v>
      </c>
      <c r="C553" s="719" t="s">
        <v>30</v>
      </c>
      <c r="D553" s="721">
        <v>5.71</v>
      </c>
    </row>
    <row r="554" spans="1:4">
      <c r="A554" s="1079">
        <v>37597</v>
      </c>
      <c r="B554" s="1080" t="s">
        <v>2008</v>
      </c>
      <c r="C554" s="1079" t="s">
        <v>30</v>
      </c>
      <c r="D554" s="718">
        <v>235625</v>
      </c>
    </row>
    <row r="555" spans="1:4" ht="30">
      <c r="A555" s="719">
        <v>183</v>
      </c>
      <c r="B555" s="720" t="s">
        <v>10960</v>
      </c>
      <c r="C555" s="719" t="s">
        <v>1801</v>
      </c>
      <c r="D555" s="721">
        <v>86.5</v>
      </c>
    </row>
    <row r="556" spans="1:4" ht="30">
      <c r="A556" s="1079">
        <v>184</v>
      </c>
      <c r="B556" s="1080" t="s">
        <v>10961</v>
      </c>
      <c r="C556" s="1079" t="s">
        <v>1801</v>
      </c>
      <c r="D556" s="718">
        <v>57.17</v>
      </c>
    </row>
    <row r="557" spans="1:4" ht="30">
      <c r="A557" s="719">
        <v>195</v>
      </c>
      <c r="B557" s="720" t="s">
        <v>10962</v>
      </c>
      <c r="C557" s="719" t="s">
        <v>1801</v>
      </c>
      <c r="D557" s="721">
        <v>70.27</v>
      </c>
    </row>
    <row r="558" spans="1:4" ht="30">
      <c r="A558" s="1079">
        <v>194</v>
      </c>
      <c r="B558" s="1080" t="s">
        <v>10963</v>
      </c>
      <c r="C558" s="1079" t="s">
        <v>1801</v>
      </c>
      <c r="D558" s="718">
        <v>38.200000000000003</v>
      </c>
    </row>
    <row r="559" spans="1:4" ht="30">
      <c r="A559" s="719">
        <v>20001</v>
      </c>
      <c r="B559" s="720" t="s">
        <v>6288</v>
      </c>
      <c r="C559" s="719" t="s">
        <v>1801</v>
      </c>
      <c r="D559" s="721">
        <v>70.02</v>
      </c>
    </row>
    <row r="560" spans="1:4" ht="30">
      <c r="A560" s="1079">
        <v>181</v>
      </c>
      <c r="B560" s="1080" t="s">
        <v>10964</v>
      </c>
      <c r="C560" s="1079" t="s">
        <v>1801</v>
      </c>
      <c r="D560" s="718">
        <v>94.73</v>
      </c>
    </row>
    <row r="561" spans="1:4" ht="30">
      <c r="A561" s="719">
        <v>10535</v>
      </c>
      <c r="B561" s="720" t="s">
        <v>6289</v>
      </c>
      <c r="C561" s="719" t="s">
        <v>30</v>
      </c>
      <c r="D561" s="721">
        <v>3400</v>
      </c>
    </row>
    <row r="562" spans="1:4">
      <c r="A562" s="1079">
        <v>10537</v>
      </c>
      <c r="B562" s="1080" t="s">
        <v>6290</v>
      </c>
      <c r="C562" s="1079" t="s">
        <v>30</v>
      </c>
      <c r="D562" s="718">
        <v>4636.67</v>
      </c>
    </row>
    <row r="563" spans="1:4">
      <c r="A563" s="719">
        <v>13891</v>
      </c>
      <c r="B563" s="720" t="s">
        <v>6291</v>
      </c>
      <c r="C563" s="719" t="s">
        <v>30</v>
      </c>
      <c r="D563" s="721">
        <v>4252.88</v>
      </c>
    </row>
    <row r="564" spans="1:4">
      <c r="A564" s="1079">
        <v>25975</v>
      </c>
      <c r="B564" s="1080" t="s">
        <v>6292</v>
      </c>
      <c r="C564" s="1079" t="s">
        <v>30</v>
      </c>
      <c r="D564" s="718">
        <v>18498.3</v>
      </c>
    </row>
    <row r="565" spans="1:4" ht="30">
      <c r="A565" s="719">
        <v>36396</v>
      </c>
      <c r="B565" s="720" t="s">
        <v>6293</v>
      </c>
      <c r="C565" s="719" t="s">
        <v>30</v>
      </c>
      <c r="D565" s="721">
        <v>3889.83</v>
      </c>
    </row>
    <row r="566" spans="1:4" ht="30">
      <c r="A566" s="1079">
        <v>36397</v>
      </c>
      <c r="B566" s="1080" t="s">
        <v>6294</v>
      </c>
      <c r="C566" s="1079" t="s">
        <v>30</v>
      </c>
      <c r="D566" s="718">
        <v>13830.5</v>
      </c>
    </row>
    <row r="567" spans="1:4">
      <c r="A567" s="719">
        <v>36398</v>
      </c>
      <c r="B567" s="720" t="s">
        <v>6295</v>
      </c>
      <c r="C567" s="719" t="s">
        <v>30</v>
      </c>
      <c r="D567" s="721">
        <v>16809.830000000002</v>
      </c>
    </row>
    <row r="568" spans="1:4">
      <c r="A568" s="1079">
        <v>647</v>
      </c>
      <c r="B568" s="1080" t="s">
        <v>2009</v>
      </c>
      <c r="C568" s="1079" t="s">
        <v>171</v>
      </c>
      <c r="D568" s="718">
        <v>14.4</v>
      </c>
    </row>
    <row r="569" spans="1:4">
      <c r="A569" s="719">
        <v>40920</v>
      </c>
      <c r="B569" s="720" t="s">
        <v>8943</v>
      </c>
      <c r="C569" s="719" t="s">
        <v>161</v>
      </c>
      <c r="D569" s="721">
        <v>2536.19</v>
      </c>
    </row>
    <row r="570" spans="1:4">
      <c r="A570" s="1079">
        <v>7266</v>
      </c>
      <c r="B570" s="1080" t="s">
        <v>6296</v>
      </c>
      <c r="C570" s="1079" t="s">
        <v>1463</v>
      </c>
      <c r="D570" s="718">
        <v>480.5</v>
      </c>
    </row>
    <row r="571" spans="1:4">
      <c r="A571" s="719">
        <v>7270</v>
      </c>
      <c r="B571" s="720" t="s">
        <v>6297</v>
      </c>
      <c r="C571" s="719" t="s">
        <v>30</v>
      </c>
      <c r="D571" s="721">
        <v>0.45</v>
      </c>
    </row>
    <row r="572" spans="1:4">
      <c r="A572" s="1079">
        <v>7269</v>
      </c>
      <c r="B572" s="1080" t="s">
        <v>6298</v>
      </c>
      <c r="C572" s="1079" t="s">
        <v>30</v>
      </c>
      <c r="D572" s="718">
        <v>0.32</v>
      </c>
    </row>
    <row r="573" spans="1:4">
      <c r="A573" s="719">
        <v>7271</v>
      </c>
      <c r="B573" s="720" t="s">
        <v>6299</v>
      </c>
      <c r="C573" s="719" t="s">
        <v>30</v>
      </c>
      <c r="D573" s="721">
        <v>0.48</v>
      </c>
    </row>
    <row r="574" spans="1:4">
      <c r="A574" s="1079">
        <v>7268</v>
      </c>
      <c r="B574" s="1080" t="s">
        <v>6300</v>
      </c>
      <c r="C574" s="1079" t="s">
        <v>30</v>
      </c>
      <c r="D574" s="718">
        <v>0.68</v>
      </c>
    </row>
    <row r="575" spans="1:4">
      <c r="A575" s="719">
        <v>7267</v>
      </c>
      <c r="B575" s="720" t="s">
        <v>6301</v>
      </c>
      <c r="C575" s="719" t="s">
        <v>30</v>
      </c>
      <c r="D575" s="721">
        <v>0.33</v>
      </c>
    </row>
    <row r="576" spans="1:4">
      <c r="A576" s="1079">
        <v>38783</v>
      </c>
      <c r="B576" s="1080" t="s">
        <v>6302</v>
      </c>
      <c r="C576" s="1079" t="s">
        <v>30</v>
      </c>
      <c r="D576" s="718">
        <v>0.6</v>
      </c>
    </row>
    <row r="577" spans="1:4">
      <c r="A577" s="719">
        <v>37593</v>
      </c>
      <c r="B577" s="720" t="s">
        <v>6303</v>
      </c>
      <c r="C577" s="719" t="s">
        <v>30</v>
      </c>
      <c r="D577" s="721">
        <v>1.57</v>
      </c>
    </row>
    <row r="578" spans="1:4">
      <c r="A578" s="1079">
        <v>37594</v>
      </c>
      <c r="B578" s="1080" t="s">
        <v>10965</v>
      </c>
      <c r="C578" s="1079" t="s">
        <v>30</v>
      </c>
      <c r="D578" s="718">
        <v>1.92</v>
      </c>
    </row>
    <row r="579" spans="1:4">
      <c r="A579" s="719">
        <v>37592</v>
      </c>
      <c r="B579" s="720" t="s">
        <v>6304</v>
      </c>
      <c r="C579" s="719" t="s">
        <v>30</v>
      </c>
      <c r="D579" s="721">
        <v>1.17</v>
      </c>
    </row>
    <row r="580" spans="1:4">
      <c r="A580" s="1079">
        <v>34556</v>
      </c>
      <c r="B580" s="1080" t="s">
        <v>6305</v>
      </c>
      <c r="C580" s="1079" t="s">
        <v>30</v>
      </c>
      <c r="D580" s="718">
        <v>2.4300000000000002</v>
      </c>
    </row>
    <row r="581" spans="1:4">
      <c r="A581" s="719">
        <v>37873</v>
      </c>
      <c r="B581" s="720" t="s">
        <v>6306</v>
      </c>
      <c r="C581" s="719" t="s">
        <v>30</v>
      </c>
      <c r="D581" s="721">
        <v>2.65</v>
      </c>
    </row>
    <row r="582" spans="1:4">
      <c r="A582" s="1079">
        <v>34564</v>
      </c>
      <c r="B582" s="1080" t="s">
        <v>6307</v>
      </c>
      <c r="C582" s="1079" t="s">
        <v>30</v>
      </c>
      <c r="D582" s="718">
        <v>3.04</v>
      </c>
    </row>
    <row r="583" spans="1:4">
      <c r="A583" s="719">
        <v>34565</v>
      </c>
      <c r="B583" s="720" t="s">
        <v>6308</v>
      </c>
      <c r="C583" s="719" t="s">
        <v>30</v>
      </c>
      <c r="D583" s="721">
        <v>3.51</v>
      </c>
    </row>
    <row r="584" spans="1:4">
      <c r="A584" s="1079">
        <v>38590</v>
      </c>
      <c r="B584" s="1080" t="s">
        <v>6309</v>
      </c>
      <c r="C584" s="1079" t="s">
        <v>30</v>
      </c>
      <c r="D584" s="718">
        <v>2.04</v>
      </c>
    </row>
    <row r="585" spans="1:4">
      <c r="A585" s="719">
        <v>34566</v>
      </c>
      <c r="B585" s="720" t="s">
        <v>6310</v>
      </c>
      <c r="C585" s="719" t="s">
        <v>30</v>
      </c>
      <c r="D585" s="721">
        <v>1.9</v>
      </c>
    </row>
    <row r="586" spans="1:4">
      <c r="A586" s="1079">
        <v>34567</v>
      </c>
      <c r="B586" s="1080" t="s">
        <v>6311</v>
      </c>
      <c r="C586" s="1079" t="s">
        <v>30</v>
      </c>
      <c r="D586" s="718">
        <v>2.14</v>
      </c>
    </row>
    <row r="587" spans="1:4">
      <c r="A587" s="719">
        <v>38591</v>
      </c>
      <c r="B587" s="720" t="s">
        <v>6312</v>
      </c>
      <c r="C587" s="719" t="s">
        <v>30</v>
      </c>
      <c r="D587" s="721">
        <v>2.31</v>
      </c>
    </row>
    <row r="588" spans="1:4">
      <c r="A588" s="1079">
        <v>34568</v>
      </c>
      <c r="B588" s="1080" t="s">
        <v>6313</v>
      </c>
      <c r="C588" s="1079" t="s">
        <v>30</v>
      </c>
      <c r="D588" s="718">
        <v>2.79</v>
      </c>
    </row>
    <row r="589" spans="1:4">
      <c r="A589" s="719">
        <v>34569</v>
      </c>
      <c r="B589" s="720" t="s">
        <v>6314</v>
      </c>
      <c r="C589" s="719" t="s">
        <v>30</v>
      </c>
      <c r="D589" s="721">
        <v>2.85</v>
      </c>
    </row>
    <row r="590" spans="1:4">
      <c r="A590" s="1079">
        <v>34570</v>
      </c>
      <c r="B590" s="1080" t="s">
        <v>6315</v>
      </c>
      <c r="C590" s="1079" t="s">
        <v>30</v>
      </c>
      <c r="D590" s="718">
        <v>3.05</v>
      </c>
    </row>
    <row r="591" spans="1:4">
      <c r="A591" s="719">
        <v>25070</v>
      </c>
      <c r="B591" s="720" t="s">
        <v>6316</v>
      </c>
      <c r="C591" s="719" t="s">
        <v>30</v>
      </c>
      <c r="D591" s="721">
        <v>2.33</v>
      </c>
    </row>
    <row r="592" spans="1:4">
      <c r="A592" s="1079">
        <v>34571</v>
      </c>
      <c r="B592" s="1080" t="s">
        <v>6317</v>
      </c>
      <c r="C592" s="1079" t="s">
        <v>30</v>
      </c>
      <c r="D592" s="718">
        <v>2.38</v>
      </c>
    </row>
    <row r="593" spans="1:4">
      <c r="A593" s="719">
        <v>34573</v>
      </c>
      <c r="B593" s="720" t="s">
        <v>6318</v>
      </c>
      <c r="C593" s="719" t="s">
        <v>30</v>
      </c>
      <c r="D593" s="721">
        <v>2.5099999999999998</v>
      </c>
    </row>
    <row r="594" spans="1:4">
      <c r="A594" s="1079">
        <v>37107</v>
      </c>
      <c r="B594" s="1080" t="s">
        <v>6319</v>
      </c>
      <c r="C594" s="1079" t="s">
        <v>30</v>
      </c>
      <c r="D594" s="718">
        <v>3.7</v>
      </c>
    </row>
    <row r="595" spans="1:4">
      <c r="A595" s="719">
        <v>34576</v>
      </c>
      <c r="B595" s="720" t="s">
        <v>6320</v>
      </c>
      <c r="C595" s="719" t="s">
        <v>30</v>
      </c>
      <c r="D595" s="721">
        <v>3.47</v>
      </c>
    </row>
    <row r="596" spans="1:4">
      <c r="A596" s="1079">
        <v>34577</v>
      </c>
      <c r="B596" s="1080" t="s">
        <v>6321</v>
      </c>
      <c r="C596" s="1079" t="s">
        <v>30</v>
      </c>
      <c r="D596" s="718">
        <v>3.7</v>
      </c>
    </row>
    <row r="597" spans="1:4">
      <c r="A597" s="719">
        <v>34578</v>
      </c>
      <c r="B597" s="720" t="s">
        <v>6322</v>
      </c>
      <c r="C597" s="719" t="s">
        <v>30</v>
      </c>
      <c r="D597" s="721">
        <v>4.1100000000000003</v>
      </c>
    </row>
    <row r="598" spans="1:4">
      <c r="A598" s="1079">
        <v>34579</v>
      </c>
      <c r="B598" s="1080" t="s">
        <v>6323</v>
      </c>
      <c r="C598" s="1079" t="s">
        <v>30</v>
      </c>
      <c r="D598" s="718">
        <v>5.27</v>
      </c>
    </row>
    <row r="599" spans="1:4">
      <c r="A599" s="719">
        <v>25067</v>
      </c>
      <c r="B599" s="720" t="s">
        <v>6324</v>
      </c>
      <c r="C599" s="719" t="s">
        <v>30</v>
      </c>
      <c r="D599" s="721">
        <v>3.04</v>
      </c>
    </row>
    <row r="600" spans="1:4">
      <c r="A600" s="1079">
        <v>34580</v>
      </c>
      <c r="B600" s="1080" t="s">
        <v>6325</v>
      </c>
      <c r="C600" s="1079" t="s">
        <v>30</v>
      </c>
      <c r="D600" s="718">
        <v>3.31</v>
      </c>
    </row>
    <row r="601" spans="1:4">
      <c r="A601" s="719">
        <v>25071</v>
      </c>
      <c r="B601" s="720" t="s">
        <v>6326</v>
      </c>
      <c r="C601" s="719" t="s">
        <v>30</v>
      </c>
      <c r="D601" s="721">
        <v>1.6</v>
      </c>
    </row>
    <row r="602" spans="1:4">
      <c r="A602" s="1079">
        <v>38395</v>
      </c>
      <c r="B602" s="1080" t="s">
        <v>10478</v>
      </c>
      <c r="C602" s="1079" t="s">
        <v>30</v>
      </c>
      <c r="D602" s="718">
        <v>5.61</v>
      </c>
    </row>
    <row r="603" spans="1:4">
      <c r="A603" s="719">
        <v>34583</v>
      </c>
      <c r="B603" s="720" t="s">
        <v>2010</v>
      </c>
      <c r="C603" s="719" t="s">
        <v>0</v>
      </c>
      <c r="D603" s="721">
        <v>74.430000000000007</v>
      </c>
    </row>
    <row r="604" spans="1:4">
      <c r="A604" s="1079">
        <v>34584</v>
      </c>
      <c r="B604" s="1080" t="s">
        <v>2011</v>
      </c>
      <c r="C604" s="1079" t="s">
        <v>0</v>
      </c>
      <c r="D604" s="718">
        <v>41.66</v>
      </c>
    </row>
    <row r="605" spans="1:4" ht="30">
      <c r="A605" s="719">
        <v>709</v>
      </c>
      <c r="B605" s="720" t="s">
        <v>6327</v>
      </c>
      <c r="C605" s="719" t="s">
        <v>0</v>
      </c>
      <c r="D605" s="721">
        <v>562.66999999999996</v>
      </c>
    </row>
    <row r="606" spans="1:4">
      <c r="A606" s="1079">
        <v>715</v>
      </c>
      <c r="B606" s="1080" t="s">
        <v>6328</v>
      </c>
      <c r="C606" s="1079" t="s">
        <v>30</v>
      </c>
      <c r="D606" s="718">
        <v>10.9</v>
      </c>
    </row>
    <row r="607" spans="1:4">
      <c r="A607" s="719">
        <v>718</v>
      </c>
      <c r="B607" s="720" t="s">
        <v>6329</v>
      </c>
      <c r="C607" s="719" t="s">
        <v>30</v>
      </c>
      <c r="D607" s="721">
        <v>16.239999999999998</v>
      </c>
    </row>
    <row r="608" spans="1:4">
      <c r="A608" s="1079">
        <v>10610</v>
      </c>
      <c r="B608" s="1080" t="s">
        <v>6330</v>
      </c>
      <c r="C608" s="1079" t="s">
        <v>30</v>
      </c>
      <c r="D608" s="718">
        <v>1.29</v>
      </c>
    </row>
    <row r="609" spans="1:4">
      <c r="A609" s="719">
        <v>34585</v>
      </c>
      <c r="B609" s="720" t="s">
        <v>6331</v>
      </c>
      <c r="C609" s="719" t="s">
        <v>30</v>
      </c>
      <c r="D609" s="721">
        <v>1.32</v>
      </c>
    </row>
    <row r="610" spans="1:4">
      <c r="A610" s="1079">
        <v>34586</v>
      </c>
      <c r="B610" s="1080" t="s">
        <v>6332</v>
      </c>
      <c r="C610" s="1079" t="s">
        <v>30</v>
      </c>
      <c r="D610" s="718">
        <v>1.33</v>
      </c>
    </row>
    <row r="611" spans="1:4">
      <c r="A611" s="719">
        <v>38603</v>
      </c>
      <c r="B611" s="720" t="s">
        <v>6333</v>
      </c>
      <c r="C611" s="719" t="s">
        <v>30</v>
      </c>
      <c r="D611" s="721">
        <v>1.54</v>
      </c>
    </row>
    <row r="612" spans="1:4">
      <c r="A612" s="1079">
        <v>34588</v>
      </c>
      <c r="B612" s="1080" t="s">
        <v>6334</v>
      </c>
      <c r="C612" s="1079" t="s">
        <v>30</v>
      </c>
      <c r="D612" s="718">
        <v>1.72</v>
      </c>
    </row>
    <row r="613" spans="1:4">
      <c r="A613" s="719">
        <v>34590</v>
      </c>
      <c r="B613" s="720" t="s">
        <v>6335</v>
      </c>
      <c r="C613" s="719" t="s">
        <v>30</v>
      </c>
      <c r="D613" s="721">
        <v>1.85</v>
      </c>
    </row>
    <row r="614" spans="1:4">
      <c r="A614" s="1079">
        <v>34591</v>
      </c>
      <c r="B614" s="1080" t="s">
        <v>6336</v>
      </c>
      <c r="C614" s="1079" t="s">
        <v>30</v>
      </c>
      <c r="D614" s="718">
        <v>2.31</v>
      </c>
    </row>
    <row r="615" spans="1:4">
      <c r="A615" s="719">
        <v>37103</v>
      </c>
      <c r="B615" s="720" t="s">
        <v>10966</v>
      </c>
      <c r="C615" s="719" t="s">
        <v>30</v>
      </c>
      <c r="D615" s="721">
        <v>1.99</v>
      </c>
    </row>
    <row r="616" spans="1:4">
      <c r="A616" s="1079">
        <v>34555</v>
      </c>
      <c r="B616" s="1080" t="s">
        <v>10967</v>
      </c>
      <c r="C616" s="1079" t="s">
        <v>30</v>
      </c>
      <c r="D616" s="718">
        <v>2.4900000000000002</v>
      </c>
    </row>
    <row r="617" spans="1:4">
      <c r="A617" s="719">
        <v>34599</v>
      </c>
      <c r="B617" s="720" t="s">
        <v>10968</v>
      </c>
      <c r="C617" s="719" t="s">
        <v>30</v>
      </c>
      <c r="D617" s="721">
        <v>1.78</v>
      </c>
    </row>
    <row r="618" spans="1:4">
      <c r="A618" s="1079">
        <v>674</v>
      </c>
      <c r="B618" s="1080" t="s">
        <v>10218</v>
      </c>
      <c r="C618" s="1079" t="s">
        <v>0</v>
      </c>
      <c r="D618" s="718">
        <v>46.75</v>
      </c>
    </row>
    <row r="619" spans="1:4">
      <c r="A619" s="719">
        <v>34600</v>
      </c>
      <c r="B619" s="720" t="s">
        <v>10219</v>
      </c>
      <c r="C619" s="719" t="s">
        <v>0</v>
      </c>
      <c r="D619" s="721">
        <v>75.959999999999994</v>
      </c>
    </row>
    <row r="620" spans="1:4">
      <c r="A620" s="1079">
        <v>652</v>
      </c>
      <c r="B620" s="1080" t="s">
        <v>6337</v>
      </c>
      <c r="C620" s="1079" t="s">
        <v>0</v>
      </c>
      <c r="D620" s="718">
        <v>96.74</v>
      </c>
    </row>
    <row r="621" spans="1:4">
      <c r="A621" s="719">
        <v>34592</v>
      </c>
      <c r="B621" s="720" t="s">
        <v>6338</v>
      </c>
      <c r="C621" s="719" t="s">
        <v>30</v>
      </c>
      <c r="D621" s="721">
        <v>1.69</v>
      </c>
    </row>
    <row r="622" spans="1:4">
      <c r="A622" s="1079">
        <v>651</v>
      </c>
      <c r="B622" s="1080" t="s">
        <v>6339</v>
      </c>
      <c r="C622" s="1079" t="s">
        <v>30</v>
      </c>
      <c r="D622" s="718">
        <v>1.94</v>
      </c>
    </row>
    <row r="623" spans="1:4">
      <c r="A623" s="719">
        <v>654</v>
      </c>
      <c r="B623" s="720" t="s">
        <v>6340</v>
      </c>
      <c r="C623" s="719" t="s">
        <v>30</v>
      </c>
      <c r="D623" s="721">
        <v>2.5</v>
      </c>
    </row>
    <row r="624" spans="1:4">
      <c r="A624" s="1079">
        <v>650</v>
      </c>
      <c r="B624" s="1080" t="s">
        <v>6341</v>
      </c>
      <c r="C624" s="1079" t="s">
        <v>30</v>
      </c>
      <c r="D624" s="718">
        <v>1.65</v>
      </c>
    </row>
    <row r="625" spans="1:4">
      <c r="A625" s="719">
        <v>716</v>
      </c>
      <c r="B625" s="720" t="s">
        <v>6342</v>
      </c>
      <c r="C625" s="719" t="s">
        <v>30</v>
      </c>
      <c r="D625" s="721">
        <v>11.02</v>
      </c>
    </row>
    <row r="626" spans="1:4">
      <c r="A626" s="1079">
        <v>11981</v>
      </c>
      <c r="B626" s="1080" t="s">
        <v>6343</v>
      </c>
      <c r="C626" s="1079" t="s">
        <v>30</v>
      </c>
      <c r="D626" s="718">
        <v>11.13</v>
      </c>
    </row>
    <row r="627" spans="1:4" ht="30">
      <c r="A627" s="719">
        <v>695</v>
      </c>
      <c r="B627" s="720" t="s">
        <v>6344</v>
      </c>
      <c r="C627" s="719" t="s">
        <v>0</v>
      </c>
      <c r="D627" s="721">
        <v>34.04</v>
      </c>
    </row>
    <row r="628" spans="1:4" ht="30">
      <c r="A628" s="1079">
        <v>36156</v>
      </c>
      <c r="B628" s="1080" t="s">
        <v>11873</v>
      </c>
      <c r="C628" s="1079" t="s">
        <v>0</v>
      </c>
      <c r="D628" s="718">
        <v>44.14</v>
      </c>
    </row>
    <row r="629" spans="1:4" ht="30">
      <c r="A629" s="719">
        <v>36155</v>
      </c>
      <c r="B629" s="720" t="s">
        <v>6345</v>
      </c>
      <c r="C629" s="719" t="s">
        <v>0</v>
      </c>
      <c r="D629" s="721">
        <v>35.31</v>
      </c>
    </row>
    <row r="630" spans="1:4" ht="30">
      <c r="A630" s="1079">
        <v>36154</v>
      </c>
      <c r="B630" s="1080" t="s">
        <v>10479</v>
      </c>
      <c r="C630" s="1079" t="s">
        <v>0</v>
      </c>
      <c r="D630" s="718">
        <v>51.43</v>
      </c>
    </row>
    <row r="631" spans="1:4" ht="30">
      <c r="A631" s="719">
        <v>36196</v>
      </c>
      <c r="B631" s="720" t="s">
        <v>6346</v>
      </c>
      <c r="C631" s="719" t="s">
        <v>0</v>
      </c>
      <c r="D631" s="721">
        <v>41.93</v>
      </c>
    </row>
    <row r="632" spans="1:4" ht="30">
      <c r="A632" s="1079">
        <v>679</v>
      </c>
      <c r="B632" s="1080" t="s">
        <v>6347</v>
      </c>
      <c r="C632" s="1079" t="s">
        <v>0</v>
      </c>
      <c r="D632" s="718">
        <v>54.74</v>
      </c>
    </row>
    <row r="633" spans="1:4" ht="30">
      <c r="A633" s="719">
        <v>711</v>
      </c>
      <c r="B633" s="720" t="s">
        <v>6348</v>
      </c>
      <c r="C633" s="719" t="s">
        <v>0</v>
      </c>
      <c r="D633" s="721">
        <v>36.86</v>
      </c>
    </row>
    <row r="634" spans="1:4" ht="30">
      <c r="A634" s="1079">
        <v>712</v>
      </c>
      <c r="B634" s="1080" t="s">
        <v>6349</v>
      </c>
      <c r="C634" s="1079" t="s">
        <v>0</v>
      </c>
      <c r="D634" s="718">
        <v>43.7</v>
      </c>
    </row>
    <row r="635" spans="1:4" ht="30">
      <c r="A635" s="719">
        <v>36191</v>
      </c>
      <c r="B635" s="720" t="s">
        <v>6349</v>
      </c>
      <c r="C635" s="719" t="s">
        <v>30</v>
      </c>
      <c r="D635" s="721">
        <v>2.57</v>
      </c>
    </row>
    <row r="636" spans="1:4" ht="30">
      <c r="A636" s="1079">
        <v>36169</v>
      </c>
      <c r="B636" s="1080" t="s">
        <v>6350</v>
      </c>
      <c r="C636" s="1079" t="s">
        <v>0</v>
      </c>
      <c r="D636" s="718">
        <v>42.76</v>
      </c>
    </row>
    <row r="637" spans="1:4" ht="30">
      <c r="A637" s="719">
        <v>36172</v>
      </c>
      <c r="B637" s="720" t="s">
        <v>6351</v>
      </c>
      <c r="C637" s="719" t="s">
        <v>0</v>
      </c>
      <c r="D637" s="721">
        <v>35.31</v>
      </c>
    </row>
    <row r="638" spans="1:4" ht="30">
      <c r="A638" s="1079">
        <v>36174</v>
      </c>
      <c r="B638" s="1080" t="s">
        <v>6352</v>
      </c>
      <c r="C638" s="1079" t="s">
        <v>0</v>
      </c>
      <c r="D638" s="718">
        <v>52.97</v>
      </c>
    </row>
    <row r="639" spans="1:4" ht="30">
      <c r="A639" s="719">
        <v>36170</v>
      </c>
      <c r="B639" s="720" t="s">
        <v>6353</v>
      </c>
      <c r="C639" s="719" t="s">
        <v>0</v>
      </c>
      <c r="D639" s="721">
        <v>43.04</v>
      </c>
    </row>
    <row r="640" spans="1:4">
      <c r="A640" s="1079">
        <v>12614</v>
      </c>
      <c r="B640" s="1080" t="s">
        <v>9613</v>
      </c>
      <c r="C640" s="1079" t="s">
        <v>30</v>
      </c>
      <c r="D640" s="718">
        <v>16.420000000000002</v>
      </c>
    </row>
    <row r="641" spans="1:4">
      <c r="A641" s="719">
        <v>6140</v>
      </c>
      <c r="B641" s="720" t="s">
        <v>2012</v>
      </c>
      <c r="C641" s="719" t="s">
        <v>30</v>
      </c>
      <c r="D641" s="721">
        <v>2.34</v>
      </c>
    </row>
    <row r="642" spans="1:4">
      <c r="A642" s="1079">
        <v>38399</v>
      </c>
      <c r="B642" s="1080" t="s">
        <v>8546</v>
      </c>
      <c r="C642" s="1079" t="s">
        <v>30</v>
      </c>
      <c r="D642" s="718">
        <v>122.56</v>
      </c>
    </row>
    <row r="643" spans="1:4" ht="30">
      <c r="A643" s="719">
        <v>735</v>
      </c>
      <c r="B643" s="720" t="s">
        <v>6354</v>
      </c>
      <c r="C643" s="719" t="s">
        <v>30</v>
      </c>
      <c r="D643" s="721">
        <v>1308.94</v>
      </c>
    </row>
    <row r="644" spans="1:4" ht="30">
      <c r="A644" s="1079">
        <v>736</v>
      </c>
      <c r="B644" s="1080" t="s">
        <v>6355</v>
      </c>
      <c r="C644" s="1079" t="s">
        <v>30</v>
      </c>
      <c r="D644" s="718">
        <v>1100.58</v>
      </c>
    </row>
    <row r="645" spans="1:4" ht="30">
      <c r="A645" s="719">
        <v>729</v>
      </c>
      <c r="B645" s="720" t="s">
        <v>6356</v>
      </c>
      <c r="C645" s="719" t="s">
        <v>30</v>
      </c>
      <c r="D645" s="721">
        <v>448.5</v>
      </c>
    </row>
    <row r="646" spans="1:4" ht="30">
      <c r="A646" s="1079">
        <v>39925</v>
      </c>
      <c r="B646" s="1080" t="s">
        <v>6357</v>
      </c>
      <c r="C646" s="1079" t="s">
        <v>30</v>
      </c>
      <c r="D646" s="718">
        <v>6480.78</v>
      </c>
    </row>
    <row r="647" spans="1:4" ht="30">
      <c r="A647" s="719">
        <v>731</v>
      </c>
      <c r="B647" s="720" t="s">
        <v>6358</v>
      </c>
      <c r="C647" s="719" t="s">
        <v>30</v>
      </c>
      <c r="D647" s="721">
        <v>436.5</v>
      </c>
    </row>
    <row r="648" spans="1:4" ht="30">
      <c r="A648" s="1079">
        <v>10575</v>
      </c>
      <c r="B648" s="1080" t="s">
        <v>6359</v>
      </c>
      <c r="C648" s="1079" t="s">
        <v>30</v>
      </c>
      <c r="D648" s="718">
        <v>681.19</v>
      </c>
    </row>
    <row r="649" spans="1:4" ht="30">
      <c r="A649" s="719">
        <v>733</v>
      </c>
      <c r="B649" s="720" t="s">
        <v>6360</v>
      </c>
      <c r="C649" s="719" t="s">
        <v>30</v>
      </c>
      <c r="D649" s="721">
        <v>745.82</v>
      </c>
    </row>
    <row r="650" spans="1:4" ht="30">
      <c r="A650" s="1079">
        <v>732</v>
      </c>
      <c r="B650" s="1080" t="s">
        <v>6361</v>
      </c>
      <c r="C650" s="1079" t="s">
        <v>30</v>
      </c>
      <c r="D650" s="718">
        <v>735.79</v>
      </c>
    </row>
    <row r="651" spans="1:4" ht="30">
      <c r="A651" s="719">
        <v>737</v>
      </c>
      <c r="B651" s="720" t="s">
        <v>6362</v>
      </c>
      <c r="C651" s="719" t="s">
        <v>30</v>
      </c>
      <c r="D651" s="721">
        <v>4126.12</v>
      </c>
    </row>
    <row r="652" spans="1:4" ht="30">
      <c r="A652" s="1079">
        <v>738</v>
      </c>
      <c r="B652" s="1080" t="s">
        <v>6363</v>
      </c>
      <c r="C652" s="1079" t="s">
        <v>30</v>
      </c>
      <c r="D652" s="718">
        <v>1913.25</v>
      </c>
    </row>
    <row r="653" spans="1:4" ht="30">
      <c r="A653" s="719">
        <v>740</v>
      </c>
      <c r="B653" s="720" t="s">
        <v>6364</v>
      </c>
      <c r="C653" s="719" t="s">
        <v>30</v>
      </c>
      <c r="D653" s="721">
        <v>3881.6</v>
      </c>
    </row>
    <row r="654" spans="1:4" ht="30">
      <c r="A654" s="1079">
        <v>734</v>
      </c>
      <c r="B654" s="1080" t="s">
        <v>6365</v>
      </c>
      <c r="C654" s="1079" t="s">
        <v>30</v>
      </c>
      <c r="D654" s="718">
        <v>788.77</v>
      </c>
    </row>
    <row r="655" spans="1:4">
      <c r="A655" s="719">
        <v>39008</v>
      </c>
      <c r="B655" s="720" t="s">
        <v>6366</v>
      </c>
      <c r="C655" s="719" t="s">
        <v>30</v>
      </c>
      <c r="D655" s="721">
        <v>41447.03</v>
      </c>
    </row>
    <row r="656" spans="1:4">
      <c r="A656" s="1079">
        <v>39009</v>
      </c>
      <c r="B656" s="1080" t="s">
        <v>6367</v>
      </c>
      <c r="C656" s="1079" t="s">
        <v>30</v>
      </c>
      <c r="D656" s="718">
        <v>44405.36</v>
      </c>
    </row>
    <row r="657" spans="1:4" ht="30">
      <c r="A657" s="719">
        <v>10587</v>
      </c>
      <c r="B657" s="720" t="s">
        <v>10220</v>
      </c>
      <c r="C657" s="719" t="s">
        <v>30</v>
      </c>
      <c r="D657" s="721">
        <v>2452.71</v>
      </c>
    </row>
    <row r="658" spans="1:4" ht="30">
      <c r="A658" s="1079">
        <v>759</v>
      </c>
      <c r="B658" s="1080" t="s">
        <v>10221</v>
      </c>
      <c r="C658" s="1079" t="s">
        <v>30</v>
      </c>
      <c r="D658" s="718">
        <v>3526.51</v>
      </c>
    </row>
    <row r="659" spans="1:4" ht="30">
      <c r="A659" s="719">
        <v>761</v>
      </c>
      <c r="B659" s="720" t="s">
        <v>6368</v>
      </c>
      <c r="C659" s="719" t="s">
        <v>30</v>
      </c>
      <c r="D659" s="721">
        <v>5977.73</v>
      </c>
    </row>
    <row r="660" spans="1:4" ht="30">
      <c r="A660" s="1079">
        <v>750</v>
      </c>
      <c r="B660" s="1080" t="s">
        <v>6369</v>
      </c>
      <c r="C660" s="1079" t="s">
        <v>30</v>
      </c>
      <c r="D660" s="718">
        <v>5675.38</v>
      </c>
    </row>
    <row r="661" spans="1:4" ht="30">
      <c r="A661" s="719">
        <v>755</v>
      </c>
      <c r="B661" s="720" t="s">
        <v>6370</v>
      </c>
      <c r="C661" s="719" t="s">
        <v>30</v>
      </c>
      <c r="D661" s="721">
        <v>23289.01</v>
      </c>
    </row>
    <row r="662" spans="1:4" ht="30">
      <c r="A662" s="1079">
        <v>749</v>
      </c>
      <c r="B662" s="1080" t="s">
        <v>10222</v>
      </c>
      <c r="C662" s="1079" t="s">
        <v>30</v>
      </c>
      <c r="D662" s="718">
        <v>8565.26</v>
      </c>
    </row>
    <row r="663" spans="1:4" ht="30">
      <c r="A663" s="719">
        <v>756</v>
      </c>
      <c r="B663" s="720" t="s">
        <v>6371</v>
      </c>
      <c r="C663" s="719" t="s">
        <v>30</v>
      </c>
      <c r="D663" s="721">
        <v>25399.78</v>
      </c>
    </row>
    <row r="664" spans="1:4" ht="30">
      <c r="A664" s="1079">
        <v>757</v>
      </c>
      <c r="B664" s="1080" t="s">
        <v>6372</v>
      </c>
      <c r="C664" s="1079" t="s">
        <v>30</v>
      </c>
      <c r="D664" s="718">
        <v>11533.12</v>
      </c>
    </row>
    <row r="665" spans="1:4" ht="30">
      <c r="A665" s="719">
        <v>10588</v>
      </c>
      <c r="B665" s="720" t="s">
        <v>6373</v>
      </c>
      <c r="C665" s="719" t="s">
        <v>30</v>
      </c>
      <c r="D665" s="721">
        <v>2546.2199999999998</v>
      </c>
    </row>
    <row r="666" spans="1:4" ht="30">
      <c r="A666" s="1079">
        <v>10592</v>
      </c>
      <c r="B666" s="1080" t="s">
        <v>6374</v>
      </c>
      <c r="C666" s="1079" t="s">
        <v>30</v>
      </c>
      <c r="D666" s="718">
        <v>3075.5</v>
      </c>
    </row>
    <row r="667" spans="1:4" ht="30">
      <c r="A667" s="719">
        <v>10589</v>
      </c>
      <c r="B667" s="720" t="s">
        <v>10969</v>
      </c>
      <c r="C667" s="719" t="s">
        <v>30</v>
      </c>
      <c r="D667" s="721">
        <v>4131.74</v>
      </c>
    </row>
    <row r="668" spans="1:4" ht="30">
      <c r="A668" s="1079">
        <v>760</v>
      </c>
      <c r="B668" s="1080" t="s">
        <v>6375</v>
      </c>
      <c r="C668" s="1079" t="s">
        <v>30</v>
      </c>
      <c r="D668" s="718">
        <v>23066.25</v>
      </c>
    </row>
    <row r="669" spans="1:4" ht="30">
      <c r="A669" s="719">
        <v>751</v>
      </c>
      <c r="B669" s="720" t="s">
        <v>8944</v>
      </c>
      <c r="C669" s="719" t="s">
        <v>30</v>
      </c>
      <c r="D669" s="721">
        <v>3632.93</v>
      </c>
    </row>
    <row r="670" spans="1:4" ht="30">
      <c r="A670" s="1079">
        <v>754</v>
      </c>
      <c r="B670" s="1080" t="s">
        <v>6376</v>
      </c>
      <c r="C670" s="1079" t="s">
        <v>30</v>
      </c>
      <c r="D670" s="718">
        <v>5766.56</v>
      </c>
    </row>
    <row r="671" spans="1:4">
      <c r="A671" s="719">
        <v>14013</v>
      </c>
      <c r="B671" s="720" t="s">
        <v>6377</v>
      </c>
      <c r="C671" s="719" t="s">
        <v>30</v>
      </c>
      <c r="D671" s="721">
        <v>111496.9</v>
      </c>
    </row>
    <row r="672" spans="1:4" ht="30">
      <c r="A672" s="1079">
        <v>39917</v>
      </c>
      <c r="B672" s="1080" t="s">
        <v>6378</v>
      </c>
      <c r="C672" s="1079" t="s">
        <v>30</v>
      </c>
      <c r="D672" s="718">
        <v>63665.64</v>
      </c>
    </row>
    <row r="673" spans="1:4">
      <c r="A673" s="719">
        <v>5081</v>
      </c>
      <c r="B673" s="720" t="s">
        <v>9614</v>
      </c>
      <c r="C673" s="719" t="s">
        <v>1803</v>
      </c>
      <c r="D673" s="721">
        <v>18.100000000000001</v>
      </c>
    </row>
    <row r="674" spans="1:4">
      <c r="A674" s="1079">
        <v>38167</v>
      </c>
      <c r="B674" s="1080" t="s">
        <v>9615</v>
      </c>
      <c r="C674" s="1079" t="s">
        <v>1803</v>
      </c>
      <c r="D674" s="718">
        <v>15.6</v>
      </c>
    </row>
    <row r="675" spans="1:4">
      <c r="A675" s="719">
        <v>36145</v>
      </c>
      <c r="B675" s="720" t="s">
        <v>2013</v>
      </c>
      <c r="C675" s="719" t="s">
        <v>1803</v>
      </c>
      <c r="D675" s="721">
        <v>31.1</v>
      </c>
    </row>
    <row r="676" spans="1:4">
      <c r="A676" s="1079">
        <v>12893</v>
      </c>
      <c r="B676" s="1080" t="s">
        <v>6379</v>
      </c>
      <c r="C676" s="1079" t="s">
        <v>1803</v>
      </c>
      <c r="D676" s="718">
        <v>51.84</v>
      </c>
    </row>
    <row r="677" spans="1:4">
      <c r="A677" s="719">
        <v>11685</v>
      </c>
      <c r="B677" s="720" t="s">
        <v>11874</v>
      </c>
      <c r="C677" s="719" t="s">
        <v>30</v>
      </c>
      <c r="D677" s="721">
        <v>20.48</v>
      </c>
    </row>
    <row r="678" spans="1:4">
      <c r="A678" s="1079">
        <v>11679</v>
      </c>
      <c r="B678" s="1080" t="s">
        <v>10223</v>
      </c>
      <c r="C678" s="1079" t="s">
        <v>30</v>
      </c>
      <c r="D678" s="718">
        <v>5.1100000000000003</v>
      </c>
    </row>
    <row r="679" spans="1:4">
      <c r="A679" s="719">
        <v>11680</v>
      </c>
      <c r="B679" s="720" t="s">
        <v>10224</v>
      </c>
      <c r="C679" s="719" t="s">
        <v>30</v>
      </c>
      <c r="D679" s="721">
        <v>4.21</v>
      </c>
    </row>
    <row r="680" spans="1:4">
      <c r="A680" s="1079">
        <v>2512</v>
      </c>
      <c r="B680" s="1080" t="s">
        <v>2014</v>
      </c>
      <c r="C680" s="1079" t="s">
        <v>30</v>
      </c>
      <c r="D680" s="718">
        <v>15.16</v>
      </c>
    </row>
    <row r="681" spans="1:4">
      <c r="A681" s="719">
        <v>38389</v>
      </c>
      <c r="B681" s="720" t="s">
        <v>10480</v>
      </c>
      <c r="C681" s="719" t="s">
        <v>30</v>
      </c>
      <c r="D681" s="721">
        <v>7.29</v>
      </c>
    </row>
    <row r="682" spans="1:4">
      <c r="A682" s="1079">
        <v>4374</v>
      </c>
      <c r="B682" s="1080" t="s">
        <v>9616</v>
      </c>
      <c r="C682" s="1079" t="s">
        <v>30</v>
      </c>
      <c r="D682" s="718">
        <v>0.37</v>
      </c>
    </row>
    <row r="683" spans="1:4" ht="30">
      <c r="A683" s="719">
        <v>7568</v>
      </c>
      <c r="B683" s="720" t="s">
        <v>9617</v>
      </c>
      <c r="C683" s="719" t="s">
        <v>30</v>
      </c>
      <c r="D683" s="721">
        <v>0.61</v>
      </c>
    </row>
    <row r="684" spans="1:4" ht="30">
      <c r="A684" s="1079">
        <v>7584</v>
      </c>
      <c r="B684" s="1080" t="s">
        <v>11875</v>
      </c>
      <c r="C684" s="1079" t="s">
        <v>30</v>
      </c>
      <c r="D684" s="718">
        <v>0.93</v>
      </c>
    </row>
    <row r="685" spans="1:4">
      <c r="A685" s="719">
        <v>11945</v>
      </c>
      <c r="B685" s="720" t="s">
        <v>9618</v>
      </c>
      <c r="C685" s="719" t="s">
        <v>30</v>
      </c>
      <c r="D685" s="721">
        <v>0.06</v>
      </c>
    </row>
    <row r="686" spans="1:4">
      <c r="A686" s="1079">
        <v>11946</v>
      </c>
      <c r="B686" s="1080" t="s">
        <v>9619</v>
      </c>
      <c r="C686" s="1079" t="s">
        <v>30</v>
      </c>
      <c r="D686" s="718">
        <v>0.06</v>
      </c>
    </row>
    <row r="687" spans="1:4">
      <c r="A687" s="719">
        <v>4375</v>
      </c>
      <c r="B687" s="720" t="s">
        <v>9620</v>
      </c>
      <c r="C687" s="719" t="s">
        <v>30</v>
      </c>
      <c r="D687" s="721">
        <v>0.1</v>
      </c>
    </row>
    <row r="688" spans="1:4" ht="30">
      <c r="A688" s="1079">
        <v>11950</v>
      </c>
      <c r="B688" s="1080" t="s">
        <v>9621</v>
      </c>
      <c r="C688" s="1079" t="s">
        <v>30</v>
      </c>
      <c r="D688" s="718">
        <v>0.2</v>
      </c>
    </row>
    <row r="689" spans="1:4">
      <c r="A689" s="719">
        <v>4376</v>
      </c>
      <c r="B689" s="720" t="s">
        <v>9622</v>
      </c>
      <c r="C689" s="719" t="s">
        <v>30</v>
      </c>
      <c r="D689" s="721">
        <v>0.19</v>
      </c>
    </row>
    <row r="690" spans="1:4" ht="30">
      <c r="A690" s="1079">
        <v>7583</v>
      </c>
      <c r="B690" s="1080" t="s">
        <v>9623</v>
      </c>
      <c r="C690" s="1079" t="s">
        <v>30</v>
      </c>
      <c r="D690" s="718">
        <v>0.41</v>
      </c>
    </row>
    <row r="691" spans="1:4" ht="30">
      <c r="A691" s="719">
        <v>4350</v>
      </c>
      <c r="B691" s="720" t="s">
        <v>6380</v>
      </c>
      <c r="C691" s="719" t="s">
        <v>30</v>
      </c>
      <c r="D691" s="721">
        <v>0.28000000000000003</v>
      </c>
    </row>
    <row r="692" spans="1:4">
      <c r="A692" s="1079">
        <v>39886</v>
      </c>
      <c r="B692" s="1080" t="s">
        <v>6381</v>
      </c>
      <c r="C692" s="1079" t="s">
        <v>30</v>
      </c>
      <c r="D692" s="718">
        <v>2.5099999999999998</v>
      </c>
    </row>
    <row r="693" spans="1:4">
      <c r="A693" s="719">
        <v>39887</v>
      </c>
      <c r="B693" s="720" t="s">
        <v>6382</v>
      </c>
      <c r="C693" s="719" t="s">
        <v>30</v>
      </c>
      <c r="D693" s="721">
        <v>3.76</v>
      </c>
    </row>
    <row r="694" spans="1:4">
      <c r="A694" s="1079">
        <v>39888</v>
      </c>
      <c r="B694" s="1080" t="s">
        <v>6383</v>
      </c>
      <c r="C694" s="1079" t="s">
        <v>30</v>
      </c>
      <c r="D694" s="718">
        <v>8.61</v>
      </c>
    </row>
    <row r="695" spans="1:4">
      <c r="A695" s="719">
        <v>39890</v>
      </c>
      <c r="B695" s="720" t="s">
        <v>6384</v>
      </c>
      <c r="C695" s="719" t="s">
        <v>30</v>
      </c>
      <c r="D695" s="721">
        <v>14.69</v>
      </c>
    </row>
    <row r="696" spans="1:4">
      <c r="A696" s="1079">
        <v>39891</v>
      </c>
      <c r="B696" s="1080" t="s">
        <v>6385</v>
      </c>
      <c r="C696" s="1079" t="s">
        <v>30</v>
      </c>
      <c r="D696" s="718">
        <v>20.72</v>
      </c>
    </row>
    <row r="697" spans="1:4">
      <c r="A697" s="719">
        <v>39892</v>
      </c>
      <c r="B697" s="720" t="s">
        <v>6386</v>
      </c>
      <c r="C697" s="719" t="s">
        <v>30</v>
      </c>
      <c r="D697" s="721">
        <v>64.58</v>
      </c>
    </row>
    <row r="698" spans="1:4">
      <c r="A698" s="1079">
        <v>790</v>
      </c>
      <c r="B698" s="1080" t="s">
        <v>6387</v>
      </c>
      <c r="C698" s="1079" t="s">
        <v>30</v>
      </c>
      <c r="D698" s="718">
        <v>14.15</v>
      </c>
    </row>
    <row r="699" spans="1:4">
      <c r="A699" s="719">
        <v>766</v>
      </c>
      <c r="B699" s="720" t="s">
        <v>6388</v>
      </c>
      <c r="C699" s="719" t="s">
        <v>30</v>
      </c>
      <c r="D699" s="721">
        <v>14.15</v>
      </c>
    </row>
    <row r="700" spans="1:4">
      <c r="A700" s="1079">
        <v>791</v>
      </c>
      <c r="B700" s="1080" t="s">
        <v>6389</v>
      </c>
      <c r="C700" s="1079" t="s">
        <v>30</v>
      </c>
      <c r="D700" s="718">
        <v>14.15</v>
      </c>
    </row>
    <row r="701" spans="1:4">
      <c r="A701" s="719">
        <v>767</v>
      </c>
      <c r="B701" s="720" t="s">
        <v>6390</v>
      </c>
      <c r="C701" s="719" t="s">
        <v>30</v>
      </c>
      <c r="D701" s="721">
        <v>14.15</v>
      </c>
    </row>
    <row r="702" spans="1:4">
      <c r="A702" s="1079">
        <v>768</v>
      </c>
      <c r="B702" s="1080" t="s">
        <v>6391</v>
      </c>
      <c r="C702" s="1079" t="s">
        <v>30</v>
      </c>
      <c r="D702" s="718">
        <v>11.11</v>
      </c>
    </row>
    <row r="703" spans="1:4">
      <c r="A703" s="719">
        <v>789</v>
      </c>
      <c r="B703" s="720" t="s">
        <v>6392</v>
      </c>
      <c r="C703" s="719" t="s">
        <v>30</v>
      </c>
      <c r="D703" s="721">
        <v>10.87</v>
      </c>
    </row>
    <row r="704" spans="1:4">
      <c r="A704" s="1079">
        <v>769</v>
      </c>
      <c r="B704" s="1080" t="s">
        <v>6393</v>
      </c>
      <c r="C704" s="1079" t="s">
        <v>30</v>
      </c>
      <c r="D704" s="718">
        <v>11.11</v>
      </c>
    </row>
    <row r="705" spans="1:4">
      <c r="A705" s="719">
        <v>770</v>
      </c>
      <c r="B705" s="720" t="s">
        <v>6394</v>
      </c>
      <c r="C705" s="719" t="s">
        <v>30</v>
      </c>
      <c r="D705" s="721">
        <v>3.92</v>
      </c>
    </row>
    <row r="706" spans="1:4">
      <c r="A706" s="1079">
        <v>12394</v>
      </c>
      <c r="B706" s="1080" t="s">
        <v>6395</v>
      </c>
      <c r="C706" s="1079" t="s">
        <v>30</v>
      </c>
      <c r="D706" s="718">
        <v>3.92</v>
      </c>
    </row>
    <row r="707" spans="1:4">
      <c r="A707" s="719">
        <v>764</v>
      </c>
      <c r="B707" s="720" t="s">
        <v>6396</v>
      </c>
      <c r="C707" s="719" t="s">
        <v>30</v>
      </c>
      <c r="D707" s="721">
        <v>6.84</v>
      </c>
    </row>
    <row r="708" spans="1:4">
      <c r="A708" s="1079">
        <v>765</v>
      </c>
      <c r="B708" s="1080" t="s">
        <v>6397</v>
      </c>
      <c r="C708" s="1079" t="s">
        <v>30</v>
      </c>
      <c r="D708" s="718">
        <v>6.84</v>
      </c>
    </row>
    <row r="709" spans="1:4">
      <c r="A709" s="719">
        <v>787</v>
      </c>
      <c r="B709" s="720" t="s">
        <v>6398</v>
      </c>
      <c r="C709" s="719" t="s">
        <v>30</v>
      </c>
      <c r="D709" s="721">
        <v>30.55</v>
      </c>
    </row>
    <row r="710" spans="1:4">
      <c r="A710" s="1079">
        <v>774</v>
      </c>
      <c r="B710" s="1080" t="s">
        <v>6399</v>
      </c>
      <c r="C710" s="1079" t="s">
        <v>30</v>
      </c>
      <c r="D710" s="718">
        <v>30.55</v>
      </c>
    </row>
    <row r="711" spans="1:4">
      <c r="A711" s="719">
        <v>773</v>
      </c>
      <c r="B711" s="720" t="s">
        <v>6400</v>
      </c>
      <c r="C711" s="719" t="s">
        <v>30</v>
      </c>
      <c r="D711" s="721">
        <v>30.55</v>
      </c>
    </row>
    <row r="712" spans="1:4">
      <c r="A712" s="1079">
        <v>775</v>
      </c>
      <c r="B712" s="1080" t="s">
        <v>6401</v>
      </c>
      <c r="C712" s="1079" t="s">
        <v>30</v>
      </c>
      <c r="D712" s="718">
        <v>30.55</v>
      </c>
    </row>
    <row r="713" spans="1:4">
      <c r="A713" s="719">
        <v>788</v>
      </c>
      <c r="B713" s="720" t="s">
        <v>6402</v>
      </c>
      <c r="C713" s="719" t="s">
        <v>30</v>
      </c>
      <c r="D713" s="721">
        <v>18.989999999999998</v>
      </c>
    </row>
    <row r="714" spans="1:4">
      <c r="A714" s="1079">
        <v>772</v>
      </c>
      <c r="B714" s="1080" t="s">
        <v>6403</v>
      </c>
      <c r="C714" s="1079" t="s">
        <v>30</v>
      </c>
      <c r="D714" s="718">
        <v>18.989999999999998</v>
      </c>
    </row>
    <row r="715" spans="1:4">
      <c r="A715" s="719">
        <v>771</v>
      </c>
      <c r="B715" s="720" t="s">
        <v>6404</v>
      </c>
      <c r="C715" s="719" t="s">
        <v>30</v>
      </c>
      <c r="D715" s="721">
        <v>18.989999999999998</v>
      </c>
    </row>
    <row r="716" spans="1:4">
      <c r="A716" s="1079">
        <v>779</v>
      </c>
      <c r="B716" s="1080" t="s">
        <v>6405</v>
      </c>
      <c r="C716" s="1079" t="s">
        <v>30</v>
      </c>
      <c r="D716" s="718">
        <v>4.72</v>
      </c>
    </row>
    <row r="717" spans="1:4">
      <c r="A717" s="719">
        <v>776</v>
      </c>
      <c r="B717" s="720" t="s">
        <v>6406</v>
      </c>
      <c r="C717" s="719" t="s">
        <v>30</v>
      </c>
      <c r="D717" s="721">
        <v>45.04</v>
      </c>
    </row>
    <row r="718" spans="1:4">
      <c r="A718" s="1079">
        <v>777</v>
      </c>
      <c r="B718" s="1080" t="s">
        <v>6407</v>
      </c>
      <c r="C718" s="1079" t="s">
        <v>30</v>
      </c>
      <c r="D718" s="718">
        <v>43.78</v>
      </c>
    </row>
    <row r="719" spans="1:4">
      <c r="A719" s="719">
        <v>780</v>
      </c>
      <c r="B719" s="720" t="s">
        <v>6408</v>
      </c>
      <c r="C719" s="719" t="s">
        <v>30</v>
      </c>
      <c r="D719" s="721">
        <v>44</v>
      </c>
    </row>
    <row r="720" spans="1:4">
      <c r="A720" s="1079">
        <v>778</v>
      </c>
      <c r="B720" s="1080" t="s">
        <v>6409</v>
      </c>
      <c r="C720" s="1079" t="s">
        <v>30</v>
      </c>
      <c r="D720" s="718">
        <v>45.04</v>
      </c>
    </row>
    <row r="721" spans="1:4">
      <c r="A721" s="719">
        <v>781</v>
      </c>
      <c r="B721" s="720" t="s">
        <v>6410</v>
      </c>
      <c r="C721" s="719" t="s">
        <v>30</v>
      </c>
      <c r="D721" s="721">
        <v>83.22</v>
      </c>
    </row>
    <row r="722" spans="1:4">
      <c r="A722" s="1079">
        <v>786</v>
      </c>
      <c r="B722" s="1080" t="s">
        <v>6411</v>
      </c>
      <c r="C722" s="1079" t="s">
        <v>30</v>
      </c>
      <c r="D722" s="718">
        <v>83.22</v>
      </c>
    </row>
    <row r="723" spans="1:4">
      <c r="A723" s="719">
        <v>782</v>
      </c>
      <c r="B723" s="720" t="s">
        <v>6412</v>
      </c>
      <c r="C723" s="719" t="s">
        <v>30</v>
      </c>
      <c r="D723" s="721">
        <v>83.22</v>
      </c>
    </row>
    <row r="724" spans="1:4">
      <c r="A724" s="1079">
        <v>783</v>
      </c>
      <c r="B724" s="1080" t="s">
        <v>6413</v>
      </c>
      <c r="C724" s="1079" t="s">
        <v>30</v>
      </c>
      <c r="D724" s="718">
        <v>227.76</v>
      </c>
    </row>
    <row r="725" spans="1:4">
      <c r="A725" s="719">
        <v>785</v>
      </c>
      <c r="B725" s="720" t="s">
        <v>6414</v>
      </c>
      <c r="C725" s="719" t="s">
        <v>30</v>
      </c>
      <c r="D725" s="721">
        <v>240.65</v>
      </c>
    </row>
    <row r="726" spans="1:4">
      <c r="A726" s="1079">
        <v>784</v>
      </c>
      <c r="B726" s="1080" t="s">
        <v>6415</v>
      </c>
      <c r="C726" s="1079" t="s">
        <v>30</v>
      </c>
      <c r="D726" s="718">
        <v>258.16000000000003</v>
      </c>
    </row>
    <row r="727" spans="1:4">
      <c r="A727" s="719">
        <v>831</v>
      </c>
      <c r="B727" s="720" t="s">
        <v>6416</v>
      </c>
      <c r="C727" s="719" t="s">
        <v>30</v>
      </c>
      <c r="D727" s="721">
        <v>55.49</v>
      </c>
    </row>
    <row r="728" spans="1:4">
      <c r="A728" s="1079">
        <v>828</v>
      </c>
      <c r="B728" s="1080" t="s">
        <v>6417</v>
      </c>
      <c r="C728" s="1079" t="s">
        <v>30</v>
      </c>
      <c r="D728" s="718">
        <v>0.4</v>
      </c>
    </row>
    <row r="729" spans="1:4">
      <c r="A729" s="719">
        <v>829</v>
      </c>
      <c r="B729" s="720" t="s">
        <v>6418</v>
      </c>
      <c r="C729" s="719" t="s">
        <v>30</v>
      </c>
      <c r="D729" s="721">
        <v>0.78</v>
      </c>
    </row>
    <row r="730" spans="1:4">
      <c r="A730" s="1079">
        <v>812</v>
      </c>
      <c r="B730" s="1080" t="s">
        <v>6419</v>
      </c>
      <c r="C730" s="1079" t="s">
        <v>30</v>
      </c>
      <c r="D730" s="718">
        <v>1.65</v>
      </c>
    </row>
    <row r="731" spans="1:4">
      <c r="A731" s="719">
        <v>819</v>
      </c>
      <c r="B731" s="720" t="s">
        <v>6420</v>
      </c>
      <c r="C731" s="719" t="s">
        <v>30</v>
      </c>
      <c r="D731" s="721">
        <v>2.92</v>
      </c>
    </row>
    <row r="732" spans="1:4">
      <c r="A732" s="1079">
        <v>818</v>
      </c>
      <c r="B732" s="1080" t="s">
        <v>6421</v>
      </c>
      <c r="C732" s="1079" t="s">
        <v>30</v>
      </c>
      <c r="D732" s="718">
        <v>5.47</v>
      </c>
    </row>
    <row r="733" spans="1:4">
      <c r="A733" s="719">
        <v>823</v>
      </c>
      <c r="B733" s="720" t="s">
        <v>6422</v>
      </c>
      <c r="C733" s="719" t="s">
        <v>30</v>
      </c>
      <c r="D733" s="721">
        <v>13.52</v>
      </c>
    </row>
    <row r="734" spans="1:4">
      <c r="A734" s="1079">
        <v>830</v>
      </c>
      <c r="B734" s="1080" t="s">
        <v>6423</v>
      </c>
      <c r="C734" s="1079" t="s">
        <v>30</v>
      </c>
      <c r="D734" s="718">
        <v>14.02</v>
      </c>
    </row>
    <row r="735" spans="1:4">
      <c r="A735" s="719">
        <v>826</v>
      </c>
      <c r="B735" s="720" t="s">
        <v>6424</v>
      </c>
      <c r="C735" s="719" t="s">
        <v>30</v>
      </c>
      <c r="D735" s="721">
        <v>23.67</v>
      </c>
    </row>
    <row r="736" spans="1:4">
      <c r="A736" s="1079">
        <v>827</v>
      </c>
      <c r="B736" s="1080" t="s">
        <v>6425</v>
      </c>
      <c r="C736" s="1079" t="s">
        <v>30</v>
      </c>
      <c r="D736" s="718">
        <v>27.35</v>
      </c>
    </row>
    <row r="737" spans="1:4">
      <c r="A737" s="719">
        <v>832</v>
      </c>
      <c r="B737" s="720" t="s">
        <v>6426</v>
      </c>
      <c r="C737" s="719" t="s">
        <v>30</v>
      </c>
      <c r="D737" s="721">
        <v>1.75</v>
      </c>
    </row>
    <row r="738" spans="1:4">
      <c r="A738" s="1079">
        <v>833</v>
      </c>
      <c r="B738" s="1080" t="s">
        <v>6427</v>
      </c>
      <c r="C738" s="1079" t="s">
        <v>30</v>
      </c>
      <c r="D738" s="718">
        <v>2.56</v>
      </c>
    </row>
    <row r="739" spans="1:4">
      <c r="A739" s="719">
        <v>834</v>
      </c>
      <c r="B739" s="720" t="s">
        <v>6428</v>
      </c>
      <c r="C739" s="719" t="s">
        <v>30</v>
      </c>
      <c r="D739" s="721">
        <v>2.83</v>
      </c>
    </row>
    <row r="740" spans="1:4">
      <c r="A740" s="1079">
        <v>825</v>
      </c>
      <c r="B740" s="1080" t="s">
        <v>6429</v>
      </c>
      <c r="C740" s="1079" t="s">
        <v>30</v>
      </c>
      <c r="D740" s="718">
        <v>3.03</v>
      </c>
    </row>
    <row r="741" spans="1:4">
      <c r="A741" s="719">
        <v>813</v>
      </c>
      <c r="B741" s="720" t="s">
        <v>6430</v>
      </c>
      <c r="C741" s="719" t="s">
        <v>30</v>
      </c>
      <c r="D741" s="721">
        <v>3.7</v>
      </c>
    </row>
    <row r="742" spans="1:4">
      <c r="A742" s="1079">
        <v>820</v>
      </c>
      <c r="B742" s="1080" t="s">
        <v>6431</v>
      </c>
      <c r="C742" s="1079" t="s">
        <v>30</v>
      </c>
      <c r="D742" s="718">
        <v>4.05</v>
      </c>
    </row>
    <row r="743" spans="1:4">
      <c r="A743" s="719">
        <v>816</v>
      </c>
      <c r="B743" s="720" t="s">
        <v>6432</v>
      </c>
      <c r="C743" s="719" t="s">
        <v>30</v>
      </c>
      <c r="D743" s="721">
        <v>6.93</v>
      </c>
    </row>
    <row r="744" spans="1:4">
      <c r="A744" s="1079">
        <v>814</v>
      </c>
      <c r="B744" s="1080" t="s">
        <v>6433</v>
      </c>
      <c r="C744" s="1079" t="s">
        <v>30</v>
      </c>
      <c r="D744" s="718">
        <v>8.64</v>
      </c>
    </row>
    <row r="745" spans="1:4">
      <c r="A745" s="719">
        <v>815</v>
      </c>
      <c r="B745" s="720" t="s">
        <v>6434</v>
      </c>
      <c r="C745" s="719" t="s">
        <v>30</v>
      </c>
      <c r="D745" s="721">
        <v>8.8699999999999992</v>
      </c>
    </row>
    <row r="746" spans="1:4">
      <c r="A746" s="1079">
        <v>822</v>
      </c>
      <c r="B746" s="1080" t="s">
        <v>6435</v>
      </c>
      <c r="C746" s="1079" t="s">
        <v>30</v>
      </c>
      <c r="D746" s="718">
        <v>10.26</v>
      </c>
    </row>
    <row r="747" spans="1:4">
      <c r="A747" s="719">
        <v>821</v>
      </c>
      <c r="B747" s="720" t="s">
        <v>6436</v>
      </c>
      <c r="C747" s="719" t="s">
        <v>30</v>
      </c>
      <c r="D747" s="721">
        <v>12.28</v>
      </c>
    </row>
    <row r="748" spans="1:4">
      <c r="A748" s="1079">
        <v>817</v>
      </c>
      <c r="B748" s="1080" t="s">
        <v>6437</v>
      </c>
      <c r="C748" s="1079" t="s">
        <v>30</v>
      </c>
      <c r="D748" s="718">
        <v>16.78</v>
      </c>
    </row>
    <row r="749" spans="1:4">
      <c r="A749" s="719">
        <v>20086</v>
      </c>
      <c r="B749" s="720" t="s">
        <v>6438</v>
      </c>
      <c r="C749" s="719" t="s">
        <v>30</v>
      </c>
      <c r="D749" s="721">
        <v>2.31</v>
      </c>
    </row>
    <row r="750" spans="1:4">
      <c r="A750" s="1079">
        <v>39191</v>
      </c>
      <c r="B750" s="1080" t="s">
        <v>6439</v>
      </c>
      <c r="C750" s="1079" t="s">
        <v>30</v>
      </c>
      <c r="D750" s="718">
        <v>10.48</v>
      </c>
    </row>
    <row r="751" spans="1:4">
      <c r="A751" s="719">
        <v>39190</v>
      </c>
      <c r="B751" s="720" t="s">
        <v>6440</v>
      </c>
      <c r="C751" s="719" t="s">
        <v>30</v>
      </c>
      <c r="D751" s="721">
        <v>10.94</v>
      </c>
    </row>
    <row r="752" spans="1:4">
      <c r="A752" s="1079">
        <v>39189</v>
      </c>
      <c r="B752" s="1080" t="s">
        <v>6441</v>
      </c>
      <c r="C752" s="1079" t="s">
        <v>30</v>
      </c>
      <c r="D752" s="718">
        <v>11.58</v>
      </c>
    </row>
    <row r="753" spans="1:4">
      <c r="A753" s="719">
        <v>39186</v>
      </c>
      <c r="B753" s="720" t="s">
        <v>6442</v>
      </c>
      <c r="C753" s="719" t="s">
        <v>30</v>
      </c>
      <c r="D753" s="721">
        <v>10.36</v>
      </c>
    </row>
    <row r="754" spans="1:4">
      <c r="A754" s="1079">
        <v>39188</v>
      </c>
      <c r="B754" s="1080" t="s">
        <v>6443</v>
      </c>
      <c r="C754" s="1079" t="s">
        <v>30</v>
      </c>
      <c r="D754" s="718">
        <v>8.5299999999999994</v>
      </c>
    </row>
    <row r="755" spans="1:4">
      <c r="A755" s="719">
        <v>39187</v>
      </c>
      <c r="B755" s="720" t="s">
        <v>6444</v>
      </c>
      <c r="C755" s="719" t="s">
        <v>30</v>
      </c>
      <c r="D755" s="721">
        <v>8.94</v>
      </c>
    </row>
    <row r="756" spans="1:4">
      <c r="A756" s="1079">
        <v>39184</v>
      </c>
      <c r="B756" s="1080" t="s">
        <v>6445</v>
      </c>
      <c r="C756" s="1079" t="s">
        <v>30</v>
      </c>
      <c r="D756" s="718">
        <v>3.36</v>
      </c>
    </row>
    <row r="757" spans="1:4">
      <c r="A757" s="719">
        <v>39185</v>
      </c>
      <c r="B757" s="720" t="s">
        <v>6446</v>
      </c>
      <c r="C757" s="719" t="s">
        <v>30</v>
      </c>
      <c r="D757" s="721">
        <v>3.06</v>
      </c>
    </row>
    <row r="758" spans="1:4">
      <c r="A758" s="1079">
        <v>39198</v>
      </c>
      <c r="B758" s="1080" t="s">
        <v>6447</v>
      </c>
      <c r="C758" s="1079" t="s">
        <v>30</v>
      </c>
      <c r="D758" s="718">
        <v>34.380000000000003</v>
      </c>
    </row>
    <row r="759" spans="1:4">
      <c r="A759" s="719">
        <v>39197</v>
      </c>
      <c r="B759" s="720" t="s">
        <v>6448</v>
      </c>
      <c r="C759" s="719" t="s">
        <v>30</v>
      </c>
      <c r="D759" s="721">
        <v>35.909999999999997</v>
      </c>
    </row>
    <row r="760" spans="1:4">
      <c r="A760" s="1079">
        <v>39196</v>
      </c>
      <c r="B760" s="1080" t="s">
        <v>6449</v>
      </c>
      <c r="C760" s="1079" t="s">
        <v>30</v>
      </c>
      <c r="D760" s="718">
        <v>37.04</v>
      </c>
    </row>
    <row r="761" spans="1:4">
      <c r="A761" s="719">
        <v>39199</v>
      </c>
      <c r="B761" s="720" t="s">
        <v>6450</v>
      </c>
      <c r="C761" s="719" t="s">
        <v>30</v>
      </c>
      <c r="D761" s="721">
        <v>33.08</v>
      </c>
    </row>
    <row r="762" spans="1:4">
      <c r="A762" s="1079">
        <v>39195</v>
      </c>
      <c r="B762" s="1080" t="s">
        <v>6451</v>
      </c>
      <c r="C762" s="1079" t="s">
        <v>30</v>
      </c>
      <c r="D762" s="718">
        <v>19.09</v>
      </c>
    </row>
    <row r="763" spans="1:4">
      <c r="A763" s="719">
        <v>39194</v>
      </c>
      <c r="B763" s="720" t="s">
        <v>6452</v>
      </c>
      <c r="C763" s="719" t="s">
        <v>30</v>
      </c>
      <c r="D763" s="721">
        <v>20.43</v>
      </c>
    </row>
    <row r="764" spans="1:4">
      <c r="A764" s="1079">
        <v>39193</v>
      </c>
      <c r="B764" s="1080" t="s">
        <v>6453</v>
      </c>
      <c r="C764" s="1079" t="s">
        <v>30</v>
      </c>
      <c r="D764" s="718">
        <v>22.4</v>
      </c>
    </row>
    <row r="765" spans="1:4">
      <c r="A765" s="719">
        <v>39192</v>
      </c>
      <c r="B765" s="720" t="s">
        <v>6454</v>
      </c>
      <c r="C765" s="719" t="s">
        <v>30</v>
      </c>
      <c r="D765" s="721">
        <v>23.3</v>
      </c>
    </row>
    <row r="766" spans="1:4">
      <c r="A766" s="1079">
        <v>39920</v>
      </c>
      <c r="B766" s="1080" t="s">
        <v>6455</v>
      </c>
      <c r="C766" s="1079" t="s">
        <v>30</v>
      </c>
      <c r="D766" s="718">
        <v>2.82</v>
      </c>
    </row>
    <row r="767" spans="1:4">
      <c r="A767" s="719">
        <v>39201</v>
      </c>
      <c r="B767" s="720" t="s">
        <v>6456</v>
      </c>
      <c r="C767" s="719" t="s">
        <v>30</v>
      </c>
      <c r="D767" s="721">
        <v>41.1</v>
      </c>
    </row>
    <row r="768" spans="1:4">
      <c r="A768" s="1079">
        <v>39200</v>
      </c>
      <c r="B768" s="1080" t="s">
        <v>6457</v>
      </c>
      <c r="C768" s="1079" t="s">
        <v>30</v>
      </c>
      <c r="D768" s="718">
        <v>41.43</v>
      </c>
    </row>
    <row r="769" spans="1:4">
      <c r="A769" s="719">
        <v>39203</v>
      </c>
      <c r="B769" s="720" t="s">
        <v>6458</v>
      </c>
      <c r="C769" s="719" t="s">
        <v>30</v>
      </c>
      <c r="D769" s="721">
        <v>33.450000000000003</v>
      </c>
    </row>
    <row r="770" spans="1:4">
      <c r="A770" s="1079">
        <v>39202</v>
      </c>
      <c r="B770" s="1080" t="s">
        <v>6459</v>
      </c>
      <c r="C770" s="1079" t="s">
        <v>30</v>
      </c>
      <c r="D770" s="718">
        <v>39.299999999999997</v>
      </c>
    </row>
    <row r="771" spans="1:4">
      <c r="A771" s="719">
        <v>39205</v>
      </c>
      <c r="B771" s="720" t="s">
        <v>6460</v>
      </c>
      <c r="C771" s="719" t="s">
        <v>30</v>
      </c>
      <c r="D771" s="721">
        <v>65.569999999999993</v>
      </c>
    </row>
    <row r="772" spans="1:4">
      <c r="A772" s="1079">
        <v>39204</v>
      </c>
      <c r="B772" s="1080" t="s">
        <v>6461</v>
      </c>
      <c r="C772" s="1079" t="s">
        <v>30</v>
      </c>
      <c r="D772" s="718">
        <v>67.150000000000006</v>
      </c>
    </row>
    <row r="773" spans="1:4">
      <c r="A773" s="719">
        <v>39206</v>
      </c>
      <c r="B773" s="720" t="s">
        <v>6462</v>
      </c>
      <c r="C773" s="719" t="s">
        <v>30</v>
      </c>
      <c r="D773" s="721">
        <v>63.71</v>
      </c>
    </row>
    <row r="774" spans="1:4">
      <c r="A774" s="1079">
        <v>792</v>
      </c>
      <c r="B774" s="1080" t="s">
        <v>2015</v>
      </c>
      <c r="C774" s="1079" t="s">
        <v>30</v>
      </c>
      <c r="D774" s="718">
        <v>2.25</v>
      </c>
    </row>
    <row r="775" spans="1:4">
      <c r="A775" s="719">
        <v>38001</v>
      </c>
      <c r="B775" s="720" t="s">
        <v>8547</v>
      </c>
      <c r="C775" s="719" t="s">
        <v>30</v>
      </c>
      <c r="D775" s="721">
        <v>0.85</v>
      </c>
    </row>
    <row r="776" spans="1:4">
      <c r="A776" s="1079">
        <v>38002</v>
      </c>
      <c r="B776" s="1080" t="s">
        <v>8548</v>
      </c>
      <c r="C776" s="1079" t="s">
        <v>30</v>
      </c>
      <c r="D776" s="718">
        <v>1.58</v>
      </c>
    </row>
    <row r="777" spans="1:4">
      <c r="A777" s="719">
        <v>38003</v>
      </c>
      <c r="B777" s="720" t="s">
        <v>8549</v>
      </c>
      <c r="C777" s="719" t="s">
        <v>30</v>
      </c>
      <c r="D777" s="721">
        <v>19.04</v>
      </c>
    </row>
    <row r="778" spans="1:4">
      <c r="A778" s="1079">
        <v>38004</v>
      </c>
      <c r="B778" s="1080" t="s">
        <v>8550</v>
      </c>
      <c r="C778" s="1079" t="s">
        <v>30</v>
      </c>
      <c r="D778" s="718">
        <v>25.45</v>
      </c>
    </row>
    <row r="779" spans="1:4">
      <c r="A779" s="719">
        <v>38418</v>
      </c>
      <c r="B779" s="720" t="s">
        <v>8551</v>
      </c>
      <c r="C779" s="719" t="s">
        <v>30</v>
      </c>
      <c r="D779" s="721">
        <v>2.93</v>
      </c>
    </row>
    <row r="780" spans="1:4">
      <c r="A780" s="1079">
        <v>39178</v>
      </c>
      <c r="B780" s="1080" t="s">
        <v>6463</v>
      </c>
      <c r="C780" s="1079" t="s">
        <v>30</v>
      </c>
      <c r="D780" s="718">
        <v>1.1299999999999999</v>
      </c>
    </row>
    <row r="781" spans="1:4">
      <c r="A781" s="719">
        <v>39177</v>
      </c>
      <c r="B781" s="720" t="s">
        <v>6464</v>
      </c>
      <c r="C781" s="719" t="s">
        <v>30</v>
      </c>
      <c r="D781" s="721">
        <v>1.02</v>
      </c>
    </row>
    <row r="782" spans="1:4">
      <c r="A782" s="1079">
        <v>39174</v>
      </c>
      <c r="B782" s="1080" t="s">
        <v>6465</v>
      </c>
      <c r="C782" s="1079" t="s">
        <v>30</v>
      </c>
      <c r="D782" s="718">
        <v>0.51</v>
      </c>
    </row>
    <row r="783" spans="1:4">
      <c r="A783" s="719">
        <v>39176</v>
      </c>
      <c r="B783" s="720" t="s">
        <v>6466</v>
      </c>
      <c r="C783" s="719" t="s">
        <v>30</v>
      </c>
      <c r="D783" s="721">
        <v>0.67</v>
      </c>
    </row>
    <row r="784" spans="1:4">
      <c r="A784" s="1079">
        <v>39180</v>
      </c>
      <c r="B784" s="1080" t="s">
        <v>6467</v>
      </c>
      <c r="C784" s="1079" t="s">
        <v>30</v>
      </c>
      <c r="D784" s="718">
        <v>3.07</v>
      </c>
    </row>
    <row r="785" spans="1:4">
      <c r="A785" s="719">
        <v>39179</v>
      </c>
      <c r="B785" s="720" t="s">
        <v>6468</v>
      </c>
      <c r="C785" s="719" t="s">
        <v>30</v>
      </c>
      <c r="D785" s="721">
        <v>2.72</v>
      </c>
    </row>
    <row r="786" spans="1:4">
      <c r="A786" s="1079">
        <v>39175</v>
      </c>
      <c r="B786" s="1080" t="s">
        <v>6469</v>
      </c>
      <c r="C786" s="1079" t="s">
        <v>30</v>
      </c>
      <c r="D786" s="718">
        <v>0.62</v>
      </c>
    </row>
    <row r="787" spans="1:4">
      <c r="A787" s="719">
        <v>39217</v>
      </c>
      <c r="B787" s="720" t="s">
        <v>6470</v>
      </c>
      <c r="C787" s="719" t="s">
        <v>30</v>
      </c>
      <c r="D787" s="721">
        <v>0.48</v>
      </c>
    </row>
    <row r="788" spans="1:4">
      <c r="A788" s="1079">
        <v>39181</v>
      </c>
      <c r="B788" s="1080" t="s">
        <v>6471</v>
      </c>
      <c r="C788" s="1079" t="s">
        <v>30</v>
      </c>
      <c r="D788" s="718">
        <v>4.12</v>
      </c>
    </row>
    <row r="789" spans="1:4">
      <c r="A789" s="719">
        <v>39182</v>
      </c>
      <c r="B789" s="720" t="s">
        <v>6472</v>
      </c>
      <c r="C789" s="719" t="s">
        <v>30</v>
      </c>
      <c r="D789" s="721">
        <v>5.8</v>
      </c>
    </row>
    <row r="790" spans="1:4">
      <c r="A790" s="1079">
        <v>797</v>
      </c>
      <c r="B790" s="1080" t="s">
        <v>2016</v>
      </c>
      <c r="C790" s="1079" t="s">
        <v>30</v>
      </c>
      <c r="D790" s="718">
        <v>5.24</v>
      </c>
    </row>
    <row r="791" spans="1:4">
      <c r="A791" s="719">
        <v>798</v>
      </c>
      <c r="B791" s="720" t="s">
        <v>2017</v>
      </c>
      <c r="C791" s="719" t="s">
        <v>30</v>
      </c>
      <c r="D791" s="721">
        <v>0.77</v>
      </c>
    </row>
    <row r="792" spans="1:4">
      <c r="A792" s="1079">
        <v>796</v>
      </c>
      <c r="B792" s="1080" t="s">
        <v>2018</v>
      </c>
      <c r="C792" s="1079" t="s">
        <v>30</v>
      </c>
      <c r="D792" s="718">
        <v>5.16</v>
      </c>
    </row>
    <row r="793" spans="1:4">
      <c r="A793" s="719">
        <v>799</v>
      </c>
      <c r="B793" s="720" t="s">
        <v>2019</v>
      </c>
      <c r="C793" s="719" t="s">
        <v>30</v>
      </c>
      <c r="D793" s="721">
        <v>2.37</v>
      </c>
    </row>
    <row r="794" spans="1:4">
      <c r="A794" s="1079">
        <v>804</v>
      </c>
      <c r="B794" s="1080" t="s">
        <v>6473</v>
      </c>
      <c r="C794" s="1079" t="s">
        <v>30</v>
      </c>
      <c r="D794" s="718">
        <v>7.92</v>
      </c>
    </row>
    <row r="795" spans="1:4">
      <c r="A795" s="719">
        <v>793</v>
      </c>
      <c r="B795" s="720" t="s">
        <v>6474</v>
      </c>
      <c r="C795" s="719" t="s">
        <v>30</v>
      </c>
      <c r="D795" s="721">
        <v>3.92</v>
      </c>
    </row>
    <row r="796" spans="1:4">
      <c r="A796" s="1079">
        <v>801</v>
      </c>
      <c r="B796" s="1080" t="s">
        <v>6475</v>
      </c>
      <c r="C796" s="1079" t="s">
        <v>30</v>
      </c>
      <c r="D796" s="718">
        <v>2.65</v>
      </c>
    </row>
    <row r="797" spans="1:4">
      <c r="A797" s="719">
        <v>794</v>
      </c>
      <c r="B797" s="720" t="s">
        <v>6476</v>
      </c>
      <c r="C797" s="719" t="s">
        <v>30</v>
      </c>
      <c r="D797" s="721">
        <v>2.77</v>
      </c>
    </row>
    <row r="798" spans="1:4">
      <c r="A798" s="1079">
        <v>802</v>
      </c>
      <c r="B798" s="1080" t="s">
        <v>6477</v>
      </c>
      <c r="C798" s="1079" t="s">
        <v>30</v>
      </c>
      <c r="D798" s="718">
        <v>8.36</v>
      </c>
    </row>
    <row r="799" spans="1:4">
      <c r="A799" s="719">
        <v>803</v>
      </c>
      <c r="B799" s="720" t="s">
        <v>6478</v>
      </c>
      <c r="C799" s="719" t="s">
        <v>30</v>
      </c>
      <c r="D799" s="721">
        <v>8.7200000000000006</v>
      </c>
    </row>
    <row r="800" spans="1:4">
      <c r="A800" s="1079">
        <v>12616</v>
      </c>
      <c r="B800" s="1080" t="s">
        <v>11356</v>
      </c>
      <c r="C800" s="1079" t="s">
        <v>30</v>
      </c>
      <c r="D800" s="718">
        <v>4.87</v>
      </c>
    </row>
    <row r="801" spans="1:4" ht="30">
      <c r="A801" s="719">
        <v>1049</v>
      </c>
      <c r="B801" s="720" t="s">
        <v>8299</v>
      </c>
      <c r="C801" s="719" t="s">
        <v>30</v>
      </c>
      <c r="D801" s="721">
        <v>4.8499999999999996</v>
      </c>
    </row>
    <row r="802" spans="1:4" ht="30">
      <c r="A802" s="1079">
        <v>1099</v>
      </c>
      <c r="B802" s="1080" t="s">
        <v>8872</v>
      </c>
      <c r="C802" s="1079" t="s">
        <v>30</v>
      </c>
      <c r="D802" s="718">
        <v>3.71</v>
      </c>
    </row>
    <row r="803" spans="1:4" ht="30">
      <c r="A803" s="719">
        <v>39678</v>
      </c>
      <c r="B803" s="720" t="s">
        <v>10017</v>
      </c>
      <c r="C803" s="719" t="s">
        <v>30</v>
      </c>
      <c r="D803" s="721">
        <v>1.49</v>
      </c>
    </row>
    <row r="804" spans="1:4" ht="30">
      <c r="A804" s="1079">
        <v>1050</v>
      </c>
      <c r="B804" s="1080" t="s">
        <v>6479</v>
      </c>
      <c r="C804" s="1079" t="s">
        <v>30</v>
      </c>
      <c r="D804" s="718">
        <v>2.54</v>
      </c>
    </row>
    <row r="805" spans="1:4" ht="30">
      <c r="A805" s="719">
        <v>1101</v>
      </c>
      <c r="B805" s="720" t="s">
        <v>6480</v>
      </c>
      <c r="C805" s="719" t="s">
        <v>30</v>
      </c>
      <c r="D805" s="721">
        <v>16.02</v>
      </c>
    </row>
    <row r="806" spans="1:4" ht="30">
      <c r="A806" s="1079">
        <v>1100</v>
      </c>
      <c r="B806" s="1080" t="s">
        <v>6481</v>
      </c>
      <c r="C806" s="1079" t="s">
        <v>30</v>
      </c>
      <c r="D806" s="718">
        <v>8.26</v>
      </c>
    </row>
    <row r="807" spans="1:4" ht="30">
      <c r="A807" s="719">
        <v>39679</v>
      </c>
      <c r="B807" s="720" t="s">
        <v>6482</v>
      </c>
      <c r="C807" s="719" t="s">
        <v>30</v>
      </c>
      <c r="D807" s="721">
        <v>31.93</v>
      </c>
    </row>
    <row r="808" spans="1:4" ht="30">
      <c r="A808" s="1079">
        <v>1098</v>
      </c>
      <c r="B808" s="1080" t="s">
        <v>6483</v>
      </c>
      <c r="C808" s="1079" t="s">
        <v>30</v>
      </c>
      <c r="D808" s="718">
        <v>1.98</v>
      </c>
    </row>
    <row r="809" spans="1:4" ht="30">
      <c r="A809" s="719">
        <v>1102</v>
      </c>
      <c r="B809" s="720" t="s">
        <v>6484</v>
      </c>
      <c r="C809" s="719" t="s">
        <v>30</v>
      </c>
      <c r="D809" s="721">
        <v>23.89</v>
      </c>
    </row>
    <row r="810" spans="1:4" ht="30">
      <c r="A810" s="1079">
        <v>1051</v>
      </c>
      <c r="B810" s="1080" t="s">
        <v>6485</v>
      </c>
      <c r="C810" s="1079" t="s">
        <v>30</v>
      </c>
      <c r="D810" s="718">
        <v>34.729999999999997</v>
      </c>
    </row>
    <row r="811" spans="1:4">
      <c r="A811" s="719">
        <v>37399</v>
      </c>
      <c r="B811" s="720" t="s">
        <v>2020</v>
      </c>
      <c r="C811" s="719" t="s">
        <v>30</v>
      </c>
      <c r="D811" s="721">
        <v>17.14</v>
      </c>
    </row>
    <row r="812" spans="1:4">
      <c r="A812" s="1079">
        <v>38391</v>
      </c>
      <c r="B812" s="1080" t="s">
        <v>10481</v>
      </c>
      <c r="C812" s="1079" t="s">
        <v>30</v>
      </c>
      <c r="D812" s="718">
        <v>7.21</v>
      </c>
    </row>
    <row r="813" spans="1:4">
      <c r="A813" s="719">
        <v>25004</v>
      </c>
      <c r="B813" s="720" t="s">
        <v>6486</v>
      </c>
      <c r="C813" s="719" t="s">
        <v>26</v>
      </c>
      <c r="D813" s="721">
        <v>17.73</v>
      </c>
    </row>
    <row r="814" spans="1:4">
      <c r="A814" s="1079">
        <v>25002</v>
      </c>
      <c r="B814" s="1080" t="s">
        <v>6487</v>
      </c>
      <c r="C814" s="1079" t="s">
        <v>26</v>
      </c>
      <c r="D814" s="718">
        <v>17.88</v>
      </c>
    </row>
    <row r="815" spans="1:4">
      <c r="A815" s="719">
        <v>37409</v>
      </c>
      <c r="B815" s="720" t="s">
        <v>6488</v>
      </c>
      <c r="C815" s="719" t="s">
        <v>26</v>
      </c>
      <c r="D815" s="721">
        <v>17.59</v>
      </c>
    </row>
    <row r="816" spans="1:4">
      <c r="A816" s="1079">
        <v>841</v>
      </c>
      <c r="B816" s="1080" t="s">
        <v>6489</v>
      </c>
      <c r="C816" s="1079" t="s">
        <v>26</v>
      </c>
      <c r="D816" s="718">
        <v>18.170000000000002</v>
      </c>
    </row>
    <row r="817" spans="1:4">
      <c r="A817" s="719">
        <v>25005</v>
      </c>
      <c r="B817" s="720" t="s">
        <v>6490</v>
      </c>
      <c r="C817" s="719" t="s">
        <v>26</v>
      </c>
      <c r="D817" s="721">
        <v>19.920000000000002</v>
      </c>
    </row>
    <row r="818" spans="1:4">
      <c r="A818" s="1079">
        <v>25003</v>
      </c>
      <c r="B818" s="1080" t="s">
        <v>6491</v>
      </c>
      <c r="C818" s="1079" t="s">
        <v>26</v>
      </c>
      <c r="D818" s="718">
        <v>21.28</v>
      </c>
    </row>
    <row r="819" spans="1:4">
      <c r="A819" s="719">
        <v>37410</v>
      </c>
      <c r="B819" s="720" t="s">
        <v>6492</v>
      </c>
      <c r="C819" s="719" t="s">
        <v>26</v>
      </c>
      <c r="D819" s="721">
        <v>19.920000000000002</v>
      </c>
    </row>
    <row r="820" spans="1:4">
      <c r="A820" s="1079">
        <v>842</v>
      </c>
      <c r="B820" s="1080" t="s">
        <v>6493</v>
      </c>
      <c r="C820" s="1079" t="s">
        <v>26</v>
      </c>
      <c r="D820" s="718">
        <v>22.41</v>
      </c>
    </row>
    <row r="821" spans="1:4">
      <c r="A821" s="719">
        <v>862</v>
      </c>
      <c r="B821" s="720" t="s">
        <v>2021</v>
      </c>
      <c r="C821" s="719" t="s">
        <v>29</v>
      </c>
      <c r="D821" s="721">
        <v>4.45</v>
      </c>
    </row>
    <row r="822" spans="1:4">
      <c r="A822" s="1079">
        <v>866</v>
      </c>
      <c r="B822" s="1080" t="s">
        <v>2022</v>
      </c>
      <c r="C822" s="1079" t="s">
        <v>29</v>
      </c>
      <c r="D822" s="718">
        <v>54.76</v>
      </c>
    </row>
    <row r="823" spans="1:4">
      <c r="A823" s="719">
        <v>892</v>
      </c>
      <c r="B823" s="720" t="s">
        <v>2023</v>
      </c>
      <c r="C823" s="719" t="s">
        <v>29</v>
      </c>
      <c r="D823" s="721">
        <v>69.64</v>
      </c>
    </row>
    <row r="824" spans="1:4">
      <c r="A824" s="1079">
        <v>857</v>
      </c>
      <c r="B824" s="1080" t="s">
        <v>2024</v>
      </c>
      <c r="C824" s="1079" t="s">
        <v>29</v>
      </c>
      <c r="D824" s="718">
        <v>7.09</v>
      </c>
    </row>
    <row r="825" spans="1:4">
      <c r="A825" s="719">
        <v>37404</v>
      </c>
      <c r="B825" s="720" t="s">
        <v>2025</v>
      </c>
      <c r="C825" s="719" t="s">
        <v>29</v>
      </c>
      <c r="D825" s="721">
        <v>83.75</v>
      </c>
    </row>
    <row r="826" spans="1:4">
      <c r="A826" s="1079">
        <v>868</v>
      </c>
      <c r="B826" s="1080" t="s">
        <v>2026</v>
      </c>
      <c r="C826" s="1079" t="s">
        <v>29</v>
      </c>
      <c r="D826" s="718">
        <v>10.95</v>
      </c>
    </row>
    <row r="827" spans="1:4">
      <c r="A827" s="719">
        <v>870</v>
      </c>
      <c r="B827" s="720" t="s">
        <v>2027</v>
      </c>
      <c r="C827" s="719" t="s">
        <v>29</v>
      </c>
      <c r="D827" s="721">
        <v>144.31</v>
      </c>
    </row>
    <row r="828" spans="1:4">
      <c r="A828" s="1079">
        <v>863</v>
      </c>
      <c r="B828" s="1080" t="s">
        <v>2028</v>
      </c>
      <c r="C828" s="1079" t="s">
        <v>29</v>
      </c>
      <c r="D828" s="718">
        <v>15.12</v>
      </c>
    </row>
    <row r="829" spans="1:4">
      <c r="A829" s="719">
        <v>867</v>
      </c>
      <c r="B829" s="720" t="s">
        <v>2029</v>
      </c>
      <c r="C829" s="719" t="s">
        <v>29</v>
      </c>
      <c r="D829" s="721">
        <v>21.07</v>
      </c>
    </row>
    <row r="830" spans="1:4">
      <c r="A830" s="1079">
        <v>891</v>
      </c>
      <c r="B830" s="1080" t="s">
        <v>2030</v>
      </c>
      <c r="C830" s="1079" t="s">
        <v>29</v>
      </c>
      <c r="D830" s="718">
        <v>242.36</v>
      </c>
    </row>
    <row r="831" spans="1:4">
      <c r="A831" s="719">
        <v>864</v>
      </c>
      <c r="B831" s="720" t="s">
        <v>2031</v>
      </c>
      <c r="C831" s="719" t="s">
        <v>29</v>
      </c>
      <c r="D831" s="721">
        <v>29.68</v>
      </c>
    </row>
    <row r="832" spans="1:4">
      <c r="A832" s="1079">
        <v>865</v>
      </c>
      <c r="B832" s="1080" t="s">
        <v>2032</v>
      </c>
      <c r="C832" s="1079" t="s">
        <v>29</v>
      </c>
      <c r="D832" s="718">
        <v>41.8</v>
      </c>
    </row>
    <row r="833" spans="1:4">
      <c r="A833" s="719">
        <v>1006</v>
      </c>
      <c r="B833" s="720" t="s">
        <v>11357</v>
      </c>
      <c r="C833" s="719" t="s">
        <v>29</v>
      </c>
      <c r="D833" s="721">
        <v>52.15</v>
      </c>
    </row>
    <row r="834" spans="1:4">
      <c r="A834" s="1079">
        <v>948</v>
      </c>
      <c r="B834" s="1080" t="s">
        <v>2033</v>
      </c>
      <c r="C834" s="1079" t="s">
        <v>29</v>
      </c>
      <c r="D834" s="718">
        <v>20.079999999999998</v>
      </c>
    </row>
    <row r="835" spans="1:4">
      <c r="A835" s="719">
        <v>947</v>
      </c>
      <c r="B835" s="720" t="s">
        <v>2034</v>
      </c>
      <c r="C835" s="719" t="s">
        <v>29</v>
      </c>
      <c r="D835" s="721">
        <v>20.43</v>
      </c>
    </row>
    <row r="836" spans="1:4">
      <c r="A836" s="1079">
        <v>911</v>
      </c>
      <c r="B836" s="1080" t="s">
        <v>2035</v>
      </c>
      <c r="C836" s="1079" t="s">
        <v>29</v>
      </c>
      <c r="D836" s="718">
        <v>29.71</v>
      </c>
    </row>
    <row r="837" spans="1:4">
      <c r="A837" s="719">
        <v>925</v>
      </c>
      <c r="B837" s="720" t="s">
        <v>2036</v>
      </c>
      <c r="C837" s="719" t="s">
        <v>29</v>
      </c>
      <c r="D837" s="721">
        <v>27.46</v>
      </c>
    </row>
    <row r="838" spans="1:4">
      <c r="A838" s="1079">
        <v>954</v>
      </c>
      <c r="B838" s="1080" t="s">
        <v>2037</v>
      </c>
      <c r="C838" s="1079" t="s">
        <v>29</v>
      </c>
      <c r="D838" s="718">
        <v>30.34</v>
      </c>
    </row>
    <row r="839" spans="1:4">
      <c r="A839" s="719">
        <v>901</v>
      </c>
      <c r="B839" s="720" t="s">
        <v>2038</v>
      </c>
      <c r="C839" s="719" t="s">
        <v>29</v>
      </c>
      <c r="D839" s="721">
        <v>32.47</v>
      </c>
    </row>
    <row r="840" spans="1:4">
      <c r="A840" s="1079">
        <v>926</v>
      </c>
      <c r="B840" s="1080" t="s">
        <v>2039</v>
      </c>
      <c r="C840" s="1079" t="s">
        <v>29</v>
      </c>
      <c r="D840" s="718">
        <v>34.31</v>
      </c>
    </row>
    <row r="841" spans="1:4">
      <c r="A841" s="719">
        <v>912</v>
      </c>
      <c r="B841" s="720" t="s">
        <v>2040</v>
      </c>
      <c r="C841" s="719" t="s">
        <v>29</v>
      </c>
      <c r="D841" s="721">
        <v>34.520000000000003</v>
      </c>
    </row>
    <row r="842" spans="1:4">
      <c r="A842" s="1079">
        <v>955</v>
      </c>
      <c r="B842" s="1080" t="s">
        <v>2041</v>
      </c>
      <c r="C842" s="1079" t="s">
        <v>29</v>
      </c>
      <c r="D842" s="718">
        <v>41.21</v>
      </c>
    </row>
    <row r="843" spans="1:4">
      <c r="A843" s="719">
        <v>946</v>
      </c>
      <c r="B843" s="720" t="s">
        <v>2042</v>
      </c>
      <c r="C843" s="719" t="s">
        <v>29</v>
      </c>
      <c r="D843" s="721">
        <v>46.33</v>
      </c>
    </row>
    <row r="844" spans="1:4">
      <c r="A844" s="1079">
        <v>953</v>
      </c>
      <c r="B844" s="1080" t="s">
        <v>2043</v>
      </c>
      <c r="C844" s="1079" t="s">
        <v>29</v>
      </c>
      <c r="D844" s="718">
        <v>42.16</v>
      </c>
    </row>
    <row r="845" spans="1:4">
      <c r="A845" s="719">
        <v>902</v>
      </c>
      <c r="B845" s="720" t="s">
        <v>2044</v>
      </c>
      <c r="C845" s="719" t="s">
        <v>29</v>
      </c>
      <c r="D845" s="721">
        <v>51.25</v>
      </c>
    </row>
    <row r="846" spans="1:4">
      <c r="A846" s="1079">
        <v>927</v>
      </c>
      <c r="B846" s="1080" t="s">
        <v>2045</v>
      </c>
      <c r="C846" s="1079" t="s">
        <v>29</v>
      </c>
      <c r="D846" s="718">
        <v>49.68</v>
      </c>
    </row>
    <row r="847" spans="1:4">
      <c r="A847" s="719">
        <v>913</v>
      </c>
      <c r="B847" s="720" t="s">
        <v>2046</v>
      </c>
      <c r="C847" s="719" t="s">
        <v>29</v>
      </c>
      <c r="D847" s="721">
        <v>55.45</v>
      </c>
    </row>
    <row r="848" spans="1:4">
      <c r="A848" s="1079">
        <v>903</v>
      </c>
      <c r="B848" s="1080" t="s">
        <v>2047</v>
      </c>
      <c r="C848" s="1079" t="s">
        <v>29</v>
      </c>
      <c r="D848" s="718">
        <v>62.75</v>
      </c>
    </row>
    <row r="849" spans="1:4">
      <c r="A849" s="719">
        <v>945</v>
      </c>
      <c r="B849" s="720" t="s">
        <v>2048</v>
      </c>
      <c r="C849" s="719" t="s">
        <v>29</v>
      </c>
      <c r="D849" s="721">
        <v>66.38</v>
      </c>
    </row>
    <row r="850" spans="1:4">
      <c r="A850" s="1079">
        <v>914</v>
      </c>
      <c r="B850" s="1080" t="s">
        <v>2049</v>
      </c>
      <c r="C850" s="1079" t="s">
        <v>29</v>
      </c>
      <c r="D850" s="718">
        <v>68</v>
      </c>
    </row>
    <row r="851" spans="1:4" ht="30">
      <c r="A851" s="719">
        <v>993</v>
      </c>
      <c r="B851" s="720" t="s">
        <v>11358</v>
      </c>
      <c r="C851" s="719" t="s">
        <v>29</v>
      </c>
      <c r="D851" s="721">
        <v>1.1200000000000001</v>
      </c>
    </row>
    <row r="852" spans="1:4" ht="30">
      <c r="A852" s="1079">
        <v>1020</v>
      </c>
      <c r="B852" s="1080" t="s">
        <v>11359</v>
      </c>
      <c r="C852" s="1079" t="s">
        <v>29</v>
      </c>
      <c r="D852" s="718">
        <v>4.8899999999999997</v>
      </c>
    </row>
    <row r="853" spans="1:4" ht="30">
      <c r="A853" s="719">
        <v>1017</v>
      </c>
      <c r="B853" s="720" t="s">
        <v>10018</v>
      </c>
      <c r="C853" s="719" t="s">
        <v>29</v>
      </c>
      <c r="D853" s="721">
        <v>53.72</v>
      </c>
    </row>
    <row r="854" spans="1:4" ht="30">
      <c r="A854" s="1079">
        <v>999</v>
      </c>
      <c r="B854" s="1080" t="s">
        <v>11360</v>
      </c>
      <c r="C854" s="1079" t="s">
        <v>29</v>
      </c>
      <c r="D854" s="718">
        <v>66.56</v>
      </c>
    </row>
    <row r="855" spans="1:4" ht="30">
      <c r="A855" s="719">
        <v>995</v>
      </c>
      <c r="B855" s="720" t="s">
        <v>10019</v>
      </c>
      <c r="C855" s="719" t="s">
        <v>29</v>
      </c>
      <c r="D855" s="721">
        <v>7.5</v>
      </c>
    </row>
    <row r="856" spans="1:4" ht="30">
      <c r="A856" s="1079">
        <v>1000</v>
      </c>
      <c r="B856" s="1080" t="s">
        <v>10020</v>
      </c>
      <c r="C856" s="1079" t="s">
        <v>29</v>
      </c>
      <c r="D856" s="718">
        <v>81.599999999999994</v>
      </c>
    </row>
    <row r="857" spans="1:4" ht="30">
      <c r="A857" s="719">
        <v>1022</v>
      </c>
      <c r="B857" s="720" t="s">
        <v>11361</v>
      </c>
      <c r="C857" s="719" t="s">
        <v>29</v>
      </c>
      <c r="D857" s="721">
        <v>1.56</v>
      </c>
    </row>
    <row r="858" spans="1:4" ht="30">
      <c r="A858" s="1079">
        <v>1015</v>
      </c>
      <c r="B858" s="1080" t="s">
        <v>11362</v>
      </c>
      <c r="C858" s="1079" t="s">
        <v>29</v>
      </c>
      <c r="D858" s="718">
        <v>107.45</v>
      </c>
    </row>
    <row r="859" spans="1:4" ht="30">
      <c r="A859" s="719">
        <v>996</v>
      </c>
      <c r="B859" s="720" t="s">
        <v>10021</v>
      </c>
      <c r="C859" s="719" t="s">
        <v>29</v>
      </c>
      <c r="D859" s="721">
        <v>11.41</v>
      </c>
    </row>
    <row r="860" spans="1:4" ht="30">
      <c r="A860" s="1079">
        <v>1001</v>
      </c>
      <c r="B860" s="1080" t="s">
        <v>11363</v>
      </c>
      <c r="C860" s="1079" t="s">
        <v>29</v>
      </c>
      <c r="D860" s="718">
        <v>134.47</v>
      </c>
    </row>
    <row r="861" spans="1:4" ht="30">
      <c r="A861" s="719">
        <v>1019</v>
      </c>
      <c r="B861" s="720" t="s">
        <v>10022</v>
      </c>
      <c r="C861" s="719" t="s">
        <v>29</v>
      </c>
      <c r="D861" s="721">
        <v>15.73</v>
      </c>
    </row>
    <row r="862" spans="1:4" ht="30">
      <c r="A862" s="1079">
        <v>1021</v>
      </c>
      <c r="B862" s="1080" t="s">
        <v>10023</v>
      </c>
      <c r="C862" s="1079" t="s">
        <v>29</v>
      </c>
      <c r="D862" s="718">
        <v>2.23</v>
      </c>
    </row>
    <row r="863" spans="1:4" ht="30">
      <c r="A863" s="719">
        <v>39249</v>
      </c>
      <c r="B863" s="720" t="s">
        <v>11364</v>
      </c>
      <c r="C863" s="719" t="s">
        <v>29</v>
      </c>
      <c r="D863" s="721">
        <v>175.41</v>
      </c>
    </row>
    <row r="864" spans="1:4" ht="30">
      <c r="A864" s="1079">
        <v>1018</v>
      </c>
      <c r="B864" s="1080" t="s">
        <v>11365</v>
      </c>
      <c r="C864" s="1079" t="s">
        <v>29</v>
      </c>
      <c r="D864" s="718">
        <v>22.42</v>
      </c>
    </row>
    <row r="865" spans="1:4" ht="30">
      <c r="A865" s="719">
        <v>39250</v>
      </c>
      <c r="B865" s="720" t="s">
        <v>11366</v>
      </c>
      <c r="C865" s="719" t="s">
        <v>29</v>
      </c>
      <c r="D865" s="721">
        <v>225.33</v>
      </c>
    </row>
    <row r="866" spans="1:4" ht="30">
      <c r="A866" s="1079">
        <v>994</v>
      </c>
      <c r="B866" s="1080" t="s">
        <v>10024</v>
      </c>
      <c r="C866" s="1079" t="s">
        <v>29</v>
      </c>
      <c r="D866" s="718">
        <v>3.05</v>
      </c>
    </row>
    <row r="867" spans="1:4" ht="30">
      <c r="A867" s="719">
        <v>977</v>
      </c>
      <c r="B867" s="720" t="s">
        <v>11367</v>
      </c>
      <c r="C867" s="719" t="s">
        <v>29</v>
      </c>
      <c r="D867" s="721">
        <v>31.07</v>
      </c>
    </row>
    <row r="868" spans="1:4" ht="30">
      <c r="A868" s="1079">
        <v>998</v>
      </c>
      <c r="B868" s="1080" t="s">
        <v>11368</v>
      </c>
      <c r="C868" s="1079" t="s">
        <v>29</v>
      </c>
      <c r="D868" s="718">
        <v>41.27</v>
      </c>
    </row>
    <row r="869" spans="1:4" ht="30">
      <c r="A869" s="719">
        <v>39251</v>
      </c>
      <c r="B869" s="720" t="s">
        <v>10025</v>
      </c>
      <c r="C869" s="719" t="s">
        <v>29</v>
      </c>
      <c r="D869" s="721">
        <v>0.3</v>
      </c>
    </row>
    <row r="870" spans="1:4" ht="30">
      <c r="A870" s="1079">
        <v>1011</v>
      </c>
      <c r="B870" s="1080" t="s">
        <v>10026</v>
      </c>
      <c r="C870" s="1079" t="s">
        <v>29</v>
      </c>
      <c r="D870" s="718">
        <v>0.41</v>
      </c>
    </row>
    <row r="871" spans="1:4" ht="30">
      <c r="A871" s="719">
        <v>39252</v>
      </c>
      <c r="B871" s="720" t="s">
        <v>10027</v>
      </c>
      <c r="C871" s="719" t="s">
        <v>29</v>
      </c>
      <c r="D871" s="721">
        <v>0.49</v>
      </c>
    </row>
    <row r="872" spans="1:4" ht="30">
      <c r="A872" s="1079">
        <v>1013</v>
      </c>
      <c r="B872" s="1080" t="s">
        <v>10028</v>
      </c>
      <c r="C872" s="1079" t="s">
        <v>29</v>
      </c>
      <c r="D872" s="718">
        <v>0.66</v>
      </c>
    </row>
    <row r="873" spans="1:4" ht="30">
      <c r="A873" s="719">
        <v>980</v>
      </c>
      <c r="B873" s="720" t="s">
        <v>10029</v>
      </c>
      <c r="C873" s="719" t="s">
        <v>29</v>
      </c>
      <c r="D873" s="721">
        <v>4.4800000000000004</v>
      </c>
    </row>
    <row r="874" spans="1:4" ht="30">
      <c r="A874" s="1079">
        <v>39237</v>
      </c>
      <c r="B874" s="1080" t="s">
        <v>10030</v>
      </c>
      <c r="C874" s="1079" t="s">
        <v>29</v>
      </c>
      <c r="D874" s="718">
        <v>53.16</v>
      </c>
    </row>
    <row r="875" spans="1:4" ht="30">
      <c r="A875" s="719">
        <v>979</v>
      </c>
      <c r="B875" s="720" t="s">
        <v>10031</v>
      </c>
      <c r="C875" s="719" t="s">
        <v>29</v>
      </c>
      <c r="D875" s="721">
        <v>6.91</v>
      </c>
    </row>
    <row r="876" spans="1:4" ht="30">
      <c r="A876" s="1079">
        <v>39239</v>
      </c>
      <c r="B876" s="1080" t="s">
        <v>11369</v>
      </c>
      <c r="C876" s="1079" t="s">
        <v>29</v>
      </c>
      <c r="D876" s="718">
        <v>80.77</v>
      </c>
    </row>
    <row r="877" spans="1:4" ht="30">
      <c r="A877" s="719">
        <v>1014</v>
      </c>
      <c r="B877" s="720" t="s">
        <v>10032</v>
      </c>
      <c r="C877" s="719" t="s">
        <v>29</v>
      </c>
      <c r="D877" s="721">
        <v>1.05</v>
      </c>
    </row>
    <row r="878" spans="1:4" ht="30">
      <c r="A878" s="1079">
        <v>39240</v>
      </c>
      <c r="B878" s="1080" t="s">
        <v>10033</v>
      </c>
      <c r="C878" s="1079" t="s">
        <v>29</v>
      </c>
      <c r="D878" s="718">
        <v>106.76</v>
      </c>
    </row>
    <row r="879" spans="1:4" ht="30">
      <c r="A879" s="719">
        <v>39232</v>
      </c>
      <c r="B879" s="720" t="s">
        <v>10034</v>
      </c>
      <c r="C879" s="719" t="s">
        <v>29</v>
      </c>
      <c r="D879" s="721">
        <v>11.08</v>
      </c>
    </row>
    <row r="880" spans="1:4" ht="30">
      <c r="A880" s="1079">
        <v>39233</v>
      </c>
      <c r="B880" s="1080" t="s">
        <v>10035</v>
      </c>
      <c r="C880" s="1079" t="s">
        <v>29</v>
      </c>
      <c r="D880" s="718">
        <v>15.24</v>
      </c>
    </row>
    <row r="881" spans="1:4" ht="30">
      <c r="A881" s="719">
        <v>981</v>
      </c>
      <c r="B881" s="720" t="s">
        <v>10036</v>
      </c>
      <c r="C881" s="719" t="s">
        <v>29</v>
      </c>
      <c r="D881" s="721">
        <v>1.87</v>
      </c>
    </row>
    <row r="882" spans="1:4" ht="30">
      <c r="A882" s="1079">
        <v>39234</v>
      </c>
      <c r="B882" s="1080" t="s">
        <v>10037</v>
      </c>
      <c r="C882" s="1079" t="s">
        <v>29</v>
      </c>
      <c r="D882" s="718">
        <v>22.36</v>
      </c>
    </row>
    <row r="883" spans="1:4" ht="30">
      <c r="A883" s="719">
        <v>982</v>
      </c>
      <c r="B883" s="720" t="s">
        <v>10038</v>
      </c>
      <c r="C883" s="719" t="s">
        <v>29</v>
      </c>
      <c r="D883" s="721">
        <v>2.62</v>
      </c>
    </row>
    <row r="884" spans="1:4" ht="30">
      <c r="A884" s="1079">
        <v>39235</v>
      </c>
      <c r="B884" s="1080" t="s">
        <v>10039</v>
      </c>
      <c r="C884" s="1079" t="s">
        <v>29</v>
      </c>
      <c r="D884" s="718">
        <v>31.46</v>
      </c>
    </row>
    <row r="885" spans="1:4" ht="30">
      <c r="A885" s="719">
        <v>39236</v>
      </c>
      <c r="B885" s="720" t="s">
        <v>10040</v>
      </c>
      <c r="C885" s="719" t="s">
        <v>29</v>
      </c>
      <c r="D885" s="721">
        <v>41.24</v>
      </c>
    </row>
    <row r="886" spans="1:4" ht="30">
      <c r="A886" s="1079">
        <v>876</v>
      </c>
      <c r="B886" s="1080" t="s">
        <v>11370</v>
      </c>
      <c r="C886" s="1079" t="s">
        <v>29</v>
      </c>
      <c r="D886" s="718">
        <v>106.46</v>
      </c>
    </row>
    <row r="887" spans="1:4" ht="30">
      <c r="A887" s="719">
        <v>877</v>
      </c>
      <c r="B887" s="720" t="s">
        <v>11371</v>
      </c>
      <c r="C887" s="719" t="s">
        <v>29</v>
      </c>
      <c r="D887" s="721">
        <v>125.15</v>
      </c>
    </row>
    <row r="888" spans="1:4" ht="30">
      <c r="A888" s="1079">
        <v>882</v>
      </c>
      <c r="B888" s="1080" t="s">
        <v>11372</v>
      </c>
      <c r="C888" s="1079" t="s">
        <v>29</v>
      </c>
      <c r="D888" s="718">
        <v>136.38</v>
      </c>
    </row>
    <row r="889" spans="1:4" ht="30">
      <c r="A889" s="719">
        <v>878</v>
      </c>
      <c r="B889" s="720" t="s">
        <v>11373</v>
      </c>
      <c r="C889" s="719" t="s">
        <v>29</v>
      </c>
      <c r="D889" s="721">
        <v>169.55</v>
      </c>
    </row>
    <row r="890" spans="1:4" ht="30">
      <c r="A890" s="1079">
        <v>879</v>
      </c>
      <c r="B890" s="1080" t="s">
        <v>11374</v>
      </c>
      <c r="C890" s="1079" t="s">
        <v>29</v>
      </c>
      <c r="D890" s="718">
        <v>199.84</v>
      </c>
    </row>
    <row r="891" spans="1:4" ht="30">
      <c r="A891" s="719">
        <v>880</v>
      </c>
      <c r="B891" s="720" t="s">
        <v>11375</v>
      </c>
      <c r="C891" s="719" t="s">
        <v>29</v>
      </c>
      <c r="D891" s="721">
        <v>235.13</v>
      </c>
    </row>
    <row r="892" spans="1:4" ht="30">
      <c r="A892" s="1079">
        <v>873</v>
      </c>
      <c r="B892" s="1080" t="s">
        <v>11376</v>
      </c>
      <c r="C892" s="1079" t="s">
        <v>29</v>
      </c>
      <c r="D892" s="718">
        <v>71.489999999999995</v>
      </c>
    </row>
    <row r="893" spans="1:4" ht="45">
      <c r="A893" s="719">
        <v>881</v>
      </c>
      <c r="B893" s="720" t="s">
        <v>11876</v>
      </c>
      <c r="C893" s="719" t="s">
        <v>29</v>
      </c>
      <c r="D893" s="721">
        <v>321.39</v>
      </c>
    </row>
    <row r="894" spans="1:4" ht="30">
      <c r="A894" s="1079">
        <v>874</v>
      </c>
      <c r="B894" s="1080" t="s">
        <v>11377</v>
      </c>
      <c r="C894" s="1079" t="s">
        <v>29</v>
      </c>
      <c r="D894" s="718">
        <v>84.85</v>
      </c>
    </row>
    <row r="895" spans="1:4" ht="30">
      <c r="A895" s="719">
        <v>875</v>
      </c>
      <c r="B895" s="720" t="s">
        <v>11378</v>
      </c>
      <c r="C895" s="719" t="s">
        <v>29</v>
      </c>
      <c r="D895" s="721">
        <v>101.23</v>
      </c>
    </row>
    <row r="896" spans="1:4">
      <c r="A896" s="1079">
        <v>983</v>
      </c>
      <c r="B896" s="1080" t="s">
        <v>11379</v>
      </c>
      <c r="C896" s="1079" t="s">
        <v>29</v>
      </c>
      <c r="D896" s="718">
        <v>0.63</v>
      </c>
    </row>
    <row r="897" spans="1:4">
      <c r="A897" s="719">
        <v>985</v>
      </c>
      <c r="B897" s="720" t="s">
        <v>11380</v>
      </c>
      <c r="C897" s="719" t="s">
        <v>29</v>
      </c>
      <c r="D897" s="721">
        <v>4.75</v>
      </c>
    </row>
    <row r="898" spans="1:4">
      <c r="A898" s="1079">
        <v>990</v>
      </c>
      <c r="B898" s="1080" t="s">
        <v>11381</v>
      </c>
      <c r="C898" s="1079" t="s">
        <v>29</v>
      </c>
      <c r="D898" s="718">
        <v>65.08</v>
      </c>
    </row>
    <row r="899" spans="1:4">
      <c r="A899" s="719">
        <v>39241</v>
      </c>
      <c r="B899" s="720" t="s">
        <v>11382</v>
      </c>
      <c r="C899" s="719" t="s">
        <v>29</v>
      </c>
      <c r="D899" s="721">
        <v>7.44</v>
      </c>
    </row>
    <row r="900" spans="1:4">
      <c r="A900" s="1079">
        <v>1005</v>
      </c>
      <c r="B900" s="1080" t="s">
        <v>11383</v>
      </c>
      <c r="C900" s="1079" t="s">
        <v>29</v>
      </c>
      <c r="D900" s="718">
        <v>79.87</v>
      </c>
    </row>
    <row r="901" spans="1:4">
      <c r="A901" s="719">
        <v>984</v>
      </c>
      <c r="B901" s="720" t="s">
        <v>11384</v>
      </c>
      <c r="C901" s="719" t="s">
        <v>29</v>
      </c>
      <c r="D901" s="721">
        <v>1.64</v>
      </c>
    </row>
    <row r="902" spans="1:4">
      <c r="A902" s="1079">
        <v>991</v>
      </c>
      <c r="B902" s="1080" t="s">
        <v>11385</v>
      </c>
      <c r="C902" s="1079" t="s">
        <v>29</v>
      </c>
      <c r="D902" s="718">
        <v>105.54</v>
      </c>
    </row>
    <row r="903" spans="1:4">
      <c r="A903" s="719">
        <v>986</v>
      </c>
      <c r="B903" s="720" t="s">
        <v>11386</v>
      </c>
      <c r="C903" s="719" t="s">
        <v>29</v>
      </c>
      <c r="D903" s="721">
        <v>11.37</v>
      </c>
    </row>
    <row r="904" spans="1:4">
      <c r="A904" s="1079">
        <v>1024</v>
      </c>
      <c r="B904" s="1080" t="s">
        <v>11387</v>
      </c>
      <c r="C904" s="1079" t="s">
        <v>29</v>
      </c>
      <c r="D904" s="718">
        <v>130.63</v>
      </c>
    </row>
    <row r="905" spans="1:4">
      <c r="A905" s="719">
        <v>987</v>
      </c>
      <c r="B905" s="720" t="s">
        <v>11388</v>
      </c>
      <c r="C905" s="719" t="s">
        <v>29</v>
      </c>
      <c r="D905" s="721">
        <v>15.45</v>
      </c>
    </row>
    <row r="906" spans="1:4">
      <c r="A906" s="1079">
        <v>1003</v>
      </c>
      <c r="B906" s="1080" t="s">
        <v>11389</v>
      </c>
      <c r="C906" s="1079" t="s">
        <v>29</v>
      </c>
      <c r="D906" s="718">
        <v>2.4</v>
      </c>
    </row>
    <row r="907" spans="1:4">
      <c r="A907" s="719">
        <v>992</v>
      </c>
      <c r="B907" s="720" t="s">
        <v>11390</v>
      </c>
      <c r="C907" s="719" t="s">
        <v>29</v>
      </c>
      <c r="D907" s="721">
        <v>169.01</v>
      </c>
    </row>
    <row r="908" spans="1:4">
      <c r="A908" s="1079">
        <v>1007</v>
      </c>
      <c r="B908" s="1080" t="s">
        <v>11391</v>
      </c>
      <c r="C908" s="1079" t="s">
        <v>29</v>
      </c>
      <c r="D908" s="718">
        <v>21.91</v>
      </c>
    </row>
    <row r="909" spans="1:4">
      <c r="A909" s="719">
        <v>39242</v>
      </c>
      <c r="B909" s="720" t="s">
        <v>11392</v>
      </c>
      <c r="C909" s="719" t="s">
        <v>29</v>
      </c>
      <c r="D909" s="721">
        <v>209.4</v>
      </c>
    </row>
    <row r="910" spans="1:4">
      <c r="A910" s="1079">
        <v>1008</v>
      </c>
      <c r="B910" s="1080" t="s">
        <v>11393</v>
      </c>
      <c r="C910" s="1079" t="s">
        <v>29</v>
      </c>
      <c r="D910" s="718">
        <v>2.73</v>
      </c>
    </row>
    <row r="911" spans="1:4">
      <c r="A911" s="719">
        <v>988</v>
      </c>
      <c r="B911" s="720" t="s">
        <v>11394</v>
      </c>
      <c r="C911" s="719" t="s">
        <v>29</v>
      </c>
      <c r="D911" s="721">
        <v>30.27</v>
      </c>
    </row>
    <row r="912" spans="1:4">
      <c r="A912" s="1079">
        <v>989</v>
      </c>
      <c r="B912" s="1080" t="s">
        <v>11395</v>
      </c>
      <c r="C912" s="1079" t="s">
        <v>29</v>
      </c>
      <c r="D912" s="718">
        <v>41.01</v>
      </c>
    </row>
    <row r="913" spans="1:4">
      <c r="A913" s="719">
        <v>34602</v>
      </c>
      <c r="B913" s="720" t="s">
        <v>2050</v>
      </c>
      <c r="C913" s="719" t="s">
        <v>29</v>
      </c>
      <c r="D913" s="721">
        <v>1.89</v>
      </c>
    </row>
    <row r="914" spans="1:4">
      <c r="A914" s="1079">
        <v>34603</v>
      </c>
      <c r="B914" s="1080" t="s">
        <v>2051</v>
      </c>
      <c r="C914" s="1079" t="s">
        <v>29</v>
      </c>
      <c r="D914" s="718">
        <v>9.1</v>
      </c>
    </row>
    <row r="915" spans="1:4">
      <c r="A915" s="719">
        <v>34607</v>
      </c>
      <c r="B915" s="720" t="s">
        <v>2052</v>
      </c>
      <c r="C915" s="719" t="s">
        <v>29</v>
      </c>
      <c r="D915" s="721">
        <v>4.05</v>
      </c>
    </row>
    <row r="916" spans="1:4">
      <c r="A916" s="1079">
        <v>34609</v>
      </c>
      <c r="B916" s="1080" t="s">
        <v>2053</v>
      </c>
      <c r="C916" s="1079" t="s">
        <v>29</v>
      </c>
      <c r="D916" s="718">
        <v>6.08</v>
      </c>
    </row>
    <row r="917" spans="1:4">
      <c r="A917" s="719">
        <v>34618</v>
      </c>
      <c r="B917" s="720" t="s">
        <v>2054</v>
      </c>
      <c r="C917" s="719" t="s">
        <v>29</v>
      </c>
      <c r="D917" s="721">
        <v>2.5099999999999998</v>
      </c>
    </row>
    <row r="918" spans="1:4">
      <c r="A918" s="1079">
        <v>34620</v>
      </c>
      <c r="B918" s="1080" t="s">
        <v>2055</v>
      </c>
      <c r="C918" s="1079" t="s">
        <v>29</v>
      </c>
      <c r="D918" s="718">
        <v>12.56</v>
      </c>
    </row>
    <row r="919" spans="1:4">
      <c r="A919" s="719">
        <v>34621</v>
      </c>
      <c r="B919" s="720" t="s">
        <v>2056</v>
      </c>
      <c r="C919" s="719" t="s">
        <v>29</v>
      </c>
      <c r="D919" s="721">
        <v>5.82</v>
      </c>
    </row>
    <row r="920" spans="1:4">
      <c r="A920" s="1079">
        <v>34622</v>
      </c>
      <c r="B920" s="1080" t="s">
        <v>2057</v>
      </c>
      <c r="C920" s="1079" t="s">
        <v>29</v>
      </c>
      <c r="D920" s="718">
        <v>8.25</v>
      </c>
    </row>
    <row r="921" spans="1:4">
      <c r="A921" s="719">
        <v>34624</v>
      </c>
      <c r="B921" s="720" t="s">
        <v>2058</v>
      </c>
      <c r="C921" s="719" t="s">
        <v>29</v>
      </c>
      <c r="D921" s="721">
        <v>3.2</v>
      </c>
    </row>
    <row r="922" spans="1:4">
      <c r="A922" s="1079">
        <v>34626</v>
      </c>
      <c r="B922" s="1080" t="s">
        <v>2059</v>
      </c>
      <c r="C922" s="1079" t="s">
        <v>29</v>
      </c>
      <c r="D922" s="718">
        <v>17.260000000000002</v>
      </c>
    </row>
    <row r="923" spans="1:4">
      <c r="A923" s="719">
        <v>34627</v>
      </c>
      <c r="B923" s="720" t="s">
        <v>2060</v>
      </c>
      <c r="C923" s="719" t="s">
        <v>29</v>
      </c>
      <c r="D923" s="721">
        <v>7.43</v>
      </c>
    </row>
    <row r="924" spans="1:4">
      <c r="A924" s="1079">
        <v>34629</v>
      </c>
      <c r="B924" s="1080" t="s">
        <v>2061</v>
      </c>
      <c r="C924" s="1079" t="s">
        <v>29</v>
      </c>
      <c r="D924" s="718">
        <v>10.89</v>
      </c>
    </row>
    <row r="925" spans="1:4" ht="30">
      <c r="A925" s="719">
        <v>39257</v>
      </c>
      <c r="B925" s="720" t="s">
        <v>11396</v>
      </c>
      <c r="C925" s="719" t="s">
        <v>29</v>
      </c>
      <c r="D925" s="721">
        <v>2.86</v>
      </c>
    </row>
    <row r="926" spans="1:4" ht="30">
      <c r="A926" s="1079">
        <v>39261</v>
      </c>
      <c r="B926" s="1080" t="s">
        <v>11397</v>
      </c>
      <c r="C926" s="1079" t="s">
        <v>29</v>
      </c>
      <c r="D926" s="718">
        <v>15.25</v>
      </c>
    </row>
    <row r="927" spans="1:4" ht="30">
      <c r="A927" s="719">
        <v>39268</v>
      </c>
      <c r="B927" s="720" t="s">
        <v>11398</v>
      </c>
      <c r="C927" s="719" t="s">
        <v>29</v>
      </c>
      <c r="D927" s="721">
        <v>176.01</v>
      </c>
    </row>
    <row r="928" spans="1:4" ht="30">
      <c r="A928" s="1079">
        <v>39262</v>
      </c>
      <c r="B928" s="1080" t="s">
        <v>11399</v>
      </c>
      <c r="C928" s="1079" t="s">
        <v>29</v>
      </c>
      <c r="D928" s="718">
        <v>23.85</v>
      </c>
    </row>
    <row r="929" spans="1:4" ht="30">
      <c r="A929" s="719">
        <v>39258</v>
      </c>
      <c r="B929" s="720" t="s">
        <v>11877</v>
      </c>
      <c r="C929" s="719" t="s">
        <v>29</v>
      </c>
      <c r="D929" s="721">
        <v>4.24</v>
      </c>
    </row>
    <row r="930" spans="1:4" ht="30">
      <c r="A930" s="1079">
        <v>39263</v>
      </c>
      <c r="B930" s="1080" t="s">
        <v>11400</v>
      </c>
      <c r="C930" s="1079" t="s">
        <v>29</v>
      </c>
      <c r="D930" s="718">
        <v>36.9</v>
      </c>
    </row>
    <row r="931" spans="1:4" ht="30">
      <c r="A931" s="719">
        <v>39264</v>
      </c>
      <c r="B931" s="720" t="s">
        <v>11401</v>
      </c>
      <c r="C931" s="719" t="s">
        <v>29</v>
      </c>
      <c r="D931" s="721">
        <v>49.97</v>
      </c>
    </row>
    <row r="932" spans="1:4" ht="30">
      <c r="A932" s="1079">
        <v>39259</v>
      </c>
      <c r="B932" s="1080" t="s">
        <v>11402</v>
      </c>
      <c r="C932" s="1079" t="s">
        <v>29</v>
      </c>
      <c r="D932" s="718">
        <v>6.46</v>
      </c>
    </row>
    <row r="933" spans="1:4" ht="30">
      <c r="A933" s="719">
        <v>39265</v>
      </c>
      <c r="B933" s="720" t="s">
        <v>11403</v>
      </c>
      <c r="C933" s="719" t="s">
        <v>29</v>
      </c>
      <c r="D933" s="721">
        <v>73.61</v>
      </c>
    </row>
    <row r="934" spans="1:4" ht="30">
      <c r="A934" s="1079">
        <v>39260</v>
      </c>
      <c r="B934" s="1080" t="s">
        <v>11404</v>
      </c>
      <c r="C934" s="1079" t="s">
        <v>29</v>
      </c>
      <c r="D934" s="718">
        <v>9.1999999999999993</v>
      </c>
    </row>
    <row r="935" spans="1:4" ht="30">
      <c r="A935" s="719">
        <v>39266</v>
      </c>
      <c r="B935" s="720" t="s">
        <v>11405</v>
      </c>
      <c r="C935" s="719" t="s">
        <v>29</v>
      </c>
      <c r="D935" s="721">
        <v>103.29</v>
      </c>
    </row>
    <row r="936" spans="1:4" ht="30">
      <c r="A936" s="1079">
        <v>39267</v>
      </c>
      <c r="B936" s="1080" t="s">
        <v>11406</v>
      </c>
      <c r="C936" s="1079" t="s">
        <v>29</v>
      </c>
      <c r="D936" s="718">
        <v>135.4</v>
      </c>
    </row>
    <row r="937" spans="1:4">
      <c r="A937" s="719">
        <v>11901</v>
      </c>
      <c r="B937" s="720" t="s">
        <v>2062</v>
      </c>
      <c r="C937" s="719" t="s">
        <v>29</v>
      </c>
      <c r="D937" s="721">
        <v>0.84</v>
      </c>
    </row>
    <row r="938" spans="1:4">
      <c r="A938" s="1079">
        <v>11902</v>
      </c>
      <c r="B938" s="1080" t="s">
        <v>2063</v>
      </c>
      <c r="C938" s="1079" t="s">
        <v>29</v>
      </c>
      <c r="D938" s="718">
        <v>1.46</v>
      </c>
    </row>
    <row r="939" spans="1:4">
      <c r="A939" s="719">
        <v>11903</v>
      </c>
      <c r="B939" s="720" t="s">
        <v>2064</v>
      </c>
      <c r="C939" s="719" t="s">
        <v>29</v>
      </c>
      <c r="D939" s="721">
        <v>2.2599999999999998</v>
      </c>
    </row>
    <row r="940" spans="1:4">
      <c r="A940" s="1079">
        <v>11904</v>
      </c>
      <c r="B940" s="1080" t="s">
        <v>2065</v>
      </c>
      <c r="C940" s="1079" t="s">
        <v>29</v>
      </c>
      <c r="D940" s="718">
        <v>2.88</v>
      </c>
    </row>
    <row r="941" spans="1:4">
      <c r="A941" s="719">
        <v>11905</v>
      </c>
      <c r="B941" s="720" t="s">
        <v>2066</v>
      </c>
      <c r="C941" s="719" t="s">
        <v>29</v>
      </c>
      <c r="D941" s="721">
        <v>3.87</v>
      </c>
    </row>
    <row r="942" spans="1:4">
      <c r="A942" s="1079">
        <v>11906</v>
      </c>
      <c r="B942" s="1080" t="s">
        <v>2067</v>
      </c>
      <c r="C942" s="1079" t="s">
        <v>29</v>
      </c>
      <c r="D942" s="718">
        <v>4.46</v>
      </c>
    </row>
    <row r="943" spans="1:4">
      <c r="A943" s="719">
        <v>11919</v>
      </c>
      <c r="B943" s="720" t="s">
        <v>2068</v>
      </c>
      <c r="C943" s="719" t="s">
        <v>29</v>
      </c>
      <c r="D943" s="721">
        <v>8.75</v>
      </c>
    </row>
    <row r="944" spans="1:4">
      <c r="A944" s="1079">
        <v>11920</v>
      </c>
      <c r="B944" s="1080" t="s">
        <v>2069</v>
      </c>
      <c r="C944" s="1079" t="s">
        <v>29</v>
      </c>
      <c r="D944" s="718">
        <v>16.95</v>
      </c>
    </row>
    <row r="945" spans="1:4">
      <c r="A945" s="719">
        <v>11924</v>
      </c>
      <c r="B945" s="720" t="s">
        <v>2070</v>
      </c>
      <c r="C945" s="719" t="s">
        <v>29</v>
      </c>
      <c r="D945" s="721">
        <v>164.84</v>
      </c>
    </row>
    <row r="946" spans="1:4">
      <c r="A946" s="1079">
        <v>11921</v>
      </c>
      <c r="B946" s="1080" t="s">
        <v>2071</v>
      </c>
      <c r="C946" s="1079" t="s">
        <v>29</v>
      </c>
      <c r="D946" s="718">
        <v>23.08</v>
      </c>
    </row>
    <row r="947" spans="1:4">
      <c r="A947" s="719">
        <v>11922</v>
      </c>
      <c r="B947" s="720" t="s">
        <v>2072</v>
      </c>
      <c r="C947" s="719" t="s">
        <v>29</v>
      </c>
      <c r="D947" s="721">
        <v>40.97</v>
      </c>
    </row>
    <row r="948" spans="1:4">
      <c r="A948" s="1079">
        <v>11923</v>
      </c>
      <c r="B948" s="1080" t="s">
        <v>2073</v>
      </c>
      <c r="C948" s="1079" t="s">
        <v>29</v>
      </c>
      <c r="D948" s="718">
        <v>66.92</v>
      </c>
    </row>
    <row r="949" spans="1:4">
      <c r="A949" s="719">
        <v>11916</v>
      </c>
      <c r="B949" s="720" t="s">
        <v>6494</v>
      </c>
      <c r="C949" s="719" t="s">
        <v>29</v>
      </c>
      <c r="D949" s="721">
        <v>11.36</v>
      </c>
    </row>
    <row r="950" spans="1:4">
      <c r="A950" s="1079">
        <v>11914</v>
      </c>
      <c r="B950" s="1080" t="s">
        <v>6495</v>
      </c>
      <c r="C950" s="1079" t="s">
        <v>29</v>
      </c>
      <c r="D950" s="718">
        <v>82.45</v>
      </c>
    </row>
    <row r="951" spans="1:4">
      <c r="A951" s="719">
        <v>11917</v>
      </c>
      <c r="B951" s="720" t="s">
        <v>6496</v>
      </c>
      <c r="C951" s="719" t="s">
        <v>29</v>
      </c>
      <c r="D951" s="721">
        <v>19.760000000000002</v>
      </c>
    </row>
    <row r="952" spans="1:4">
      <c r="A952" s="1079">
        <v>11918</v>
      </c>
      <c r="B952" s="1080" t="s">
        <v>6497</v>
      </c>
      <c r="C952" s="1079" t="s">
        <v>29</v>
      </c>
      <c r="D952" s="718">
        <v>26.81</v>
      </c>
    </row>
    <row r="953" spans="1:4">
      <c r="A953" s="719">
        <v>37734</v>
      </c>
      <c r="B953" s="720" t="s">
        <v>2074</v>
      </c>
      <c r="C953" s="719" t="s">
        <v>30</v>
      </c>
      <c r="D953" s="721">
        <v>34321.67</v>
      </c>
    </row>
    <row r="954" spans="1:4">
      <c r="A954" s="1079">
        <v>37733</v>
      </c>
      <c r="B954" s="1080" t="s">
        <v>2075</v>
      </c>
      <c r="C954" s="1079" t="s">
        <v>30</v>
      </c>
      <c r="D954" s="718">
        <v>25734.26</v>
      </c>
    </row>
    <row r="955" spans="1:4">
      <c r="A955" s="719">
        <v>37735</v>
      </c>
      <c r="B955" s="720" t="s">
        <v>2076</v>
      </c>
      <c r="C955" s="719" t="s">
        <v>30</v>
      </c>
      <c r="D955" s="721">
        <v>31009.79</v>
      </c>
    </row>
    <row r="956" spans="1:4">
      <c r="A956" s="1079">
        <v>2354</v>
      </c>
      <c r="B956" s="1080" t="s">
        <v>2077</v>
      </c>
      <c r="C956" s="1079" t="s">
        <v>171</v>
      </c>
      <c r="D956" s="718">
        <v>18.84</v>
      </c>
    </row>
    <row r="957" spans="1:4">
      <c r="A957" s="719">
        <v>41758</v>
      </c>
      <c r="B957" s="720" t="s">
        <v>9624</v>
      </c>
      <c r="C957" s="719" t="s">
        <v>30</v>
      </c>
      <c r="D957" s="721">
        <v>125.7</v>
      </c>
    </row>
    <row r="958" spans="1:4" ht="30">
      <c r="A958" s="1079">
        <v>5090</v>
      </c>
      <c r="B958" s="1080" t="s">
        <v>9625</v>
      </c>
      <c r="C958" s="1079" t="s">
        <v>30</v>
      </c>
      <c r="D958" s="718">
        <v>14.4</v>
      </c>
    </row>
    <row r="959" spans="1:4" ht="30">
      <c r="A959" s="719">
        <v>5085</v>
      </c>
      <c r="B959" s="720" t="s">
        <v>9626</v>
      </c>
      <c r="C959" s="719" t="s">
        <v>30</v>
      </c>
      <c r="D959" s="721">
        <v>16.05</v>
      </c>
    </row>
    <row r="960" spans="1:4">
      <c r="A960" s="1079">
        <v>38374</v>
      </c>
      <c r="B960" s="1080" t="s">
        <v>6498</v>
      </c>
      <c r="C960" s="1079" t="s">
        <v>30</v>
      </c>
      <c r="D960" s="718">
        <v>779.7</v>
      </c>
    </row>
    <row r="961" spans="1:4">
      <c r="A961" s="719">
        <v>20212</v>
      </c>
      <c r="B961" s="720" t="s">
        <v>8873</v>
      </c>
      <c r="C961" s="719" t="s">
        <v>29</v>
      </c>
      <c r="D961" s="721">
        <v>5.19</v>
      </c>
    </row>
    <row r="962" spans="1:4">
      <c r="A962" s="1079">
        <v>4430</v>
      </c>
      <c r="B962" s="1080" t="s">
        <v>8552</v>
      </c>
      <c r="C962" s="1079" t="s">
        <v>29</v>
      </c>
      <c r="D962" s="718">
        <v>4.82</v>
      </c>
    </row>
    <row r="963" spans="1:4">
      <c r="A963" s="719">
        <v>4400</v>
      </c>
      <c r="B963" s="720" t="s">
        <v>8553</v>
      </c>
      <c r="C963" s="719" t="s">
        <v>29</v>
      </c>
      <c r="D963" s="721">
        <v>6.09</v>
      </c>
    </row>
    <row r="964" spans="1:4">
      <c r="A964" s="1079">
        <v>4496</v>
      </c>
      <c r="B964" s="1080" t="s">
        <v>6499</v>
      </c>
      <c r="C964" s="1079" t="s">
        <v>29</v>
      </c>
      <c r="D964" s="718">
        <v>2.56</v>
      </c>
    </row>
    <row r="965" spans="1:4">
      <c r="A965" s="719">
        <v>11871</v>
      </c>
      <c r="B965" s="720" t="s">
        <v>6500</v>
      </c>
      <c r="C965" s="719" t="s">
        <v>30</v>
      </c>
      <c r="D965" s="721">
        <v>190.53</v>
      </c>
    </row>
    <row r="966" spans="1:4">
      <c r="A966" s="1079">
        <v>34636</v>
      </c>
      <c r="B966" s="1080" t="s">
        <v>2078</v>
      </c>
      <c r="C966" s="1079" t="s">
        <v>30</v>
      </c>
      <c r="D966" s="718">
        <v>290.45</v>
      </c>
    </row>
    <row r="967" spans="1:4">
      <c r="A967" s="719">
        <v>34639</v>
      </c>
      <c r="B967" s="720" t="s">
        <v>2079</v>
      </c>
      <c r="C967" s="719" t="s">
        <v>30</v>
      </c>
      <c r="D967" s="721">
        <v>589.9</v>
      </c>
    </row>
    <row r="968" spans="1:4">
      <c r="A968" s="1079">
        <v>34640</v>
      </c>
      <c r="B968" s="1080" t="s">
        <v>2080</v>
      </c>
      <c r="C968" s="1079" t="s">
        <v>30</v>
      </c>
      <c r="D968" s="718">
        <v>662.61</v>
      </c>
    </row>
    <row r="969" spans="1:4">
      <c r="A969" s="719">
        <v>34637</v>
      </c>
      <c r="B969" s="720" t="s">
        <v>2081</v>
      </c>
      <c r="C969" s="719" t="s">
        <v>30</v>
      </c>
      <c r="D969" s="721">
        <v>166.76</v>
      </c>
    </row>
    <row r="970" spans="1:4">
      <c r="A970" s="1079">
        <v>34638</v>
      </c>
      <c r="B970" s="1080" t="s">
        <v>2082</v>
      </c>
      <c r="C970" s="1079" t="s">
        <v>30</v>
      </c>
      <c r="D970" s="718">
        <v>285.97000000000003</v>
      </c>
    </row>
    <row r="971" spans="1:4">
      <c r="A971" s="719">
        <v>11868</v>
      </c>
      <c r="B971" s="720" t="s">
        <v>2083</v>
      </c>
      <c r="C971" s="719" t="s">
        <v>30</v>
      </c>
      <c r="D971" s="721">
        <v>261.86</v>
      </c>
    </row>
    <row r="972" spans="1:4">
      <c r="A972" s="1079">
        <v>37106</v>
      </c>
      <c r="B972" s="1080" t="s">
        <v>2084</v>
      </c>
      <c r="C972" s="1079" t="s">
        <v>30</v>
      </c>
      <c r="D972" s="718">
        <v>2529.2399999999998</v>
      </c>
    </row>
    <row r="973" spans="1:4">
      <c r="A973" s="719">
        <v>11869</v>
      </c>
      <c r="B973" s="720" t="s">
        <v>2085</v>
      </c>
      <c r="C973" s="719" t="s">
        <v>30</v>
      </c>
      <c r="D973" s="721">
        <v>424.86</v>
      </c>
    </row>
    <row r="974" spans="1:4">
      <c r="A974" s="1079">
        <v>37104</v>
      </c>
      <c r="B974" s="1080" t="s">
        <v>2086</v>
      </c>
      <c r="C974" s="1079" t="s">
        <v>30</v>
      </c>
      <c r="D974" s="718">
        <v>547.66999999999996</v>
      </c>
    </row>
    <row r="975" spans="1:4">
      <c r="A975" s="719">
        <v>37105</v>
      </c>
      <c r="B975" s="720" t="s">
        <v>2087</v>
      </c>
      <c r="C975" s="719" t="s">
        <v>30</v>
      </c>
      <c r="D975" s="721">
        <v>1219.74</v>
      </c>
    </row>
    <row r="976" spans="1:4">
      <c r="A976" s="1079">
        <v>11638</v>
      </c>
      <c r="B976" s="1080" t="s">
        <v>6501</v>
      </c>
      <c r="C976" s="1079" t="s">
        <v>30</v>
      </c>
      <c r="D976" s="718">
        <v>144.47999999999999</v>
      </c>
    </row>
    <row r="977" spans="1:4">
      <c r="A977" s="719">
        <v>1030</v>
      </c>
      <c r="B977" s="720" t="s">
        <v>6502</v>
      </c>
      <c r="C977" s="719" t="s">
        <v>30</v>
      </c>
      <c r="D977" s="721">
        <v>26.88</v>
      </c>
    </row>
    <row r="978" spans="1:4">
      <c r="A978" s="1079">
        <v>11694</v>
      </c>
      <c r="B978" s="1080" t="s">
        <v>6503</v>
      </c>
      <c r="C978" s="1079" t="s">
        <v>30</v>
      </c>
      <c r="D978" s="718">
        <v>594.17999999999995</v>
      </c>
    </row>
    <row r="979" spans="1:4" ht="30">
      <c r="A979" s="719">
        <v>35277</v>
      </c>
      <c r="B979" s="720" t="s">
        <v>6504</v>
      </c>
      <c r="C979" s="719" t="s">
        <v>30</v>
      </c>
      <c r="D979" s="721">
        <v>297.60000000000002</v>
      </c>
    </row>
    <row r="980" spans="1:4" ht="45">
      <c r="A980" s="1079">
        <v>10521</v>
      </c>
      <c r="B980" s="1080" t="s">
        <v>10225</v>
      </c>
      <c r="C980" s="1079" t="s">
        <v>30</v>
      </c>
      <c r="D980" s="718">
        <v>200.45</v>
      </c>
    </row>
    <row r="981" spans="1:4" ht="45">
      <c r="A981" s="719">
        <v>10885</v>
      </c>
      <c r="B981" s="720" t="s">
        <v>10226</v>
      </c>
      <c r="C981" s="719" t="s">
        <v>30</v>
      </c>
      <c r="D981" s="721">
        <v>253.55</v>
      </c>
    </row>
    <row r="982" spans="1:4" ht="45">
      <c r="A982" s="1079">
        <v>20962</v>
      </c>
      <c r="B982" s="1080" t="s">
        <v>10227</v>
      </c>
      <c r="C982" s="1079" t="s">
        <v>30</v>
      </c>
      <c r="D982" s="718">
        <v>210</v>
      </c>
    </row>
    <row r="983" spans="1:4" ht="45">
      <c r="A983" s="719">
        <v>20963</v>
      </c>
      <c r="B983" s="720" t="s">
        <v>10228</v>
      </c>
      <c r="C983" s="719" t="s">
        <v>30</v>
      </c>
      <c r="D983" s="721">
        <v>256.52999999999997</v>
      </c>
    </row>
    <row r="984" spans="1:4">
      <c r="A984" s="1079">
        <v>2555</v>
      </c>
      <c r="B984" s="1080" t="s">
        <v>10041</v>
      </c>
      <c r="C984" s="1079" t="s">
        <v>30</v>
      </c>
      <c r="D984" s="718">
        <v>1.45</v>
      </c>
    </row>
    <row r="985" spans="1:4">
      <c r="A985" s="719">
        <v>2556</v>
      </c>
      <c r="B985" s="720" t="s">
        <v>10042</v>
      </c>
      <c r="C985" s="719" t="s">
        <v>30</v>
      </c>
      <c r="D985" s="721">
        <v>1.34</v>
      </c>
    </row>
    <row r="986" spans="1:4">
      <c r="A986" s="1079">
        <v>2557</v>
      </c>
      <c r="B986" s="1080" t="s">
        <v>10043</v>
      </c>
      <c r="C986" s="1079" t="s">
        <v>30</v>
      </c>
      <c r="D986" s="718">
        <v>2.82</v>
      </c>
    </row>
    <row r="987" spans="1:4">
      <c r="A987" s="719">
        <v>20254</v>
      </c>
      <c r="B987" s="720" t="s">
        <v>10044</v>
      </c>
      <c r="C987" s="719" t="s">
        <v>30</v>
      </c>
      <c r="D987" s="721">
        <v>15.58</v>
      </c>
    </row>
    <row r="988" spans="1:4">
      <c r="A988" s="1079">
        <v>39771</v>
      </c>
      <c r="B988" s="1080" t="s">
        <v>10045</v>
      </c>
      <c r="C988" s="1079" t="s">
        <v>30</v>
      </c>
      <c r="D988" s="718">
        <v>25.81</v>
      </c>
    </row>
    <row r="989" spans="1:4">
      <c r="A989" s="719">
        <v>20255</v>
      </c>
      <c r="B989" s="720" t="s">
        <v>10046</v>
      </c>
      <c r="C989" s="719" t="s">
        <v>30</v>
      </c>
      <c r="D989" s="721">
        <v>42.65</v>
      </c>
    </row>
    <row r="990" spans="1:4">
      <c r="A990" s="1079">
        <v>39772</v>
      </c>
      <c r="B990" s="1080" t="s">
        <v>10047</v>
      </c>
      <c r="C990" s="1079" t="s">
        <v>30</v>
      </c>
      <c r="D990" s="718">
        <v>51.12</v>
      </c>
    </row>
    <row r="991" spans="1:4">
      <c r="A991" s="719">
        <v>20253</v>
      </c>
      <c r="B991" s="720" t="s">
        <v>10048</v>
      </c>
      <c r="C991" s="719" t="s">
        <v>30</v>
      </c>
      <c r="D991" s="721">
        <v>89.12</v>
      </c>
    </row>
    <row r="992" spans="1:4">
      <c r="A992" s="1079">
        <v>39773</v>
      </c>
      <c r="B992" s="1080" t="s">
        <v>10049</v>
      </c>
      <c r="C992" s="1079" t="s">
        <v>30</v>
      </c>
      <c r="D992" s="718">
        <v>92.57</v>
      </c>
    </row>
    <row r="993" spans="1:4">
      <c r="A993" s="719">
        <v>39774</v>
      </c>
      <c r="B993" s="720" t="s">
        <v>10050</v>
      </c>
      <c r="C993" s="719" t="s">
        <v>30</v>
      </c>
      <c r="D993" s="721">
        <v>120.28</v>
      </c>
    </row>
    <row r="994" spans="1:4">
      <c r="A994" s="1079">
        <v>39775</v>
      </c>
      <c r="B994" s="1080" t="s">
        <v>10051</v>
      </c>
      <c r="C994" s="1079" t="s">
        <v>30</v>
      </c>
      <c r="D994" s="718">
        <v>210.65</v>
      </c>
    </row>
    <row r="995" spans="1:4">
      <c r="A995" s="719">
        <v>39776</v>
      </c>
      <c r="B995" s="720" t="s">
        <v>10052</v>
      </c>
      <c r="C995" s="719" t="s">
        <v>30</v>
      </c>
      <c r="D995" s="721">
        <v>259.27</v>
      </c>
    </row>
    <row r="996" spans="1:4">
      <c r="A996" s="1079">
        <v>39777</v>
      </c>
      <c r="B996" s="1080" t="s">
        <v>10053</v>
      </c>
      <c r="C996" s="1079" t="s">
        <v>30</v>
      </c>
      <c r="D996" s="718">
        <v>311.12</v>
      </c>
    </row>
    <row r="997" spans="1:4">
      <c r="A997" s="719">
        <v>11250</v>
      </c>
      <c r="B997" s="720" t="s">
        <v>10054</v>
      </c>
      <c r="C997" s="719" t="s">
        <v>30</v>
      </c>
      <c r="D997" s="721">
        <v>46.2</v>
      </c>
    </row>
    <row r="998" spans="1:4">
      <c r="A998" s="1079">
        <v>39766</v>
      </c>
      <c r="B998" s="1080" t="s">
        <v>10055</v>
      </c>
      <c r="C998" s="1079" t="s">
        <v>30</v>
      </c>
      <c r="D998" s="718">
        <v>56.39</v>
      </c>
    </row>
    <row r="999" spans="1:4">
      <c r="A999" s="719">
        <v>11251</v>
      </c>
      <c r="B999" s="720" t="s">
        <v>10056</v>
      </c>
      <c r="C999" s="719" t="s">
        <v>30</v>
      </c>
      <c r="D999" s="721">
        <v>97.22</v>
      </c>
    </row>
    <row r="1000" spans="1:4">
      <c r="A1000" s="1079">
        <v>39767</v>
      </c>
      <c r="B1000" s="1080" t="s">
        <v>10057</v>
      </c>
      <c r="C1000" s="1079" t="s">
        <v>30</v>
      </c>
      <c r="D1000" s="718">
        <v>128.01</v>
      </c>
    </row>
    <row r="1001" spans="1:4">
      <c r="A1001" s="719">
        <v>11253</v>
      </c>
      <c r="B1001" s="720" t="s">
        <v>10058</v>
      </c>
      <c r="C1001" s="719" t="s">
        <v>30</v>
      </c>
      <c r="D1001" s="721">
        <v>191.21</v>
      </c>
    </row>
    <row r="1002" spans="1:4">
      <c r="A1002" s="1079">
        <v>11254</v>
      </c>
      <c r="B1002" s="1080" t="s">
        <v>10059</v>
      </c>
      <c r="C1002" s="1079" t="s">
        <v>30</v>
      </c>
      <c r="D1002" s="718">
        <v>205.43</v>
      </c>
    </row>
    <row r="1003" spans="1:4">
      <c r="A1003" s="719">
        <v>11255</v>
      </c>
      <c r="B1003" s="720" t="s">
        <v>10060</v>
      </c>
      <c r="C1003" s="719" t="s">
        <v>30</v>
      </c>
      <c r="D1003" s="721">
        <v>311.12</v>
      </c>
    </row>
    <row r="1004" spans="1:4">
      <c r="A1004" s="1079">
        <v>11256</v>
      </c>
      <c r="B1004" s="1080" t="s">
        <v>10061</v>
      </c>
      <c r="C1004" s="1079" t="s">
        <v>30</v>
      </c>
      <c r="D1004" s="718">
        <v>356.02</v>
      </c>
    </row>
    <row r="1005" spans="1:4">
      <c r="A1005" s="719">
        <v>14055</v>
      </c>
      <c r="B1005" s="720" t="s">
        <v>10062</v>
      </c>
      <c r="C1005" s="719" t="s">
        <v>30</v>
      </c>
      <c r="D1005" s="721">
        <v>631.58000000000004</v>
      </c>
    </row>
    <row r="1006" spans="1:4">
      <c r="A1006" s="1079">
        <v>39768</v>
      </c>
      <c r="B1006" s="1080" t="s">
        <v>10063</v>
      </c>
      <c r="C1006" s="1079" t="s">
        <v>30</v>
      </c>
      <c r="D1006" s="718">
        <v>673.91</v>
      </c>
    </row>
    <row r="1007" spans="1:4">
      <c r="A1007" s="719">
        <v>11247</v>
      </c>
      <c r="B1007" s="720" t="s">
        <v>10064</v>
      </c>
      <c r="C1007" s="719" t="s">
        <v>30</v>
      </c>
      <c r="D1007" s="721">
        <v>904.81</v>
      </c>
    </row>
    <row r="1008" spans="1:4">
      <c r="A1008" s="1079">
        <v>39769</v>
      </c>
      <c r="B1008" s="1080" t="s">
        <v>10065</v>
      </c>
      <c r="C1008" s="1079" t="s">
        <v>30</v>
      </c>
      <c r="D1008" s="718">
        <v>1096.9100000000001</v>
      </c>
    </row>
    <row r="1009" spans="1:4">
      <c r="A1009" s="719">
        <v>11249</v>
      </c>
      <c r="B1009" s="720" t="s">
        <v>10066</v>
      </c>
      <c r="C1009" s="719" t="s">
        <v>30</v>
      </c>
      <c r="D1009" s="721">
        <v>2957.5</v>
      </c>
    </row>
    <row r="1010" spans="1:4">
      <c r="A1010" s="1079">
        <v>39770</v>
      </c>
      <c r="B1010" s="1080" t="s">
        <v>10067</v>
      </c>
      <c r="C1010" s="1079" t="s">
        <v>30</v>
      </c>
      <c r="D1010" s="718">
        <v>3845.63</v>
      </c>
    </row>
    <row r="1011" spans="1:4">
      <c r="A1011" s="719">
        <v>10569</v>
      </c>
      <c r="B1011" s="720" t="s">
        <v>10068</v>
      </c>
      <c r="C1011" s="719" t="s">
        <v>30</v>
      </c>
      <c r="D1011" s="721">
        <v>2.81</v>
      </c>
    </row>
    <row r="1012" spans="1:4">
      <c r="A1012" s="1079">
        <v>1872</v>
      </c>
      <c r="B1012" s="1080" t="s">
        <v>10069</v>
      </c>
      <c r="C1012" s="1079" t="s">
        <v>30</v>
      </c>
      <c r="D1012" s="718">
        <v>1.49</v>
      </c>
    </row>
    <row r="1013" spans="1:4">
      <c r="A1013" s="719">
        <v>1873</v>
      </c>
      <c r="B1013" s="720" t="s">
        <v>10070</v>
      </c>
      <c r="C1013" s="719" t="s">
        <v>30</v>
      </c>
      <c r="D1013" s="721">
        <v>2.97</v>
      </c>
    </row>
    <row r="1014" spans="1:4" ht="30">
      <c r="A1014" s="1079">
        <v>39693</v>
      </c>
      <c r="B1014" s="1080" t="s">
        <v>10071</v>
      </c>
      <c r="C1014" s="1079" t="s">
        <v>30</v>
      </c>
      <c r="D1014" s="718">
        <v>1687.72</v>
      </c>
    </row>
    <row r="1015" spans="1:4">
      <c r="A1015" s="719">
        <v>39692</v>
      </c>
      <c r="B1015" s="720" t="s">
        <v>10072</v>
      </c>
      <c r="C1015" s="719" t="s">
        <v>30</v>
      </c>
      <c r="D1015" s="721">
        <v>284.10000000000002</v>
      </c>
    </row>
    <row r="1016" spans="1:4">
      <c r="A1016" s="1079">
        <v>39681</v>
      </c>
      <c r="B1016" s="1080" t="s">
        <v>11407</v>
      </c>
      <c r="C1016" s="1079" t="s">
        <v>30</v>
      </c>
      <c r="D1016" s="718">
        <v>160.41999999999999</v>
      </c>
    </row>
    <row r="1017" spans="1:4">
      <c r="A1017" s="719">
        <v>39680</v>
      </c>
      <c r="B1017" s="720" t="s">
        <v>11408</v>
      </c>
      <c r="C1017" s="719" t="s">
        <v>30</v>
      </c>
      <c r="D1017" s="721">
        <v>82.64</v>
      </c>
    </row>
    <row r="1018" spans="1:4">
      <c r="A1018" s="1079">
        <v>39682</v>
      </c>
      <c r="B1018" s="1080" t="s">
        <v>11409</v>
      </c>
      <c r="C1018" s="1079" t="s">
        <v>30</v>
      </c>
      <c r="D1018" s="718">
        <v>162.04</v>
      </c>
    </row>
    <row r="1019" spans="1:4" ht="30">
      <c r="A1019" s="719">
        <v>39685</v>
      </c>
      <c r="B1019" s="720" t="s">
        <v>10073</v>
      </c>
      <c r="C1019" s="719" t="s">
        <v>30</v>
      </c>
      <c r="D1019" s="721">
        <v>137.47</v>
      </c>
    </row>
    <row r="1020" spans="1:4" ht="30">
      <c r="A1020" s="1079">
        <v>39687</v>
      </c>
      <c r="B1020" s="1080" t="s">
        <v>10074</v>
      </c>
      <c r="C1020" s="1079" t="s">
        <v>30</v>
      </c>
      <c r="D1020" s="718">
        <v>259.14</v>
      </c>
    </row>
    <row r="1021" spans="1:4">
      <c r="A1021" s="719">
        <v>3280</v>
      </c>
      <c r="B1021" s="720" t="s">
        <v>2088</v>
      </c>
      <c r="C1021" s="719" t="s">
        <v>30</v>
      </c>
      <c r="D1021" s="721">
        <v>79.180000000000007</v>
      </c>
    </row>
    <row r="1022" spans="1:4">
      <c r="A1022" s="1079">
        <v>11881</v>
      </c>
      <c r="B1022" s="1080" t="s">
        <v>2089</v>
      </c>
      <c r="C1022" s="1079" t="s">
        <v>30</v>
      </c>
      <c r="D1022" s="718">
        <v>36.770000000000003</v>
      </c>
    </row>
    <row r="1023" spans="1:4">
      <c r="A1023" s="719">
        <v>34641</v>
      </c>
      <c r="B1023" s="720" t="s">
        <v>6505</v>
      </c>
      <c r="C1023" s="719" t="s">
        <v>30</v>
      </c>
      <c r="D1023" s="721">
        <v>29.65</v>
      </c>
    </row>
    <row r="1024" spans="1:4">
      <c r="A1024" s="1079">
        <v>34643</v>
      </c>
      <c r="B1024" s="1080" t="s">
        <v>6506</v>
      </c>
      <c r="C1024" s="1079" t="s">
        <v>30</v>
      </c>
      <c r="D1024" s="718">
        <v>9.6300000000000008</v>
      </c>
    </row>
    <row r="1025" spans="1:4">
      <c r="A1025" s="719">
        <v>3278</v>
      </c>
      <c r="B1025" s="720" t="s">
        <v>2090</v>
      </c>
      <c r="C1025" s="719" t="s">
        <v>30</v>
      </c>
      <c r="D1025" s="721">
        <v>41.51</v>
      </c>
    </row>
    <row r="1026" spans="1:4">
      <c r="A1026" s="1079">
        <v>3279</v>
      </c>
      <c r="B1026" s="1080" t="s">
        <v>6507</v>
      </c>
      <c r="C1026" s="1079" t="s">
        <v>30</v>
      </c>
      <c r="D1026" s="718">
        <v>68.5</v>
      </c>
    </row>
    <row r="1027" spans="1:4" ht="30">
      <c r="A1027" s="719">
        <v>1062</v>
      </c>
      <c r="B1027" s="720" t="s">
        <v>10075</v>
      </c>
      <c r="C1027" s="719" t="s">
        <v>30</v>
      </c>
      <c r="D1027" s="721">
        <v>145.84</v>
      </c>
    </row>
    <row r="1028" spans="1:4" ht="30">
      <c r="A1028" s="1079">
        <v>39686</v>
      </c>
      <c r="B1028" s="1080" t="s">
        <v>10076</v>
      </c>
      <c r="C1028" s="1079" t="s">
        <v>30</v>
      </c>
      <c r="D1028" s="718">
        <v>248.77</v>
      </c>
    </row>
    <row r="1029" spans="1:4" ht="30">
      <c r="A1029" s="719">
        <v>39683</v>
      </c>
      <c r="B1029" s="720" t="s">
        <v>11410</v>
      </c>
      <c r="C1029" s="719" t="s">
        <v>30</v>
      </c>
      <c r="D1029" s="721">
        <v>50.59</v>
      </c>
    </row>
    <row r="1030" spans="1:4">
      <c r="A1030" s="1079">
        <v>1871</v>
      </c>
      <c r="B1030" s="1080" t="s">
        <v>10077</v>
      </c>
      <c r="C1030" s="1079" t="s">
        <v>30</v>
      </c>
      <c r="D1030" s="718">
        <v>2.67</v>
      </c>
    </row>
    <row r="1031" spans="1:4">
      <c r="A1031" s="719">
        <v>12001</v>
      </c>
      <c r="B1031" s="720" t="s">
        <v>10078</v>
      </c>
      <c r="C1031" s="719" t="s">
        <v>30</v>
      </c>
      <c r="D1031" s="721">
        <v>3.86</v>
      </c>
    </row>
    <row r="1032" spans="1:4">
      <c r="A1032" s="1079">
        <v>11882</v>
      </c>
      <c r="B1032" s="1080" t="s">
        <v>2091</v>
      </c>
      <c r="C1032" s="1079" t="s">
        <v>30</v>
      </c>
      <c r="D1032" s="718">
        <v>41.51</v>
      </c>
    </row>
    <row r="1033" spans="1:4" ht="30">
      <c r="A1033" s="719">
        <v>39689</v>
      </c>
      <c r="B1033" s="720" t="s">
        <v>10079</v>
      </c>
      <c r="C1033" s="719" t="s">
        <v>30</v>
      </c>
      <c r="D1033" s="721">
        <v>3240.88</v>
      </c>
    </row>
    <row r="1034" spans="1:4" ht="30">
      <c r="A1034" s="1079">
        <v>39688</v>
      </c>
      <c r="B1034" s="1080" t="s">
        <v>11411</v>
      </c>
      <c r="C1034" s="1079" t="s">
        <v>30</v>
      </c>
      <c r="D1034" s="718">
        <v>468.3</v>
      </c>
    </row>
    <row r="1035" spans="1:4" ht="30">
      <c r="A1035" s="719">
        <v>1068</v>
      </c>
      <c r="B1035" s="720" t="s">
        <v>10080</v>
      </c>
      <c r="C1035" s="719" t="s">
        <v>30</v>
      </c>
      <c r="D1035" s="721">
        <v>1955.87</v>
      </c>
    </row>
    <row r="1036" spans="1:4" ht="30">
      <c r="A1036" s="1079">
        <v>39690</v>
      </c>
      <c r="B1036" s="1080" t="s">
        <v>10081</v>
      </c>
      <c r="C1036" s="1079" t="s">
        <v>30</v>
      </c>
      <c r="D1036" s="718">
        <v>4399.5</v>
      </c>
    </row>
    <row r="1037" spans="1:4" ht="30">
      <c r="A1037" s="719">
        <v>39691</v>
      </c>
      <c r="B1037" s="720" t="s">
        <v>10082</v>
      </c>
      <c r="C1037" s="719" t="s">
        <v>30</v>
      </c>
      <c r="D1037" s="721">
        <v>4918.04</v>
      </c>
    </row>
    <row r="1038" spans="1:4">
      <c r="A1038" s="1079">
        <v>11713</v>
      </c>
      <c r="B1038" s="1080" t="s">
        <v>6508</v>
      </c>
      <c r="C1038" s="1079" t="s">
        <v>30</v>
      </c>
      <c r="D1038" s="718">
        <v>20.9</v>
      </c>
    </row>
    <row r="1039" spans="1:4">
      <c r="A1039" s="719">
        <v>11716</v>
      </c>
      <c r="B1039" s="720" t="s">
        <v>6509</v>
      </c>
      <c r="C1039" s="719" t="s">
        <v>30</v>
      </c>
      <c r="D1039" s="721">
        <v>8.92</v>
      </c>
    </row>
    <row r="1040" spans="1:4">
      <c r="A1040" s="1079">
        <v>5103</v>
      </c>
      <c r="B1040" s="1080" t="s">
        <v>6510</v>
      </c>
      <c r="C1040" s="1079" t="s">
        <v>30</v>
      </c>
      <c r="D1040" s="718">
        <v>9.0500000000000007</v>
      </c>
    </row>
    <row r="1041" spans="1:4">
      <c r="A1041" s="719">
        <v>11712</v>
      </c>
      <c r="B1041" s="720" t="s">
        <v>6511</v>
      </c>
      <c r="C1041" s="719" t="s">
        <v>30</v>
      </c>
      <c r="D1041" s="721">
        <v>21.08</v>
      </c>
    </row>
    <row r="1042" spans="1:4">
      <c r="A1042" s="1079">
        <v>11717</v>
      </c>
      <c r="B1042" s="1080" t="s">
        <v>6512</v>
      </c>
      <c r="C1042" s="1079" t="s">
        <v>30</v>
      </c>
      <c r="D1042" s="718">
        <v>22.9</v>
      </c>
    </row>
    <row r="1043" spans="1:4">
      <c r="A1043" s="719">
        <v>11714</v>
      </c>
      <c r="B1043" s="720" t="s">
        <v>6513</v>
      </c>
      <c r="C1043" s="719" t="s">
        <v>30</v>
      </c>
      <c r="D1043" s="721">
        <v>28.5</v>
      </c>
    </row>
    <row r="1044" spans="1:4">
      <c r="A1044" s="1079">
        <v>11715</v>
      </c>
      <c r="B1044" s="1080" t="s">
        <v>6514</v>
      </c>
      <c r="C1044" s="1079" t="s">
        <v>30</v>
      </c>
      <c r="D1044" s="718">
        <v>32.79</v>
      </c>
    </row>
    <row r="1045" spans="1:4">
      <c r="A1045" s="719">
        <v>11880</v>
      </c>
      <c r="B1045" s="720" t="s">
        <v>6515</v>
      </c>
      <c r="C1045" s="719" t="s">
        <v>30</v>
      </c>
      <c r="D1045" s="721">
        <v>58.94</v>
      </c>
    </row>
    <row r="1046" spans="1:4">
      <c r="A1046" s="1079">
        <v>599</v>
      </c>
      <c r="B1046" s="1080" t="s">
        <v>2092</v>
      </c>
      <c r="C1046" s="1079" t="s">
        <v>0</v>
      </c>
      <c r="D1046" s="718">
        <v>720.11</v>
      </c>
    </row>
    <row r="1047" spans="1:4">
      <c r="A1047" s="719">
        <v>34380</v>
      </c>
      <c r="B1047" s="720" t="s">
        <v>2093</v>
      </c>
      <c r="C1047" s="719" t="s">
        <v>30</v>
      </c>
      <c r="D1047" s="721">
        <v>388.15</v>
      </c>
    </row>
    <row r="1048" spans="1:4">
      <c r="A1048" s="1079">
        <v>1106</v>
      </c>
      <c r="B1048" s="1080" t="s">
        <v>2094</v>
      </c>
      <c r="C1048" s="1079" t="s">
        <v>26</v>
      </c>
      <c r="D1048" s="718">
        <v>0.49</v>
      </c>
    </row>
    <row r="1049" spans="1:4">
      <c r="A1049" s="719">
        <v>11161</v>
      </c>
      <c r="B1049" s="720" t="s">
        <v>2095</v>
      </c>
      <c r="C1049" s="719" t="s">
        <v>26</v>
      </c>
      <c r="D1049" s="721">
        <v>0.81</v>
      </c>
    </row>
    <row r="1050" spans="1:4">
      <c r="A1050" s="1079">
        <v>1107</v>
      </c>
      <c r="B1050" s="1080" t="s">
        <v>2096</v>
      </c>
      <c r="C1050" s="1079" t="s">
        <v>26</v>
      </c>
      <c r="D1050" s="718">
        <v>0.56000000000000005</v>
      </c>
    </row>
    <row r="1051" spans="1:4">
      <c r="A1051" s="719">
        <v>4758</v>
      </c>
      <c r="B1051" s="720" t="s">
        <v>8945</v>
      </c>
      <c r="C1051" s="719" t="s">
        <v>171</v>
      </c>
      <c r="D1051" s="721">
        <v>11.49</v>
      </c>
    </row>
    <row r="1052" spans="1:4">
      <c r="A1052" s="1079">
        <v>41080</v>
      </c>
      <c r="B1052" s="1080" t="s">
        <v>8946</v>
      </c>
      <c r="C1052" s="1079" t="s">
        <v>161</v>
      </c>
      <c r="D1052" s="718">
        <v>2024.66</v>
      </c>
    </row>
    <row r="1053" spans="1:4">
      <c r="A1053" s="719">
        <v>25963</v>
      </c>
      <c r="B1053" s="720" t="s">
        <v>2097</v>
      </c>
      <c r="C1053" s="719" t="s">
        <v>26</v>
      </c>
      <c r="D1053" s="721">
        <v>7.0000000000000007E-2</v>
      </c>
    </row>
    <row r="1054" spans="1:4">
      <c r="A1054" s="1079">
        <v>4759</v>
      </c>
      <c r="B1054" s="1080" t="s">
        <v>2098</v>
      </c>
      <c r="C1054" s="1079" t="s">
        <v>171</v>
      </c>
      <c r="D1054" s="718">
        <v>12.69</v>
      </c>
    </row>
    <row r="1055" spans="1:4">
      <c r="A1055" s="719">
        <v>41068</v>
      </c>
      <c r="B1055" s="720" t="s">
        <v>8947</v>
      </c>
      <c r="C1055" s="719" t="s">
        <v>161</v>
      </c>
      <c r="D1055" s="721">
        <v>1990.22</v>
      </c>
    </row>
    <row r="1056" spans="1:4">
      <c r="A1056" s="1079">
        <v>1108</v>
      </c>
      <c r="B1056" s="1080" t="s">
        <v>6516</v>
      </c>
      <c r="C1056" s="1079" t="s">
        <v>29</v>
      </c>
      <c r="D1056" s="718">
        <v>22.89</v>
      </c>
    </row>
    <row r="1057" spans="1:4">
      <c r="A1057" s="719">
        <v>1117</v>
      </c>
      <c r="B1057" s="720" t="s">
        <v>6517</v>
      </c>
      <c r="C1057" s="719" t="s">
        <v>29</v>
      </c>
      <c r="D1057" s="721">
        <v>26.58</v>
      </c>
    </row>
    <row r="1058" spans="1:4">
      <c r="A1058" s="1079">
        <v>1118</v>
      </c>
      <c r="B1058" s="1080" t="s">
        <v>6518</v>
      </c>
      <c r="C1058" s="1079" t="s">
        <v>29</v>
      </c>
      <c r="D1058" s="718">
        <v>34.17</v>
      </c>
    </row>
    <row r="1059" spans="1:4">
      <c r="A1059" s="719">
        <v>1110</v>
      </c>
      <c r="B1059" s="720" t="s">
        <v>6519</v>
      </c>
      <c r="C1059" s="719" t="s">
        <v>29</v>
      </c>
      <c r="D1059" s="721">
        <v>34.17</v>
      </c>
    </row>
    <row r="1060" spans="1:4">
      <c r="A1060" s="1079">
        <v>12618</v>
      </c>
      <c r="B1060" s="1080" t="s">
        <v>6520</v>
      </c>
      <c r="C1060" s="1079" t="s">
        <v>30</v>
      </c>
      <c r="D1060" s="718">
        <v>39.18</v>
      </c>
    </row>
    <row r="1061" spans="1:4">
      <c r="A1061" s="719">
        <v>40871</v>
      </c>
      <c r="B1061" s="720" t="s">
        <v>8874</v>
      </c>
      <c r="C1061" s="719" t="s">
        <v>29</v>
      </c>
      <c r="D1061" s="721">
        <v>66.84</v>
      </c>
    </row>
    <row r="1062" spans="1:4">
      <c r="A1062" s="1079">
        <v>40869</v>
      </c>
      <c r="B1062" s="1080" t="s">
        <v>8875</v>
      </c>
      <c r="C1062" s="1079" t="s">
        <v>29</v>
      </c>
      <c r="D1062" s="718">
        <v>23.83</v>
      </c>
    </row>
    <row r="1063" spans="1:4">
      <c r="A1063" s="719">
        <v>40870</v>
      </c>
      <c r="B1063" s="720" t="s">
        <v>8876</v>
      </c>
      <c r="C1063" s="719" t="s">
        <v>29</v>
      </c>
      <c r="D1063" s="721">
        <v>34.950000000000003</v>
      </c>
    </row>
    <row r="1064" spans="1:4">
      <c r="A1064" s="1079">
        <v>1109</v>
      </c>
      <c r="B1064" s="1080" t="s">
        <v>6521</v>
      </c>
      <c r="C1064" s="1079" t="s">
        <v>29</v>
      </c>
      <c r="D1064" s="718">
        <v>22.78</v>
      </c>
    </row>
    <row r="1065" spans="1:4">
      <c r="A1065" s="719">
        <v>1119</v>
      </c>
      <c r="B1065" s="720" t="s">
        <v>6522</v>
      </c>
      <c r="C1065" s="719" t="s">
        <v>29</v>
      </c>
      <c r="D1065" s="721">
        <v>17.079999999999998</v>
      </c>
    </row>
    <row r="1066" spans="1:4">
      <c r="A1066" s="1079">
        <v>13115</v>
      </c>
      <c r="B1066" s="1080" t="s">
        <v>6523</v>
      </c>
      <c r="C1066" s="1079" t="s">
        <v>29</v>
      </c>
      <c r="D1066" s="718">
        <v>16.55</v>
      </c>
    </row>
    <row r="1067" spans="1:4">
      <c r="A1067" s="719">
        <v>10541</v>
      </c>
      <c r="B1067" s="720" t="s">
        <v>6524</v>
      </c>
      <c r="C1067" s="719" t="s">
        <v>29</v>
      </c>
      <c r="D1067" s="721">
        <v>19.22</v>
      </c>
    </row>
    <row r="1068" spans="1:4">
      <c r="A1068" s="1079">
        <v>10543</v>
      </c>
      <c r="B1068" s="1080" t="s">
        <v>6525</v>
      </c>
      <c r="C1068" s="1079" t="s">
        <v>29</v>
      </c>
      <c r="D1068" s="718">
        <v>37.29</v>
      </c>
    </row>
    <row r="1069" spans="1:4">
      <c r="A1069" s="719">
        <v>10544</v>
      </c>
      <c r="B1069" s="720" t="s">
        <v>6526</v>
      </c>
      <c r="C1069" s="719" t="s">
        <v>29</v>
      </c>
      <c r="D1069" s="721">
        <v>44.84</v>
      </c>
    </row>
    <row r="1070" spans="1:4">
      <c r="A1070" s="1079">
        <v>10545</v>
      </c>
      <c r="B1070" s="1080" t="s">
        <v>6527</v>
      </c>
      <c r="C1070" s="1079" t="s">
        <v>29</v>
      </c>
      <c r="D1070" s="718">
        <v>68.78</v>
      </c>
    </row>
    <row r="1071" spans="1:4">
      <c r="A1071" s="719">
        <v>10542</v>
      </c>
      <c r="B1071" s="720" t="s">
        <v>6528</v>
      </c>
      <c r="C1071" s="719" t="s">
        <v>29</v>
      </c>
      <c r="D1071" s="721">
        <v>26.48</v>
      </c>
    </row>
    <row r="1072" spans="1:4">
      <c r="A1072" s="1079">
        <v>38958</v>
      </c>
      <c r="B1072" s="1080" t="s">
        <v>8948</v>
      </c>
      <c r="C1072" s="1079" t="s">
        <v>30</v>
      </c>
      <c r="D1072" s="718">
        <v>30.03</v>
      </c>
    </row>
    <row r="1073" spans="1:4">
      <c r="A1073" s="719">
        <v>38365</v>
      </c>
      <c r="B1073" s="720" t="s">
        <v>11878</v>
      </c>
      <c r="C1073" s="719" t="s">
        <v>0</v>
      </c>
      <c r="D1073" s="721">
        <v>1.64</v>
      </c>
    </row>
    <row r="1074" spans="1:4" ht="30">
      <c r="A1074" s="1079">
        <v>25010</v>
      </c>
      <c r="B1074" s="1080" t="s">
        <v>6529</v>
      </c>
      <c r="C1074" s="1079" t="s">
        <v>30</v>
      </c>
      <c r="D1074" s="718">
        <v>1122097.1100000001</v>
      </c>
    </row>
    <row r="1075" spans="1:4" ht="30">
      <c r="A1075" s="719">
        <v>25011</v>
      </c>
      <c r="B1075" s="720" t="s">
        <v>6530</v>
      </c>
      <c r="C1075" s="719" t="s">
        <v>30</v>
      </c>
      <c r="D1075" s="721">
        <v>1835441.58</v>
      </c>
    </row>
    <row r="1076" spans="1:4" ht="30">
      <c r="A1076" s="1079">
        <v>37745</v>
      </c>
      <c r="B1076" s="1080" t="s">
        <v>6531</v>
      </c>
      <c r="C1076" s="1079" t="s">
        <v>30</v>
      </c>
      <c r="D1076" s="718">
        <v>165000</v>
      </c>
    </row>
    <row r="1077" spans="1:4" ht="30">
      <c r="A1077" s="719">
        <v>37754</v>
      </c>
      <c r="B1077" s="720" t="s">
        <v>6532</v>
      </c>
      <c r="C1077" s="719" t="s">
        <v>30</v>
      </c>
      <c r="D1077" s="721">
        <v>172310.12</v>
      </c>
    </row>
    <row r="1078" spans="1:4" ht="30">
      <c r="A1078" s="1079">
        <v>37748</v>
      </c>
      <c r="B1078" s="1080" t="s">
        <v>6533</v>
      </c>
      <c r="C1078" s="1079" t="s">
        <v>30</v>
      </c>
      <c r="D1078" s="718">
        <v>175416.92</v>
      </c>
    </row>
    <row r="1079" spans="1:4" ht="30">
      <c r="A1079" s="719">
        <v>37761</v>
      </c>
      <c r="B1079" s="720" t="s">
        <v>6534</v>
      </c>
      <c r="C1079" s="719" t="s">
        <v>30</v>
      </c>
      <c r="D1079" s="721">
        <v>145158.22</v>
      </c>
    </row>
    <row r="1080" spans="1:4" ht="30">
      <c r="A1080" s="1079">
        <v>37757</v>
      </c>
      <c r="B1080" s="1080" t="s">
        <v>6535</v>
      </c>
      <c r="C1080" s="1079" t="s">
        <v>30</v>
      </c>
      <c r="D1080" s="718">
        <v>202072.77</v>
      </c>
    </row>
    <row r="1081" spans="1:4" ht="30">
      <c r="A1081" s="719">
        <v>37759</v>
      </c>
      <c r="B1081" s="720" t="s">
        <v>6536</v>
      </c>
      <c r="C1081" s="719" t="s">
        <v>30</v>
      </c>
      <c r="D1081" s="721">
        <v>202856.01</v>
      </c>
    </row>
    <row r="1082" spans="1:4" ht="30">
      <c r="A1082" s="1079">
        <v>37766</v>
      </c>
      <c r="B1082" s="1080" t="s">
        <v>6537</v>
      </c>
      <c r="C1082" s="1079" t="s">
        <v>30</v>
      </c>
      <c r="D1082" s="718">
        <v>202855.99</v>
      </c>
    </row>
    <row r="1083" spans="1:4" ht="30">
      <c r="A1083" s="719">
        <v>37752</v>
      </c>
      <c r="B1083" s="720" t="s">
        <v>6538</v>
      </c>
      <c r="C1083" s="719" t="s">
        <v>30</v>
      </c>
      <c r="D1083" s="721">
        <v>183954.11</v>
      </c>
    </row>
    <row r="1084" spans="1:4" ht="30">
      <c r="A1084" s="1079">
        <v>37760</v>
      </c>
      <c r="B1084" s="1080" t="s">
        <v>6539</v>
      </c>
      <c r="C1084" s="1079" t="s">
        <v>30</v>
      </c>
      <c r="D1084" s="718">
        <v>193718.34</v>
      </c>
    </row>
    <row r="1085" spans="1:4" ht="30">
      <c r="A1085" s="719">
        <v>37765</v>
      </c>
      <c r="B1085" s="720" t="s">
        <v>6540</v>
      </c>
      <c r="C1085" s="719" t="s">
        <v>30</v>
      </c>
      <c r="D1085" s="721">
        <v>135237.34</v>
      </c>
    </row>
    <row r="1086" spans="1:4" ht="30">
      <c r="A1086" s="1079">
        <v>37746</v>
      </c>
      <c r="B1086" s="1080" t="s">
        <v>6541</v>
      </c>
      <c r="C1086" s="1079" t="s">
        <v>30</v>
      </c>
      <c r="D1086" s="718">
        <v>148265.01999999999</v>
      </c>
    </row>
    <row r="1087" spans="1:4" ht="30">
      <c r="A1087" s="719">
        <v>37750</v>
      </c>
      <c r="B1087" s="720" t="s">
        <v>6542</v>
      </c>
      <c r="C1087" s="719" t="s">
        <v>30</v>
      </c>
      <c r="D1087" s="721">
        <v>147742.88</v>
      </c>
    </row>
    <row r="1088" spans="1:4" ht="30">
      <c r="A1088" s="1079">
        <v>37753</v>
      </c>
      <c r="B1088" s="1080" t="s">
        <v>6543</v>
      </c>
      <c r="C1088" s="1079" t="s">
        <v>30</v>
      </c>
      <c r="D1088" s="718">
        <v>147220.72</v>
      </c>
    </row>
    <row r="1089" spans="1:4" ht="30">
      <c r="A1089" s="719">
        <v>37756</v>
      </c>
      <c r="B1089" s="720" t="s">
        <v>6544</v>
      </c>
      <c r="C1089" s="719" t="s">
        <v>30</v>
      </c>
      <c r="D1089" s="721">
        <v>145158.22</v>
      </c>
    </row>
    <row r="1090" spans="1:4" ht="30">
      <c r="A1090" s="1079">
        <v>37755</v>
      </c>
      <c r="B1090" s="1080" t="s">
        <v>6545</v>
      </c>
      <c r="C1090" s="1079" t="s">
        <v>30</v>
      </c>
      <c r="D1090" s="718">
        <v>210949.36</v>
      </c>
    </row>
    <row r="1091" spans="1:4" ht="30">
      <c r="A1091" s="719">
        <v>37758</v>
      </c>
      <c r="B1091" s="720" t="s">
        <v>6546</v>
      </c>
      <c r="C1091" s="719" t="s">
        <v>30</v>
      </c>
      <c r="D1091" s="721">
        <v>238101.27</v>
      </c>
    </row>
    <row r="1092" spans="1:4" ht="30">
      <c r="A1092" s="1079">
        <v>37747</v>
      </c>
      <c r="B1092" s="1080" t="s">
        <v>6547</v>
      </c>
      <c r="C1092" s="1079" t="s">
        <v>30</v>
      </c>
      <c r="D1092" s="718">
        <v>214238.92</v>
      </c>
    </row>
    <row r="1093" spans="1:4" ht="30">
      <c r="A1093" s="719">
        <v>37767</v>
      </c>
      <c r="B1093" s="720" t="s">
        <v>6548</v>
      </c>
      <c r="C1093" s="719" t="s">
        <v>30</v>
      </c>
      <c r="D1093" s="721">
        <v>226091.77</v>
      </c>
    </row>
    <row r="1094" spans="1:4" ht="30">
      <c r="A1094" s="1079">
        <v>37751</v>
      </c>
      <c r="B1094" s="1080" t="s">
        <v>6549</v>
      </c>
      <c r="C1094" s="1079" t="s">
        <v>30</v>
      </c>
      <c r="D1094" s="718">
        <v>226091.77</v>
      </c>
    </row>
    <row r="1095" spans="1:4" ht="30">
      <c r="A1095" s="719">
        <v>37749</v>
      </c>
      <c r="B1095" s="720" t="s">
        <v>6550</v>
      </c>
      <c r="C1095" s="719" t="s">
        <v>30</v>
      </c>
      <c r="D1095" s="721">
        <v>223481.01</v>
      </c>
    </row>
    <row r="1096" spans="1:4">
      <c r="A1096" s="1079">
        <v>13617</v>
      </c>
      <c r="B1096" s="1080" t="s">
        <v>6551</v>
      </c>
      <c r="C1096" s="1079" t="s">
        <v>30</v>
      </c>
      <c r="D1096" s="718">
        <v>42139.48</v>
      </c>
    </row>
    <row r="1097" spans="1:4">
      <c r="A1097" s="719">
        <v>1159</v>
      </c>
      <c r="B1097" s="720" t="s">
        <v>2099</v>
      </c>
      <c r="C1097" s="719" t="s">
        <v>30</v>
      </c>
      <c r="D1097" s="721">
        <v>110010.04</v>
      </c>
    </row>
    <row r="1098" spans="1:4">
      <c r="A1098" s="1079">
        <v>12114</v>
      </c>
      <c r="B1098" s="1080" t="s">
        <v>10970</v>
      </c>
      <c r="C1098" s="1079" t="s">
        <v>30</v>
      </c>
      <c r="D1098" s="718">
        <v>76.53</v>
      </c>
    </row>
    <row r="1099" spans="1:4">
      <c r="A1099" s="719">
        <v>38106</v>
      </c>
      <c r="B1099" s="720" t="s">
        <v>11412</v>
      </c>
      <c r="C1099" s="719" t="s">
        <v>30</v>
      </c>
      <c r="D1099" s="721">
        <v>10.4</v>
      </c>
    </row>
    <row r="1100" spans="1:4">
      <c r="A1100" s="1079">
        <v>38085</v>
      </c>
      <c r="B1100" s="1080" t="s">
        <v>11413</v>
      </c>
      <c r="C1100" s="1079" t="s">
        <v>30</v>
      </c>
      <c r="D1100" s="718">
        <v>12.28</v>
      </c>
    </row>
    <row r="1101" spans="1:4">
      <c r="A1101" s="719">
        <v>38599</v>
      </c>
      <c r="B1101" s="720" t="s">
        <v>6552</v>
      </c>
      <c r="C1101" s="719" t="s">
        <v>30</v>
      </c>
      <c r="D1101" s="721">
        <v>3.13</v>
      </c>
    </row>
    <row r="1102" spans="1:4">
      <c r="A1102" s="1079">
        <v>38596</v>
      </c>
      <c r="B1102" s="1080" t="s">
        <v>6553</v>
      </c>
      <c r="C1102" s="1079" t="s">
        <v>30</v>
      </c>
      <c r="D1102" s="718">
        <v>2.14</v>
      </c>
    </row>
    <row r="1103" spans="1:4">
      <c r="A1103" s="719">
        <v>38600</v>
      </c>
      <c r="B1103" s="720" t="s">
        <v>6554</v>
      </c>
      <c r="C1103" s="719" t="s">
        <v>30</v>
      </c>
      <c r="D1103" s="721">
        <v>3.68</v>
      </c>
    </row>
    <row r="1104" spans="1:4">
      <c r="A1104" s="1079">
        <v>38597</v>
      </c>
      <c r="B1104" s="1080" t="s">
        <v>6555</v>
      </c>
      <c r="C1104" s="1079" t="s">
        <v>30</v>
      </c>
      <c r="D1104" s="718">
        <v>2.61</v>
      </c>
    </row>
    <row r="1105" spans="1:4">
      <c r="A1105" s="719">
        <v>659</v>
      </c>
      <c r="B1105" s="720" t="s">
        <v>6556</v>
      </c>
      <c r="C1105" s="719" t="s">
        <v>30</v>
      </c>
      <c r="D1105" s="721">
        <v>1.27</v>
      </c>
    </row>
    <row r="1106" spans="1:4">
      <c r="A1106" s="1079">
        <v>660</v>
      </c>
      <c r="B1106" s="1080" t="s">
        <v>6557</v>
      </c>
      <c r="C1106" s="1079" t="s">
        <v>30</v>
      </c>
      <c r="D1106" s="718">
        <v>1.86</v>
      </c>
    </row>
    <row r="1107" spans="1:4">
      <c r="A1107" s="719">
        <v>658</v>
      </c>
      <c r="B1107" s="720" t="s">
        <v>6558</v>
      </c>
      <c r="C1107" s="719" t="s">
        <v>30</v>
      </c>
      <c r="D1107" s="721">
        <v>1.02</v>
      </c>
    </row>
    <row r="1108" spans="1:4">
      <c r="A1108" s="1079">
        <v>38548</v>
      </c>
      <c r="B1108" s="1080" t="s">
        <v>6559</v>
      </c>
      <c r="C1108" s="1079" t="s">
        <v>30</v>
      </c>
      <c r="D1108" s="718">
        <v>1.01</v>
      </c>
    </row>
    <row r="1109" spans="1:4">
      <c r="A1109" s="719">
        <v>34647</v>
      </c>
      <c r="B1109" s="720" t="s">
        <v>6560</v>
      </c>
      <c r="C1109" s="719" t="s">
        <v>30</v>
      </c>
      <c r="D1109" s="721">
        <v>1.74</v>
      </c>
    </row>
    <row r="1110" spans="1:4">
      <c r="A1110" s="1079">
        <v>34649</v>
      </c>
      <c r="B1110" s="1080" t="s">
        <v>6561</v>
      </c>
      <c r="C1110" s="1079" t="s">
        <v>30</v>
      </c>
      <c r="D1110" s="718">
        <v>1.79</v>
      </c>
    </row>
    <row r="1111" spans="1:4">
      <c r="A1111" s="719">
        <v>34652</v>
      </c>
      <c r="B1111" s="720" t="s">
        <v>6562</v>
      </c>
      <c r="C1111" s="719" t="s">
        <v>30</v>
      </c>
      <c r="D1111" s="721">
        <v>2.4500000000000002</v>
      </c>
    </row>
    <row r="1112" spans="1:4">
      <c r="A1112" s="1079">
        <v>34655</v>
      </c>
      <c r="B1112" s="1080" t="s">
        <v>6563</v>
      </c>
      <c r="C1112" s="1079" t="s">
        <v>30</v>
      </c>
      <c r="D1112" s="718">
        <v>2.37</v>
      </c>
    </row>
    <row r="1113" spans="1:4">
      <c r="A1113" s="719">
        <v>40607</v>
      </c>
      <c r="B1113" s="720" t="s">
        <v>9627</v>
      </c>
      <c r="C1113" s="719" t="s">
        <v>30</v>
      </c>
      <c r="D1113" s="721">
        <v>3.92</v>
      </c>
    </row>
    <row r="1114" spans="1:4">
      <c r="A1114" s="1079">
        <v>585</v>
      </c>
      <c r="B1114" s="1080" t="s">
        <v>2100</v>
      </c>
      <c r="C1114" s="1079" t="s">
        <v>26</v>
      </c>
      <c r="D1114" s="718">
        <v>34.04</v>
      </c>
    </row>
    <row r="1115" spans="1:4">
      <c r="A1115" s="719">
        <v>4777</v>
      </c>
      <c r="B1115" s="720" t="s">
        <v>11414</v>
      </c>
      <c r="C1115" s="719" t="s">
        <v>26</v>
      </c>
      <c r="D1115" s="721">
        <v>3.05</v>
      </c>
    </row>
    <row r="1116" spans="1:4">
      <c r="A1116" s="1079">
        <v>587</v>
      </c>
      <c r="B1116" s="1080" t="s">
        <v>6564</v>
      </c>
      <c r="C1116" s="1079" t="s">
        <v>26</v>
      </c>
      <c r="D1116" s="718">
        <v>36.479999999999997</v>
      </c>
    </row>
    <row r="1117" spans="1:4">
      <c r="A1117" s="719">
        <v>590</v>
      </c>
      <c r="B1117" s="720" t="s">
        <v>6565</v>
      </c>
      <c r="C1117" s="719" t="s">
        <v>26</v>
      </c>
      <c r="D1117" s="721">
        <v>35.26</v>
      </c>
    </row>
    <row r="1118" spans="1:4">
      <c r="A1118" s="1079">
        <v>592</v>
      </c>
      <c r="B1118" s="1080" t="s">
        <v>6566</v>
      </c>
      <c r="C1118" s="1079" t="s">
        <v>26</v>
      </c>
      <c r="D1118" s="718">
        <v>36.479999999999997</v>
      </c>
    </row>
    <row r="1119" spans="1:4">
      <c r="A1119" s="719">
        <v>586</v>
      </c>
      <c r="B1119" s="720" t="s">
        <v>2101</v>
      </c>
      <c r="C1119" s="719" t="s">
        <v>29</v>
      </c>
      <c r="D1119" s="721">
        <v>21.45</v>
      </c>
    </row>
    <row r="1120" spans="1:4">
      <c r="A1120" s="1079">
        <v>591</v>
      </c>
      <c r="B1120" s="1080" t="s">
        <v>2102</v>
      </c>
      <c r="C1120" s="1079" t="s">
        <v>26</v>
      </c>
      <c r="D1120" s="718">
        <v>34.04</v>
      </c>
    </row>
    <row r="1121" spans="1:4">
      <c r="A1121" s="719">
        <v>588</v>
      </c>
      <c r="B1121" s="720" t="s">
        <v>2103</v>
      </c>
      <c r="C1121" s="719" t="s">
        <v>29</v>
      </c>
      <c r="D1121" s="721">
        <v>33.92</v>
      </c>
    </row>
    <row r="1122" spans="1:4">
      <c r="A1122" s="1079">
        <v>589</v>
      </c>
      <c r="B1122" s="1080" t="s">
        <v>2104</v>
      </c>
      <c r="C1122" s="1079" t="s">
        <v>29</v>
      </c>
      <c r="D1122" s="718">
        <v>57.34</v>
      </c>
    </row>
    <row r="1123" spans="1:4">
      <c r="A1123" s="719">
        <v>584</v>
      </c>
      <c r="B1123" s="720" t="s">
        <v>2105</v>
      </c>
      <c r="C1123" s="719" t="s">
        <v>29</v>
      </c>
      <c r="D1123" s="721">
        <v>36.229999999999997</v>
      </c>
    </row>
    <row r="1124" spans="1:4">
      <c r="A1124" s="1079">
        <v>4912</v>
      </c>
      <c r="B1124" s="1080" t="s">
        <v>10229</v>
      </c>
      <c r="C1124" s="1079" t="s">
        <v>26</v>
      </c>
      <c r="D1124" s="718">
        <v>3.54</v>
      </c>
    </row>
    <row r="1125" spans="1:4">
      <c r="A1125" s="719">
        <v>574</v>
      </c>
      <c r="B1125" s="720" t="s">
        <v>6567</v>
      </c>
      <c r="C1125" s="719" t="s">
        <v>29</v>
      </c>
      <c r="D1125" s="721">
        <v>16.96</v>
      </c>
    </row>
    <row r="1126" spans="1:4">
      <c r="A1126" s="1079">
        <v>567</v>
      </c>
      <c r="B1126" s="1080" t="s">
        <v>6568</v>
      </c>
      <c r="C1126" s="1079" t="s">
        <v>29</v>
      </c>
      <c r="D1126" s="718">
        <v>6.28</v>
      </c>
    </row>
    <row r="1127" spans="1:4">
      <c r="A1127" s="719">
        <v>568</v>
      </c>
      <c r="B1127" s="720" t="s">
        <v>6569</v>
      </c>
      <c r="C1127" s="719" t="s">
        <v>29</v>
      </c>
      <c r="D1127" s="721">
        <v>38.06</v>
      </c>
    </row>
    <row r="1128" spans="1:4">
      <c r="A1128" s="1079">
        <v>569</v>
      </c>
      <c r="B1128" s="1080" t="s">
        <v>6570</v>
      </c>
      <c r="C1128" s="1079" t="s">
        <v>26</v>
      </c>
      <c r="D1128" s="718">
        <v>5.29</v>
      </c>
    </row>
    <row r="1129" spans="1:4">
      <c r="A1129" s="719">
        <v>1165</v>
      </c>
      <c r="B1129" s="720" t="s">
        <v>6571</v>
      </c>
      <c r="C1129" s="719" t="s">
        <v>30</v>
      </c>
      <c r="D1129" s="721">
        <v>13.11</v>
      </c>
    </row>
    <row r="1130" spans="1:4">
      <c r="A1130" s="1079">
        <v>1164</v>
      </c>
      <c r="B1130" s="1080" t="s">
        <v>6572</v>
      </c>
      <c r="C1130" s="1079" t="s">
        <v>30</v>
      </c>
      <c r="D1130" s="718">
        <v>10.62</v>
      </c>
    </row>
    <row r="1131" spans="1:4">
      <c r="A1131" s="719">
        <v>1162</v>
      </c>
      <c r="B1131" s="720" t="s">
        <v>6573</v>
      </c>
      <c r="C1131" s="719" t="s">
        <v>30</v>
      </c>
      <c r="D1131" s="721">
        <v>3.69</v>
      </c>
    </row>
    <row r="1132" spans="1:4">
      <c r="A1132" s="1079">
        <v>12395</v>
      </c>
      <c r="B1132" s="1080" t="s">
        <v>6574</v>
      </c>
      <c r="C1132" s="1079" t="s">
        <v>30</v>
      </c>
      <c r="D1132" s="718">
        <v>3.59</v>
      </c>
    </row>
    <row r="1133" spans="1:4">
      <c r="A1133" s="719">
        <v>1170</v>
      </c>
      <c r="B1133" s="720" t="s">
        <v>6575</v>
      </c>
      <c r="C1133" s="719" t="s">
        <v>30</v>
      </c>
      <c r="D1133" s="721">
        <v>6.96</v>
      </c>
    </row>
    <row r="1134" spans="1:4">
      <c r="A1134" s="1079">
        <v>1169</v>
      </c>
      <c r="B1134" s="1080" t="s">
        <v>6576</v>
      </c>
      <c r="C1134" s="1079" t="s">
        <v>30</v>
      </c>
      <c r="D1134" s="718">
        <v>34.17</v>
      </c>
    </row>
    <row r="1135" spans="1:4">
      <c r="A1135" s="719">
        <v>1166</v>
      </c>
      <c r="B1135" s="720" t="s">
        <v>6577</v>
      </c>
      <c r="C1135" s="719" t="s">
        <v>30</v>
      </c>
      <c r="D1135" s="721">
        <v>18.940000000000001</v>
      </c>
    </row>
    <row r="1136" spans="1:4">
      <c r="A1136" s="1079">
        <v>1163</v>
      </c>
      <c r="B1136" s="1080" t="s">
        <v>6578</v>
      </c>
      <c r="C1136" s="1079" t="s">
        <v>30</v>
      </c>
      <c r="D1136" s="718">
        <v>4.7699999999999996</v>
      </c>
    </row>
    <row r="1137" spans="1:4">
      <c r="A1137" s="719">
        <v>12396</v>
      </c>
      <c r="B1137" s="720" t="s">
        <v>6579</v>
      </c>
      <c r="C1137" s="719" t="s">
        <v>30</v>
      </c>
      <c r="D1137" s="721">
        <v>3.59</v>
      </c>
    </row>
    <row r="1138" spans="1:4">
      <c r="A1138" s="1079">
        <v>1168</v>
      </c>
      <c r="B1138" s="1080" t="s">
        <v>6580</v>
      </c>
      <c r="C1138" s="1079" t="s">
        <v>30</v>
      </c>
      <c r="D1138" s="718">
        <v>48.71</v>
      </c>
    </row>
    <row r="1139" spans="1:4">
      <c r="A1139" s="719">
        <v>1167</v>
      </c>
      <c r="B1139" s="720" t="s">
        <v>6581</v>
      </c>
      <c r="C1139" s="719" t="s">
        <v>30</v>
      </c>
      <c r="D1139" s="721">
        <v>81.48</v>
      </c>
    </row>
    <row r="1140" spans="1:4">
      <c r="A1140" s="1079">
        <v>1210</v>
      </c>
      <c r="B1140" s="1080" t="s">
        <v>6582</v>
      </c>
      <c r="C1140" s="1079" t="s">
        <v>30</v>
      </c>
      <c r="D1140" s="718">
        <v>6.13</v>
      </c>
    </row>
    <row r="1141" spans="1:4">
      <c r="A1141" s="719">
        <v>1203</v>
      </c>
      <c r="B1141" s="720" t="s">
        <v>6583</v>
      </c>
      <c r="C1141" s="719" t="s">
        <v>30</v>
      </c>
      <c r="D1141" s="721">
        <v>4.68</v>
      </c>
    </row>
    <row r="1142" spans="1:4">
      <c r="A1142" s="1079">
        <v>1197</v>
      </c>
      <c r="B1142" s="1080" t="s">
        <v>8554</v>
      </c>
      <c r="C1142" s="1079" t="s">
        <v>30</v>
      </c>
      <c r="D1142" s="718">
        <v>1.0900000000000001</v>
      </c>
    </row>
    <row r="1143" spans="1:4">
      <c r="A1143" s="719">
        <v>1202</v>
      </c>
      <c r="B1143" s="720" t="s">
        <v>8555</v>
      </c>
      <c r="C1143" s="719" t="s">
        <v>30</v>
      </c>
      <c r="D1143" s="721">
        <v>2.94</v>
      </c>
    </row>
    <row r="1144" spans="1:4">
      <c r="A1144" s="1079">
        <v>1188</v>
      </c>
      <c r="B1144" s="1080" t="s">
        <v>6584</v>
      </c>
      <c r="C1144" s="1079" t="s">
        <v>30</v>
      </c>
      <c r="D1144" s="718">
        <v>15.51</v>
      </c>
    </row>
    <row r="1145" spans="1:4">
      <c r="A1145" s="719">
        <v>1211</v>
      </c>
      <c r="B1145" s="720" t="s">
        <v>6585</v>
      </c>
      <c r="C1145" s="719" t="s">
        <v>30</v>
      </c>
      <c r="D1145" s="721">
        <v>8.58</v>
      </c>
    </row>
    <row r="1146" spans="1:4">
      <c r="A1146" s="1079">
        <v>1198</v>
      </c>
      <c r="B1146" s="1080" t="s">
        <v>8556</v>
      </c>
      <c r="C1146" s="1079" t="s">
        <v>30</v>
      </c>
      <c r="D1146" s="718">
        <v>1.68</v>
      </c>
    </row>
    <row r="1147" spans="1:4">
      <c r="A1147" s="719">
        <v>1199</v>
      </c>
      <c r="B1147" s="720" t="s">
        <v>6586</v>
      </c>
      <c r="C1147" s="719" t="s">
        <v>30</v>
      </c>
      <c r="D1147" s="721">
        <v>24.03</v>
      </c>
    </row>
    <row r="1148" spans="1:4">
      <c r="A1148" s="1079">
        <v>1187</v>
      </c>
      <c r="B1148" s="1080" t="s">
        <v>6587</v>
      </c>
      <c r="C1148" s="1079" t="s">
        <v>30</v>
      </c>
      <c r="D1148" s="718">
        <v>45.43</v>
      </c>
    </row>
    <row r="1149" spans="1:4">
      <c r="A1149" s="719">
        <v>20088</v>
      </c>
      <c r="B1149" s="720" t="s">
        <v>8557</v>
      </c>
      <c r="C1149" s="719" t="s">
        <v>30</v>
      </c>
      <c r="D1149" s="721">
        <v>8.44</v>
      </c>
    </row>
    <row r="1150" spans="1:4">
      <c r="A1150" s="1079">
        <v>20089</v>
      </c>
      <c r="B1150" s="1080" t="s">
        <v>8558</v>
      </c>
      <c r="C1150" s="1079" t="s">
        <v>30</v>
      </c>
      <c r="D1150" s="718">
        <v>42.03</v>
      </c>
    </row>
    <row r="1151" spans="1:4">
      <c r="A1151" s="719">
        <v>20087</v>
      </c>
      <c r="B1151" s="720" t="s">
        <v>8559</v>
      </c>
      <c r="C1151" s="719" t="s">
        <v>30</v>
      </c>
      <c r="D1151" s="721">
        <v>5.7</v>
      </c>
    </row>
    <row r="1152" spans="1:4">
      <c r="A1152" s="1079">
        <v>1200</v>
      </c>
      <c r="B1152" s="1080" t="s">
        <v>8560</v>
      </c>
      <c r="C1152" s="1079" t="s">
        <v>30</v>
      </c>
      <c r="D1152" s="718">
        <v>6.83</v>
      </c>
    </row>
    <row r="1153" spans="1:4">
      <c r="A1153" s="719">
        <v>12909</v>
      </c>
      <c r="B1153" s="720" t="s">
        <v>8561</v>
      </c>
      <c r="C1153" s="719" t="s">
        <v>30</v>
      </c>
      <c r="D1153" s="721">
        <v>3.03</v>
      </c>
    </row>
    <row r="1154" spans="1:4">
      <c r="A1154" s="1079">
        <v>12910</v>
      </c>
      <c r="B1154" s="1080" t="s">
        <v>8562</v>
      </c>
      <c r="C1154" s="1079" t="s">
        <v>30</v>
      </c>
      <c r="D1154" s="718">
        <v>5.16</v>
      </c>
    </row>
    <row r="1155" spans="1:4">
      <c r="A1155" s="719">
        <v>1184</v>
      </c>
      <c r="B1155" s="720" t="s">
        <v>8563</v>
      </c>
      <c r="C1155" s="719" t="s">
        <v>30</v>
      </c>
      <c r="D1155" s="721">
        <v>61.75</v>
      </c>
    </row>
    <row r="1156" spans="1:4">
      <c r="A1156" s="1079">
        <v>1191</v>
      </c>
      <c r="B1156" s="1080" t="s">
        <v>8564</v>
      </c>
      <c r="C1156" s="1079" t="s">
        <v>30</v>
      </c>
      <c r="D1156" s="718">
        <v>1</v>
      </c>
    </row>
    <row r="1157" spans="1:4">
      <c r="A1157" s="719">
        <v>1185</v>
      </c>
      <c r="B1157" s="720" t="s">
        <v>8565</v>
      </c>
      <c r="C1157" s="719" t="s">
        <v>30</v>
      </c>
      <c r="D1157" s="721">
        <v>1.07</v>
      </c>
    </row>
    <row r="1158" spans="1:4">
      <c r="A1158" s="1079">
        <v>1189</v>
      </c>
      <c r="B1158" s="1080" t="s">
        <v>8566</v>
      </c>
      <c r="C1158" s="1079" t="s">
        <v>30</v>
      </c>
      <c r="D1158" s="718">
        <v>1.53</v>
      </c>
    </row>
    <row r="1159" spans="1:4">
      <c r="A1159" s="719">
        <v>1193</v>
      </c>
      <c r="B1159" s="720" t="s">
        <v>8567</v>
      </c>
      <c r="C1159" s="719" t="s">
        <v>30</v>
      </c>
      <c r="D1159" s="721">
        <v>3.03</v>
      </c>
    </row>
    <row r="1160" spans="1:4">
      <c r="A1160" s="1079">
        <v>1194</v>
      </c>
      <c r="B1160" s="1080" t="s">
        <v>8568</v>
      </c>
      <c r="C1160" s="1079" t="s">
        <v>30</v>
      </c>
      <c r="D1160" s="718">
        <v>5.6</v>
      </c>
    </row>
    <row r="1161" spans="1:4">
      <c r="A1161" s="719">
        <v>1195</v>
      </c>
      <c r="B1161" s="720" t="s">
        <v>8569</v>
      </c>
      <c r="C1161" s="719" t="s">
        <v>30</v>
      </c>
      <c r="D1161" s="721">
        <v>8.56</v>
      </c>
    </row>
    <row r="1162" spans="1:4">
      <c r="A1162" s="1079">
        <v>1204</v>
      </c>
      <c r="B1162" s="1080" t="s">
        <v>8570</v>
      </c>
      <c r="C1162" s="1079" t="s">
        <v>30</v>
      </c>
      <c r="D1162" s="718">
        <v>15.81</v>
      </c>
    </row>
    <row r="1163" spans="1:4">
      <c r="A1163" s="719">
        <v>1205</v>
      </c>
      <c r="B1163" s="720" t="s">
        <v>8571</v>
      </c>
      <c r="C1163" s="719" t="s">
        <v>30</v>
      </c>
      <c r="D1163" s="721">
        <v>35.65</v>
      </c>
    </row>
    <row r="1164" spans="1:4">
      <c r="A1164" s="1079">
        <v>1207</v>
      </c>
      <c r="B1164" s="1080" t="s">
        <v>6588</v>
      </c>
      <c r="C1164" s="1079" t="s">
        <v>30</v>
      </c>
      <c r="D1164" s="718">
        <v>20.83</v>
      </c>
    </row>
    <row r="1165" spans="1:4">
      <c r="A1165" s="719">
        <v>1206</v>
      </c>
      <c r="B1165" s="720" t="s">
        <v>6589</v>
      </c>
      <c r="C1165" s="719" t="s">
        <v>30</v>
      </c>
      <c r="D1165" s="721">
        <v>5</v>
      </c>
    </row>
    <row r="1166" spans="1:4">
      <c r="A1166" s="1079">
        <v>1183</v>
      </c>
      <c r="B1166" s="1080" t="s">
        <v>6590</v>
      </c>
      <c r="C1166" s="1079" t="s">
        <v>30</v>
      </c>
      <c r="D1166" s="718">
        <v>11.18</v>
      </c>
    </row>
    <row r="1167" spans="1:4">
      <c r="A1167" s="719">
        <v>26047</v>
      </c>
      <c r="B1167" s="720" t="s">
        <v>2106</v>
      </c>
      <c r="C1167" s="719" t="s">
        <v>30</v>
      </c>
      <c r="D1167" s="721">
        <v>89.82</v>
      </c>
    </row>
    <row r="1168" spans="1:4">
      <c r="A1168" s="1079">
        <v>26048</v>
      </c>
      <c r="B1168" s="1080" t="s">
        <v>2107</v>
      </c>
      <c r="C1168" s="1079" t="s">
        <v>30</v>
      </c>
      <c r="D1168" s="718">
        <v>133.83000000000001</v>
      </c>
    </row>
    <row r="1169" spans="1:4">
      <c r="A1169" s="719">
        <v>12894</v>
      </c>
      <c r="B1169" s="720" t="s">
        <v>6591</v>
      </c>
      <c r="C1169" s="719" t="s">
        <v>30</v>
      </c>
      <c r="D1169" s="721">
        <v>14.04</v>
      </c>
    </row>
    <row r="1170" spans="1:4">
      <c r="A1170" s="1079">
        <v>12895</v>
      </c>
      <c r="B1170" s="1080" t="s">
        <v>6592</v>
      </c>
      <c r="C1170" s="1079" t="s">
        <v>30</v>
      </c>
      <c r="D1170" s="718">
        <v>10.8</v>
      </c>
    </row>
    <row r="1171" spans="1:4" ht="30">
      <c r="A1171" s="719">
        <v>1631</v>
      </c>
      <c r="B1171" s="720" t="s">
        <v>2108</v>
      </c>
      <c r="C1171" s="719" t="s">
        <v>30</v>
      </c>
      <c r="D1171" s="721">
        <v>109.47</v>
      </c>
    </row>
    <row r="1172" spans="1:4" ht="30">
      <c r="A1172" s="1079">
        <v>1633</v>
      </c>
      <c r="B1172" s="1080" t="s">
        <v>2109</v>
      </c>
      <c r="C1172" s="1079" t="s">
        <v>30</v>
      </c>
      <c r="D1172" s="718">
        <v>186</v>
      </c>
    </row>
    <row r="1173" spans="1:4">
      <c r="A1173" s="719">
        <v>10818</v>
      </c>
      <c r="B1173" s="720" t="s">
        <v>2110</v>
      </c>
      <c r="C1173" s="719" t="s">
        <v>26</v>
      </c>
      <c r="D1173" s="721">
        <v>21.35</v>
      </c>
    </row>
    <row r="1174" spans="1:4">
      <c r="A1174" s="1079">
        <v>10710</v>
      </c>
      <c r="B1174" s="1080" t="s">
        <v>6593</v>
      </c>
      <c r="C1174" s="1079" t="s">
        <v>0</v>
      </c>
      <c r="D1174" s="718">
        <v>108</v>
      </c>
    </row>
    <row r="1175" spans="1:4">
      <c r="A1175" s="719">
        <v>10709</v>
      </c>
      <c r="B1175" s="720" t="s">
        <v>2111</v>
      </c>
      <c r="C1175" s="719" t="s">
        <v>0</v>
      </c>
      <c r="D1175" s="721">
        <v>132.68</v>
      </c>
    </row>
    <row r="1176" spans="1:4">
      <c r="A1176" s="1079">
        <v>39636</v>
      </c>
      <c r="B1176" s="1080" t="s">
        <v>6594</v>
      </c>
      <c r="C1176" s="1079" t="s">
        <v>0</v>
      </c>
      <c r="D1176" s="718">
        <v>135.49</v>
      </c>
    </row>
    <row r="1177" spans="1:4">
      <c r="A1177" s="719">
        <v>10708</v>
      </c>
      <c r="B1177" s="720" t="s">
        <v>2112</v>
      </c>
      <c r="C1177" s="719" t="s">
        <v>0</v>
      </c>
      <c r="D1177" s="721">
        <v>41.81</v>
      </c>
    </row>
    <row r="1178" spans="1:4">
      <c r="A1178" s="1079">
        <v>39635</v>
      </c>
      <c r="B1178" s="1080" t="s">
        <v>6595</v>
      </c>
      <c r="C1178" s="1079" t="s">
        <v>0</v>
      </c>
      <c r="D1178" s="718">
        <v>71.180000000000007</v>
      </c>
    </row>
    <row r="1179" spans="1:4">
      <c r="A1179" s="719">
        <v>40913</v>
      </c>
      <c r="B1179" s="720" t="s">
        <v>8949</v>
      </c>
      <c r="C1179" s="719" t="s">
        <v>161</v>
      </c>
      <c r="D1179" s="721">
        <v>1328.95</v>
      </c>
    </row>
    <row r="1180" spans="1:4">
      <c r="A1180" s="1079">
        <v>1214</v>
      </c>
      <c r="B1180" s="1080" t="s">
        <v>8950</v>
      </c>
      <c r="C1180" s="1079" t="s">
        <v>171</v>
      </c>
      <c r="D1180" s="718">
        <v>12.08</v>
      </c>
    </row>
    <row r="1181" spans="1:4">
      <c r="A1181" s="719">
        <v>40915</v>
      </c>
      <c r="B1181" s="720" t="s">
        <v>8951</v>
      </c>
      <c r="C1181" s="719" t="s">
        <v>161</v>
      </c>
      <c r="D1181" s="721">
        <v>2129.4299999999998</v>
      </c>
    </row>
    <row r="1182" spans="1:4">
      <c r="A1182" s="1079">
        <v>1213</v>
      </c>
      <c r="B1182" s="1080" t="s">
        <v>2113</v>
      </c>
      <c r="C1182" s="1079" t="s">
        <v>171</v>
      </c>
      <c r="D1182" s="718">
        <v>12.27</v>
      </c>
    </row>
    <row r="1183" spans="1:4">
      <c r="A1183" s="719">
        <v>40914</v>
      </c>
      <c r="B1183" s="720" t="s">
        <v>8952</v>
      </c>
      <c r="C1183" s="719" t="s">
        <v>161</v>
      </c>
      <c r="D1183" s="721">
        <v>2161.0700000000002</v>
      </c>
    </row>
    <row r="1184" spans="1:4">
      <c r="A1184" s="1079">
        <v>5091</v>
      </c>
      <c r="B1184" s="1080" t="s">
        <v>9628</v>
      </c>
      <c r="C1184" s="1079" t="s">
        <v>30</v>
      </c>
      <c r="D1184" s="718">
        <v>14.06</v>
      </c>
    </row>
    <row r="1185" spans="1:4" ht="30">
      <c r="A1185" s="719">
        <v>14615</v>
      </c>
      <c r="B1185" s="720" t="s">
        <v>6596</v>
      </c>
      <c r="C1185" s="719" t="s">
        <v>30</v>
      </c>
      <c r="D1185" s="721">
        <v>3157.32</v>
      </c>
    </row>
    <row r="1186" spans="1:4">
      <c r="A1186" s="1079">
        <v>2711</v>
      </c>
      <c r="B1186" s="1080" t="s">
        <v>8572</v>
      </c>
      <c r="C1186" s="1079" t="s">
        <v>30</v>
      </c>
      <c r="D1186" s="718">
        <v>99.18</v>
      </c>
    </row>
    <row r="1187" spans="1:4" ht="30">
      <c r="A1187" s="719">
        <v>37727</v>
      </c>
      <c r="B1187" s="720" t="s">
        <v>6597</v>
      </c>
      <c r="C1187" s="719" t="s">
        <v>30</v>
      </c>
      <c r="D1187" s="721">
        <v>8000</v>
      </c>
    </row>
    <row r="1188" spans="1:4" ht="30">
      <c r="A1188" s="1079">
        <v>37728</v>
      </c>
      <c r="B1188" s="1080" t="s">
        <v>10083</v>
      </c>
      <c r="C1188" s="1079" t="s">
        <v>30</v>
      </c>
      <c r="D1188" s="718">
        <v>10853.14</v>
      </c>
    </row>
    <row r="1189" spans="1:4" ht="30">
      <c r="A1189" s="719">
        <v>37729</v>
      </c>
      <c r="B1189" s="720" t="s">
        <v>6598</v>
      </c>
      <c r="C1189" s="719" t="s">
        <v>30</v>
      </c>
      <c r="D1189" s="721">
        <v>11748.25</v>
      </c>
    </row>
    <row r="1190" spans="1:4" ht="30">
      <c r="A1190" s="1079">
        <v>37730</v>
      </c>
      <c r="B1190" s="1080" t="s">
        <v>10971</v>
      </c>
      <c r="C1190" s="1079" t="s">
        <v>30</v>
      </c>
      <c r="D1190" s="718">
        <v>12643.35</v>
      </c>
    </row>
    <row r="1191" spans="1:4" ht="30">
      <c r="A1191" s="719">
        <v>37731</v>
      </c>
      <c r="B1191" s="720" t="s">
        <v>6599</v>
      </c>
      <c r="C1191" s="719" t="s">
        <v>30</v>
      </c>
      <c r="D1191" s="721">
        <v>13538.46</v>
      </c>
    </row>
    <row r="1192" spans="1:4" ht="30">
      <c r="A1192" s="1079">
        <v>37732</v>
      </c>
      <c r="B1192" s="1080" t="s">
        <v>6600</v>
      </c>
      <c r="C1192" s="1079" t="s">
        <v>30</v>
      </c>
      <c r="D1192" s="718">
        <v>15440.55</v>
      </c>
    </row>
    <row r="1193" spans="1:4">
      <c r="A1193" s="719">
        <v>10560</v>
      </c>
      <c r="B1193" s="720" t="s">
        <v>10230</v>
      </c>
      <c r="C1193" s="719" t="s">
        <v>25</v>
      </c>
      <c r="D1193" s="721">
        <v>1236.05</v>
      </c>
    </row>
    <row r="1194" spans="1:4">
      <c r="A1194" s="1079">
        <v>4743</v>
      </c>
      <c r="B1194" s="1080" t="s">
        <v>2114</v>
      </c>
      <c r="C1194" s="1079" t="s">
        <v>25</v>
      </c>
      <c r="D1194" s="718">
        <v>23.04</v>
      </c>
    </row>
    <row r="1195" spans="1:4">
      <c r="A1195" s="719">
        <v>4744</v>
      </c>
      <c r="B1195" s="720" t="s">
        <v>2115</v>
      </c>
      <c r="C1195" s="719" t="s">
        <v>25</v>
      </c>
      <c r="D1195" s="721">
        <v>30.12</v>
      </c>
    </row>
    <row r="1196" spans="1:4">
      <c r="A1196" s="1079">
        <v>4745</v>
      </c>
      <c r="B1196" s="1080" t="s">
        <v>2116</v>
      </c>
      <c r="C1196" s="1079" t="s">
        <v>25</v>
      </c>
      <c r="D1196" s="718">
        <v>40.35</v>
      </c>
    </row>
    <row r="1197" spans="1:4">
      <c r="A1197" s="719">
        <v>38398</v>
      </c>
      <c r="B1197" s="720" t="s">
        <v>8877</v>
      </c>
      <c r="C1197" s="719" t="s">
        <v>30</v>
      </c>
      <c r="D1197" s="721">
        <v>28.61</v>
      </c>
    </row>
    <row r="1198" spans="1:4" ht="30">
      <c r="A1198" s="1079">
        <v>36496</v>
      </c>
      <c r="B1198" s="1080" t="s">
        <v>6601</v>
      </c>
      <c r="C1198" s="1079" t="s">
        <v>30</v>
      </c>
      <c r="D1198" s="718">
        <v>8016.37</v>
      </c>
    </row>
    <row r="1199" spans="1:4" ht="30">
      <c r="A1199" s="719">
        <v>10630</v>
      </c>
      <c r="B1199" s="720" t="s">
        <v>6602</v>
      </c>
      <c r="C1199" s="719" t="s">
        <v>30</v>
      </c>
      <c r="D1199" s="721">
        <v>304011.24</v>
      </c>
    </row>
    <row r="1200" spans="1:4" ht="30">
      <c r="A1200" s="1079">
        <v>10609</v>
      </c>
      <c r="B1200" s="1080" t="s">
        <v>9629</v>
      </c>
      <c r="C1200" s="1079" t="s">
        <v>30</v>
      </c>
      <c r="D1200" s="718">
        <v>346235.04</v>
      </c>
    </row>
    <row r="1201" spans="1:4" ht="30">
      <c r="A1201" s="719">
        <v>37762</v>
      </c>
      <c r="B1201" s="720" t="s">
        <v>6603</v>
      </c>
      <c r="C1201" s="719" t="s">
        <v>30</v>
      </c>
      <c r="D1201" s="721">
        <v>260731.86</v>
      </c>
    </row>
    <row r="1202" spans="1:4" ht="30">
      <c r="A1202" s="1079">
        <v>37763</v>
      </c>
      <c r="B1202" s="1080" t="s">
        <v>6604</v>
      </c>
      <c r="C1202" s="1079" t="s">
        <v>30</v>
      </c>
      <c r="D1202" s="718">
        <v>263898.65999999997</v>
      </c>
    </row>
    <row r="1203" spans="1:4" ht="30">
      <c r="A1203" s="719">
        <v>13456</v>
      </c>
      <c r="B1203" s="720" t="s">
        <v>6605</v>
      </c>
      <c r="C1203" s="719" t="s">
        <v>30</v>
      </c>
      <c r="D1203" s="721">
        <v>263898.65999999997</v>
      </c>
    </row>
    <row r="1204" spans="1:4" ht="30">
      <c r="A1204" s="1079">
        <v>1283</v>
      </c>
      <c r="B1204" s="1080" t="s">
        <v>6606</v>
      </c>
      <c r="C1204" s="1079" t="s">
        <v>30</v>
      </c>
      <c r="D1204" s="718">
        <v>300000</v>
      </c>
    </row>
    <row r="1205" spans="1:4" ht="30">
      <c r="A1205" s="719">
        <v>13215</v>
      </c>
      <c r="B1205" s="720" t="s">
        <v>6607</v>
      </c>
      <c r="C1205" s="719" t="s">
        <v>30</v>
      </c>
      <c r="D1205" s="721">
        <v>367874.73</v>
      </c>
    </row>
    <row r="1206" spans="1:4">
      <c r="A1206" s="1079">
        <v>4235</v>
      </c>
      <c r="B1206" s="1080" t="s">
        <v>8953</v>
      </c>
      <c r="C1206" s="1079" t="s">
        <v>171</v>
      </c>
      <c r="D1206" s="718">
        <v>6.95</v>
      </c>
    </row>
    <row r="1207" spans="1:4">
      <c r="A1207" s="719">
        <v>40976</v>
      </c>
      <c r="B1207" s="720" t="s">
        <v>8954</v>
      </c>
      <c r="C1207" s="719" t="s">
        <v>161</v>
      </c>
      <c r="D1207" s="721">
        <v>1226.07</v>
      </c>
    </row>
    <row r="1208" spans="1:4">
      <c r="A1208" s="1079">
        <v>39960</v>
      </c>
      <c r="B1208" s="1080" t="s">
        <v>6608</v>
      </c>
      <c r="C1208" s="1079" t="s">
        <v>30</v>
      </c>
      <c r="D1208" s="718">
        <v>0.54</v>
      </c>
    </row>
    <row r="1209" spans="1:4">
      <c r="A1209" s="719">
        <v>38647</v>
      </c>
      <c r="B1209" s="720" t="s">
        <v>8878</v>
      </c>
      <c r="C1209" s="719" t="s">
        <v>1415</v>
      </c>
      <c r="D1209" s="721">
        <v>4.53</v>
      </c>
    </row>
    <row r="1210" spans="1:4">
      <c r="A1210" s="1079">
        <v>1336</v>
      </c>
      <c r="B1210" s="1080" t="s">
        <v>2117</v>
      </c>
      <c r="C1210" s="1079" t="s">
        <v>0</v>
      </c>
      <c r="D1210" s="718">
        <v>962.72</v>
      </c>
    </row>
    <row r="1211" spans="1:4">
      <c r="A1211" s="719">
        <v>12760</v>
      </c>
      <c r="B1211" s="720" t="s">
        <v>8879</v>
      </c>
      <c r="C1211" s="719" t="s">
        <v>0</v>
      </c>
      <c r="D1211" s="721">
        <v>895.85</v>
      </c>
    </row>
    <row r="1212" spans="1:4">
      <c r="A1212" s="1079">
        <v>12759</v>
      </c>
      <c r="B1212" s="1080" t="s">
        <v>8880</v>
      </c>
      <c r="C1212" s="1079" t="s">
        <v>0</v>
      </c>
      <c r="D1212" s="718">
        <v>597.23</v>
      </c>
    </row>
    <row r="1213" spans="1:4">
      <c r="A1213" s="719">
        <v>40424</v>
      </c>
      <c r="B1213" s="720" t="s">
        <v>10972</v>
      </c>
      <c r="C1213" s="719" t="s">
        <v>26</v>
      </c>
      <c r="D1213" s="721">
        <v>5.49</v>
      </c>
    </row>
    <row r="1214" spans="1:4">
      <c r="A1214" s="1079">
        <v>1325</v>
      </c>
      <c r="B1214" s="1080" t="s">
        <v>6609</v>
      </c>
      <c r="C1214" s="1079" t="s">
        <v>26</v>
      </c>
      <c r="D1214" s="718">
        <v>6.69</v>
      </c>
    </row>
    <row r="1215" spans="1:4">
      <c r="A1215" s="719">
        <v>1327</v>
      </c>
      <c r="B1215" s="720" t="s">
        <v>6610</v>
      </c>
      <c r="C1215" s="719" t="s">
        <v>26</v>
      </c>
      <c r="D1215" s="721">
        <v>5.99</v>
      </c>
    </row>
    <row r="1216" spans="1:4">
      <c r="A1216" s="1079">
        <v>1328</v>
      </c>
      <c r="B1216" s="1080" t="s">
        <v>6611</v>
      </c>
      <c r="C1216" s="1079" t="s">
        <v>26</v>
      </c>
      <c r="D1216" s="718">
        <v>6.27</v>
      </c>
    </row>
    <row r="1217" spans="1:4">
      <c r="A1217" s="719">
        <v>1321</v>
      </c>
      <c r="B1217" s="720" t="s">
        <v>6612</v>
      </c>
      <c r="C1217" s="719" t="s">
        <v>26</v>
      </c>
      <c r="D1217" s="721">
        <v>6.72</v>
      </c>
    </row>
    <row r="1218" spans="1:4">
      <c r="A1218" s="1079">
        <v>1318</v>
      </c>
      <c r="B1218" s="1080" t="s">
        <v>6613</v>
      </c>
      <c r="C1218" s="1079" t="s">
        <v>26</v>
      </c>
      <c r="D1218" s="718">
        <v>6.46</v>
      </c>
    </row>
    <row r="1219" spans="1:4">
      <c r="A1219" s="719">
        <v>1322</v>
      </c>
      <c r="B1219" s="720" t="s">
        <v>6614</v>
      </c>
      <c r="C1219" s="719" t="s">
        <v>26</v>
      </c>
      <c r="D1219" s="721">
        <v>7.12</v>
      </c>
    </row>
    <row r="1220" spans="1:4">
      <c r="A1220" s="1079">
        <v>1323</v>
      </c>
      <c r="B1220" s="1080" t="s">
        <v>6615</v>
      </c>
      <c r="C1220" s="1079" t="s">
        <v>26</v>
      </c>
      <c r="D1220" s="718">
        <v>6.97</v>
      </c>
    </row>
    <row r="1221" spans="1:4">
      <c r="A1221" s="719">
        <v>1319</v>
      </c>
      <c r="B1221" s="720" t="s">
        <v>6616</v>
      </c>
      <c r="C1221" s="719" t="s">
        <v>26</v>
      </c>
      <c r="D1221" s="721">
        <v>6.16</v>
      </c>
    </row>
    <row r="1222" spans="1:4">
      <c r="A1222" s="1079">
        <v>11026</v>
      </c>
      <c r="B1222" s="1080" t="s">
        <v>6617</v>
      </c>
      <c r="C1222" s="1079" t="s">
        <v>26</v>
      </c>
      <c r="D1222" s="718">
        <v>8.25</v>
      </c>
    </row>
    <row r="1223" spans="1:4">
      <c r="A1223" s="719">
        <v>11027</v>
      </c>
      <c r="B1223" s="720" t="s">
        <v>6618</v>
      </c>
      <c r="C1223" s="719" t="s">
        <v>26</v>
      </c>
      <c r="D1223" s="721">
        <v>8.76</v>
      </c>
    </row>
    <row r="1224" spans="1:4">
      <c r="A1224" s="1079">
        <v>11046</v>
      </c>
      <c r="B1224" s="1080" t="s">
        <v>6619</v>
      </c>
      <c r="C1224" s="1079" t="s">
        <v>26</v>
      </c>
      <c r="D1224" s="718">
        <v>8.51</v>
      </c>
    </row>
    <row r="1225" spans="1:4">
      <c r="A1225" s="719">
        <v>11047</v>
      </c>
      <c r="B1225" s="720" t="s">
        <v>11879</v>
      </c>
      <c r="C1225" s="719" t="s">
        <v>26</v>
      </c>
      <c r="D1225" s="721">
        <v>6.43</v>
      </c>
    </row>
    <row r="1226" spans="1:4">
      <c r="A1226" s="1079">
        <v>11049</v>
      </c>
      <c r="B1226" s="1080" t="s">
        <v>6620</v>
      </c>
      <c r="C1226" s="1079" t="s">
        <v>26</v>
      </c>
      <c r="D1226" s="718">
        <v>7.93</v>
      </c>
    </row>
    <row r="1227" spans="1:4">
      <c r="A1227" s="719">
        <v>11051</v>
      </c>
      <c r="B1227" s="720" t="s">
        <v>6621</v>
      </c>
      <c r="C1227" s="719" t="s">
        <v>26</v>
      </c>
      <c r="D1227" s="721">
        <v>8.52</v>
      </c>
    </row>
    <row r="1228" spans="1:4">
      <c r="A1228" s="1079">
        <v>11061</v>
      </c>
      <c r="B1228" s="1080" t="s">
        <v>11880</v>
      </c>
      <c r="C1228" s="1079" t="s">
        <v>26</v>
      </c>
      <c r="D1228" s="718">
        <v>5.96</v>
      </c>
    </row>
    <row r="1229" spans="1:4">
      <c r="A1229" s="719">
        <v>1333</v>
      </c>
      <c r="B1229" s="720" t="s">
        <v>6622</v>
      </c>
      <c r="C1229" s="719" t="s">
        <v>26</v>
      </c>
      <c r="D1229" s="721">
        <v>6.2</v>
      </c>
    </row>
    <row r="1230" spans="1:4">
      <c r="A1230" s="1079">
        <v>1330</v>
      </c>
      <c r="B1230" s="1080" t="s">
        <v>6623</v>
      </c>
      <c r="C1230" s="1079" t="s">
        <v>26</v>
      </c>
      <c r="D1230" s="718">
        <v>6.36</v>
      </c>
    </row>
    <row r="1231" spans="1:4">
      <c r="A1231" s="719">
        <v>10957</v>
      </c>
      <c r="B1231" s="720" t="s">
        <v>6624</v>
      </c>
      <c r="C1231" s="719" t="s">
        <v>26</v>
      </c>
      <c r="D1231" s="721">
        <v>7.93</v>
      </c>
    </row>
    <row r="1232" spans="1:4">
      <c r="A1232" s="1079">
        <v>1332</v>
      </c>
      <c r="B1232" s="1080" t="s">
        <v>6625</v>
      </c>
      <c r="C1232" s="1079" t="s">
        <v>26</v>
      </c>
      <c r="D1232" s="718">
        <v>6.61</v>
      </c>
    </row>
    <row r="1233" spans="1:4">
      <c r="A1233" s="719">
        <v>1334</v>
      </c>
      <c r="B1233" s="720" t="s">
        <v>6626</v>
      </c>
      <c r="C1233" s="719" t="s">
        <v>26</v>
      </c>
      <c r="D1233" s="721">
        <v>7.31</v>
      </c>
    </row>
    <row r="1234" spans="1:4">
      <c r="A1234" s="1079">
        <v>1335</v>
      </c>
      <c r="B1234" s="1080" t="s">
        <v>6627</v>
      </c>
      <c r="C1234" s="1079" t="s">
        <v>26</v>
      </c>
      <c r="D1234" s="718">
        <v>7.42</v>
      </c>
    </row>
    <row r="1235" spans="1:4">
      <c r="A1235" s="719">
        <v>40425</v>
      </c>
      <c r="B1235" s="720" t="s">
        <v>10973</v>
      </c>
      <c r="C1235" s="719" t="s">
        <v>26</v>
      </c>
      <c r="D1235" s="721">
        <v>5.52</v>
      </c>
    </row>
    <row r="1236" spans="1:4">
      <c r="A1236" s="1079">
        <v>1337</v>
      </c>
      <c r="B1236" s="1080" t="s">
        <v>6628</v>
      </c>
      <c r="C1236" s="1079" t="s">
        <v>26</v>
      </c>
      <c r="D1236" s="718">
        <v>7.82</v>
      </c>
    </row>
    <row r="1237" spans="1:4">
      <c r="A1237" s="719">
        <v>11122</v>
      </c>
      <c r="B1237" s="720" t="s">
        <v>6629</v>
      </c>
      <c r="C1237" s="719" t="s">
        <v>26</v>
      </c>
      <c r="D1237" s="721">
        <v>22.9</v>
      </c>
    </row>
    <row r="1238" spans="1:4">
      <c r="A1238" s="1079">
        <v>11123</v>
      </c>
      <c r="B1238" s="1080" t="s">
        <v>6630</v>
      </c>
      <c r="C1238" s="1079" t="s">
        <v>26</v>
      </c>
      <c r="D1238" s="718">
        <v>22.9</v>
      </c>
    </row>
    <row r="1239" spans="1:4">
      <c r="A1239" s="719">
        <v>11125</v>
      </c>
      <c r="B1239" s="720" t="s">
        <v>6631</v>
      </c>
      <c r="C1239" s="719" t="s">
        <v>26</v>
      </c>
      <c r="D1239" s="721">
        <v>22.9</v>
      </c>
    </row>
    <row r="1240" spans="1:4">
      <c r="A1240" s="1079">
        <v>39416</v>
      </c>
      <c r="B1240" s="1080" t="s">
        <v>8881</v>
      </c>
      <c r="C1240" s="1079" t="s">
        <v>0</v>
      </c>
      <c r="D1240" s="718">
        <v>32.75</v>
      </c>
    </row>
    <row r="1241" spans="1:4">
      <c r="A1241" s="719">
        <v>39417</v>
      </c>
      <c r="B1241" s="720" t="s">
        <v>6632</v>
      </c>
      <c r="C1241" s="719" t="s">
        <v>0</v>
      </c>
      <c r="D1241" s="721">
        <v>34.340000000000003</v>
      </c>
    </row>
    <row r="1242" spans="1:4">
      <c r="A1242" s="1079">
        <v>39414</v>
      </c>
      <c r="B1242" s="1080" t="s">
        <v>6633</v>
      </c>
      <c r="C1242" s="1079" t="s">
        <v>0</v>
      </c>
      <c r="D1242" s="718">
        <v>30.76</v>
      </c>
    </row>
    <row r="1243" spans="1:4">
      <c r="A1243" s="719">
        <v>39415</v>
      </c>
      <c r="B1243" s="720" t="s">
        <v>6634</v>
      </c>
      <c r="C1243" s="719" t="s">
        <v>0</v>
      </c>
      <c r="D1243" s="721">
        <v>32.6</v>
      </c>
    </row>
    <row r="1244" spans="1:4">
      <c r="A1244" s="1079">
        <v>39412</v>
      </c>
      <c r="B1244" s="1080" t="s">
        <v>6635</v>
      </c>
      <c r="C1244" s="1079" t="s">
        <v>0</v>
      </c>
      <c r="D1244" s="718">
        <v>23.16</v>
      </c>
    </row>
    <row r="1245" spans="1:4">
      <c r="A1245" s="719">
        <v>39413</v>
      </c>
      <c r="B1245" s="720" t="s">
        <v>6636</v>
      </c>
      <c r="C1245" s="719" t="s">
        <v>0</v>
      </c>
      <c r="D1245" s="721">
        <v>22.94</v>
      </c>
    </row>
    <row r="1246" spans="1:4">
      <c r="A1246" s="1079">
        <v>1338</v>
      </c>
      <c r="B1246" s="1080" t="s">
        <v>6637</v>
      </c>
      <c r="C1246" s="1079" t="s">
        <v>0</v>
      </c>
      <c r="D1246" s="718">
        <v>19.66</v>
      </c>
    </row>
    <row r="1247" spans="1:4">
      <c r="A1247" s="719">
        <v>1340</v>
      </c>
      <c r="B1247" s="720" t="s">
        <v>6638</v>
      </c>
      <c r="C1247" s="719" t="s">
        <v>0</v>
      </c>
      <c r="D1247" s="721">
        <v>22.73</v>
      </c>
    </row>
    <row r="1248" spans="1:4">
      <c r="A1248" s="1079">
        <v>1341</v>
      </c>
      <c r="B1248" s="1080" t="s">
        <v>6639</v>
      </c>
      <c r="C1248" s="1079" t="s">
        <v>0</v>
      </c>
      <c r="D1248" s="718">
        <v>21.89</v>
      </c>
    </row>
    <row r="1249" spans="1:4">
      <c r="A1249" s="719">
        <v>1364</v>
      </c>
      <c r="B1249" s="720" t="s">
        <v>6640</v>
      </c>
      <c r="C1249" s="719" t="s">
        <v>0</v>
      </c>
      <c r="D1249" s="721">
        <v>20.46</v>
      </c>
    </row>
    <row r="1250" spans="1:4">
      <c r="A1250" s="1079">
        <v>1361</v>
      </c>
      <c r="B1250" s="1080" t="s">
        <v>6641</v>
      </c>
      <c r="C1250" s="1079" t="s">
        <v>30</v>
      </c>
      <c r="D1250" s="718">
        <v>85.31</v>
      </c>
    </row>
    <row r="1251" spans="1:4">
      <c r="A1251" s="719">
        <v>1362</v>
      </c>
      <c r="B1251" s="720" t="s">
        <v>6642</v>
      </c>
      <c r="C1251" s="719" t="s">
        <v>0</v>
      </c>
      <c r="D1251" s="721">
        <v>28.48</v>
      </c>
    </row>
    <row r="1252" spans="1:4">
      <c r="A1252" s="1079">
        <v>11131</v>
      </c>
      <c r="B1252" s="1080" t="s">
        <v>6643</v>
      </c>
      <c r="C1252" s="1079" t="s">
        <v>0</v>
      </c>
      <c r="D1252" s="718">
        <v>36.44</v>
      </c>
    </row>
    <row r="1253" spans="1:4">
      <c r="A1253" s="719">
        <v>11132</v>
      </c>
      <c r="B1253" s="720" t="s">
        <v>6644</v>
      </c>
      <c r="C1253" s="719" t="s">
        <v>0</v>
      </c>
      <c r="D1253" s="721">
        <v>43.09</v>
      </c>
    </row>
    <row r="1254" spans="1:4">
      <c r="A1254" s="1079">
        <v>1363</v>
      </c>
      <c r="B1254" s="1080" t="s">
        <v>6645</v>
      </c>
      <c r="C1254" s="1079" t="s">
        <v>0</v>
      </c>
      <c r="D1254" s="718">
        <v>14.49</v>
      </c>
    </row>
    <row r="1255" spans="1:4">
      <c r="A1255" s="719">
        <v>11130</v>
      </c>
      <c r="B1255" s="720" t="s">
        <v>6646</v>
      </c>
      <c r="C1255" s="719" t="s">
        <v>0</v>
      </c>
      <c r="D1255" s="721">
        <v>18.350000000000001</v>
      </c>
    </row>
    <row r="1256" spans="1:4">
      <c r="A1256" s="1079">
        <v>11134</v>
      </c>
      <c r="B1256" s="1080" t="s">
        <v>6647</v>
      </c>
      <c r="C1256" s="1079" t="s">
        <v>0</v>
      </c>
      <c r="D1256" s="718">
        <v>24.63</v>
      </c>
    </row>
    <row r="1257" spans="1:4">
      <c r="A1257" s="719">
        <v>11135</v>
      </c>
      <c r="B1257" s="720" t="s">
        <v>6648</v>
      </c>
      <c r="C1257" s="719" t="s">
        <v>0</v>
      </c>
      <c r="D1257" s="721">
        <v>30.02</v>
      </c>
    </row>
    <row r="1258" spans="1:4">
      <c r="A1258" s="1079">
        <v>11136</v>
      </c>
      <c r="B1258" s="1080" t="s">
        <v>6649</v>
      </c>
      <c r="C1258" s="1079" t="s">
        <v>0</v>
      </c>
      <c r="D1258" s="718">
        <v>32.47</v>
      </c>
    </row>
    <row r="1259" spans="1:4">
      <c r="A1259" s="719">
        <v>34743</v>
      </c>
      <c r="B1259" s="720" t="s">
        <v>6650</v>
      </c>
      <c r="C1259" s="719" t="s">
        <v>0</v>
      </c>
      <c r="D1259" s="721">
        <v>41.34</v>
      </c>
    </row>
    <row r="1260" spans="1:4">
      <c r="A1260" s="1079">
        <v>11137</v>
      </c>
      <c r="B1260" s="1080" t="s">
        <v>6651</v>
      </c>
      <c r="C1260" s="1079" t="s">
        <v>0</v>
      </c>
      <c r="D1260" s="718">
        <v>46.1</v>
      </c>
    </row>
    <row r="1261" spans="1:4">
      <c r="A1261" s="719">
        <v>34745</v>
      </c>
      <c r="B1261" s="720" t="s">
        <v>6652</v>
      </c>
      <c r="C1261" s="719" t="s">
        <v>0</v>
      </c>
      <c r="D1261" s="721">
        <v>52.54</v>
      </c>
    </row>
    <row r="1262" spans="1:4">
      <c r="A1262" s="1079">
        <v>34746</v>
      </c>
      <c r="B1262" s="1080" t="s">
        <v>6653</v>
      </c>
      <c r="C1262" s="1079" t="s">
        <v>0</v>
      </c>
      <c r="D1262" s="718">
        <v>13.53</v>
      </c>
    </row>
    <row r="1263" spans="1:4">
      <c r="A1263" s="719">
        <v>1360</v>
      </c>
      <c r="B1263" s="720" t="s">
        <v>6654</v>
      </c>
      <c r="C1263" s="719" t="s">
        <v>0</v>
      </c>
      <c r="D1263" s="721">
        <v>16.71</v>
      </c>
    </row>
    <row r="1264" spans="1:4">
      <c r="A1264" s="1079">
        <v>1346</v>
      </c>
      <c r="B1264" s="1080" t="s">
        <v>11415</v>
      </c>
      <c r="C1264" s="1079" t="s">
        <v>0</v>
      </c>
      <c r="D1264" s="718">
        <v>21.78</v>
      </c>
    </row>
    <row r="1265" spans="1:4">
      <c r="A1265" s="719">
        <v>1345</v>
      </c>
      <c r="B1265" s="720" t="s">
        <v>11416</v>
      </c>
      <c r="C1265" s="719" t="s">
        <v>0</v>
      </c>
      <c r="D1265" s="721">
        <v>35.29</v>
      </c>
    </row>
    <row r="1266" spans="1:4">
      <c r="A1266" s="1079">
        <v>1344</v>
      </c>
      <c r="B1266" s="1080" t="s">
        <v>11417</v>
      </c>
      <c r="C1266" s="1079" t="s">
        <v>30</v>
      </c>
      <c r="D1266" s="718">
        <v>37.96</v>
      </c>
    </row>
    <row r="1267" spans="1:4">
      <c r="A1267" s="719">
        <v>1342</v>
      </c>
      <c r="B1267" s="720" t="s">
        <v>10231</v>
      </c>
      <c r="C1267" s="719" t="s">
        <v>30</v>
      </c>
      <c r="D1267" s="721">
        <v>67.09</v>
      </c>
    </row>
    <row r="1268" spans="1:4">
      <c r="A1268" s="1079">
        <v>1347</v>
      </c>
      <c r="B1268" s="1080" t="s">
        <v>8955</v>
      </c>
      <c r="C1268" s="1079" t="s">
        <v>0</v>
      </c>
      <c r="D1268" s="718">
        <v>26.03</v>
      </c>
    </row>
    <row r="1269" spans="1:4">
      <c r="A1269" s="719">
        <v>1349</v>
      </c>
      <c r="B1269" s="720" t="s">
        <v>8956</v>
      </c>
      <c r="C1269" s="719" t="s">
        <v>30</v>
      </c>
      <c r="D1269" s="721">
        <v>95.69</v>
      </c>
    </row>
    <row r="1270" spans="1:4">
      <c r="A1270" s="1079">
        <v>1350</v>
      </c>
      <c r="B1270" s="1080" t="s">
        <v>6655</v>
      </c>
      <c r="C1270" s="1079" t="s">
        <v>30</v>
      </c>
      <c r="D1270" s="718">
        <v>37.880000000000003</v>
      </c>
    </row>
    <row r="1271" spans="1:4">
      <c r="A1271" s="719">
        <v>1357</v>
      </c>
      <c r="B1271" s="720" t="s">
        <v>6656</v>
      </c>
      <c r="C1271" s="719" t="s">
        <v>30</v>
      </c>
      <c r="D1271" s="721">
        <v>48.25</v>
      </c>
    </row>
    <row r="1272" spans="1:4">
      <c r="A1272" s="1079">
        <v>1355</v>
      </c>
      <c r="B1272" s="1080" t="s">
        <v>6657</v>
      </c>
      <c r="C1272" s="1079" t="s">
        <v>0</v>
      </c>
      <c r="D1272" s="718">
        <v>22.2</v>
      </c>
    </row>
    <row r="1273" spans="1:4">
      <c r="A1273" s="719">
        <v>1358</v>
      </c>
      <c r="B1273" s="720" t="s">
        <v>6658</v>
      </c>
      <c r="C1273" s="719" t="s">
        <v>0</v>
      </c>
      <c r="D1273" s="721">
        <v>25.72</v>
      </c>
    </row>
    <row r="1274" spans="1:4">
      <c r="A1274" s="1079">
        <v>1359</v>
      </c>
      <c r="B1274" s="1080" t="s">
        <v>6659</v>
      </c>
      <c r="C1274" s="1079" t="s">
        <v>30</v>
      </c>
      <c r="D1274" s="718">
        <v>74.540000000000006</v>
      </c>
    </row>
    <row r="1275" spans="1:4">
      <c r="A1275" s="719">
        <v>1351</v>
      </c>
      <c r="B1275" s="720" t="s">
        <v>6660</v>
      </c>
      <c r="C1275" s="719" t="s">
        <v>30</v>
      </c>
      <c r="D1275" s="721">
        <v>24.02</v>
      </c>
    </row>
    <row r="1276" spans="1:4">
      <c r="A1276" s="1079">
        <v>34659</v>
      </c>
      <c r="B1276" s="1080" t="s">
        <v>6661</v>
      </c>
      <c r="C1276" s="1079" t="s">
        <v>0</v>
      </c>
      <c r="D1276" s="718">
        <v>16.579999999999998</v>
      </c>
    </row>
    <row r="1277" spans="1:4">
      <c r="A1277" s="719">
        <v>34514</v>
      </c>
      <c r="B1277" s="720" t="s">
        <v>6662</v>
      </c>
      <c r="C1277" s="719" t="s">
        <v>0</v>
      </c>
      <c r="D1277" s="721">
        <v>18.37</v>
      </c>
    </row>
    <row r="1278" spans="1:4">
      <c r="A1278" s="1079">
        <v>34660</v>
      </c>
      <c r="B1278" s="1080" t="s">
        <v>6663</v>
      </c>
      <c r="C1278" s="1079" t="s">
        <v>0</v>
      </c>
      <c r="D1278" s="718">
        <v>23.31</v>
      </c>
    </row>
    <row r="1279" spans="1:4">
      <c r="A1279" s="719">
        <v>34661</v>
      </c>
      <c r="B1279" s="720" t="s">
        <v>6664</v>
      </c>
      <c r="C1279" s="719" t="s">
        <v>0</v>
      </c>
      <c r="D1279" s="721">
        <v>33.479999999999997</v>
      </c>
    </row>
    <row r="1280" spans="1:4">
      <c r="A1280" s="1079">
        <v>34667</v>
      </c>
      <c r="B1280" s="1080" t="s">
        <v>6665</v>
      </c>
      <c r="C1280" s="1079" t="s">
        <v>0</v>
      </c>
      <c r="D1280" s="718">
        <v>12.12</v>
      </c>
    </row>
    <row r="1281" spans="1:4">
      <c r="A1281" s="719">
        <v>34668</v>
      </c>
      <c r="B1281" s="720" t="s">
        <v>6666</v>
      </c>
      <c r="C1281" s="719" t="s">
        <v>0</v>
      </c>
      <c r="D1281" s="721">
        <v>15.84</v>
      </c>
    </row>
    <row r="1282" spans="1:4">
      <c r="A1282" s="1079">
        <v>34741</v>
      </c>
      <c r="B1282" s="1080" t="s">
        <v>6667</v>
      </c>
      <c r="C1282" s="1079" t="s">
        <v>0</v>
      </c>
      <c r="D1282" s="718">
        <v>17.43</v>
      </c>
    </row>
    <row r="1283" spans="1:4">
      <c r="A1283" s="719">
        <v>34664</v>
      </c>
      <c r="B1283" s="720" t="s">
        <v>6668</v>
      </c>
      <c r="C1283" s="719" t="s">
        <v>0</v>
      </c>
      <c r="D1283" s="721">
        <v>19.02</v>
      </c>
    </row>
    <row r="1284" spans="1:4">
      <c r="A1284" s="1079">
        <v>34665</v>
      </c>
      <c r="B1284" s="1080" t="s">
        <v>6669</v>
      </c>
      <c r="C1284" s="1079" t="s">
        <v>0</v>
      </c>
      <c r="D1284" s="718">
        <v>23.61</v>
      </c>
    </row>
    <row r="1285" spans="1:4">
      <c r="A1285" s="719">
        <v>34666</v>
      </c>
      <c r="B1285" s="720" t="s">
        <v>6670</v>
      </c>
      <c r="C1285" s="719" t="s">
        <v>0</v>
      </c>
      <c r="D1285" s="721">
        <v>35.67</v>
      </c>
    </row>
    <row r="1286" spans="1:4">
      <c r="A1286" s="1079">
        <v>34669</v>
      </c>
      <c r="B1286" s="1080" t="s">
        <v>6671</v>
      </c>
      <c r="C1286" s="1079" t="s">
        <v>0</v>
      </c>
      <c r="D1286" s="718">
        <v>13.08</v>
      </c>
    </row>
    <row r="1287" spans="1:4">
      <c r="A1287" s="719">
        <v>34670</v>
      </c>
      <c r="B1287" s="720" t="s">
        <v>6672</v>
      </c>
      <c r="C1287" s="719" t="s">
        <v>0</v>
      </c>
      <c r="D1287" s="721">
        <v>15.99</v>
      </c>
    </row>
    <row r="1288" spans="1:4">
      <c r="A1288" s="1079">
        <v>34671</v>
      </c>
      <c r="B1288" s="1080" t="s">
        <v>6673</v>
      </c>
      <c r="C1288" s="1079" t="s">
        <v>0</v>
      </c>
      <c r="D1288" s="718">
        <v>13.35</v>
      </c>
    </row>
    <row r="1289" spans="1:4">
      <c r="A1289" s="719">
        <v>34672</v>
      </c>
      <c r="B1289" s="720" t="s">
        <v>6674</v>
      </c>
      <c r="C1289" s="719" t="s">
        <v>0</v>
      </c>
      <c r="D1289" s="721">
        <v>14.08</v>
      </c>
    </row>
    <row r="1290" spans="1:4">
      <c r="A1290" s="1079">
        <v>34673</v>
      </c>
      <c r="B1290" s="1080" t="s">
        <v>6675</v>
      </c>
      <c r="C1290" s="1079" t="s">
        <v>0</v>
      </c>
      <c r="D1290" s="718">
        <v>17.18</v>
      </c>
    </row>
    <row r="1291" spans="1:4">
      <c r="A1291" s="719">
        <v>34674</v>
      </c>
      <c r="B1291" s="720" t="s">
        <v>6676</v>
      </c>
      <c r="C1291" s="719" t="s">
        <v>0</v>
      </c>
      <c r="D1291" s="721">
        <v>22.84</v>
      </c>
    </row>
    <row r="1292" spans="1:4">
      <c r="A1292" s="1079">
        <v>34675</v>
      </c>
      <c r="B1292" s="1080" t="s">
        <v>6677</v>
      </c>
      <c r="C1292" s="1079" t="s">
        <v>0</v>
      </c>
      <c r="D1292" s="718">
        <v>27.85</v>
      </c>
    </row>
    <row r="1293" spans="1:4">
      <c r="A1293" s="719">
        <v>34676</v>
      </c>
      <c r="B1293" s="720" t="s">
        <v>6678</v>
      </c>
      <c r="C1293" s="719" t="s">
        <v>0</v>
      </c>
      <c r="D1293" s="721">
        <v>8.01</v>
      </c>
    </row>
    <row r="1294" spans="1:4">
      <c r="A1294" s="1079">
        <v>34677</v>
      </c>
      <c r="B1294" s="1080" t="s">
        <v>6679</v>
      </c>
      <c r="C1294" s="1079" t="s">
        <v>0</v>
      </c>
      <c r="D1294" s="718">
        <v>10.78</v>
      </c>
    </row>
    <row r="1295" spans="1:4" ht="30">
      <c r="A1295" s="719">
        <v>40623</v>
      </c>
      <c r="B1295" s="720" t="s">
        <v>10974</v>
      </c>
      <c r="C1295" s="719" t="s">
        <v>1803</v>
      </c>
      <c r="D1295" s="721">
        <v>34.85</v>
      </c>
    </row>
    <row r="1296" spans="1:4">
      <c r="A1296" s="1079">
        <v>11584</v>
      </c>
      <c r="B1296" s="1080" t="s">
        <v>10975</v>
      </c>
      <c r="C1296" s="1079" t="s">
        <v>30</v>
      </c>
      <c r="D1296" s="718">
        <v>80.17</v>
      </c>
    </row>
    <row r="1297" spans="1:4">
      <c r="A1297" s="719">
        <v>11112</v>
      </c>
      <c r="B1297" s="720" t="s">
        <v>6680</v>
      </c>
      <c r="C1297" s="719" t="s">
        <v>26</v>
      </c>
      <c r="D1297" s="721">
        <v>22.9</v>
      </c>
    </row>
    <row r="1298" spans="1:4">
      <c r="A1298" s="1079">
        <v>11115</v>
      </c>
      <c r="B1298" s="1080" t="s">
        <v>6681</v>
      </c>
      <c r="C1298" s="1079" t="s">
        <v>29</v>
      </c>
      <c r="D1298" s="718">
        <v>10.6</v>
      </c>
    </row>
    <row r="1299" spans="1:4">
      <c r="A1299" s="719">
        <v>11113</v>
      </c>
      <c r="B1299" s="720" t="s">
        <v>6682</v>
      </c>
      <c r="C1299" s="719" t="s">
        <v>26</v>
      </c>
      <c r="D1299" s="721">
        <v>22.9</v>
      </c>
    </row>
    <row r="1300" spans="1:4">
      <c r="A1300" s="1079">
        <v>11114</v>
      </c>
      <c r="B1300" s="1080" t="s">
        <v>6683</v>
      </c>
      <c r="C1300" s="1079" t="s">
        <v>29</v>
      </c>
      <c r="D1300" s="718">
        <v>17.61</v>
      </c>
    </row>
    <row r="1301" spans="1:4" ht="30">
      <c r="A1301" s="719">
        <v>20971</v>
      </c>
      <c r="B1301" s="720" t="s">
        <v>6684</v>
      </c>
      <c r="C1301" s="719" t="s">
        <v>30</v>
      </c>
      <c r="D1301" s="721">
        <v>11.99</v>
      </c>
    </row>
    <row r="1302" spans="1:4">
      <c r="A1302" s="1079">
        <v>12081</v>
      </c>
      <c r="B1302" s="1080" t="s">
        <v>2118</v>
      </c>
      <c r="C1302" s="1079" t="s">
        <v>30</v>
      </c>
      <c r="D1302" s="718">
        <v>84.15</v>
      </c>
    </row>
    <row r="1303" spans="1:4">
      <c r="A1303" s="719">
        <v>13709</v>
      </c>
      <c r="B1303" s="720" t="s">
        <v>6685</v>
      </c>
      <c r="C1303" s="719" t="s">
        <v>30</v>
      </c>
      <c r="D1303" s="721">
        <v>295.22000000000003</v>
      </c>
    </row>
    <row r="1304" spans="1:4">
      <c r="A1304" s="1079">
        <v>12083</v>
      </c>
      <c r="B1304" s="1080" t="s">
        <v>2119</v>
      </c>
      <c r="C1304" s="1079" t="s">
        <v>30</v>
      </c>
      <c r="D1304" s="718">
        <v>315.56</v>
      </c>
    </row>
    <row r="1305" spans="1:4">
      <c r="A1305" s="719">
        <v>12082</v>
      </c>
      <c r="B1305" s="720" t="s">
        <v>2120</v>
      </c>
      <c r="C1305" s="719" t="s">
        <v>30</v>
      </c>
      <c r="D1305" s="721">
        <v>137.26</v>
      </c>
    </row>
    <row r="1306" spans="1:4">
      <c r="A1306" s="1079">
        <v>5047</v>
      </c>
      <c r="B1306" s="1080" t="s">
        <v>2121</v>
      </c>
      <c r="C1306" s="1079" t="s">
        <v>30</v>
      </c>
      <c r="D1306" s="718">
        <v>128.99</v>
      </c>
    </row>
    <row r="1307" spans="1:4">
      <c r="A1307" s="719">
        <v>5048</v>
      </c>
      <c r="B1307" s="720" t="s">
        <v>2122</v>
      </c>
      <c r="C1307" s="719" t="s">
        <v>30</v>
      </c>
      <c r="D1307" s="721">
        <v>173.78</v>
      </c>
    </row>
    <row r="1308" spans="1:4">
      <c r="A1308" s="1079">
        <v>38472</v>
      </c>
      <c r="B1308" s="1080" t="s">
        <v>8882</v>
      </c>
      <c r="C1308" s="1079" t="s">
        <v>30</v>
      </c>
      <c r="D1308" s="718">
        <v>73.92</v>
      </c>
    </row>
    <row r="1309" spans="1:4">
      <c r="A1309" s="719">
        <v>13354</v>
      </c>
      <c r="B1309" s="720" t="s">
        <v>2123</v>
      </c>
      <c r="C1309" s="719" t="s">
        <v>30</v>
      </c>
      <c r="D1309" s="721">
        <v>255.95</v>
      </c>
    </row>
    <row r="1310" spans="1:4">
      <c r="A1310" s="1079">
        <v>14058</v>
      </c>
      <c r="B1310" s="1080" t="s">
        <v>2124</v>
      </c>
      <c r="C1310" s="1079" t="s">
        <v>30</v>
      </c>
      <c r="D1310" s="718">
        <v>324.48</v>
      </c>
    </row>
    <row r="1311" spans="1:4">
      <c r="A1311" s="719">
        <v>14056</v>
      </c>
      <c r="B1311" s="720" t="s">
        <v>2125</v>
      </c>
      <c r="C1311" s="719" t="s">
        <v>30</v>
      </c>
      <c r="D1311" s="721">
        <v>2149.1999999999998</v>
      </c>
    </row>
    <row r="1312" spans="1:4">
      <c r="A1312" s="1079">
        <v>14057</v>
      </c>
      <c r="B1312" s="1080" t="s">
        <v>2126</v>
      </c>
      <c r="C1312" s="1079" t="s">
        <v>30</v>
      </c>
      <c r="D1312" s="718">
        <v>334.37</v>
      </c>
    </row>
    <row r="1313" spans="1:4">
      <c r="A1313" s="719">
        <v>13708</v>
      </c>
      <c r="B1313" s="720" t="s">
        <v>2127</v>
      </c>
      <c r="C1313" s="719" t="s">
        <v>30</v>
      </c>
      <c r="D1313" s="721">
        <v>353.3</v>
      </c>
    </row>
    <row r="1314" spans="1:4" ht="30">
      <c r="A1314" s="1079">
        <v>13369</v>
      </c>
      <c r="B1314" s="1080" t="s">
        <v>2128</v>
      </c>
      <c r="C1314" s="1079" t="s">
        <v>30</v>
      </c>
      <c r="D1314" s="718">
        <v>119.02</v>
      </c>
    </row>
    <row r="1315" spans="1:4" ht="30">
      <c r="A1315" s="719">
        <v>13370</v>
      </c>
      <c r="B1315" s="720" t="s">
        <v>2129</v>
      </c>
      <c r="C1315" s="719" t="s">
        <v>30</v>
      </c>
      <c r="D1315" s="721">
        <v>146.19</v>
      </c>
    </row>
    <row r="1316" spans="1:4">
      <c r="A1316" s="1079">
        <v>2399</v>
      </c>
      <c r="B1316" s="1080" t="s">
        <v>6686</v>
      </c>
      <c r="C1316" s="1079" t="s">
        <v>30</v>
      </c>
      <c r="D1316" s="718">
        <v>901.45</v>
      </c>
    </row>
    <row r="1317" spans="1:4">
      <c r="A1317" s="719">
        <v>14281</v>
      </c>
      <c r="B1317" s="720" t="s">
        <v>6687</v>
      </c>
      <c r="C1317" s="719" t="s">
        <v>30</v>
      </c>
      <c r="D1317" s="721">
        <v>492.62</v>
      </c>
    </row>
    <row r="1318" spans="1:4">
      <c r="A1318" s="1079">
        <v>14282</v>
      </c>
      <c r="B1318" s="1080" t="s">
        <v>6688</v>
      </c>
      <c r="C1318" s="1079" t="s">
        <v>30</v>
      </c>
      <c r="D1318" s="718">
        <v>631.12</v>
      </c>
    </row>
    <row r="1319" spans="1:4">
      <c r="A1319" s="719">
        <v>14283</v>
      </c>
      <c r="B1319" s="720" t="s">
        <v>6689</v>
      </c>
      <c r="C1319" s="719" t="s">
        <v>30</v>
      </c>
      <c r="D1319" s="721">
        <v>848.51</v>
      </c>
    </row>
    <row r="1320" spans="1:4">
      <c r="A1320" s="1079">
        <v>14386</v>
      </c>
      <c r="B1320" s="1080" t="s">
        <v>2130</v>
      </c>
      <c r="C1320" s="1079" t="s">
        <v>30</v>
      </c>
      <c r="D1320" s="718">
        <v>980.87</v>
      </c>
    </row>
    <row r="1321" spans="1:4">
      <c r="A1321" s="719">
        <v>14385</v>
      </c>
      <c r="B1321" s="720" t="s">
        <v>2131</v>
      </c>
      <c r="C1321" s="719" t="s">
        <v>30</v>
      </c>
      <c r="D1321" s="721">
        <v>280.49</v>
      </c>
    </row>
    <row r="1322" spans="1:4">
      <c r="A1322" s="1079">
        <v>13279</v>
      </c>
      <c r="B1322" s="1080" t="s">
        <v>11881</v>
      </c>
      <c r="C1322" s="1079" t="s">
        <v>26</v>
      </c>
      <c r="D1322" s="718">
        <v>9.08</v>
      </c>
    </row>
    <row r="1323" spans="1:4">
      <c r="A1323" s="719">
        <v>11977</v>
      </c>
      <c r="B1323" s="720" t="s">
        <v>2132</v>
      </c>
      <c r="C1323" s="719" t="s">
        <v>30</v>
      </c>
      <c r="D1323" s="721">
        <v>4.7</v>
      </c>
    </row>
    <row r="1324" spans="1:4">
      <c r="A1324" s="1079">
        <v>11975</v>
      </c>
      <c r="B1324" s="1080" t="s">
        <v>2133</v>
      </c>
      <c r="C1324" s="1079" t="s">
        <v>30</v>
      </c>
      <c r="D1324" s="718">
        <v>10.31</v>
      </c>
    </row>
    <row r="1325" spans="1:4">
      <c r="A1325" s="719">
        <v>39746</v>
      </c>
      <c r="B1325" s="720" t="s">
        <v>6690</v>
      </c>
      <c r="C1325" s="719" t="s">
        <v>30</v>
      </c>
      <c r="D1325" s="721">
        <v>114.8</v>
      </c>
    </row>
    <row r="1326" spans="1:4">
      <c r="A1326" s="1079">
        <v>11976</v>
      </c>
      <c r="B1326" s="1080" t="s">
        <v>2134</v>
      </c>
      <c r="C1326" s="1079" t="s">
        <v>30</v>
      </c>
      <c r="D1326" s="718">
        <v>3.47</v>
      </c>
    </row>
    <row r="1327" spans="1:4">
      <c r="A1327" s="719">
        <v>1368</v>
      </c>
      <c r="B1327" s="720" t="s">
        <v>2135</v>
      </c>
      <c r="C1327" s="719" t="s">
        <v>30</v>
      </c>
      <c r="D1327" s="721">
        <v>44.97</v>
      </c>
    </row>
    <row r="1328" spans="1:4">
      <c r="A1328" s="1079">
        <v>1367</v>
      </c>
      <c r="B1328" s="1080" t="s">
        <v>2136</v>
      </c>
      <c r="C1328" s="1079" t="s">
        <v>30</v>
      </c>
      <c r="D1328" s="718">
        <v>145.46</v>
      </c>
    </row>
    <row r="1329" spans="1:4">
      <c r="A1329" s="719">
        <v>7608</v>
      </c>
      <c r="B1329" s="720" t="s">
        <v>2137</v>
      </c>
      <c r="C1329" s="719" t="s">
        <v>30</v>
      </c>
      <c r="D1329" s="721">
        <v>3.62</v>
      </c>
    </row>
    <row r="1330" spans="1:4">
      <c r="A1330" s="1079">
        <v>41900</v>
      </c>
      <c r="B1330" s="1080" t="s">
        <v>10482</v>
      </c>
      <c r="C1330" s="1079" t="s">
        <v>26</v>
      </c>
      <c r="D1330" s="718">
        <v>2.0099999999999998</v>
      </c>
    </row>
    <row r="1331" spans="1:4">
      <c r="A1331" s="719">
        <v>41899</v>
      </c>
      <c r="B1331" s="720" t="s">
        <v>10483</v>
      </c>
      <c r="C1331" s="719" t="s">
        <v>1094</v>
      </c>
      <c r="D1331" s="721">
        <v>2198.44</v>
      </c>
    </row>
    <row r="1332" spans="1:4">
      <c r="A1332" s="1079">
        <v>1380</v>
      </c>
      <c r="B1332" s="1080" t="s">
        <v>2138</v>
      </c>
      <c r="C1332" s="1079" t="s">
        <v>26</v>
      </c>
      <c r="D1332" s="718">
        <v>2.72</v>
      </c>
    </row>
    <row r="1333" spans="1:4">
      <c r="A1333" s="719">
        <v>1375</v>
      </c>
      <c r="B1333" s="720" t="s">
        <v>2139</v>
      </c>
      <c r="C1333" s="719" t="s">
        <v>26</v>
      </c>
      <c r="D1333" s="721">
        <v>10.02</v>
      </c>
    </row>
    <row r="1334" spans="1:4">
      <c r="A1334" s="1079">
        <v>1379</v>
      </c>
      <c r="B1334" s="1080" t="s">
        <v>2140</v>
      </c>
      <c r="C1334" s="1079" t="s">
        <v>26</v>
      </c>
      <c r="D1334" s="718">
        <v>0.46</v>
      </c>
    </row>
    <row r="1335" spans="1:4">
      <c r="A1335" s="719">
        <v>10511</v>
      </c>
      <c r="B1335" s="720" t="s">
        <v>2141</v>
      </c>
      <c r="C1335" s="719" t="s">
        <v>2142</v>
      </c>
      <c r="D1335" s="721">
        <v>23.2</v>
      </c>
    </row>
    <row r="1336" spans="1:4">
      <c r="A1336" s="1079">
        <v>13284</v>
      </c>
      <c r="B1336" s="1080" t="s">
        <v>2143</v>
      </c>
      <c r="C1336" s="1079" t="s">
        <v>26</v>
      </c>
      <c r="D1336" s="718">
        <v>0.39</v>
      </c>
    </row>
    <row r="1337" spans="1:4">
      <c r="A1337" s="719">
        <v>25974</v>
      </c>
      <c r="B1337" s="720" t="s">
        <v>2144</v>
      </c>
      <c r="C1337" s="719" t="s">
        <v>26</v>
      </c>
      <c r="D1337" s="721">
        <v>1.55</v>
      </c>
    </row>
    <row r="1338" spans="1:4">
      <c r="A1338" s="1079">
        <v>1382</v>
      </c>
      <c r="B1338" s="1080" t="s">
        <v>2145</v>
      </c>
      <c r="C1338" s="1079" t="s">
        <v>2142</v>
      </c>
      <c r="D1338" s="718">
        <v>22.35</v>
      </c>
    </row>
    <row r="1339" spans="1:4">
      <c r="A1339" s="719">
        <v>34753</v>
      </c>
      <c r="B1339" s="720" t="s">
        <v>2146</v>
      </c>
      <c r="C1339" s="719" t="s">
        <v>26</v>
      </c>
      <c r="D1339" s="721">
        <v>0.44</v>
      </c>
    </row>
    <row r="1340" spans="1:4">
      <c r="A1340" s="1079">
        <v>420</v>
      </c>
      <c r="B1340" s="1080" t="s">
        <v>6691</v>
      </c>
      <c r="C1340" s="1079" t="s">
        <v>30</v>
      </c>
      <c r="D1340" s="718">
        <v>13</v>
      </c>
    </row>
    <row r="1341" spans="1:4" ht="30">
      <c r="A1341" s="719">
        <v>12327</v>
      </c>
      <c r="B1341" s="720" t="s">
        <v>6692</v>
      </c>
      <c r="C1341" s="719" t="s">
        <v>30</v>
      </c>
      <c r="D1341" s="721">
        <v>15.49</v>
      </c>
    </row>
    <row r="1342" spans="1:4">
      <c r="A1342" s="1079">
        <v>36148</v>
      </c>
      <c r="B1342" s="1080" t="s">
        <v>2147</v>
      </c>
      <c r="C1342" s="1079" t="s">
        <v>30</v>
      </c>
      <c r="D1342" s="718">
        <v>51.84</v>
      </c>
    </row>
    <row r="1343" spans="1:4">
      <c r="A1343" s="719">
        <v>12329</v>
      </c>
      <c r="B1343" s="720" t="s">
        <v>2148</v>
      </c>
      <c r="C1343" s="719" t="s">
        <v>26</v>
      </c>
      <c r="D1343" s="721">
        <v>65.03</v>
      </c>
    </row>
    <row r="1344" spans="1:4">
      <c r="A1344" s="1079">
        <v>1339</v>
      </c>
      <c r="B1344" s="1080" t="s">
        <v>6693</v>
      </c>
      <c r="C1344" s="1079" t="s">
        <v>26</v>
      </c>
      <c r="D1344" s="718">
        <v>19.71</v>
      </c>
    </row>
    <row r="1345" spans="1:4">
      <c r="A1345" s="719">
        <v>11849</v>
      </c>
      <c r="B1345" s="720" t="s">
        <v>8573</v>
      </c>
      <c r="C1345" s="719" t="s">
        <v>1415</v>
      </c>
      <c r="D1345" s="721">
        <v>11.05</v>
      </c>
    </row>
    <row r="1346" spans="1:4">
      <c r="A1346" s="1079">
        <v>37418</v>
      </c>
      <c r="B1346" s="1080" t="s">
        <v>10232</v>
      </c>
      <c r="C1346" s="1079" t="s">
        <v>30</v>
      </c>
      <c r="D1346" s="718">
        <v>8.27</v>
      </c>
    </row>
    <row r="1347" spans="1:4">
      <c r="A1347" s="719">
        <v>37419</v>
      </c>
      <c r="B1347" s="720" t="s">
        <v>6694</v>
      </c>
      <c r="C1347" s="719" t="s">
        <v>30</v>
      </c>
      <c r="D1347" s="721">
        <v>8.5</v>
      </c>
    </row>
    <row r="1348" spans="1:4">
      <c r="A1348" s="1079">
        <v>1427</v>
      </c>
      <c r="B1348" s="1080" t="s">
        <v>11418</v>
      </c>
      <c r="C1348" s="1079" t="s">
        <v>30</v>
      </c>
      <c r="D1348" s="718">
        <v>17.57</v>
      </c>
    </row>
    <row r="1349" spans="1:4">
      <c r="A1349" s="719">
        <v>1402</v>
      </c>
      <c r="B1349" s="720" t="s">
        <v>11419</v>
      </c>
      <c r="C1349" s="719" t="s">
        <v>30</v>
      </c>
      <c r="D1349" s="721">
        <v>9.27</v>
      </c>
    </row>
    <row r="1350" spans="1:4">
      <c r="A1350" s="1079">
        <v>1420</v>
      </c>
      <c r="B1350" s="1080" t="s">
        <v>11420</v>
      </c>
      <c r="C1350" s="1079" t="s">
        <v>30</v>
      </c>
      <c r="D1350" s="718">
        <v>9.6199999999999992</v>
      </c>
    </row>
    <row r="1351" spans="1:4">
      <c r="A1351" s="719">
        <v>1419</v>
      </c>
      <c r="B1351" s="720" t="s">
        <v>11421</v>
      </c>
      <c r="C1351" s="719" t="s">
        <v>30</v>
      </c>
      <c r="D1351" s="721">
        <v>10.43</v>
      </c>
    </row>
    <row r="1352" spans="1:4">
      <c r="A1352" s="1079">
        <v>1414</v>
      </c>
      <c r="B1352" s="1080" t="s">
        <v>11422</v>
      </c>
      <c r="C1352" s="1079" t="s">
        <v>30</v>
      </c>
      <c r="D1352" s="718">
        <v>11.71</v>
      </c>
    </row>
    <row r="1353" spans="1:4">
      <c r="A1353" s="719">
        <v>1413</v>
      </c>
      <c r="B1353" s="720" t="s">
        <v>11423</v>
      </c>
      <c r="C1353" s="719" t="s">
        <v>30</v>
      </c>
      <c r="D1353" s="721">
        <v>14.16</v>
      </c>
    </row>
    <row r="1354" spans="1:4">
      <c r="A1354" s="1079">
        <v>1412</v>
      </c>
      <c r="B1354" s="1080" t="s">
        <v>11424</v>
      </c>
      <c r="C1354" s="1079" t="s">
        <v>30</v>
      </c>
      <c r="D1354" s="718">
        <v>14.69</v>
      </c>
    </row>
    <row r="1355" spans="1:4" ht="30">
      <c r="A1355" s="719">
        <v>1411</v>
      </c>
      <c r="B1355" s="720" t="s">
        <v>11425</v>
      </c>
      <c r="C1355" s="719" t="s">
        <v>30</v>
      </c>
      <c r="D1355" s="721">
        <v>26.7</v>
      </c>
    </row>
    <row r="1356" spans="1:4" ht="30">
      <c r="A1356" s="1079">
        <v>1406</v>
      </c>
      <c r="B1356" s="1080" t="s">
        <v>11426</v>
      </c>
      <c r="C1356" s="1079" t="s">
        <v>30</v>
      </c>
      <c r="D1356" s="718">
        <v>17.75</v>
      </c>
    </row>
    <row r="1357" spans="1:4" ht="30">
      <c r="A1357" s="719">
        <v>1407</v>
      </c>
      <c r="B1357" s="720" t="s">
        <v>11427</v>
      </c>
      <c r="C1357" s="719" t="s">
        <v>30</v>
      </c>
      <c r="D1357" s="721">
        <v>22.11</v>
      </c>
    </row>
    <row r="1358" spans="1:4" ht="30">
      <c r="A1358" s="1079">
        <v>1404</v>
      </c>
      <c r="B1358" s="1080" t="s">
        <v>11428</v>
      </c>
      <c r="C1358" s="1079" t="s">
        <v>30</v>
      </c>
      <c r="D1358" s="718">
        <v>23.44</v>
      </c>
    </row>
    <row r="1359" spans="1:4" ht="45">
      <c r="A1359" s="719">
        <v>1442</v>
      </c>
      <c r="B1359" s="720" t="s">
        <v>10233</v>
      </c>
      <c r="C1359" s="719" t="s">
        <v>30</v>
      </c>
      <c r="D1359" s="721">
        <v>10493.65</v>
      </c>
    </row>
    <row r="1360" spans="1:4">
      <c r="A1360" s="1079">
        <v>11281</v>
      </c>
      <c r="B1360" s="1080" t="s">
        <v>6695</v>
      </c>
      <c r="C1360" s="1079" t="s">
        <v>30</v>
      </c>
      <c r="D1360" s="718">
        <v>12500</v>
      </c>
    </row>
    <row r="1361" spans="1:4">
      <c r="A1361" s="719">
        <v>13458</v>
      </c>
      <c r="B1361" s="720" t="s">
        <v>6696</v>
      </c>
      <c r="C1361" s="719" t="s">
        <v>30</v>
      </c>
      <c r="D1361" s="721">
        <v>15489.13</v>
      </c>
    </row>
    <row r="1362" spans="1:4">
      <c r="A1362" s="1079">
        <v>36524</v>
      </c>
      <c r="B1362" s="1080" t="s">
        <v>6697</v>
      </c>
      <c r="C1362" s="1079" t="s">
        <v>30</v>
      </c>
      <c r="D1362" s="718">
        <v>69506.36</v>
      </c>
    </row>
    <row r="1363" spans="1:4">
      <c r="A1363" s="719">
        <v>36526</v>
      </c>
      <c r="B1363" s="720" t="s">
        <v>8883</v>
      </c>
      <c r="C1363" s="719" t="s">
        <v>30</v>
      </c>
      <c r="D1363" s="721">
        <v>56011.06</v>
      </c>
    </row>
    <row r="1364" spans="1:4">
      <c r="A1364" s="1079">
        <v>36523</v>
      </c>
      <c r="B1364" s="1080" t="s">
        <v>6698</v>
      </c>
      <c r="C1364" s="1079" t="s">
        <v>30</v>
      </c>
      <c r="D1364" s="718">
        <v>119912.12</v>
      </c>
    </row>
    <row r="1365" spans="1:4">
      <c r="A1365" s="719">
        <v>36527</v>
      </c>
      <c r="B1365" s="720" t="s">
        <v>6699</v>
      </c>
      <c r="C1365" s="719" t="s">
        <v>30</v>
      </c>
      <c r="D1365" s="721">
        <v>130249.26</v>
      </c>
    </row>
    <row r="1366" spans="1:4">
      <c r="A1366" s="1079">
        <v>13803</v>
      </c>
      <c r="B1366" s="1080" t="s">
        <v>6700</v>
      </c>
      <c r="C1366" s="1079" t="s">
        <v>30</v>
      </c>
      <c r="D1366" s="718">
        <v>47097</v>
      </c>
    </row>
    <row r="1367" spans="1:4">
      <c r="A1367" s="719">
        <v>38642</v>
      </c>
      <c r="B1367" s="720" t="s">
        <v>6701</v>
      </c>
      <c r="C1367" s="719" t="s">
        <v>30</v>
      </c>
      <c r="D1367" s="721">
        <v>30325.37</v>
      </c>
    </row>
    <row r="1368" spans="1:4">
      <c r="A1368" s="1079">
        <v>36522</v>
      </c>
      <c r="B1368" s="1080" t="s">
        <v>6702</v>
      </c>
      <c r="C1368" s="1079" t="s">
        <v>30</v>
      </c>
      <c r="D1368" s="718">
        <v>35268.04</v>
      </c>
    </row>
    <row r="1369" spans="1:4">
      <c r="A1369" s="719">
        <v>36525</v>
      </c>
      <c r="B1369" s="720" t="s">
        <v>6703</v>
      </c>
      <c r="C1369" s="719" t="s">
        <v>30</v>
      </c>
      <c r="D1369" s="721">
        <v>47232.14</v>
      </c>
    </row>
    <row r="1370" spans="1:4">
      <c r="A1370" s="1079">
        <v>34348</v>
      </c>
      <c r="B1370" s="1080" t="s">
        <v>6704</v>
      </c>
      <c r="C1370" s="1079" t="s">
        <v>29</v>
      </c>
      <c r="D1370" s="718">
        <v>22.29</v>
      </c>
    </row>
    <row r="1371" spans="1:4">
      <c r="A1371" s="719">
        <v>34347</v>
      </c>
      <c r="B1371" s="720" t="s">
        <v>6705</v>
      </c>
      <c r="C1371" s="719" t="s">
        <v>29</v>
      </c>
      <c r="D1371" s="721">
        <v>11.52</v>
      </c>
    </row>
    <row r="1372" spans="1:4" ht="30">
      <c r="A1372" s="1079">
        <v>11146</v>
      </c>
      <c r="B1372" s="1080" t="s">
        <v>6706</v>
      </c>
      <c r="C1372" s="1079" t="s">
        <v>25</v>
      </c>
      <c r="D1372" s="718">
        <v>326.83999999999997</v>
      </c>
    </row>
    <row r="1373" spans="1:4" ht="30">
      <c r="A1373" s="719">
        <v>11147</v>
      </c>
      <c r="B1373" s="720" t="s">
        <v>6707</v>
      </c>
      <c r="C1373" s="719" t="s">
        <v>25</v>
      </c>
      <c r="D1373" s="721">
        <v>338.94</v>
      </c>
    </row>
    <row r="1374" spans="1:4" ht="30">
      <c r="A1374" s="1079">
        <v>34872</v>
      </c>
      <c r="B1374" s="1080" t="s">
        <v>6708</v>
      </c>
      <c r="C1374" s="1079" t="s">
        <v>25</v>
      </c>
      <c r="D1374" s="718">
        <v>351.05</v>
      </c>
    </row>
    <row r="1375" spans="1:4" ht="30">
      <c r="A1375" s="719">
        <v>34491</v>
      </c>
      <c r="B1375" s="720" t="s">
        <v>6709</v>
      </c>
      <c r="C1375" s="719" t="s">
        <v>25</v>
      </c>
      <c r="D1375" s="721">
        <v>358.15</v>
      </c>
    </row>
    <row r="1376" spans="1:4" ht="30">
      <c r="A1376" s="1079">
        <v>34770</v>
      </c>
      <c r="B1376" s="1080" t="s">
        <v>8957</v>
      </c>
      <c r="C1376" s="1079" t="s">
        <v>1094</v>
      </c>
      <c r="D1376" s="718">
        <v>222.56</v>
      </c>
    </row>
    <row r="1377" spans="1:4" ht="30">
      <c r="A1377" s="719">
        <v>34759</v>
      </c>
      <c r="B1377" s="720" t="s">
        <v>2149</v>
      </c>
      <c r="C1377" s="719" t="s">
        <v>25</v>
      </c>
      <c r="D1377" s="721">
        <v>555.79999999999995</v>
      </c>
    </row>
    <row r="1378" spans="1:4" ht="30">
      <c r="A1378" s="1079">
        <v>1518</v>
      </c>
      <c r="B1378" s="1080" t="s">
        <v>2150</v>
      </c>
      <c r="C1378" s="1079" t="s">
        <v>1094</v>
      </c>
      <c r="D1378" s="718">
        <v>250</v>
      </c>
    </row>
    <row r="1379" spans="1:4" ht="30">
      <c r="A1379" s="719">
        <v>1520</v>
      </c>
      <c r="B1379" s="720" t="s">
        <v>2151</v>
      </c>
      <c r="C1379" s="719" t="s">
        <v>25</v>
      </c>
      <c r="D1379" s="721">
        <v>623</v>
      </c>
    </row>
    <row r="1380" spans="1:4" ht="30">
      <c r="A1380" s="1079">
        <v>34492</v>
      </c>
      <c r="B1380" s="1080" t="s">
        <v>6710</v>
      </c>
      <c r="C1380" s="1079" t="s">
        <v>25</v>
      </c>
      <c r="D1380" s="718">
        <v>296.57</v>
      </c>
    </row>
    <row r="1381" spans="1:4" ht="30">
      <c r="A1381" s="719">
        <v>1524</v>
      </c>
      <c r="B1381" s="720" t="s">
        <v>6711</v>
      </c>
      <c r="C1381" s="719" t="s">
        <v>25</v>
      </c>
      <c r="D1381" s="721">
        <v>345</v>
      </c>
    </row>
    <row r="1382" spans="1:4" ht="30">
      <c r="A1382" s="1079">
        <v>38404</v>
      </c>
      <c r="B1382" s="1080" t="s">
        <v>6712</v>
      </c>
      <c r="C1382" s="1079" t="s">
        <v>25</v>
      </c>
      <c r="D1382" s="718">
        <v>364.13</v>
      </c>
    </row>
    <row r="1383" spans="1:4" ht="30">
      <c r="A1383" s="719">
        <v>39849</v>
      </c>
      <c r="B1383" s="720" t="s">
        <v>6713</v>
      </c>
      <c r="C1383" s="719" t="s">
        <v>25</v>
      </c>
      <c r="D1383" s="721">
        <v>363.35</v>
      </c>
    </row>
    <row r="1384" spans="1:4" ht="30">
      <c r="A1384" s="1079">
        <v>38464</v>
      </c>
      <c r="B1384" s="1080" t="s">
        <v>6714</v>
      </c>
      <c r="C1384" s="1079" t="s">
        <v>25</v>
      </c>
      <c r="D1384" s="718">
        <v>439.88</v>
      </c>
    </row>
    <row r="1385" spans="1:4" ht="30">
      <c r="A1385" s="719">
        <v>34493</v>
      </c>
      <c r="B1385" s="720" t="s">
        <v>6715</v>
      </c>
      <c r="C1385" s="719" t="s">
        <v>25</v>
      </c>
      <c r="D1385" s="721">
        <v>308.07</v>
      </c>
    </row>
    <row r="1386" spans="1:4" ht="30">
      <c r="A1386" s="1079">
        <v>1527</v>
      </c>
      <c r="B1386" s="1080" t="s">
        <v>6716</v>
      </c>
      <c r="C1386" s="1079" t="s">
        <v>25</v>
      </c>
      <c r="D1386" s="718">
        <v>359.52</v>
      </c>
    </row>
    <row r="1387" spans="1:4" ht="30">
      <c r="A1387" s="719">
        <v>38405</v>
      </c>
      <c r="B1387" s="720" t="s">
        <v>6717</v>
      </c>
      <c r="C1387" s="719" t="s">
        <v>25</v>
      </c>
      <c r="D1387" s="721">
        <v>385.98</v>
      </c>
    </row>
    <row r="1388" spans="1:4" ht="30">
      <c r="A1388" s="1079">
        <v>38408</v>
      </c>
      <c r="B1388" s="1080" t="s">
        <v>6718</v>
      </c>
      <c r="C1388" s="1079" t="s">
        <v>25</v>
      </c>
      <c r="D1388" s="718">
        <v>401.36</v>
      </c>
    </row>
    <row r="1389" spans="1:4" ht="30">
      <c r="A1389" s="719">
        <v>34494</v>
      </c>
      <c r="B1389" s="720" t="s">
        <v>6719</v>
      </c>
      <c r="C1389" s="719" t="s">
        <v>25</v>
      </c>
      <c r="D1389" s="721">
        <v>321.75</v>
      </c>
    </row>
    <row r="1390" spans="1:4" ht="30">
      <c r="A1390" s="1079">
        <v>1525</v>
      </c>
      <c r="B1390" s="1080" t="s">
        <v>6720</v>
      </c>
      <c r="C1390" s="1079" t="s">
        <v>25</v>
      </c>
      <c r="D1390" s="718">
        <v>371.63</v>
      </c>
    </row>
    <row r="1391" spans="1:4" ht="30">
      <c r="A1391" s="719">
        <v>38406</v>
      </c>
      <c r="B1391" s="720" t="s">
        <v>6721</v>
      </c>
      <c r="C1391" s="719" t="s">
        <v>25</v>
      </c>
      <c r="D1391" s="721">
        <v>405.54</v>
      </c>
    </row>
    <row r="1392" spans="1:4" ht="30">
      <c r="A1392" s="1079">
        <v>38409</v>
      </c>
      <c r="B1392" s="1080" t="s">
        <v>6722</v>
      </c>
      <c r="C1392" s="1079" t="s">
        <v>25</v>
      </c>
      <c r="D1392" s="718">
        <v>432.64</v>
      </c>
    </row>
    <row r="1393" spans="1:4" ht="30">
      <c r="A1393" s="719">
        <v>34495</v>
      </c>
      <c r="B1393" s="720" t="s">
        <v>6723</v>
      </c>
      <c r="C1393" s="719" t="s">
        <v>25</v>
      </c>
      <c r="D1393" s="721">
        <v>335.49</v>
      </c>
    </row>
    <row r="1394" spans="1:4" ht="30">
      <c r="A1394" s="1079">
        <v>11145</v>
      </c>
      <c r="B1394" s="1080" t="s">
        <v>6724</v>
      </c>
      <c r="C1394" s="1079" t="s">
        <v>25</v>
      </c>
      <c r="D1394" s="718">
        <v>384.94</v>
      </c>
    </row>
    <row r="1395" spans="1:4" ht="30">
      <c r="A1395" s="719">
        <v>34496</v>
      </c>
      <c r="B1395" s="720" t="s">
        <v>6725</v>
      </c>
      <c r="C1395" s="719" t="s">
        <v>25</v>
      </c>
      <c r="D1395" s="721">
        <v>350.44</v>
      </c>
    </row>
    <row r="1396" spans="1:4" ht="30">
      <c r="A1396" s="1079">
        <v>34479</v>
      </c>
      <c r="B1396" s="1080" t="s">
        <v>6726</v>
      </c>
      <c r="C1396" s="1079" t="s">
        <v>25</v>
      </c>
      <c r="D1396" s="718">
        <v>399.47</v>
      </c>
    </row>
    <row r="1397" spans="1:4" ht="30">
      <c r="A1397" s="719">
        <v>34481</v>
      </c>
      <c r="B1397" s="720" t="s">
        <v>6727</v>
      </c>
      <c r="C1397" s="719" t="s">
        <v>25</v>
      </c>
      <c r="D1397" s="721">
        <v>449.1</v>
      </c>
    </row>
    <row r="1398" spans="1:4" ht="30">
      <c r="A1398" s="1079">
        <v>34483</v>
      </c>
      <c r="B1398" s="1080" t="s">
        <v>6728</v>
      </c>
      <c r="C1398" s="1079" t="s">
        <v>25</v>
      </c>
      <c r="D1398" s="718">
        <v>532.63</v>
      </c>
    </row>
    <row r="1399" spans="1:4" ht="30">
      <c r="A1399" s="719">
        <v>34485</v>
      </c>
      <c r="B1399" s="720" t="s">
        <v>6729</v>
      </c>
      <c r="C1399" s="719" t="s">
        <v>25</v>
      </c>
      <c r="D1399" s="721">
        <v>683.94</v>
      </c>
    </row>
    <row r="1400" spans="1:4" ht="30">
      <c r="A1400" s="1079">
        <v>34497</v>
      </c>
      <c r="B1400" s="1080" t="s">
        <v>6730</v>
      </c>
      <c r="C1400" s="1079" t="s">
        <v>25</v>
      </c>
      <c r="D1400" s="718">
        <v>944.21</v>
      </c>
    </row>
    <row r="1401" spans="1:4" ht="30">
      <c r="A1401" s="719">
        <v>14041</v>
      </c>
      <c r="B1401" s="720" t="s">
        <v>6731</v>
      </c>
      <c r="C1401" s="719" t="s">
        <v>25</v>
      </c>
      <c r="D1401" s="721">
        <v>295.92</v>
      </c>
    </row>
    <row r="1402" spans="1:4" ht="30">
      <c r="A1402" s="1079">
        <v>1523</v>
      </c>
      <c r="B1402" s="1080" t="s">
        <v>6732</v>
      </c>
      <c r="C1402" s="1079" t="s">
        <v>25</v>
      </c>
      <c r="D1402" s="718">
        <v>298.75</v>
      </c>
    </row>
    <row r="1403" spans="1:4">
      <c r="A1403" s="719">
        <v>14052</v>
      </c>
      <c r="B1403" s="720" t="s">
        <v>6733</v>
      </c>
      <c r="C1403" s="719" t="s">
        <v>30</v>
      </c>
      <c r="D1403" s="721">
        <v>6.71</v>
      </c>
    </row>
    <row r="1404" spans="1:4">
      <c r="A1404" s="1079">
        <v>14054</v>
      </c>
      <c r="B1404" s="1080" t="s">
        <v>6734</v>
      </c>
      <c r="C1404" s="1079" t="s">
        <v>30</v>
      </c>
      <c r="D1404" s="718">
        <v>8.7200000000000006</v>
      </c>
    </row>
    <row r="1405" spans="1:4">
      <c r="A1405" s="719">
        <v>14053</v>
      </c>
      <c r="B1405" s="720" t="s">
        <v>6735</v>
      </c>
      <c r="C1405" s="719" t="s">
        <v>30</v>
      </c>
      <c r="D1405" s="721">
        <v>6.81</v>
      </c>
    </row>
    <row r="1406" spans="1:4">
      <c r="A1406" s="1079">
        <v>2558</v>
      </c>
      <c r="B1406" s="1080" t="s">
        <v>6736</v>
      </c>
      <c r="C1406" s="1079" t="s">
        <v>30</v>
      </c>
      <c r="D1406" s="718">
        <v>5.13</v>
      </c>
    </row>
    <row r="1407" spans="1:4">
      <c r="A1407" s="719">
        <v>2560</v>
      </c>
      <c r="B1407" s="720" t="s">
        <v>6737</v>
      </c>
      <c r="C1407" s="719" t="s">
        <v>30</v>
      </c>
      <c r="D1407" s="721">
        <v>9.0299999999999994</v>
      </c>
    </row>
    <row r="1408" spans="1:4">
      <c r="A1408" s="1079">
        <v>2559</v>
      </c>
      <c r="B1408" s="1080" t="s">
        <v>6738</v>
      </c>
      <c r="C1408" s="1079" t="s">
        <v>30</v>
      </c>
      <c r="D1408" s="718">
        <v>7.22</v>
      </c>
    </row>
    <row r="1409" spans="1:4">
      <c r="A1409" s="719">
        <v>2592</v>
      </c>
      <c r="B1409" s="720" t="s">
        <v>6739</v>
      </c>
      <c r="C1409" s="719" t="s">
        <v>30</v>
      </c>
      <c r="D1409" s="721">
        <v>119.69</v>
      </c>
    </row>
    <row r="1410" spans="1:4">
      <c r="A1410" s="1079">
        <v>2566</v>
      </c>
      <c r="B1410" s="1080" t="s">
        <v>6740</v>
      </c>
      <c r="C1410" s="1079" t="s">
        <v>30</v>
      </c>
      <c r="D1410" s="718">
        <v>12.04</v>
      </c>
    </row>
    <row r="1411" spans="1:4">
      <c r="A1411" s="719">
        <v>2589</v>
      </c>
      <c r="B1411" s="720" t="s">
        <v>6741</v>
      </c>
      <c r="C1411" s="719" t="s">
        <v>30</v>
      </c>
      <c r="D1411" s="721">
        <v>16.010000000000002</v>
      </c>
    </row>
    <row r="1412" spans="1:4">
      <c r="A1412" s="1079">
        <v>2591</v>
      </c>
      <c r="B1412" s="1080" t="s">
        <v>6742</v>
      </c>
      <c r="C1412" s="1079" t="s">
        <v>30</v>
      </c>
      <c r="D1412" s="718">
        <v>5.84</v>
      </c>
    </row>
    <row r="1413" spans="1:4">
      <c r="A1413" s="719">
        <v>2590</v>
      </c>
      <c r="B1413" s="720" t="s">
        <v>6743</v>
      </c>
      <c r="C1413" s="719" t="s">
        <v>30</v>
      </c>
      <c r="D1413" s="721">
        <v>9.82</v>
      </c>
    </row>
    <row r="1414" spans="1:4">
      <c r="A1414" s="1079">
        <v>2567</v>
      </c>
      <c r="B1414" s="1080" t="s">
        <v>6744</v>
      </c>
      <c r="C1414" s="1079" t="s">
        <v>30</v>
      </c>
      <c r="D1414" s="718">
        <v>23.48</v>
      </c>
    </row>
    <row r="1415" spans="1:4">
      <c r="A1415" s="719">
        <v>2565</v>
      </c>
      <c r="B1415" s="720" t="s">
        <v>6745</v>
      </c>
      <c r="C1415" s="719" t="s">
        <v>30</v>
      </c>
      <c r="D1415" s="721">
        <v>5.85</v>
      </c>
    </row>
    <row r="1416" spans="1:4">
      <c r="A1416" s="1079">
        <v>2568</v>
      </c>
      <c r="B1416" s="1080" t="s">
        <v>6746</v>
      </c>
      <c r="C1416" s="1079" t="s">
        <v>30</v>
      </c>
      <c r="D1416" s="718">
        <v>65.209999999999994</v>
      </c>
    </row>
    <row r="1417" spans="1:4">
      <c r="A1417" s="719">
        <v>2594</v>
      </c>
      <c r="B1417" s="720" t="s">
        <v>6747</v>
      </c>
      <c r="C1417" s="719" t="s">
        <v>30</v>
      </c>
      <c r="D1417" s="721">
        <v>108.63</v>
      </c>
    </row>
    <row r="1418" spans="1:4">
      <c r="A1418" s="1079">
        <v>2587</v>
      </c>
      <c r="B1418" s="1080" t="s">
        <v>6748</v>
      </c>
      <c r="C1418" s="1079" t="s">
        <v>30</v>
      </c>
      <c r="D1418" s="718">
        <v>18.510000000000002</v>
      </c>
    </row>
    <row r="1419" spans="1:4">
      <c r="A1419" s="719">
        <v>2588</v>
      </c>
      <c r="B1419" s="720" t="s">
        <v>6749</v>
      </c>
      <c r="C1419" s="719" t="s">
        <v>30</v>
      </c>
      <c r="D1419" s="721">
        <v>14.7</v>
      </c>
    </row>
    <row r="1420" spans="1:4">
      <c r="A1420" s="1079">
        <v>2569</v>
      </c>
      <c r="B1420" s="1080" t="s">
        <v>6750</v>
      </c>
      <c r="C1420" s="1079" t="s">
        <v>30</v>
      </c>
      <c r="D1420" s="718">
        <v>5.66</v>
      </c>
    </row>
    <row r="1421" spans="1:4">
      <c r="A1421" s="719">
        <v>2570</v>
      </c>
      <c r="B1421" s="720" t="s">
        <v>6751</v>
      </c>
      <c r="C1421" s="719" t="s">
        <v>30</v>
      </c>
      <c r="D1421" s="721">
        <v>9.5</v>
      </c>
    </row>
    <row r="1422" spans="1:4">
      <c r="A1422" s="1079">
        <v>2571</v>
      </c>
      <c r="B1422" s="1080" t="s">
        <v>6752</v>
      </c>
      <c r="C1422" s="1079" t="s">
        <v>30</v>
      </c>
      <c r="D1422" s="718">
        <v>28.2</v>
      </c>
    </row>
    <row r="1423" spans="1:4">
      <c r="A1423" s="719">
        <v>2593</v>
      </c>
      <c r="B1423" s="720" t="s">
        <v>6753</v>
      </c>
      <c r="C1423" s="719" t="s">
        <v>30</v>
      </c>
      <c r="D1423" s="721">
        <v>6.04</v>
      </c>
    </row>
    <row r="1424" spans="1:4">
      <c r="A1424" s="1079">
        <v>2572</v>
      </c>
      <c r="B1424" s="1080" t="s">
        <v>6754</v>
      </c>
      <c r="C1424" s="1079" t="s">
        <v>30</v>
      </c>
      <c r="D1424" s="718">
        <v>83.39</v>
      </c>
    </row>
    <row r="1425" spans="1:4">
      <c r="A1425" s="719">
        <v>2595</v>
      </c>
      <c r="B1425" s="720" t="s">
        <v>6755</v>
      </c>
      <c r="C1425" s="719" t="s">
        <v>30</v>
      </c>
      <c r="D1425" s="721">
        <v>130.11000000000001</v>
      </c>
    </row>
    <row r="1426" spans="1:4">
      <c r="A1426" s="1079">
        <v>2576</v>
      </c>
      <c r="B1426" s="1080" t="s">
        <v>6756</v>
      </c>
      <c r="C1426" s="1079" t="s">
        <v>30</v>
      </c>
      <c r="D1426" s="718">
        <v>22.18</v>
      </c>
    </row>
    <row r="1427" spans="1:4">
      <c r="A1427" s="719">
        <v>2575</v>
      </c>
      <c r="B1427" s="720" t="s">
        <v>6757</v>
      </c>
      <c r="C1427" s="719" t="s">
        <v>30</v>
      </c>
      <c r="D1427" s="721">
        <v>16.670000000000002</v>
      </c>
    </row>
    <row r="1428" spans="1:4">
      <c r="A1428" s="1079">
        <v>2573</v>
      </c>
      <c r="B1428" s="1080" t="s">
        <v>6758</v>
      </c>
      <c r="C1428" s="1079" t="s">
        <v>30</v>
      </c>
      <c r="D1428" s="718">
        <v>6.92</v>
      </c>
    </row>
    <row r="1429" spans="1:4">
      <c r="A1429" s="719">
        <v>2586</v>
      </c>
      <c r="B1429" s="720" t="s">
        <v>6759</v>
      </c>
      <c r="C1429" s="719" t="s">
        <v>30</v>
      </c>
      <c r="D1429" s="721">
        <v>11.22</v>
      </c>
    </row>
    <row r="1430" spans="1:4">
      <c r="A1430" s="1079">
        <v>2577</v>
      </c>
      <c r="B1430" s="1080" t="s">
        <v>6760</v>
      </c>
      <c r="C1430" s="1079" t="s">
        <v>30</v>
      </c>
      <c r="D1430" s="718">
        <v>30.05</v>
      </c>
    </row>
    <row r="1431" spans="1:4">
      <c r="A1431" s="719">
        <v>2574</v>
      </c>
      <c r="B1431" s="720" t="s">
        <v>6761</v>
      </c>
      <c r="C1431" s="719" t="s">
        <v>30</v>
      </c>
      <c r="D1431" s="721">
        <v>6.97</v>
      </c>
    </row>
    <row r="1432" spans="1:4">
      <c r="A1432" s="1079">
        <v>2578</v>
      </c>
      <c r="B1432" s="1080" t="s">
        <v>6762</v>
      </c>
      <c r="C1432" s="1079" t="s">
        <v>30</v>
      </c>
      <c r="D1432" s="718">
        <v>93.83</v>
      </c>
    </row>
    <row r="1433" spans="1:4">
      <c r="A1433" s="719">
        <v>2585</v>
      </c>
      <c r="B1433" s="720" t="s">
        <v>6763</v>
      </c>
      <c r="C1433" s="719" t="s">
        <v>30</v>
      </c>
      <c r="D1433" s="721">
        <v>128.76</v>
      </c>
    </row>
    <row r="1434" spans="1:4">
      <c r="A1434" s="1079">
        <v>12008</v>
      </c>
      <c r="B1434" s="1080" t="s">
        <v>6764</v>
      </c>
      <c r="C1434" s="1079" t="s">
        <v>30</v>
      </c>
      <c r="D1434" s="718">
        <v>69.08</v>
      </c>
    </row>
    <row r="1435" spans="1:4">
      <c r="A1435" s="719">
        <v>2582</v>
      </c>
      <c r="B1435" s="720" t="s">
        <v>6765</v>
      </c>
      <c r="C1435" s="719" t="s">
        <v>30</v>
      </c>
      <c r="D1435" s="721">
        <v>20.57</v>
      </c>
    </row>
    <row r="1436" spans="1:4">
      <c r="A1436" s="1079">
        <v>2597</v>
      </c>
      <c r="B1436" s="1080" t="s">
        <v>6766</v>
      </c>
      <c r="C1436" s="1079" t="s">
        <v>30</v>
      </c>
      <c r="D1436" s="718">
        <v>17.63</v>
      </c>
    </row>
    <row r="1437" spans="1:4">
      <c r="A1437" s="719">
        <v>2579</v>
      </c>
      <c r="B1437" s="720" t="s">
        <v>6767</v>
      </c>
      <c r="C1437" s="719" t="s">
        <v>30</v>
      </c>
      <c r="D1437" s="721">
        <v>8.39</v>
      </c>
    </row>
    <row r="1438" spans="1:4">
      <c r="A1438" s="1079">
        <v>2581</v>
      </c>
      <c r="B1438" s="1080" t="s">
        <v>6768</v>
      </c>
      <c r="C1438" s="1079" t="s">
        <v>30</v>
      </c>
      <c r="D1438" s="718">
        <v>10.74</v>
      </c>
    </row>
    <row r="1439" spans="1:4">
      <c r="A1439" s="719">
        <v>2596</v>
      </c>
      <c r="B1439" s="720" t="s">
        <v>6769</v>
      </c>
      <c r="C1439" s="719" t="s">
        <v>30</v>
      </c>
      <c r="D1439" s="721">
        <v>31.77</v>
      </c>
    </row>
    <row r="1440" spans="1:4">
      <c r="A1440" s="1079">
        <v>2580</v>
      </c>
      <c r="B1440" s="1080" t="s">
        <v>6770</v>
      </c>
      <c r="C1440" s="1079" t="s">
        <v>30</v>
      </c>
      <c r="D1440" s="718">
        <v>9.1999999999999993</v>
      </c>
    </row>
    <row r="1441" spans="1:4">
      <c r="A1441" s="719">
        <v>2583</v>
      </c>
      <c r="B1441" s="720" t="s">
        <v>6771</v>
      </c>
      <c r="C1441" s="719" t="s">
        <v>30</v>
      </c>
      <c r="D1441" s="721">
        <v>77.27</v>
      </c>
    </row>
    <row r="1442" spans="1:4">
      <c r="A1442" s="1079">
        <v>2584</v>
      </c>
      <c r="B1442" s="1080" t="s">
        <v>6772</v>
      </c>
      <c r="C1442" s="1079" t="s">
        <v>30</v>
      </c>
      <c r="D1442" s="718">
        <v>128.63</v>
      </c>
    </row>
    <row r="1443" spans="1:4">
      <c r="A1443" s="719">
        <v>12010</v>
      </c>
      <c r="B1443" s="720" t="s">
        <v>10234</v>
      </c>
      <c r="C1443" s="719" t="s">
        <v>30</v>
      </c>
      <c r="D1443" s="721">
        <v>6.28</v>
      </c>
    </row>
    <row r="1444" spans="1:4">
      <c r="A1444" s="1079">
        <v>39329</v>
      </c>
      <c r="B1444" s="1080" t="s">
        <v>10084</v>
      </c>
      <c r="C1444" s="1079" t="s">
        <v>30</v>
      </c>
      <c r="D1444" s="718">
        <v>6.57</v>
      </c>
    </row>
    <row r="1445" spans="1:4">
      <c r="A1445" s="719">
        <v>39330</v>
      </c>
      <c r="B1445" s="720" t="s">
        <v>10085</v>
      </c>
      <c r="C1445" s="719" t="s">
        <v>30</v>
      </c>
      <c r="D1445" s="721">
        <v>6.91</v>
      </c>
    </row>
    <row r="1446" spans="1:4">
      <c r="A1446" s="1079">
        <v>39332</v>
      </c>
      <c r="B1446" s="1080" t="s">
        <v>10086</v>
      </c>
      <c r="C1446" s="1079" t="s">
        <v>30</v>
      </c>
      <c r="D1446" s="718">
        <v>7.72</v>
      </c>
    </row>
    <row r="1447" spans="1:4">
      <c r="A1447" s="719">
        <v>39331</v>
      </c>
      <c r="B1447" s="720" t="s">
        <v>10087</v>
      </c>
      <c r="C1447" s="719" t="s">
        <v>30</v>
      </c>
      <c r="D1447" s="721">
        <v>6.15</v>
      </c>
    </row>
    <row r="1448" spans="1:4">
      <c r="A1448" s="1079">
        <v>39333</v>
      </c>
      <c r="B1448" s="1080" t="s">
        <v>10088</v>
      </c>
      <c r="C1448" s="1079" t="s">
        <v>30</v>
      </c>
      <c r="D1448" s="718">
        <v>5.99</v>
      </c>
    </row>
    <row r="1449" spans="1:4">
      <c r="A1449" s="719">
        <v>39335</v>
      </c>
      <c r="B1449" s="720" t="s">
        <v>10089</v>
      </c>
      <c r="C1449" s="719" t="s">
        <v>30</v>
      </c>
      <c r="D1449" s="721">
        <v>6.93</v>
      </c>
    </row>
    <row r="1450" spans="1:4">
      <c r="A1450" s="1079">
        <v>39334</v>
      </c>
      <c r="B1450" s="1080" t="s">
        <v>10090</v>
      </c>
      <c r="C1450" s="1079" t="s">
        <v>30</v>
      </c>
      <c r="D1450" s="718">
        <v>5.51</v>
      </c>
    </row>
    <row r="1451" spans="1:4">
      <c r="A1451" s="719">
        <v>12016</v>
      </c>
      <c r="B1451" s="720" t="s">
        <v>10235</v>
      </c>
      <c r="C1451" s="719" t="s">
        <v>30</v>
      </c>
      <c r="D1451" s="721">
        <v>6.92</v>
      </c>
    </row>
    <row r="1452" spans="1:4">
      <c r="A1452" s="1079">
        <v>12015</v>
      </c>
      <c r="B1452" s="1080" t="s">
        <v>10091</v>
      </c>
      <c r="C1452" s="1079" t="s">
        <v>30</v>
      </c>
      <c r="D1452" s="718">
        <v>8.0500000000000007</v>
      </c>
    </row>
    <row r="1453" spans="1:4">
      <c r="A1453" s="719">
        <v>12020</v>
      </c>
      <c r="B1453" s="720" t="s">
        <v>10092</v>
      </c>
      <c r="C1453" s="719" t="s">
        <v>30</v>
      </c>
      <c r="D1453" s="721">
        <v>6.92</v>
      </c>
    </row>
    <row r="1454" spans="1:4">
      <c r="A1454" s="1079">
        <v>12019</v>
      </c>
      <c r="B1454" s="1080" t="s">
        <v>10093</v>
      </c>
      <c r="C1454" s="1079" t="s">
        <v>30</v>
      </c>
      <c r="D1454" s="718">
        <v>8.0500000000000007</v>
      </c>
    </row>
    <row r="1455" spans="1:4">
      <c r="A1455" s="719">
        <v>39336</v>
      </c>
      <c r="B1455" s="720" t="s">
        <v>10094</v>
      </c>
      <c r="C1455" s="719" t="s">
        <v>30</v>
      </c>
      <c r="D1455" s="721">
        <v>6.91</v>
      </c>
    </row>
    <row r="1456" spans="1:4">
      <c r="A1456" s="1079">
        <v>39338</v>
      </c>
      <c r="B1456" s="1080" t="s">
        <v>10095</v>
      </c>
      <c r="C1456" s="1079" t="s">
        <v>30</v>
      </c>
      <c r="D1456" s="718">
        <v>7.72</v>
      </c>
    </row>
    <row r="1457" spans="1:4">
      <c r="A1457" s="719">
        <v>39337</v>
      </c>
      <c r="B1457" s="720" t="s">
        <v>10096</v>
      </c>
      <c r="C1457" s="719" t="s">
        <v>30</v>
      </c>
      <c r="D1457" s="721">
        <v>6.15</v>
      </c>
    </row>
    <row r="1458" spans="1:4">
      <c r="A1458" s="1079">
        <v>39341</v>
      </c>
      <c r="B1458" s="1080" t="s">
        <v>10097</v>
      </c>
      <c r="C1458" s="1079" t="s">
        <v>30</v>
      </c>
      <c r="D1458" s="718">
        <v>10.07</v>
      </c>
    </row>
    <row r="1459" spans="1:4">
      <c r="A1459" s="719">
        <v>39340</v>
      </c>
      <c r="B1459" s="720" t="s">
        <v>10098</v>
      </c>
      <c r="C1459" s="719" t="s">
        <v>30</v>
      </c>
      <c r="D1459" s="721">
        <v>7.39</v>
      </c>
    </row>
    <row r="1460" spans="1:4">
      <c r="A1460" s="1079">
        <v>12025</v>
      </c>
      <c r="B1460" s="1080" t="s">
        <v>10099</v>
      </c>
      <c r="C1460" s="1079" t="s">
        <v>30</v>
      </c>
      <c r="D1460" s="718">
        <v>7.63</v>
      </c>
    </row>
    <row r="1461" spans="1:4">
      <c r="A1461" s="719">
        <v>39342</v>
      </c>
      <c r="B1461" s="720" t="s">
        <v>10100</v>
      </c>
      <c r="C1461" s="719" t="s">
        <v>30</v>
      </c>
      <c r="D1461" s="721">
        <v>10.07</v>
      </c>
    </row>
    <row r="1462" spans="1:4">
      <c r="A1462" s="1079">
        <v>39343</v>
      </c>
      <c r="B1462" s="1080" t="s">
        <v>10101</v>
      </c>
      <c r="C1462" s="1079" t="s">
        <v>30</v>
      </c>
      <c r="D1462" s="718">
        <v>8.5</v>
      </c>
    </row>
    <row r="1463" spans="1:4">
      <c r="A1463" s="719">
        <v>39345</v>
      </c>
      <c r="B1463" s="720" t="s">
        <v>10102</v>
      </c>
      <c r="C1463" s="719" t="s">
        <v>30</v>
      </c>
      <c r="D1463" s="721">
        <v>11.5</v>
      </c>
    </row>
    <row r="1464" spans="1:4">
      <c r="A1464" s="1079">
        <v>39344</v>
      </c>
      <c r="B1464" s="1080" t="s">
        <v>10103</v>
      </c>
      <c r="C1464" s="1079" t="s">
        <v>30</v>
      </c>
      <c r="D1464" s="718">
        <v>8.2200000000000006</v>
      </c>
    </row>
    <row r="1465" spans="1:4">
      <c r="A1465" s="719">
        <v>12623</v>
      </c>
      <c r="B1465" s="720" t="s">
        <v>2152</v>
      </c>
      <c r="C1465" s="719" t="s">
        <v>29</v>
      </c>
      <c r="D1465" s="721">
        <v>10.199999999999999</v>
      </c>
    </row>
    <row r="1466" spans="1:4">
      <c r="A1466" s="1079">
        <v>34498</v>
      </c>
      <c r="B1466" s="1080" t="s">
        <v>10236</v>
      </c>
      <c r="C1466" s="1079" t="s">
        <v>30</v>
      </c>
      <c r="D1466" s="718">
        <v>79.25</v>
      </c>
    </row>
    <row r="1467" spans="1:4">
      <c r="A1467" s="719">
        <v>13244</v>
      </c>
      <c r="B1467" s="720" t="s">
        <v>2153</v>
      </c>
      <c r="C1467" s="719" t="s">
        <v>30</v>
      </c>
      <c r="D1467" s="721">
        <v>33.36</v>
      </c>
    </row>
    <row r="1468" spans="1:4">
      <c r="A1468" s="1079">
        <v>39862</v>
      </c>
      <c r="B1468" s="1080" t="s">
        <v>6773</v>
      </c>
      <c r="C1468" s="1079" t="s">
        <v>30</v>
      </c>
      <c r="D1468" s="718">
        <v>5.86</v>
      </c>
    </row>
    <row r="1469" spans="1:4">
      <c r="A1469" s="719">
        <v>39863</v>
      </c>
      <c r="B1469" s="720" t="s">
        <v>6774</v>
      </c>
      <c r="C1469" s="719" t="s">
        <v>30</v>
      </c>
      <c r="D1469" s="721">
        <v>5.94</v>
      </c>
    </row>
    <row r="1470" spans="1:4">
      <c r="A1470" s="1079">
        <v>39864</v>
      </c>
      <c r="B1470" s="1080" t="s">
        <v>6775</v>
      </c>
      <c r="C1470" s="1079" t="s">
        <v>30</v>
      </c>
      <c r="D1470" s="718">
        <v>7.38</v>
      </c>
    </row>
    <row r="1471" spans="1:4">
      <c r="A1471" s="719">
        <v>39865</v>
      </c>
      <c r="B1471" s="720" t="s">
        <v>6776</v>
      </c>
      <c r="C1471" s="719" t="s">
        <v>30</v>
      </c>
      <c r="D1471" s="721">
        <v>10.4</v>
      </c>
    </row>
    <row r="1472" spans="1:4" ht="30">
      <c r="A1472" s="1079">
        <v>2517</v>
      </c>
      <c r="B1472" s="1080" t="s">
        <v>6777</v>
      </c>
      <c r="C1472" s="1079" t="s">
        <v>30</v>
      </c>
      <c r="D1472" s="718">
        <v>12.81</v>
      </c>
    </row>
    <row r="1473" spans="1:4" ht="30">
      <c r="A1473" s="719">
        <v>2522</v>
      </c>
      <c r="B1473" s="720" t="s">
        <v>6778</v>
      </c>
      <c r="C1473" s="719" t="s">
        <v>30</v>
      </c>
      <c r="D1473" s="721">
        <v>8.2799999999999994</v>
      </c>
    </row>
    <row r="1474" spans="1:4" ht="30">
      <c r="A1474" s="1079">
        <v>2548</v>
      </c>
      <c r="B1474" s="1080" t="s">
        <v>6779</v>
      </c>
      <c r="C1474" s="1079" t="s">
        <v>30</v>
      </c>
      <c r="D1474" s="718">
        <v>5.09</v>
      </c>
    </row>
    <row r="1475" spans="1:4">
      <c r="A1475" s="719">
        <v>2516</v>
      </c>
      <c r="B1475" s="720" t="s">
        <v>6780</v>
      </c>
      <c r="C1475" s="719" t="s">
        <v>30</v>
      </c>
      <c r="D1475" s="721">
        <v>6.65</v>
      </c>
    </row>
    <row r="1476" spans="1:4" ht="30">
      <c r="A1476" s="1079">
        <v>2518</v>
      </c>
      <c r="B1476" s="1080" t="s">
        <v>6781</v>
      </c>
      <c r="C1476" s="1079" t="s">
        <v>30</v>
      </c>
      <c r="D1476" s="718">
        <v>61</v>
      </c>
    </row>
    <row r="1477" spans="1:4">
      <c r="A1477" s="719">
        <v>2521</v>
      </c>
      <c r="B1477" s="720" t="s">
        <v>6782</v>
      </c>
      <c r="C1477" s="719" t="s">
        <v>30</v>
      </c>
      <c r="D1477" s="721">
        <v>25.96</v>
      </c>
    </row>
    <row r="1478" spans="1:4" ht="30">
      <c r="A1478" s="1079">
        <v>2515</v>
      </c>
      <c r="B1478" s="1080" t="s">
        <v>6783</v>
      </c>
      <c r="C1478" s="1079" t="s">
        <v>30</v>
      </c>
      <c r="D1478" s="718">
        <v>5.53</v>
      </c>
    </row>
    <row r="1479" spans="1:4">
      <c r="A1479" s="719">
        <v>2519</v>
      </c>
      <c r="B1479" s="720" t="s">
        <v>6784</v>
      </c>
      <c r="C1479" s="719" t="s">
        <v>30</v>
      </c>
      <c r="D1479" s="721">
        <v>73.55</v>
      </c>
    </row>
    <row r="1480" spans="1:4">
      <c r="A1480" s="1079">
        <v>2520</v>
      </c>
      <c r="B1480" s="1080" t="s">
        <v>6785</v>
      </c>
      <c r="C1480" s="1079" t="s">
        <v>30</v>
      </c>
      <c r="D1480" s="718">
        <v>135.38</v>
      </c>
    </row>
    <row r="1481" spans="1:4">
      <c r="A1481" s="719">
        <v>1602</v>
      </c>
      <c r="B1481" s="720" t="s">
        <v>6786</v>
      </c>
      <c r="C1481" s="719" t="s">
        <v>30</v>
      </c>
      <c r="D1481" s="721">
        <v>18.21</v>
      </c>
    </row>
    <row r="1482" spans="1:4">
      <c r="A1482" s="1079">
        <v>1601</v>
      </c>
      <c r="B1482" s="1080" t="s">
        <v>6787</v>
      </c>
      <c r="C1482" s="1079" t="s">
        <v>30</v>
      </c>
      <c r="D1482" s="718">
        <v>16.23</v>
      </c>
    </row>
    <row r="1483" spans="1:4">
      <c r="A1483" s="719">
        <v>1598</v>
      </c>
      <c r="B1483" s="720" t="s">
        <v>6788</v>
      </c>
      <c r="C1483" s="719" t="s">
        <v>30</v>
      </c>
      <c r="D1483" s="721">
        <v>4.8</v>
      </c>
    </row>
    <row r="1484" spans="1:4">
      <c r="A1484" s="1079">
        <v>1600</v>
      </c>
      <c r="B1484" s="1080" t="s">
        <v>11882</v>
      </c>
      <c r="C1484" s="1079" t="s">
        <v>30</v>
      </c>
      <c r="D1484" s="718">
        <v>7.09</v>
      </c>
    </row>
    <row r="1485" spans="1:4">
      <c r="A1485" s="719">
        <v>1603</v>
      </c>
      <c r="B1485" s="720" t="s">
        <v>6789</v>
      </c>
      <c r="C1485" s="719" t="s">
        <v>30</v>
      </c>
      <c r="D1485" s="721">
        <v>27.49</v>
      </c>
    </row>
    <row r="1486" spans="1:4">
      <c r="A1486" s="1079">
        <v>1599</v>
      </c>
      <c r="B1486" s="1080" t="s">
        <v>6790</v>
      </c>
      <c r="C1486" s="1079" t="s">
        <v>30</v>
      </c>
      <c r="D1486" s="718">
        <v>5.57</v>
      </c>
    </row>
    <row r="1487" spans="1:4">
      <c r="A1487" s="719">
        <v>1597</v>
      </c>
      <c r="B1487" s="720" t="s">
        <v>6791</v>
      </c>
      <c r="C1487" s="719" t="s">
        <v>30</v>
      </c>
      <c r="D1487" s="721">
        <v>4.51</v>
      </c>
    </row>
    <row r="1488" spans="1:4">
      <c r="A1488" s="1079">
        <v>11821</v>
      </c>
      <c r="B1488" s="1080" t="s">
        <v>6792</v>
      </c>
      <c r="C1488" s="1079" t="s">
        <v>30</v>
      </c>
      <c r="D1488" s="718">
        <v>3.7</v>
      </c>
    </row>
    <row r="1489" spans="1:4">
      <c r="A1489" s="719">
        <v>1562</v>
      </c>
      <c r="B1489" s="720" t="s">
        <v>6793</v>
      </c>
      <c r="C1489" s="719" t="s">
        <v>30</v>
      </c>
      <c r="D1489" s="721">
        <v>6.07</v>
      </c>
    </row>
    <row r="1490" spans="1:4">
      <c r="A1490" s="1079">
        <v>1563</v>
      </c>
      <c r="B1490" s="1080" t="s">
        <v>6794</v>
      </c>
      <c r="C1490" s="1079" t="s">
        <v>30</v>
      </c>
      <c r="D1490" s="718">
        <v>8.15</v>
      </c>
    </row>
    <row r="1491" spans="1:4">
      <c r="A1491" s="719">
        <v>11856</v>
      </c>
      <c r="B1491" s="720" t="s">
        <v>2154</v>
      </c>
      <c r="C1491" s="719" t="s">
        <v>30</v>
      </c>
      <c r="D1491" s="721">
        <v>2.4300000000000002</v>
      </c>
    </row>
    <row r="1492" spans="1:4">
      <c r="A1492" s="1079">
        <v>11857</v>
      </c>
      <c r="B1492" s="1080" t="s">
        <v>2155</v>
      </c>
      <c r="C1492" s="1079" t="s">
        <v>30</v>
      </c>
      <c r="D1492" s="718">
        <v>12.78</v>
      </c>
    </row>
    <row r="1493" spans="1:4">
      <c r="A1493" s="719">
        <v>11858</v>
      </c>
      <c r="B1493" s="720" t="s">
        <v>2156</v>
      </c>
      <c r="C1493" s="719" t="s">
        <v>30</v>
      </c>
      <c r="D1493" s="721">
        <v>15.87</v>
      </c>
    </row>
    <row r="1494" spans="1:4">
      <c r="A1494" s="1079">
        <v>1539</v>
      </c>
      <c r="B1494" s="1080" t="s">
        <v>2157</v>
      </c>
      <c r="C1494" s="1079" t="s">
        <v>30</v>
      </c>
      <c r="D1494" s="718">
        <v>2.85</v>
      </c>
    </row>
    <row r="1495" spans="1:4">
      <c r="A1495" s="719">
        <v>11859</v>
      </c>
      <c r="B1495" s="720" t="s">
        <v>2158</v>
      </c>
      <c r="C1495" s="719" t="s">
        <v>30</v>
      </c>
      <c r="D1495" s="721">
        <v>21.59</v>
      </c>
    </row>
    <row r="1496" spans="1:4">
      <c r="A1496" s="1079">
        <v>1550</v>
      </c>
      <c r="B1496" s="1080" t="s">
        <v>2159</v>
      </c>
      <c r="C1496" s="1079" t="s">
        <v>30</v>
      </c>
      <c r="D1496" s="718">
        <v>3.01</v>
      </c>
    </row>
    <row r="1497" spans="1:4">
      <c r="A1497" s="719">
        <v>11854</v>
      </c>
      <c r="B1497" s="720" t="s">
        <v>2160</v>
      </c>
      <c r="C1497" s="719" t="s">
        <v>30</v>
      </c>
      <c r="D1497" s="721">
        <v>3.76</v>
      </c>
    </row>
    <row r="1498" spans="1:4">
      <c r="A1498" s="1079">
        <v>11862</v>
      </c>
      <c r="B1498" s="1080" t="s">
        <v>2161</v>
      </c>
      <c r="C1498" s="1079" t="s">
        <v>30</v>
      </c>
      <c r="D1498" s="718">
        <v>5.28</v>
      </c>
    </row>
    <row r="1499" spans="1:4">
      <c r="A1499" s="719">
        <v>11863</v>
      </c>
      <c r="B1499" s="720" t="s">
        <v>2162</v>
      </c>
      <c r="C1499" s="719" t="s">
        <v>30</v>
      </c>
      <c r="D1499" s="721">
        <v>2.13</v>
      </c>
    </row>
    <row r="1500" spans="1:4">
      <c r="A1500" s="1079">
        <v>11855</v>
      </c>
      <c r="B1500" s="1080" t="s">
        <v>2163</v>
      </c>
      <c r="C1500" s="1079" t="s">
        <v>30</v>
      </c>
      <c r="D1500" s="718">
        <v>7.88</v>
      </c>
    </row>
    <row r="1501" spans="1:4">
      <c r="A1501" s="719">
        <v>11864</v>
      </c>
      <c r="B1501" s="720" t="s">
        <v>2164</v>
      </c>
      <c r="C1501" s="719" t="s">
        <v>30</v>
      </c>
      <c r="D1501" s="721">
        <v>11.91</v>
      </c>
    </row>
    <row r="1502" spans="1:4" ht="30">
      <c r="A1502" s="1079">
        <v>2527</v>
      </c>
      <c r="B1502" s="1080" t="s">
        <v>6795</v>
      </c>
      <c r="C1502" s="1079" t="s">
        <v>30</v>
      </c>
      <c r="D1502" s="718">
        <v>4.58</v>
      </c>
    </row>
    <row r="1503" spans="1:4" ht="30">
      <c r="A1503" s="719">
        <v>2526</v>
      </c>
      <c r="B1503" s="720" t="s">
        <v>6796</v>
      </c>
      <c r="C1503" s="719" t="s">
        <v>30</v>
      </c>
      <c r="D1503" s="721">
        <v>2.94</v>
      </c>
    </row>
    <row r="1504" spans="1:4" ht="30">
      <c r="A1504" s="1079">
        <v>2487</v>
      </c>
      <c r="B1504" s="1080" t="s">
        <v>6797</v>
      </c>
      <c r="C1504" s="1079" t="s">
        <v>30</v>
      </c>
      <c r="D1504" s="718">
        <v>1</v>
      </c>
    </row>
    <row r="1505" spans="1:4" ht="30">
      <c r="A1505" s="719">
        <v>2483</v>
      </c>
      <c r="B1505" s="720" t="s">
        <v>6798</v>
      </c>
      <c r="C1505" s="719" t="s">
        <v>30</v>
      </c>
      <c r="D1505" s="721">
        <v>2.09</v>
      </c>
    </row>
    <row r="1506" spans="1:4" ht="30">
      <c r="A1506" s="1079">
        <v>2528</v>
      </c>
      <c r="B1506" s="1080" t="s">
        <v>6799</v>
      </c>
      <c r="C1506" s="1079" t="s">
        <v>30</v>
      </c>
      <c r="D1506" s="718">
        <v>11.54</v>
      </c>
    </row>
    <row r="1507" spans="1:4" ht="30">
      <c r="A1507" s="719">
        <v>2489</v>
      </c>
      <c r="B1507" s="720" t="s">
        <v>6800</v>
      </c>
      <c r="C1507" s="719" t="s">
        <v>30</v>
      </c>
      <c r="D1507" s="721">
        <v>5.08</v>
      </c>
    </row>
    <row r="1508" spans="1:4" ht="30">
      <c r="A1508" s="1079">
        <v>2488</v>
      </c>
      <c r="B1508" s="1080" t="s">
        <v>6801</v>
      </c>
      <c r="C1508" s="1079" t="s">
        <v>30</v>
      </c>
      <c r="D1508" s="718">
        <v>1.17</v>
      </c>
    </row>
    <row r="1509" spans="1:4" ht="30">
      <c r="A1509" s="719">
        <v>2484</v>
      </c>
      <c r="B1509" s="720" t="s">
        <v>6802</v>
      </c>
      <c r="C1509" s="719" t="s">
        <v>30</v>
      </c>
      <c r="D1509" s="721">
        <v>16.760000000000002</v>
      </c>
    </row>
    <row r="1510" spans="1:4" ht="30">
      <c r="A1510" s="1079">
        <v>2485</v>
      </c>
      <c r="B1510" s="1080" t="s">
        <v>6803</v>
      </c>
      <c r="C1510" s="1079" t="s">
        <v>30</v>
      </c>
      <c r="D1510" s="718">
        <v>26.27</v>
      </c>
    </row>
    <row r="1511" spans="1:4">
      <c r="A1511" s="719">
        <v>38005</v>
      </c>
      <c r="B1511" s="720" t="s">
        <v>8574</v>
      </c>
      <c r="C1511" s="719" t="s">
        <v>30</v>
      </c>
      <c r="D1511" s="721">
        <v>15.63</v>
      </c>
    </row>
    <row r="1512" spans="1:4">
      <c r="A1512" s="1079">
        <v>38006</v>
      </c>
      <c r="B1512" s="1080" t="s">
        <v>8575</v>
      </c>
      <c r="C1512" s="1079" t="s">
        <v>30</v>
      </c>
      <c r="D1512" s="718">
        <v>19.18</v>
      </c>
    </row>
    <row r="1513" spans="1:4">
      <c r="A1513" s="719">
        <v>38428</v>
      </c>
      <c r="B1513" s="720" t="s">
        <v>6804</v>
      </c>
      <c r="C1513" s="719" t="s">
        <v>30</v>
      </c>
      <c r="D1513" s="721">
        <v>17.97</v>
      </c>
    </row>
    <row r="1514" spans="1:4">
      <c r="A1514" s="1079">
        <v>38007</v>
      </c>
      <c r="B1514" s="1080" t="s">
        <v>8576</v>
      </c>
      <c r="C1514" s="1079" t="s">
        <v>30</v>
      </c>
      <c r="D1514" s="718">
        <v>29.36</v>
      </c>
    </row>
    <row r="1515" spans="1:4">
      <c r="A1515" s="719">
        <v>38008</v>
      </c>
      <c r="B1515" s="720" t="s">
        <v>8577</v>
      </c>
      <c r="C1515" s="719" t="s">
        <v>30</v>
      </c>
      <c r="D1515" s="721">
        <v>118.25</v>
      </c>
    </row>
    <row r="1516" spans="1:4">
      <c r="A1516" s="1079">
        <v>38009</v>
      </c>
      <c r="B1516" s="1080" t="s">
        <v>8578</v>
      </c>
      <c r="C1516" s="1079" t="s">
        <v>30</v>
      </c>
      <c r="D1516" s="718">
        <v>144.52000000000001</v>
      </c>
    </row>
    <row r="1517" spans="1:4">
      <c r="A1517" s="719">
        <v>1607</v>
      </c>
      <c r="B1517" s="720" t="s">
        <v>6805</v>
      </c>
      <c r="C1517" s="719" t="s">
        <v>50</v>
      </c>
      <c r="D1517" s="721">
        <v>0.15</v>
      </c>
    </row>
    <row r="1518" spans="1:4" ht="30">
      <c r="A1518" s="1079">
        <v>11467</v>
      </c>
      <c r="B1518" s="1080" t="s">
        <v>6806</v>
      </c>
      <c r="C1518" s="1079" t="s">
        <v>30</v>
      </c>
      <c r="D1518" s="718">
        <v>13.22</v>
      </c>
    </row>
    <row r="1519" spans="1:4" ht="30">
      <c r="A1519" s="719">
        <v>38169</v>
      </c>
      <c r="B1519" s="720" t="s">
        <v>9630</v>
      </c>
      <c r="C1519" s="719" t="s">
        <v>50</v>
      </c>
      <c r="D1519" s="721">
        <v>56.91</v>
      </c>
    </row>
    <row r="1520" spans="1:4">
      <c r="A1520" s="1079">
        <v>12612</v>
      </c>
      <c r="B1520" s="1080" t="s">
        <v>2165</v>
      </c>
      <c r="C1520" s="1079" t="s">
        <v>30</v>
      </c>
      <c r="D1520" s="718">
        <v>4.51</v>
      </c>
    </row>
    <row r="1521" spans="1:4">
      <c r="A1521" s="719">
        <v>6142</v>
      </c>
      <c r="B1521" s="720" t="s">
        <v>2166</v>
      </c>
      <c r="C1521" s="719" t="s">
        <v>30</v>
      </c>
      <c r="D1521" s="721">
        <v>5.08</v>
      </c>
    </row>
    <row r="1522" spans="1:4" ht="30">
      <c r="A1522" s="1079">
        <v>11686</v>
      </c>
      <c r="B1522" s="1080" t="s">
        <v>6807</v>
      </c>
      <c r="C1522" s="1079" t="s">
        <v>30</v>
      </c>
      <c r="D1522" s="718">
        <v>7.05</v>
      </c>
    </row>
    <row r="1523" spans="1:4">
      <c r="A1523" s="719">
        <v>37598</v>
      </c>
      <c r="B1523" s="720" t="s">
        <v>8884</v>
      </c>
      <c r="C1523" s="719" t="s">
        <v>30</v>
      </c>
      <c r="D1523" s="721">
        <v>19.68</v>
      </c>
    </row>
    <row r="1524" spans="1:4" ht="30">
      <c r="A1524" s="1079">
        <v>25398</v>
      </c>
      <c r="B1524" s="1080" t="s">
        <v>6808</v>
      </c>
      <c r="C1524" s="1079" t="s">
        <v>30</v>
      </c>
      <c r="D1524" s="718">
        <v>2637.76</v>
      </c>
    </row>
    <row r="1525" spans="1:4" ht="30">
      <c r="A1525" s="719">
        <v>25399</v>
      </c>
      <c r="B1525" s="720" t="s">
        <v>6809</v>
      </c>
      <c r="C1525" s="719" t="s">
        <v>30</v>
      </c>
      <c r="D1525" s="721">
        <v>1601.35</v>
      </c>
    </row>
    <row r="1526" spans="1:4" ht="30">
      <c r="A1526" s="1079">
        <v>10667</v>
      </c>
      <c r="B1526" s="1080" t="s">
        <v>11429</v>
      </c>
      <c r="C1526" s="1079" t="s">
        <v>30</v>
      </c>
      <c r="D1526" s="718">
        <v>9510</v>
      </c>
    </row>
    <row r="1527" spans="1:4">
      <c r="A1527" s="719">
        <v>1613</v>
      </c>
      <c r="B1527" s="720" t="s">
        <v>6810</v>
      </c>
      <c r="C1527" s="719" t="s">
        <v>30</v>
      </c>
      <c r="D1527" s="721">
        <v>1098.72</v>
      </c>
    </row>
    <row r="1528" spans="1:4">
      <c r="A1528" s="1079">
        <v>1626</v>
      </c>
      <c r="B1528" s="1080" t="s">
        <v>6811</v>
      </c>
      <c r="C1528" s="1079" t="s">
        <v>30</v>
      </c>
      <c r="D1528" s="718">
        <v>1643.27</v>
      </c>
    </row>
    <row r="1529" spans="1:4">
      <c r="A1529" s="719">
        <v>1625</v>
      </c>
      <c r="B1529" s="720" t="s">
        <v>6812</v>
      </c>
      <c r="C1529" s="719" t="s">
        <v>30</v>
      </c>
      <c r="D1529" s="721">
        <v>114.77</v>
      </c>
    </row>
    <row r="1530" spans="1:4">
      <c r="A1530" s="1079">
        <v>1622</v>
      </c>
      <c r="B1530" s="1080" t="s">
        <v>6813</v>
      </c>
      <c r="C1530" s="1079" t="s">
        <v>30</v>
      </c>
      <c r="D1530" s="718">
        <v>3708.2</v>
      </c>
    </row>
    <row r="1531" spans="1:4">
      <c r="A1531" s="719">
        <v>1620</v>
      </c>
      <c r="B1531" s="720" t="s">
        <v>6814</v>
      </c>
      <c r="C1531" s="719" t="s">
        <v>30</v>
      </c>
      <c r="D1531" s="721">
        <v>241.78</v>
      </c>
    </row>
    <row r="1532" spans="1:4">
      <c r="A1532" s="1079">
        <v>1629</v>
      </c>
      <c r="B1532" s="1080" t="s">
        <v>6815</v>
      </c>
      <c r="C1532" s="1079" t="s">
        <v>30</v>
      </c>
      <c r="D1532" s="718">
        <v>9024.8799999999992</v>
      </c>
    </row>
    <row r="1533" spans="1:4">
      <c r="A1533" s="719">
        <v>1627</v>
      </c>
      <c r="B1533" s="720" t="s">
        <v>6816</v>
      </c>
      <c r="C1533" s="719" t="s">
        <v>30</v>
      </c>
      <c r="D1533" s="721">
        <v>462.15</v>
      </c>
    </row>
    <row r="1534" spans="1:4">
      <c r="A1534" s="1079">
        <v>1623</v>
      </c>
      <c r="B1534" s="1080" t="s">
        <v>6817</v>
      </c>
      <c r="C1534" s="1079" t="s">
        <v>30</v>
      </c>
      <c r="D1534" s="718">
        <v>93.6</v>
      </c>
    </row>
    <row r="1535" spans="1:4">
      <c r="A1535" s="719">
        <v>1619</v>
      </c>
      <c r="B1535" s="720" t="s">
        <v>6818</v>
      </c>
      <c r="C1535" s="719" t="s">
        <v>30</v>
      </c>
      <c r="D1535" s="721">
        <v>128.76</v>
      </c>
    </row>
    <row r="1536" spans="1:4">
      <c r="A1536" s="1079">
        <v>1630</v>
      </c>
      <c r="B1536" s="1080" t="s">
        <v>6819</v>
      </c>
      <c r="C1536" s="1079" t="s">
        <v>30</v>
      </c>
      <c r="D1536" s="718">
        <v>2834.99</v>
      </c>
    </row>
    <row r="1537" spans="1:4">
      <c r="A1537" s="719">
        <v>1616</v>
      </c>
      <c r="B1537" s="720" t="s">
        <v>6820</v>
      </c>
      <c r="C1537" s="719" t="s">
        <v>30</v>
      </c>
      <c r="D1537" s="721">
        <v>4360.2700000000004</v>
      </c>
    </row>
    <row r="1538" spans="1:4">
      <c r="A1538" s="1079">
        <v>1614</v>
      </c>
      <c r="B1538" s="1080" t="s">
        <v>6821</v>
      </c>
      <c r="C1538" s="1079" t="s">
        <v>30</v>
      </c>
      <c r="D1538" s="718">
        <v>199.28</v>
      </c>
    </row>
    <row r="1539" spans="1:4">
      <c r="A1539" s="719">
        <v>1617</v>
      </c>
      <c r="B1539" s="720" t="s">
        <v>6822</v>
      </c>
      <c r="C1539" s="719" t="s">
        <v>30</v>
      </c>
      <c r="D1539" s="721">
        <v>5205.22</v>
      </c>
    </row>
    <row r="1540" spans="1:4">
      <c r="A1540" s="1079">
        <v>1621</v>
      </c>
      <c r="B1540" s="1080" t="s">
        <v>6823</v>
      </c>
      <c r="C1540" s="1079" t="s">
        <v>30</v>
      </c>
      <c r="D1540" s="718">
        <v>356.4</v>
      </c>
    </row>
    <row r="1541" spans="1:4">
      <c r="A1541" s="719">
        <v>1624</v>
      </c>
      <c r="B1541" s="720" t="s">
        <v>6824</v>
      </c>
      <c r="C1541" s="719" t="s">
        <v>30</v>
      </c>
      <c r="D1541" s="721">
        <v>12794.69</v>
      </c>
    </row>
    <row r="1542" spans="1:4">
      <c r="A1542" s="1079">
        <v>1615</v>
      </c>
      <c r="B1542" s="1080" t="s">
        <v>6825</v>
      </c>
      <c r="C1542" s="1079" t="s">
        <v>30</v>
      </c>
      <c r="D1542" s="718">
        <v>669.27</v>
      </c>
    </row>
    <row r="1543" spans="1:4">
      <c r="A1543" s="719">
        <v>1612</v>
      </c>
      <c r="B1543" s="720" t="s">
        <v>6826</v>
      </c>
      <c r="C1543" s="719" t="s">
        <v>30</v>
      </c>
      <c r="D1543" s="721">
        <v>88.15</v>
      </c>
    </row>
    <row r="1544" spans="1:4">
      <c r="A1544" s="1079">
        <v>1618</v>
      </c>
      <c r="B1544" s="1080" t="s">
        <v>10104</v>
      </c>
      <c r="C1544" s="1079" t="s">
        <v>30</v>
      </c>
      <c r="D1544" s="718">
        <v>919.68</v>
      </c>
    </row>
    <row r="1545" spans="1:4">
      <c r="A1545" s="719">
        <v>14211</v>
      </c>
      <c r="B1545" s="720" t="s">
        <v>11883</v>
      </c>
      <c r="C1545" s="719" t="s">
        <v>30</v>
      </c>
      <c r="D1545" s="721">
        <v>19.66</v>
      </c>
    </row>
    <row r="1546" spans="1:4">
      <c r="A1546" s="1079">
        <v>40934</v>
      </c>
      <c r="B1546" s="1080" t="s">
        <v>8958</v>
      </c>
      <c r="C1546" s="1079" t="s">
        <v>161</v>
      </c>
      <c r="D1546" s="718">
        <v>24503.07</v>
      </c>
    </row>
    <row r="1547" spans="1:4">
      <c r="A1547" s="719">
        <v>34500</v>
      </c>
      <c r="B1547" s="720" t="s">
        <v>8959</v>
      </c>
      <c r="C1547" s="719" t="s">
        <v>171</v>
      </c>
      <c r="D1547" s="721">
        <v>139.18</v>
      </c>
    </row>
    <row r="1548" spans="1:4">
      <c r="A1548" s="1079">
        <v>5328</v>
      </c>
      <c r="B1548" s="1080" t="s">
        <v>2167</v>
      </c>
      <c r="C1548" s="1079" t="s">
        <v>30</v>
      </c>
      <c r="D1548" s="718">
        <v>3.62</v>
      </c>
    </row>
    <row r="1549" spans="1:4">
      <c r="A1549" s="719">
        <v>38200</v>
      </c>
      <c r="B1549" s="720" t="s">
        <v>6827</v>
      </c>
      <c r="C1549" s="719" t="s">
        <v>6828</v>
      </c>
      <c r="D1549" s="721">
        <v>460.97</v>
      </c>
    </row>
    <row r="1550" spans="1:4">
      <c r="A1550" s="1079">
        <v>39269</v>
      </c>
      <c r="B1550" s="1080" t="s">
        <v>10105</v>
      </c>
      <c r="C1550" s="1079" t="s">
        <v>29</v>
      </c>
      <c r="D1550" s="718">
        <v>0.63</v>
      </c>
    </row>
    <row r="1551" spans="1:4">
      <c r="A1551" s="719">
        <v>11889</v>
      </c>
      <c r="B1551" s="720" t="s">
        <v>10106</v>
      </c>
      <c r="C1551" s="719" t="s">
        <v>29</v>
      </c>
      <c r="D1551" s="721">
        <v>0.88</v>
      </c>
    </row>
    <row r="1552" spans="1:4">
      <c r="A1552" s="1079">
        <v>39270</v>
      </c>
      <c r="B1552" s="1080" t="s">
        <v>10237</v>
      </c>
      <c r="C1552" s="1079" t="s">
        <v>29</v>
      </c>
      <c r="D1552" s="718">
        <v>1.05</v>
      </c>
    </row>
    <row r="1553" spans="1:4">
      <c r="A1553" s="719">
        <v>11890</v>
      </c>
      <c r="B1553" s="720" t="s">
        <v>10107</v>
      </c>
      <c r="C1553" s="719" t="s">
        <v>29</v>
      </c>
      <c r="D1553" s="721">
        <v>1.36</v>
      </c>
    </row>
    <row r="1554" spans="1:4">
      <c r="A1554" s="1079">
        <v>11891</v>
      </c>
      <c r="B1554" s="1080" t="s">
        <v>10108</v>
      </c>
      <c r="C1554" s="1079" t="s">
        <v>29</v>
      </c>
      <c r="D1554" s="718">
        <v>2.25</v>
      </c>
    </row>
    <row r="1555" spans="1:4">
      <c r="A1555" s="719">
        <v>11892</v>
      </c>
      <c r="B1555" s="720" t="s">
        <v>10109</v>
      </c>
      <c r="C1555" s="719" t="s">
        <v>29</v>
      </c>
      <c r="D1555" s="721">
        <v>3.46</v>
      </c>
    </row>
    <row r="1556" spans="1:4">
      <c r="A1556" s="1079">
        <v>37601</v>
      </c>
      <c r="B1556" s="1080" t="s">
        <v>2168</v>
      </c>
      <c r="C1556" s="1079" t="s">
        <v>29</v>
      </c>
      <c r="D1556" s="718">
        <v>4.37</v>
      </c>
    </row>
    <row r="1557" spans="1:4">
      <c r="A1557" s="719">
        <v>1634</v>
      </c>
      <c r="B1557" s="720" t="s">
        <v>2169</v>
      </c>
      <c r="C1557" s="719" t="s">
        <v>29</v>
      </c>
      <c r="D1557" s="721">
        <v>4.5199999999999996</v>
      </c>
    </row>
    <row r="1558" spans="1:4">
      <c r="A1558" s="1079">
        <v>5086</v>
      </c>
      <c r="B1558" s="1080" t="s">
        <v>9631</v>
      </c>
      <c r="C1558" s="1079" t="s">
        <v>26</v>
      </c>
      <c r="D1558" s="718">
        <v>23.56</v>
      </c>
    </row>
    <row r="1559" spans="1:4" ht="30">
      <c r="A1559" s="719">
        <v>11280</v>
      </c>
      <c r="B1559" s="720" t="s">
        <v>10238</v>
      </c>
      <c r="C1559" s="719" t="s">
        <v>30</v>
      </c>
      <c r="D1559" s="721">
        <v>13302.31</v>
      </c>
    </row>
    <row r="1560" spans="1:4" ht="30">
      <c r="A1560" s="1079">
        <v>40519</v>
      </c>
      <c r="B1560" s="1080" t="s">
        <v>9632</v>
      </c>
      <c r="C1560" s="1079" t="s">
        <v>30</v>
      </c>
      <c r="D1560" s="718">
        <v>109659.71</v>
      </c>
    </row>
    <row r="1561" spans="1:4">
      <c r="A1561" s="719">
        <v>39869</v>
      </c>
      <c r="B1561" s="720" t="s">
        <v>6829</v>
      </c>
      <c r="C1561" s="719" t="s">
        <v>30</v>
      </c>
      <c r="D1561" s="721">
        <v>5.82</v>
      </c>
    </row>
    <row r="1562" spans="1:4">
      <c r="A1562" s="1079">
        <v>39870</v>
      </c>
      <c r="B1562" s="1080" t="s">
        <v>6830</v>
      </c>
      <c r="C1562" s="1079" t="s">
        <v>30</v>
      </c>
      <c r="D1562" s="718">
        <v>8.91</v>
      </c>
    </row>
    <row r="1563" spans="1:4">
      <c r="A1563" s="719">
        <v>39871</v>
      </c>
      <c r="B1563" s="720" t="s">
        <v>6831</v>
      </c>
      <c r="C1563" s="719" t="s">
        <v>30</v>
      </c>
      <c r="D1563" s="721">
        <v>9.98</v>
      </c>
    </row>
    <row r="1564" spans="1:4">
      <c r="A1564" s="1079">
        <v>12722</v>
      </c>
      <c r="B1564" s="1080" t="s">
        <v>6832</v>
      </c>
      <c r="C1564" s="1079" t="s">
        <v>30</v>
      </c>
      <c r="D1564" s="718">
        <v>334.21</v>
      </c>
    </row>
    <row r="1565" spans="1:4">
      <c r="A1565" s="719">
        <v>12714</v>
      </c>
      <c r="B1565" s="720" t="s">
        <v>6833</v>
      </c>
      <c r="C1565" s="719" t="s">
        <v>30</v>
      </c>
      <c r="D1565" s="721">
        <v>2.1800000000000002</v>
      </c>
    </row>
    <row r="1566" spans="1:4">
      <c r="A1566" s="1079">
        <v>12715</v>
      </c>
      <c r="B1566" s="1080" t="s">
        <v>6834</v>
      </c>
      <c r="C1566" s="1079" t="s">
        <v>30</v>
      </c>
      <c r="D1566" s="718">
        <v>4.92</v>
      </c>
    </row>
    <row r="1567" spans="1:4">
      <c r="A1567" s="719">
        <v>12716</v>
      </c>
      <c r="B1567" s="720" t="s">
        <v>6835</v>
      </c>
      <c r="C1567" s="719" t="s">
        <v>30</v>
      </c>
      <c r="D1567" s="721">
        <v>8.4600000000000009</v>
      </c>
    </row>
    <row r="1568" spans="1:4">
      <c r="A1568" s="1079">
        <v>12717</v>
      </c>
      <c r="B1568" s="1080" t="s">
        <v>6836</v>
      </c>
      <c r="C1568" s="1079" t="s">
        <v>30</v>
      </c>
      <c r="D1568" s="718">
        <v>16.62</v>
      </c>
    </row>
    <row r="1569" spans="1:4">
      <c r="A1569" s="719">
        <v>12718</v>
      </c>
      <c r="B1569" s="720" t="s">
        <v>6837</v>
      </c>
      <c r="C1569" s="719" t="s">
        <v>30</v>
      </c>
      <c r="D1569" s="721">
        <v>25.51</v>
      </c>
    </row>
    <row r="1570" spans="1:4">
      <c r="A1570" s="1079">
        <v>12719</v>
      </c>
      <c r="B1570" s="1080" t="s">
        <v>6838</v>
      </c>
      <c r="C1570" s="1079" t="s">
        <v>30</v>
      </c>
      <c r="D1570" s="718">
        <v>40.5</v>
      </c>
    </row>
    <row r="1571" spans="1:4">
      <c r="A1571" s="719">
        <v>12720</v>
      </c>
      <c r="B1571" s="720" t="s">
        <v>6839</v>
      </c>
      <c r="C1571" s="719" t="s">
        <v>30</v>
      </c>
      <c r="D1571" s="721">
        <v>141.04</v>
      </c>
    </row>
    <row r="1572" spans="1:4">
      <c r="A1572" s="1079">
        <v>12721</v>
      </c>
      <c r="B1572" s="1080" t="s">
        <v>6840</v>
      </c>
      <c r="C1572" s="1079" t="s">
        <v>30</v>
      </c>
      <c r="D1572" s="718">
        <v>135.25</v>
      </c>
    </row>
    <row r="1573" spans="1:4">
      <c r="A1573" s="719">
        <v>3468</v>
      </c>
      <c r="B1573" s="720" t="s">
        <v>11430</v>
      </c>
      <c r="C1573" s="719" t="s">
        <v>30</v>
      </c>
      <c r="D1573" s="721">
        <v>29.01</v>
      </c>
    </row>
    <row r="1574" spans="1:4">
      <c r="A1574" s="1079">
        <v>3465</v>
      </c>
      <c r="B1574" s="1080" t="s">
        <v>11431</v>
      </c>
      <c r="C1574" s="1079" t="s">
        <v>30</v>
      </c>
      <c r="D1574" s="718">
        <v>29.01</v>
      </c>
    </row>
    <row r="1575" spans="1:4">
      <c r="A1575" s="719">
        <v>12403</v>
      </c>
      <c r="B1575" s="720" t="s">
        <v>11432</v>
      </c>
      <c r="C1575" s="719" t="s">
        <v>30</v>
      </c>
      <c r="D1575" s="721">
        <v>20.67</v>
      </c>
    </row>
    <row r="1576" spans="1:4">
      <c r="A1576" s="1079">
        <v>3463</v>
      </c>
      <c r="B1576" s="1080" t="s">
        <v>11433</v>
      </c>
      <c r="C1576" s="1079" t="s">
        <v>30</v>
      </c>
      <c r="D1576" s="718">
        <v>12.08</v>
      </c>
    </row>
    <row r="1577" spans="1:4">
      <c r="A1577" s="719">
        <v>3464</v>
      </c>
      <c r="B1577" s="720" t="s">
        <v>11434</v>
      </c>
      <c r="C1577" s="719" t="s">
        <v>30</v>
      </c>
      <c r="D1577" s="721">
        <v>12.08</v>
      </c>
    </row>
    <row r="1578" spans="1:4">
      <c r="A1578" s="1079">
        <v>3466</v>
      </c>
      <c r="B1578" s="1080" t="s">
        <v>11435</v>
      </c>
      <c r="C1578" s="1079" t="s">
        <v>30</v>
      </c>
      <c r="D1578" s="718">
        <v>73.67</v>
      </c>
    </row>
    <row r="1579" spans="1:4">
      <c r="A1579" s="719">
        <v>3467</v>
      </c>
      <c r="B1579" s="720" t="s">
        <v>11436</v>
      </c>
      <c r="C1579" s="719" t="s">
        <v>30</v>
      </c>
      <c r="D1579" s="721">
        <v>41.61</v>
      </c>
    </row>
    <row r="1580" spans="1:4">
      <c r="A1580" s="1079">
        <v>3462</v>
      </c>
      <c r="B1580" s="1080" t="s">
        <v>11437</v>
      </c>
      <c r="C1580" s="1079" t="s">
        <v>30</v>
      </c>
      <c r="D1580" s="718">
        <v>7.97</v>
      </c>
    </row>
    <row r="1581" spans="1:4">
      <c r="A1581" s="719">
        <v>3446</v>
      </c>
      <c r="B1581" s="720" t="s">
        <v>6841</v>
      </c>
      <c r="C1581" s="719" t="s">
        <v>30</v>
      </c>
      <c r="D1581" s="721">
        <v>24.53</v>
      </c>
    </row>
    <row r="1582" spans="1:4">
      <c r="A1582" s="1079">
        <v>3445</v>
      </c>
      <c r="B1582" s="1080" t="s">
        <v>6842</v>
      </c>
      <c r="C1582" s="1079" t="s">
        <v>30</v>
      </c>
      <c r="D1582" s="718">
        <v>20.02</v>
      </c>
    </row>
    <row r="1583" spans="1:4">
      <c r="A1583" s="719">
        <v>3441</v>
      </c>
      <c r="B1583" s="720" t="s">
        <v>6843</v>
      </c>
      <c r="C1583" s="719" t="s">
        <v>30</v>
      </c>
      <c r="D1583" s="721">
        <v>5.65</v>
      </c>
    </row>
    <row r="1584" spans="1:4">
      <c r="A1584" s="1079">
        <v>3444</v>
      </c>
      <c r="B1584" s="1080" t="s">
        <v>6844</v>
      </c>
      <c r="C1584" s="1079" t="s">
        <v>30</v>
      </c>
      <c r="D1584" s="718">
        <v>12.32</v>
      </c>
    </row>
    <row r="1585" spans="1:4">
      <c r="A1585" s="719">
        <v>12402</v>
      </c>
      <c r="B1585" s="720" t="s">
        <v>6845</v>
      </c>
      <c r="C1585" s="719" t="s">
        <v>30</v>
      </c>
      <c r="D1585" s="721">
        <v>68.95</v>
      </c>
    </row>
    <row r="1586" spans="1:4">
      <c r="A1586" s="1079">
        <v>3447</v>
      </c>
      <c r="B1586" s="1080" t="s">
        <v>6846</v>
      </c>
      <c r="C1586" s="1079" t="s">
        <v>30</v>
      </c>
      <c r="D1586" s="718">
        <v>35.67</v>
      </c>
    </row>
    <row r="1587" spans="1:4">
      <c r="A1587" s="719">
        <v>3442</v>
      </c>
      <c r="B1587" s="720" t="s">
        <v>6847</v>
      </c>
      <c r="C1587" s="719" t="s">
        <v>30</v>
      </c>
      <c r="D1587" s="721">
        <v>8.4499999999999993</v>
      </c>
    </row>
    <row r="1588" spans="1:4">
      <c r="A1588" s="1079">
        <v>3448</v>
      </c>
      <c r="B1588" s="1080" t="s">
        <v>6848</v>
      </c>
      <c r="C1588" s="1079" t="s">
        <v>30</v>
      </c>
      <c r="D1588" s="718">
        <v>100.8</v>
      </c>
    </row>
    <row r="1589" spans="1:4">
      <c r="A1589" s="719">
        <v>3449</v>
      </c>
      <c r="B1589" s="720" t="s">
        <v>6849</v>
      </c>
      <c r="C1589" s="719" t="s">
        <v>30</v>
      </c>
      <c r="D1589" s="721">
        <v>176.63</v>
      </c>
    </row>
    <row r="1590" spans="1:4">
      <c r="A1590" s="1079">
        <v>37438</v>
      </c>
      <c r="B1590" s="1080" t="s">
        <v>2170</v>
      </c>
      <c r="C1590" s="1079" t="s">
        <v>30</v>
      </c>
      <c r="D1590" s="718">
        <v>176.4</v>
      </c>
    </row>
    <row r="1591" spans="1:4">
      <c r="A1591" s="719">
        <v>37439</v>
      </c>
      <c r="B1591" s="720" t="s">
        <v>2171</v>
      </c>
      <c r="C1591" s="719" t="s">
        <v>30</v>
      </c>
      <c r="D1591" s="721">
        <v>1153.3399999999999</v>
      </c>
    </row>
    <row r="1592" spans="1:4">
      <c r="A1592" s="1079">
        <v>37435</v>
      </c>
      <c r="B1592" s="1080" t="s">
        <v>2172</v>
      </c>
      <c r="C1592" s="1079" t="s">
        <v>30</v>
      </c>
      <c r="D1592" s="718">
        <v>20.73</v>
      </c>
    </row>
    <row r="1593" spans="1:4">
      <c r="A1593" s="719">
        <v>37436</v>
      </c>
      <c r="B1593" s="720" t="s">
        <v>2173</v>
      </c>
      <c r="C1593" s="719" t="s">
        <v>30</v>
      </c>
      <c r="D1593" s="721">
        <v>24.46</v>
      </c>
    </row>
    <row r="1594" spans="1:4">
      <c r="A1594" s="1079">
        <v>37437</v>
      </c>
      <c r="B1594" s="1080" t="s">
        <v>2174</v>
      </c>
      <c r="C1594" s="1079" t="s">
        <v>30</v>
      </c>
      <c r="D1594" s="718">
        <v>35.380000000000003</v>
      </c>
    </row>
    <row r="1595" spans="1:4">
      <c r="A1595" s="719">
        <v>3473</v>
      </c>
      <c r="B1595" s="720" t="s">
        <v>6850</v>
      </c>
      <c r="C1595" s="719" t="s">
        <v>30</v>
      </c>
      <c r="D1595" s="721">
        <v>27.73</v>
      </c>
    </row>
    <row r="1596" spans="1:4">
      <c r="A1596" s="1079">
        <v>3474</v>
      </c>
      <c r="B1596" s="1080" t="s">
        <v>6851</v>
      </c>
      <c r="C1596" s="1079" t="s">
        <v>30</v>
      </c>
      <c r="D1596" s="718">
        <v>22.86</v>
      </c>
    </row>
    <row r="1597" spans="1:4">
      <c r="A1597" s="719">
        <v>3450</v>
      </c>
      <c r="B1597" s="720" t="s">
        <v>6852</v>
      </c>
      <c r="C1597" s="719" t="s">
        <v>30</v>
      </c>
      <c r="D1597" s="721">
        <v>6.62</v>
      </c>
    </row>
    <row r="1598" spans="1:4">
      <c r="A1598" s="1079">
        <v>3443</v>
      </c>
      <c r="B1598" s="1080" t="s">
        <v>6853</v>
      </c>
      <c r="C1598" s="1079" t="s">
        <v>30</v>
      </c>
      <c r="D1598" s="718">
        <v>14.22</v>
      </c>
    </row>
    <row r="1599" spans="1:4">
      <c r="A1599" s="719">
        <v>3453</v>
      </c>
      <c r="B1599" s="720" t="s">
        <v>6854</v>
      </c>
      <c r="C1599" s="719" t="s">
        <v>30</v>
      </c>
      <c r="D1599" s="721">
        <v>80.95</v>
      </c>
    </row>
    <row r="1600" spans="1:4">
      <c r="A1600" s="1079">
        <v>3452</v>
      </c>
      <c r="B1600" s="1080" t="s">
        <v>6855</v>
      </c>
      <c r="C1600" s="1079" t="s">
        <v>30</v>
      </c>
      <c r="D1600" s="718">
        <v>39.96</v>
      </c>
    </row>
    <row r="1601" spans="1:4">
      <c r="A1601" s="719">
        <v>3451</v>
      </c>
      <c r="B1601" s="720" t="s">
        <v>6856</v>
      </c>
      <c r="C1601" s="719" t="s">
        <v>30</v>
      </c>
      <c r="D1601" s="721">
        <v>7.92</v>
      </c>
    </row>
    <row r="1602" spans="1:4">
      <c r="A1602" s="1079">
        <v>3454</v>
      </c>
      <c r="B1602" s="1080" t="s">
        <v>6857</v>
      </c>
      <c r="C1602" s="1079" t="s">
        <v>30</v>
      </c>
      <c r="D1602" s="718">
        <v>123.12</v>
      </c>
    </row>
    <row r="1603" spans="1:4">
      <c r="A1603" s="719">
        <v>3458</v>
      </c>
      <c r="B1603" s="720" t="s">
        <v>6858</v>
      </c>
      <c r="C1603" s="719" t="s">
        <v>30</v>
      </c>
      <c r="D1603" s="721">
        <v>22.23</v>
      </c>
    </row>
    <row r="1604" spans="1:4">
      <c r="A1604" s="1079">
        <v>3457</v>
      </c>
      <c r="B1604" s="1080" t="s">
        <v>6859</v>
      </c>
      <c r="C1604" s="1079" t="s">
        <v>30</v>
      </c>
      <c r="D1604" s="718">
        <v>16.690000000000001</v>
      </c>
    </row>
    <row r="1605" spans="1:4">
      <c r="A1605" s="719">
        <v>3455</v>
      </c>
      <c r="B1605" s="720" t="s">
        <v>6860</v>
      </c>
      <c r="C1605" s="719" t="s">
        <v>30</v>
      </c>
      <c r="D1605" s="721">
        <v>4.74</v>
      </c>
    </row>
    <row r="1606" spans="1:4">
      <c r="A1606" s="1079">
        <v>3472</v>
      </c>
      <c r="B1606" s="1080" t="s">
        <v>6861</v>
      </c>
      <c r="C1606" s="1079" t="s">
        <v>30</v>
      </c>
      <c r="D1606" s="718">
        <v>10.65</v>
      </c>
    </row>
    <row r="1607" spans="1:4">
      <c r="A1607" s="719">
        <v>3470</v>
      </c>
      <c r="B1607" s="720" t="s">
        <v>6862</v>
      </c>
      <c r="C1607" s="719" t="s">
        <v>30</v>
      </c>
      <c r="D1607" s="721">
        <v>62.07</v>
      </c>
    </row>
    <row r="1608" spans="1:4">
      <c r="A1608" s="1079">
        <v>3471</v>
      </c>
      <c r="B1608" s="1080" t="s">
        <v>6863</v>
      </c>
      <c r="C1608" s="1079" t="s">
        <v>30</v>
      </c>
      <c r="D1608" s="718">
        <v>34.11</v>
      </c>
    </row>
    <row r="1609" spans="1:4">
      <c r="A1609" s="719">
        <v>3456</v>
      </c>
      <c r="B1609" s="720" t="s">
        <v>6864</v>
      </c>
      <c r="C1609" s="719" t="s">
        <v>30</v>
      </c>
      <c r="D1609" s="721">
        <v>7.09</v>
      </c>
    </row>
    <row r="1610" spans="1:4">
      <c r="A1610" s="1079">
        <v>3459</v>
      </c>
      <c r="B1610" s="1080" t="s">
        <v>6865</v>
      </c>
      <c r="C1610" s="1079" t="s">
        <v>30</v>
      </c>
      <c r="D1610" s="718">
        <v>87.55</v>
      </c>
    </row>
    <row r="1611" spans="1:4">
      <c r="A1611" s="719">
        <v>3469</v>
      </c>
      <c r="B1611" s="720" t="s">
        <v>6866</v>
      </c>
      <c r="C1611" s="719" t="s">
        <v>30</v>
      </c>
      <c r="D1611" s="721">
        <v>166.51</v>
      </c>
    </row>
    <row r="1612" spans="1:4">
      <c r="A1612" s="1079">
        <v>3460</v>
      </c>
      <c r="B1612" s="1080" t="s">
        <v>6867</v>
      </c>
      <c r="C1612" s="1079" t="s">
        <v>30</v>
      </c>
      <c r="D1612" s="718">
        <v>242.96</v>
      </c>
    </row>
    <row r="1613" spans="1:4">
      <c r="A1613" s="719">
        <v>3461</v>
      </c>
      <c r="B1613" s="720" t="s">
        <v>6868</v>
      </c>
      <c r="C1613" s="719" t="s">
        <v>30</v>
      </c>
      <c r="D1613" s="721">
        <v>621</v>
      </c>
    </row>
    <row r="1614" spans="1:4">
      <c r="A1614" s="1079">
        <v>37433</v>
      </c>
      <c r="B1614" s="1080" t="s">
        <v>2175</v>
      </c>
      <c r="C1614" s="1079" t="s">
        <v>30</v>
      </c>
      <c r="D1614" s="718">
        <v>176.4</v>
      </c>
    </row>
    <row r="1615" spans="1:4">
      <c r="A1615" s="719">
        <v>37430</v>
      </c>
      <c r="B1615" s="720" t="s">
        <v>2176</v>
      </c>
      <c r="C1615" s="719" t="s">
        <v>30</v>
      </c>
      <c r="D1615" s="721">
        <v>22.1</v>
      </c>
    </row>
    <row r="1616" spans="1:4">
      <c r="A1616" s="1079">
        <v>37434</v>
      </c>
      <c r="B1616" s="1080" t="s">
        <v>2177</v>
      </c>
      <c r="C1616" s="1079" t="s">
        <v>30</v>
      </c>
      <c r="D1616" s="718">
        <v>1644.82</v>
      </c>
    </row>
    <row r="1617" spans="1:4">
      <c r="A1617" s="719">
        <v>37431</v>
      </c>
      <c r="B1617" s="720" t="s">
        <v>2178</v>
      </c>
      <c r="C1617" s="719" t="s">
        <v>30</v>
      </c>
      <c r="D1617" s="721">
        <v>29.99</v>
      </c>
    </row>
    <row r="1618" spans="1:4">
      <c r="A1618" s="1079">
        <v>37432</v>
      </c>
      <c r="B1618" s="1080" t="s">
        <v>2179</v>
      </c>
      <c r="C1618" s="1079" t="s">
        <v>30</v>
      </c>
      <c r="D1618" s="718">
        <v>55.31</v>
      </c>
    </row>
    <row r="1619" spans="1:4" ht="30">
      <c r="A1619" s="719">
        <v>37413</v>
      </c>
      <c r="B1619" s="720" t="s">
        <v>2180</v>
      </c>
      <c r="C1619" s="719" t="s">
        <v>30</v>
      </c>
      <c r="D1619" s="721">
        <v>1.89</v>
      </c>
    </row>
    <row r="1620" spans="1:4" ht="30">
      <c r="A1620" s="1079">
        <v>37414</v>
      </c>
      <c r="B1620" s="1080" t="s">
        <v>2181</v>
      </c>
      <c r="C1620" s="1079" t="s">
        <v>30</v>
      </c>
      <c r="D1620" s="718">
        <v>2.15</v>
      </c>
    </row>
    <row r="1621" spans="1:4" ht="30">
      <c r="A1621" s="719">
        <v>37415</v>
      </c>
      <c r="B1621" s="720" t="s">
        <v>2182</v>
      </c>
      <c r="C1621" s="719" t="s">
        <v>30</v>
      </c>
      <c r="D1621" s="721">
        <v>3.91</v>
      </c>
    </row>
    <row r="1622" spans="1:4">
      <c r="A1622" s="1079">
        <v>37416</v>
      </c>
      <c r="B1622" s="1080" t="s">
        <v>6869</v>
      </c>
      <c r="C1622" s="1079" t="s">
        <v>30</v>
      </c>
      <c r="D1622" s="718">
        <v>1.77</v>
      </c>
    </row>
    <row r="1623" spans="1:4">
      <c r="A1623" s="719">
        <v>37417</v>
      </c>
      <c r="B1623" s="720" t="s">
        <v>6870</v>
      </c>
      <c r="C1623" s="719" t="s">
        <v>30</v>
      </c>
      <c r="D1623" s="721">
        <v>2.5499999999999998</v>
      </c>
    </row>
    <row r="1624" spans="1:4">
      <c r="A1624" s="1079">
        <v>3112</v>
      </c>
      <c r="B1624" s="1080" t="s">
        <v>9633</v>
      </c>
      <c r="C1624" s="1079" t="s">
        <v>50</v>
      </c>
      <c r="D1624" s="718">
        <v>47.6</v>
      </c>
    </row>
    <row r="1625" spans="1:4">
      <c r="A1625" s="719">
        <v>3113</v>
      </c>
      <c r="B1625" s="720" t="s">
        <v>9634</v>
      </c>
      <c r="C1625" s="719" t="s">
        <v>50</v>
      </c>
      <c r="D1625" s="721">
        <v>54.84</v>
      </c>
    </row>
    <row r="1626" spans="1:4" ht="30">
      <c r="A1626" s="1079">
        <v>3114</v>
      </c>
      <c r="B1626" s="1080" t="s">
        <v>9635</v>
      </c>
      <c r="C1626" s="1079" t="s">
        <v>30</v>
      </c>
      <c r="D1626" s="718">
        <v>24.77</v>
      </c>
    </row>
    <row r="1627" spans="1:4">
      <c r="A1627" s="719">
        <v>34519</v>
      </c>
      <c r="B1627" s="720" t="s">
        <v>6871</v>
      </c>
      <c r="C1627" s="719" t="s">
        <v>30</v>
      </c>
      <c r="D1627" s="721">
        <v>73.52</v>
      </c>
    </row>
    <row r="1628" spans="1:4">
      <c r="A1628" s="1079">
        <v>10510</v>
      </c>
      <c r="B1628" s="1080" t="s">
        <v>9636</v>
      </c>
      <c r="C1628" s="1079" t="s">
        <v>30</v>
      </c>
      <c r="D1628" s="718">
        <v>65.62</v>
      </c>
    </row>
    <row r="1629" spans="1:4">
      <c r="A1629" s="719">
        <v>1649</v>
      </c>
      <c r="B1629" s="720" t="s">
        <v>6872</v>
      </c>
      <c r="C1629" s="719" t="s">
        <v>30</v>
      </c>
      <c r="D1629" s="721">
        <v>52.42</v>
      </c>
    </row>
    <row r="1630" spans="1:4">
      <c r="A1630" s="1079">
        <v>1653</v>
      </c>
      <c r="B1630" s="1080" t="s">
        <v>6873</v>
      </c>
      <c r="C1630" s="1079" t="s">
        <v>30</v>
      </c>
      <c r="D1630" s="718">
        <v>41.06</v>
      </c>
    </row>
    <row r="1631" spans="1:4">
      <c r="A1631" s="719">
        <v>1647</v>
      </c>
      <c r="B1631" s="720" t="s">
        <v>6874</v>
      </c>
      <c r="C1631" s="719" t="s">
        <v>30</v>
      </c>
      <c r="D1631" s="721">
        <v>14.7</v>
      </c>
    </row>
    <row r="1632" spans="1:4">
      <c r="A1632" s="1079">
        <v>1648</v>
      </c>
      <c r="B1632" s="1080" t="s">
        <v>6875</v>
      </c>
      <c r="C1632" s="1079" t="s">
        <v>30</v>
      </c>
      <c r="D1632" s="718">
        <v>28.23</v>
      </c>
    </row>
    <row r="1633" spans="1:4">
      <c r="A1633" s="719">
        <v>1651</v>
      </c>
      <c r="B1633" s="720" t="s">
        <v>6876</v>
      </c>
      <c r="C1633" s="719" t="s">
        <v>30</v>
      </c>
      <c r="D1633" s="721">
        <v>130.97999999999999</v>
      </c>
    </row>
    <row r="1634" spans="1:4">
      <c r="A1634" s="1079">
        <v>1650</v>
      </c>
      <c r="B1634" s="1080" t="s">
        <v>6877</v>
      </c>
      <c r="C1634" s="1079" t="s">
        <v>30</v>
      </c>
      <c r="D1634" s="718">
        <v>72.400000000000006</v>
      </c>
    </row>
    <row r="1635" spans="1:4">
      <c r="A1635" s="719">
        <v>1654</v>
      </c>
      <c r="B1635" s="720" t="s">
        <v>6878</v>
      </c>
      <c r="C1635" s="719" t="s">
        <v>30</v>
      </c>
      <c r="D1635" s="721">
        <v>20.18</v>
      </c>
    </row>
    <row r="1636" spans="1:4">
      <c r="A1636" s="1079">
        <v>1652</v>
      </c>
      <c r="B1636" s="1080" t="s">
        <v>6879</v>
      </c>
      <c r="C1636" s="1079" t="s">
        <v>30</v>
      </c>
      <c r="D1636" s="718">
        <v>187.99</v>
      </c>
    </row>
    <row r="1637" spans="1:4">
      <c r="A1637" s="719">
        <v>1727</v>
      </c>
      <c r="B1637" s="720" t="s">
        <v>6880</v>
      </c>
      <c r="C1637" s="719" t="s">
        <v>30</v>
      </c>
      <c r="D1637" s="721">
        <v>61.81</v>
      </c>
    </row>
    <row r="1638" spans="1:4">
      <c r="A1638" s="1079">
        <v>12920</v>
      </c>
      <c r="B1638" s="1080" t="s">
        <v>2183</v>
      </c>
      <c r="C1638" s="1079" t="s">
        <v>30</v>
      </c>
      <c r="D1638" s="718">
        <v>81.680000000000007</v>
      </c>
    </row>
    <row r="1639" spans="1:4">
      <c r="A1639" s="719">
        <v>1725</v>
      </c>
      <c r="B1639" s="720" t="s">
        <v>2184</v>
      </c>
      <c r="C1639" s="719" t="s">
        <v>30</v>
      </c>
      <c r="D1639" s="721">
        <v>17.829999999999998</v>
      </c>
    </row>
    <row r="1640" spans="1:4">
      <c r="A1640" s="1079">
        <v>12943</v>
      </c>
      <c r="B1640" s="1080" t="s">
        <v>2185</v>
      </c>
      <c r="C1640" s="1079" t="s">
        <v>30</v>
      </c>
      <c r="D1640" s="718">
        <v>44</v>
      </c>
    </row>
    <row r="1641" spans="1:4">
      <c r="A1641" s="719">
        <v>1747</v>
      </c>
      <c r="B1641" s="720" t="s">
        <v>6881</v>
      </c>
      <c r="C1641" s="719" t="s">
        <v>30</v>
      </c>
      <c r="D1641" s="721">
        <v>122.89</v>
      </c>
    </row>
    <row r="1642" spans="1:4">
      <c r="A1642" s="1079">
        <v>1744</v>
      </c>
      <c r="B1642" s="1080" t="s">
        <v>6882</v>
      </c>
      <c r="C1642" s="1079" t="s">
        <v>30</v>
      </c>
      <c r="D1642" s="718">
        <v>85.12</v>
      </c>
    </row>
    <row r="1643" spans="1:4">
      <c r="A1643" s="719">
        <v>1743</v>
      </c>
      <c r="B1643" s="720" t="s">
        <v>6883</v>
      </c>
      <c r="C1643" s="719" t="s">
        <v>30</v>
      </c>
      <c r="D1643" s="721">
        <v>111.77</v>
      </c>
    </row>
    <row r="1644" spans="1:4">
      <c r="A1644" s="1079">
        <v>7241</v>
      </c>
      <c r="B1644" s="1080" t="s">
        <v>6884</v>
      </c>
      <c r="C1644" s="1079" t="s">
        <v>0</v>
      </c>
      <c r="D1644" s="718">
        <v>53.29</v>
      </c>
    </row>
    <row r="1645" spans="1:4" ht="30">
      <c r="A1645" s="719">
        <v>39640</v>
      </c>
      <c r="B1645" s="720" t="s">
        <v>6885</v>
      </c>
      <c r="C1645" s="719" t="s">
        <v>30</v>
      </c>
      <c r="D1645" s="721">
        <v>4.8499999999999996</v>
      </c>
    </row>
    <row r="1646" spans="1:4" ht="30">
      <c r="A1646" s="1079">
        <v>11013</v>
      </c>
      <c r="B1646" s="1080" t="s">
        <v>11438</v>
      </c>
      <c r="C1646" s="1079" t="s">
        <v>30</v>
      </c>
      <c r="D1646" s="718">
        <v>9.98</v>
      </c>
    </row>
    <row r="1647" spans="1:4" ht="30">
      <c r="A1647" s="719">
        <v>11017</v>
      </c>
      <c r="B1647" s="720" t="s">
        <v>10239</v>
      </c>
      <c r="C1647" s="719" t="s">
        <v>30</v>
      </c>
      <c r="D1647" s="721">
        <v>4.26</v>
      </c>
    </row>
    <row r="1648" spans="1:4" ht="30">
      <c r="A1648" s="1079">
        <v>20236</v>
      </c>
      <c r="B1648" s="1080" t="s">
        <v>10240</v>
      </c>
      <c r="C1648" s="1079" t="s">
        <v>30</v>
      </c>
      <c r="D1648" s="718">
        <v>18.760000000000002</v>
      </c>
    </row>
    <row r="1649" spans="1:4">
      <c r="A1649" s="719">
        <v>7215</v>
      </c>
      <c r="B1649" s="720" t="s">
        <v>10241</v>
      </c>
      <c r="C1649" s="719" t="s">
        <v>30</v>
      </c>
      <c r="D1649" s="721">
        <v>16.059999999999999</v>
      </c>
    </row>
    <row r="1650" spans="1:4">
      <c r="A1650" s="1079">
        <v>7216</v>
      </c>
      <c r="B1650" s="1080" t="s">
        <v>10242</v>
      </c>
      <c r="C1650" s="1079" t="s">
        <v>30</v>
      </c>
      <c r="D1650" s="718">
        <v>67.14</v>
      </c>
    </row>
    <row r="1651" spans="1:4">
      <c r="A1651" s="719">
        <v>20235</v>
      </c>
      <c r="B1651" s="720" t="s">
        <v>6886</v>
      </c>
      <c r="C1651" s="719" t="s">
        <v>30</v>
      </c>
      <c r="D1651" s="721">
        <v>33.950000000000003</v>
      </c>
    </row>
    <row r="1652" spans="1:4">
      <c r="A1652" s="1079">
        <v>7181</v>
      </c>
      <c r="B1652" s="1080" t="s">
        <v>6887</v>
      </c>
      <c r="C1652" s="1079" t="s">
        <v>30</v>
      </c>
      <c r="D1652" s="718">
        <v>4.66</v>
      </c>
    </row>
    <row r="1653" spans="1:4">
      <c r="A1653" s="719">
        <v>40866</v>
      </c>
      <c r="B1653" s="720" t="s">
        <v>8885</v>
      </c>
      <c r="C1653" s="719" t="s">
        <v>30</v>
      </c>
      <c r="D1653" s="721">
        <v>6.4</v>
      </c>
    </row>
    <row r="1654" spans="1:4">
      <c r="A1654" s="1079">
        <v>7214</v>
      </c>
      <c r="B1654" s="1080" t="s">
        <v>6888</v>
      </c>
      <c r="C1654" s="1079" t="s">
        <v>30</v>
      </c>
      <c r="D1654" s="718">
        <v>23</v>
      </c>
    </row>
    <row r="1655" spans="1:4" ht="30">
      <c r="A1655" s="719">
        <v>7219</v>
      </c>
      <c r="B1655" s="720" t="s">
        <v>10243</v>
      </c>
      <c r="C1655" s="719" t="s">
        <v>30</v>
      </c>
      <c r="D1655" s="721">
        <v>23.81</v>
      </c>
    </row>
    <row r="1656" spans="1:4">
      <c r="A1656" s="1079">
        <v>37972</v>
      </c>
      <c r="B1656" s="1080" t="s">
        <v>8579</v>
      </c>
      <c r="C1656" s="1079" t="s">
        <v>30</v>
      </c>
      <c r="D1656" s="718">
        <v>5.6</v>
      </c>
    </row>
    <row r="1657" spans="1:4">
      <c r="A1657" s="719">
        <v>37973</v>
      </c>
      <c r="B1657" s="720" t="s">
        <v>8580</v>
      </c>
      <c r="C1657" s="719" t="s">
        <v>30</v>
      </c>
      <c r="D1657" s="721">
        <v>8.9600000000000009</v>
      </c>
    </row>
    <row r="1658" spans="1:4">
      <c r="A1658" s="1079">
        <v>37971</v>
      </c>
      <c r="B1658" s="1080" t="s">
        <v>8581</v>
      </c>
      <c r="C1658" s="1079" t="s">
        <v>30</v>
      </c>
      <c r="D1658" s="718">
        <v>3.36</v>
      </c>
    </row>
    <row r="1659" spans="1:4">
      <c r="A1659" s="719">
        <v>20094</v>
      </c>
      <c r="B1659" s="720" t="s">
        <v>2186</v>
      </c>
      <c r="C1659" s="719" t="s">
        <v>30</v>
      </c>
      <c r="D1659" s="721">
        <v>8.68</v>
      </c>
    </row>
    <row r="1660" spans="1:4">
      <c r="A1660" s="1079">
        <v>20095</v>
      </c>
      <c r="B1660" s="1080" t="s">
        <v>2187</v>
      </c>
      <c r="C1660" s="1079" t="s">
        <v>30</v>
      </c>
      <c r="D1660" s="718">
        <v>14.7</v>
      </c>
    </row>
    <row r="1661" spans="1:4">
      <c r="A1661" s="719">
        <v>1954</v>
      </c>
      <c r="B1661" s="720" t="s">
        <v>2188</v>
      </c>
      <c r="C1661" s="719" t="s">
        <v>30</v>
      </c>
      <c r="D1661" s="721">
        <v>85.72</v>
      </c>
    </row>
    <row r="1662" spans="1:4">
      <c r="A1662" s="1079">
        <v>1926</v>
      </c>
      <c r="B1662" s="1080" t="s">
        <v>2189</v>
      </c>
      <c r="C1662" s="1079" t="s">
        <v>30</v>
      </c>
      <c r="D1662" s="718">
        <v>1.51</v>
      </c>
    </row>
    <row r="1663" spans="1:4">
      <c r="A1663" s="719">
        <v>1927</v>
      </c>
      <c r="B1663" s="720" t="s">
        <v>2190</v>
      </c>
      <c r="C1663" s="719" t="s">
        <v>30</v>
      </c>
      <c r="D1663" s="721">
        <v>1.83</v>
      </c>
    </row>
    <row r="1664" spans="1:4">
      <c r="A1664" s="1079">
        <v>1923</v>
      </c>
      <c r="B1664" s="1080" t="s">
        <v>2191</v>
      </c>
      <c r="C1664" s="1079" t="s">
        <v>30</v>
      </c>
      <c r="D1664" s="718">
        <v>2.97</v>
      </c>
    </row>
    <row r="1665" spans="1:4">
      <c r="A1665" s="719">
        <v>1929</v>
      </c>
      <c r="B1665" s="720" t="s">
        <v>2192</v>
      </c>
      <c r="C1665" s="719" t="s">
        <v>30</v>
      </c>
      <c r="D1665" s="721">
        <v>3.77</v>
      </c>
    </row>
    <row r="1666" spans="1:4">
      <c r="A1666" s="1079">
        <v>1930</v>
      </c>
      <c r="B1666" s="1080" t="s">
        <v>2193</v>
      </c>
      <c r="C1666" s="1079" t="s">
        <v>30</v>
      </c>
      <c r="D1666" s="718">
        <v>7.82</v>
      </c>
    </row>
    <row r="1667" spans="1:4">
      <c r="A1667" s="719">
        <v>1924</v>
      </c>
      <c r="B1667" s="720" t="s">
        <v>2194</v>
      </c>
      <c r="C1667" s="719" t="s">
        <v>30</v>
      </c>
      <c r="D1667" s="721">
        <v>13.26</v>
      </c>
    </row>
    <row r="1668" spans="1:4">
      <c r="A1668" s="1079">
        <v>1922</v>
      </c>
      <c r="B1668" s="1080" t="s">
        <v>2195</v>
      </c>
      <c r="C1668" s="1079" t="s">
        <v>30</v>
      </c>
      <c r="D1668" s="718">
        <v>26.9</v>
      </c>
    </row>
    <row r="1669" spans="1:4">
      <c r="A1669" s="719">
        <v>1953</v>
      </c>
      <c r="B1669" s="720" t="s">
        <v>2196</v>
      </c>
      <c r="C1669" s="719" t="s">
        <v>30</v>
      </c>
      <c r="D1669" s="721">
        <v>32.130000000000003</v>
      </c>
    </row>
    <row r="1670" spans="1:4">
      <c r="A1670" s="1079">
        <v>1962</v>
      </c>
      <c r="B1670" s="1080" t="s">
        <v>2197</v>
      </c>
      <c r="C1670" s="1079" t="s">
        <v>30</v>
      </c>
      <c r="D1670" s="718">
        <v>93.57</v>
      </c>
    </row>
    <row r="1671" spans="1:4">
      <c r="A1671" s="719">
        <v>1955</v>
      </c>
      <c r="B1671" s="720" t="s">
        <v>2198</v>
      </c>
      <c r="C1671" s="719" t="s">
        <v>30</v>
      </c>
      <c r="D1671" s="721">
        <v>1.59</v>
      </c>
    </row>
    <row r="1672" spans="1:4">
      <c r="A1672" s="1079">
        <v>1956</v>
      </c>
      <c r="B1672" s="1080" t="s">
        <v>2199</v>
      </c>
      <c r="C1672" s="1079" t="s">
        <v>30</v>
      </c>
      <c r="D1672" s="718">
        <v>2.29</v>
      </c>
    </row>
    <row r="1673" spans="1:4">
      <c r="A1673" s="719">
        <v>1957</v>
      </c>
      <c r="B1673" s="720" t="s">
        <v>2200</v>
      </c>
      <c r="C1673" s="719" t="s">
        <v>30</v>
      </c>
      <c r="D1673" s="721">
        <v>4.63</v>
      </c>
    </row>
    <row r="1674" spans="1:4">
      <c r="A1674" s="1079">
        <v>1958</v>
      </c>
      <c r="B1674" s="1080" t="s">
        <v>2201</v>
      </c>
      <c r="C1674" s="1079" t="s">
        <v>30</v>
      </c>
      <c r="D1674" s="718">
        <v>8.4</v>
      </c>
    </row>
    <row r="1675" spans="1:4">
      <c r="A1675" s="719">
        <v>1959</v>
      </c>
      <c r="B1675" s="720" t="s">
        <v>2202</v>
      </c>
      <c r="C1675" s="719" t="s">
        <v>30</v>
      </c>
      <c r="D1675" s="721">
        <v>9.27</v>
      </c>
    </row>
    <row r="1676" spans="1:4">
      <c r="A1676" s="1079">
        <v>1925</v>
      </c>
      <c r="B1676" s="1080" t="s">
        <v>2203</v>
      </c>
      <c r="C1676" s="1079" t="s">
        <v>30</v>
      </c>
      <c r="D1676" s="718">
        <v>21.41</v>
      </c>
    </row>
    <row r="1677" spans="1:4">
      <c r="A1677" s="719">
        <v>1960</v>
      </c>
      <c r="B1677" s="720" t="s">
        <v>2204</v>
      </c>
      <c r="C1677" s="719" t="s">
        <v>30</v>
      </c>
      <c r="D1677" s="721">
        <v>36.97</v>
      </c>
    </row>
    <row r="1678" spans="1:4">
      <c r="A1678" s="1079">
        <v>1961</v>
      </c>
      <c r="B1678" s="1080" t="s">
        <v>2205</v>
      </c>
      <c r="C1678" s="1079" t="s">
        <v>30</v>
      </c>
      <c r="D1678" s="718">
        <v>44.38</v>
      </c>
    </row>
    <row r="1679" spans="1:4">
      <c r="A1679" s="719">
        <v>38426</v>
      </c>
      <c r="B1679" s="720" t="s">
        <v>8582</v>
      </c>
      <c r="C1679" s="719" t="s">
        <v>30</v>
      </c>
      <c r="D1679" s="721">
        <v>17.78</v>
      </c>
    </row>
    <row r="1680" spans="1:4">
      <c r="A1680" s="1079">
        <v>38427</v>
      </c>
      <c r="B1680" s="1080" t="s">
        <v>8583</v>
      </c>
      <c r="C1680" s="1079" t="s">
        <v>30</v>
      </c>
      <c r="D1680" s="718">
        <v>36.49</v>
      </c>
    </row>
    <row r="1681" spans="1:4">
      <c r="A1681" s="719">
        <v>38425</v>
      </c>
      <c r="B1681" s="720" t="s">
        <v>8584</v>
      </c>
      <c r="C1681" s="719" t="s">
        <v>30</v>
      </c>
      <c r="D1681" s="721">
        <v>9.26</v>
      </c>
    </row>
    <row r="1682" spans="1:4">
      <c r="A1682" s="1079">
        <v>38423</v>
      </c>
      <c r="B1682" s="1080" t="s">
        <v>8585</v>
      </c>
      <c r="C1682" s="1079" t="s">
        <v>30</v>
      </c>
      <c r="D1682" s="718">
        <v>30.45</v>
      </c>
    </row>
    <row r="1683" spans="1:4">
      <c r="A1683" s="719">
        <v>38424</v>
      </c>
      <c r="B1683" s="720" t="s">
        <v>8586</v>
      </c>
      <c r="C1683" s="719" t="s">
        <v>30</v>
      </c>
      <c r="D1683" s="721">
        <v>45.62</v>
      </c>
    </row>
    <row r="1684" spans="1:4">
      <c r="A1684" s="1079">
        <v>38421</v>
      </c>
      <c r="B1684" s="1080" t="s">
        <v>8587</v>
      </c>
      <c r="C1684" s="1079" t="s">
        <v>30</v>
      </c>
      <c r="D1684" s="718">
        <v>17.29</v>
      </c>
    </row>
    <row r="1685" spans="1:4">
      <c r="A1685" s="719">
        <v>38422</v>
      </c>
      <c r="B1685" s="720" t="s">
        <v>8588</v>
      </c>
      <c r="C1685" s="719" t="s">
        <v>30</v>
      </c>
      <c r="D1685" s="721">
        <v>19.47</v>
      </c>
    </row>
    <row r="1686" spans="1:4">
      <c r="A1686" s="1079">
        <v>39866</v>
      </c>
      <c r="B1686" s="1080" t="s">
        <v>6889</v>
      </c>
      <c r="C1686" s="1079" t="s">
        <v>30</v>
      </c>
      <c r="D1686" s="718">
        <v>7.71</v>
      </c>
    </row>
    <row r="1687" spans="1:4" ht="30">
      <c r="A1687" s="719">
        <v>39867</v>
      </c>
      <c r="B1687" s="720" t="s">
        <v>11884</v>
      </c>
      <c r="C1687" s="719" t="s">
        <v>30</v>
      </c>
      <c r="D1687" s="721">
        <v>17.149999999999999</v>
      </c>
    </row>
    <row r="1688" spans="1:4">
      <c r="A1688" s="1079">
        <v>39868</v>
      </c>
      <c r="B1688" s="1080" t="s">
        <v>6890</v>
      </c>
      <c r="C1688" s="1079" t="s">
        <v>30</v>
      </c>
      <c r="D1688" s="718">
        <v>30.9</v>
      </c>
    </row>
    <row r="1689" spans="1:4">
      <c r="A1689" s="719">
        <v>37999</v>
      </c>
      <c r="B1689" s="720" t="s">
        <v>8589</v>
      </c>
      <c r="C1689" s="719" t="s">
        <v>30</v>
      </c>
      <c r="D1689" s="721">
        <v>5.37</v>
      </c>
    </row>
    <row r="1690" spans="1:4">
      <c r="A1690" s="1079">
        <v>38000</v>
      </c>
      <c r="B1690" s="1080" t="s">
        <v>8590</v>
      </c>
      <c r="C1690" s="1079" t="s">
        <v>30</v>
      </c>
      <c r="D1690" s="718">
        <v>7.1</v>
      </c>
    </row>
    <row r="1691" spans="1:4">
      <c r="A1691" s="719">
        <v>38129</v>
      </c>
      <c r="B1691" s="720" t="s">
        <v>6891</v>
      </c>
      <c r="C1691" s="719" t="s">
        <v>30</v>
      </c>
      <c r="D1691" s="721">
        <v>3.03</v>
      </c>
    </row>
    <row r="1692" spans="1:4">
      <c r="A1692" s="1079">
        <v>38025</v>
      </c>
      <c r="B1692" s="1080" t="s">
        <v>6892</v>
      </c>
      <c r="C1692" s="1079" t="s">
        <v>30</v>
      </c>
      <c r="D1692" s="718">
        <v>4.95</v>
      </c>
    </row>
    <row r="1693" spans="1:4">
      <c r="A1693" s="719">
        <v>38026</v>
      </c>
      <c r="B1693" s="720" t="s">
        <v>6893</v>
      </c>
      <c r="C1693" s="719" t="s">
        <v>30</v>
      </c>
      <c r="D1693" s="721">
        <v>12.8</v>
      </c>
    </row>
    <row r="1694" spans="1:4">
      <c r="A1694" s="1079">
        <v>2628</v>
      </c>
      <c r="B1694" s="1080" t="s">
        <v>11439</v>
      </c>
      <c r="C1694" s="1079" t="s">
        <v>30</v>
      </c>
      <c r="D1694" s="718">
        <v>110.39</v>
      </c>
    </row>
    <row r="1695" spans="1:4">
      <c r="A1695" s="719">
        <v>2622</v>
      </c>
      <c r="B1695" s="720" t="s">
        <v>11440</v>
      </c>
      <c r="C1695" s="719" t="s">
        <v>30</v>
      </c>
      <c r="D1695" s="721">
        <v>2.62</v>
      </c>
    </row>
    <row r="1696" spans="1:4">
      <c r="A1696" s="1079">
        <v>2623</v>
      </c>
      <c r="B1696" s="1080" t="s">
        <v>11441</v>
      </c>
      <c r="C1696" s="1079" t="s">
        <v>30</v>
      </c>
      <c r="D1696" s="718">
        <v>3.15</v>
      </c>
    </row>
    <row r="1697" spans="1:4">
      <c r="A1697" s="719">
        <v>2624</v>
      </c>
      <c r="B1697" s="720" t="s">
        <v>11442</v>
      </c>
      <c r="C1697" s="719" t="s">
        <v>30</v>
      </c>
      <c r="D1697" s="721">
        <v>5.01</v>
      </c>
    </row>
    <row r="1698" spans="1:4">
      <c r="A1698" s="1079">
        <v>2625</v>
      </c>
      <c r="B1698" s="1080" t="s">
        <v>11443</v>
      </c>
      <c r="C1698" s="1079" t="s">
        <v>30</v>
      </c>
      <c r="D1698" s="718">
        <v>10.59</v>
      </c>
    </row>
    <row r="1699" spans="1:4">
      <c r="A1699" s="719">
        <v>2626</v>
      </c>
      <c r="B1699" s="720" t="s">
        <v>11444</v>
      </c>
      <c r="C1699" s="719" t="s">
        <v>30</v>
      </c>
      <c r="D1699" s="721">
        <v>15.52</v>
      </c>
    </row>
    <row r="1700" spans="1:4">
      <c r="A1700" s="1079">
        <v>2630</v>
      </c>
      <c r="B1700" s="1080" t="s">
        <v>11445</v>
      </c>
      <c r="C1700" s="1079" t="s">
        <v>30</v>
      </c>
      <c r="D1700" s="718">
        <v>23.6</v>
      </c>
    </row>
    <row r="1701" spans="1:4">
      <c r="A1701" s="719">
        <v>2627</v>
      </c>
      <c r="B1701" s="720" t="s">
        <v>11446</v>
      </c>
      <c r="C1701" s="719" t="s">
        <v>30</v>
      </c>
      <c r="D1701" s="721">
        <v>41.58</v>
      </c>
    </row>
    <row r="1702" spans="1:4">
      <c r="A1702" s="1079">
        <v>2629</v>
      </c>
      <c r="B1702" s="1080" t="s">
        <v>11447</v>
      </c>
      <c r="C1702" s="1079" t="s">
        <v>30</v>
      </c>
      <c r="D1702" s="718">
        <v>56.24</v>
      </c>
    </row>
    <row r="1703" spans="1:4">
      <c r="A1703" s="719">
        <v>2615</v>
      </c>
      <c r="B1703" s="720" t="s">
        <v>11448</v>
      </c>
      <c r="C1703" s="719" t="s">
        <v>30</v>
      </c>
      <c r="D1703" s="721">
        <v>73.33</v>
      </c>
    </row>
    <row r="1704" spans="1:4">
      <c r="A1704" s="1079">
        <v>2635</v>
      </c>
      <c r="B1704" s="1080" t="s">
        <v>11449</v>
      </c>
      <c r="C1704" s="1079" t="s">
        <v>30</v>
      </c>
      <c r="D1704" s="718">
        <v>2.19</v>
      </c>
    </row>
    <row r="1705" spans="1:4">
      <c r="A1705" s="719">
        <v>2609</v>
      </c>
      <c r="B1705" s="720" t="s">
        <v>11450</v>
      </c>
      <c r="C1705" s="719" t="s">
        <v>30</v>
      </c>
      <c r="D1705" s="721">
        <v>2.46</v>
      </c>
    </row>
    <row r="1706" spans="1:4">
      <c r="A1706" s="1079">
        <v>2634</v>
      </c>
      <c r="B1706" s="1080" t="s">
        <v>11451</v>
      </c>
      <c r="C1706" s="1079" t="s">
        <v>30</v>
      </c>
      <c r="D1706" s="718">
        <v>3.23</v>
      </c>
    </row>
    <row r="1707" spans="1:4">
      <c r="A1707" s="719">
        <v>2611</v>
      </c>
      <c r="B1707" s="720" t="s">
        <v>11452</v>
      </c>
      <c r="C1707" s="719" t="s">
        <v>30</v>
      </c>
      <c r="D1707" s="721">
        <v>9.11</v>
      </c>
    </row>
    <row r="1708" spans="1:4">
      <c r="A1708" s="1079">
        <v>2612</v>
      </c>
      <c r="B1708" s="1080" t="s">
        <v>11453</v>
      </c>
      <c r="C1708" s="1079" t="s">
        <v>30</v>
      </c>
      <c r="D1708" s="718">
        <v>13.26</v>
      </c>
    </row>
    <row r="1709" spans="1:4">
      <c r="A1709" s="719">
        <v>2613</v>
      </c>
      <c r="B1709" s="720" t="s">
        <v>11454</v>
      </c>
      <c r="C1709" s="719" t="s">
        <v>30</v>
      </c>
      <c r="D1709" s="721">
        <v>32.01</v>
      </c>
    </row>
    <row r="1710" spans="1:4">
      <c r="A1710" s="1079">
        <v>2614</v>
      </c>
      <c r="B1710" s="1080" t="s">
        <v>11455</v>
      </c>
      <c r="C1710" s="1079" t="s">
        <v>30</v>
      </c>
      <c r="D1710" s="718">
        <v>44.51</v>
      </c>
    </row>
    <row r="1711" spans="1:4">
      <c r="A1711" s="719">
        <v>2621</v>
      </c>
      <c r="B1711" s="720" t="s">
        <v>11456</v>
      </c>
      <c r="C1711" s="719" t="s">
        <v>30</v>
      </c>
      <c r="D1711" s="721">
        <v>78</v>
      </c>
    </row>
    <row r="1712" spans="1:4">
      <c r="A1712" s="1079">
        <v>2616</v>
      </c>
      <c r="B1712" s="1080" t="s">
        <v>11457</v>
      </c>
      <c r="C1712" s="1079" t="s">
        <v>30</v>
      </c>
      <c r="D1712" s="718">
        <v>2.2000000000000002</v>
      </c>
    </row>
    <row r="1713" spans="1:4">
      <c r="A1713" s="719">
        <v>2633</v>
      </c>
      <c r="B1713" s="720" t="s">
        <v>11458</v>
      </c>
      <c r="C1713" s="719" t="s">
        <v>30</v>
      </c>
      <c r="D1713" s="721">
        <v>2.4900000000000002</v>
      </c>
    </row>
    <row r="1714" spans="1:4">
      <c r="A1714" s="1079">
        <v>2617</v>
      </c>
      <c r="B1714" s="1080" t="s">
        <v>11459</v>
      </c>
      <c r="C1714" s="1079" t="s">
        <v>30</v>
      </c>
      <c r="D1714" s="718">
        <v>3.39</v>
      </c>
    </row>
    <row r="1715" spans="1:4">
      <c r="A1715" s="719">
        <v>2618</v>
      </c>
      <c r="B1715" s="720" t="s">
        <v>11460</v>
      </c>
      <c r="C1715" s="719" t="s">
        <v>30</v>
      </c>
      <c r="D1715" s="721">
        <v>7.72</v>
      </c>
    </row>
    <row r="1716" spans="1:4">
      <c r="A1716" s="1079">
        <v>2632</v>
      </c>
      <c r="B1716" s="1080" t="s">
        <v>11461</v>
      </c>
      <c r="C1716" s="1079" t="s">
        <v>30</v>
      </c>
      <c r="D1716" s="718">
        <v>9.42</v>
      </c>
    </row>
    <row r="1717" spans="1:4">
      <c r="A1717" s="719">
        <v>2631</v>
      </c>
      <c r="B1717" s="720" t="s">
        <v>11462</v>
      </c>
      <c r="C1717" s="719" t="s">
        <v>30</v>
      </c>
      <c r="D1717" s="721">
        <v>13.83</v>
      </c>
    </row>
    <row r="1718" spans="1:4" ht="30">
      <c r="A1718" s="1079">
        <v>2619</v>
      </c>
      <c r="B1718" s="1080" t="s">
        <v>11885</v>
      </c>
      <c r="C1718" s="1079" t="s">
        <v>30</v>
      </c>
      <c r="D1718" s="718">
        <v>35.03</v>
      </c>
    </row>
    <row r="1719" spans="1:4">
      <c r="A1719" s="719">
        <v>2620</v>
      </c>
      <c r="B1719" s="720" t="s">
        <v>11463</v>
      </c>
      <c r="C1719" s="719" t="s">
        <v>30</v>
      </c>
      <c r="D1719" s="721">
        <v>45.99</v>
      </c>
    </row>
    <row r="1720" spans="1:4">
      <c r="A1720" s="1079">
        <v>1932</v>
      </c>
      <c r="B1720" s="1080" t="s">
        <v>2206</v>
      </c>
      <c r="C1720" s="1079" t="s">
        <v>30</v>
      </c>
      <c r="D1720" s="718">
        <v>7.32</v>
      </c>
    </row>
    <row r="1721" spans="1:4">
      <c r="A1721" s="719">
        <v>1933</v>
      </c>
      <c r="B1721" s="720" t="s">
        <v>2207</v>
      </c>
      <c r="C1721" s="719" t="s">
        <v>30</v>
      </c>
      <c r="D1721" s="721">
        <v>3.22</v>
      </c>
    </row>
    <row r="1722" spans="1:4">
      <c r="A1722" s="1079">
        <v>1951</v>
      </c>
      <c r="B1722" s="1080" t="s">
        <v>2208</v>
      </c>
      <c r="C1722" s="1079" t="s">
        <v>30</v>
      </c>
      <c r="D1722" s="718">
        <v>14.77</v>
      </c>
    </row>
    <row r="1723" spans="1:4">
      <c r="A1723" s="719">
        <v>1966</v>
      </c>
      <c r="B1723" s="720" t="s">
        <v>2209</v>
      </c>
      <c r="C1723" s="719" t="s">
        <v>30</v>
      </c>
      <c r="D1723" s="721">
        <v>15.67</v>
      </c>
    </row>
    <row r="1724" spans="1:4">
      <c r="A1724" s="1079">
        <v>1952</v>
      </c>
      <c r="B1724" s="1080" t="s">
        <v>2210</v>
      </c>
      <c r="C1724" s="1079" t="s">
        <v>30</v>
      </c>
      <c r="D1724" s="718">
        <v>96.32</v>
      </c>
    </row>
    <row r="1725" spans="1:4">
      <c r="A1725" s="719">
        <v>20104</v>
      </c>
      <c r="B1725" s="720" t="s">
        <v>2211</v>
      </c>
      <c r="C1725" s="719" t="s">
        <v>30</v>
      </c>
      <c r="D1725" s="721">
        <v>366.1</v>
      </c>
    </row>
    <row r="1726" spans="1:4">
      <c r="A1726" s="1079">
        <v>20105</v>
      </c>
      <c r="B1726" s="1080" t="s">
        <v>2212</v>
      </c>
      <c r="C1726" s="1079" t="s">
        <v>30</v>
      </c>
      <c r="D1726" s="718">
        <v>570.25</v>
      </c>
    </row>
    <row r="1727" spans="1:4">
      <c r="A1727" s="719">
        <v>1965</v>
      </c>
      <c r="B1727" s="720" t="s">
        <v>2213</v>
      </c>
      <c r="C1727" s="719" t="s">
        <v>30</v>
      </c>
      <c r="D1727" s="721">
        <v>28.75</v>
      </c>
    </row>
    <row r="1728" spans="1:4">
      <c r="A1728" s="1079">
        <v>10765</v>
      </c>
      <c r="B1728" s="1080" t="s">
        <v>2214</v>
      </c>
      <c r="C1728" s="1079" t="s">
        <v>30</v>
      </c>
      <c r="D1728" s="718">
        <v>7.28</v>
      </c>
    </row>
    <row r="1729" spans="1:4">
      <c r="A1729" s="719">
        <v>10767</v>
      </c>
      <c r="B1729" s="720" t="s">
        <v>2215</v>
      </c>
      <c r="C1729" s="719" t="s">
        <v>30</v>
      </c>
      <c r="D1729" s="721">
        <v>20.02</v>
      </c>
    </row>
    <row r="1730" spans="1:4">
      <c r="A1730" s="1079">
        <v>1970</v>
      </c>
      <c r="B1730" s="1080" t="s">
        <v>2216</v>
      </c>
      <c r="C1730" s="1079" t="s">
        <v>30</v>
      </c>
      <c r="D1730" s="718">
        <v>36.01</v>
      </c>
    </row>
    <row r="1731" spans="1:4">
      <c r="A1731" s="719">
        <v>1967</v>
      </c>
      <c r="B1731" s="720" t="s">
        <v>2217</v>
      </c>
      <c r="C1731" s="719" t="s">
        <v>30</v>
      </c>
      <c r="D1731" s="721">
        <v>3.33</v>
      </c>
    </row>
    <row r="1732" spans="1:4">
      <c r="A1732" s="1079">
        <v>1968</v>
      </c>
      <c r="B1732" s="1080" t="s">
        <v>2218</v>
      </c>
      <c r="C1732" s="1079" t="s">
        <v>30</v>
      </c>
      <c r="D1732" s="718">
        <v>7.21</v>
      </c>
    </row>
    <row r="1733" spans="1:4">
      <c r="A1733" s="719">
        <v>1969</v>
      </c>
      <c r="B1733" s="720" t="s">
        <v>2219</v>
      </c>
      <c r="C1733" s="719" t="s">
        <v>30</v>
      </c>
      <c r="D1733" s="721">
        <v>22.52</v>
      </c>
    </row>
    <row r="1734" spans="1:4">
      <c r="A1734" s="1079">
        <v>1839</v>
      </c>
      <c r="B1734" s="1080" t="s">
        <v>2220</v>
      </c>
      <c r="C1734" s="1079" t="s">
        <v>30</v>
      </c>
      <c r="D1734" s="718">
        <v>40.799999999999997</v>
      </c>
    </row>
    <row r="1735" spans="1:4">
      <c r="A1735" s="719">
        <v>1835</v>
      </c>
      <c r="B1735" s="720" t="s">
        <v>2221</v>
      </c>
      <c r="C1735" s="719" t="s">
        <v>30</v>
      </c>
      <c r="D1735" s="721">
        <v>9.99</v>
      </c>
    </row>
    <row r="1736" spans="1:4">
      <c r="A1736" s="1079">
        <v>1823</v>
      </c>
      <c r="B1736" s="1080" t="s">
        <v>2222</v>
      </c>
      <c r="C1736" s="1079" t="s">
        <v>30</v>
      </c>
      <c r="D1736" s="718">
        <v>23.33</v>
      </c>
    </row>
    <row r="1737" spans="1:4">
      <c r="A1737" s="719">
        <v>1827</v>
      </c>
      <c r="B1737" s="720" t="s">
        <v>2223</v>
      </c>
      <c r="C1737" s="719" t="s">
        <v>30</v>
      </c>
      <c r="D1737" s="721">
        <v>41.97</v>
      </c>
    </row>
    <row r="1738" spans="1:4">
      <c r="A1738" s="1079">
        <v>1831</v>
      </c>
      <c r="B1738" s="1080" t="s">
        <v>2224</v>
      </c>
      <c r="C1738" s="1079" t="s">
        <v>30</v>
      </c>
      <c r="D1738" s="718">
        <v>10.38</v>
      </c>
    </row>
    <row r="1739" spans="1:4">
      <c r="A1739" s="719">
        <v>1825</v>
      </c>
      <c r="B1739" s="720" t="s">
        <v>2225</v>
      </c>
      <c r="C1739" s="719" t="s">
        <v>30</v>
      </c>
      <c r="D1739" s="721">
        <v>23.29</v>
      </c>
    </row>
    <row r="1740" spans="1:4">
      <c r="A1740" s="1079">
        <v>1828</v>
      </c>
      <c r="B1740" s="1080" t="s">
        <v>2226</v>
      </c>
      <c r="C1740" s="1079" t="s">
        <v>30</v>
      </c>
      <c r="D1740" s="718">
        <v>47.55</v>
      </c>
    </row>
    <row r="1741" spans="1:4">
      <c r="A1741" s="719">
        <v>1845</v>
      </c>
      <c r="B1741" s="720" t="s">
        <v>2227</v>
      </c>
      <c r="C1741" s="719" t="s">
        <v>30</v>
      </c>
      <c r="D1741" s="721">
        <v>11.37</v>
      </c>
    </row>
    <row r="1742" spans="1:4">
      <c r="A1742" s="1079">
        <v>1824</v>
      </c>
      <c r="B1742" s="1080" t="s">
        <v>2228</v>
      </c>
      <c r="C1742" s="1079" t="s">
        <v>30</v>
      </c>
      <c r="D1742" s="718">
        <v>26.54</v>
      </c>
    </row>
    <row r="1743" spans="1:4">
      <c r="A1743" s="719">
        <v>1941</v>
      </c>
      <c r="B1743" s="720" t="s">
        <v>6894</v>
      </c>
      <c r="C1743" s="719" t="s">
        <v>30</v>
      </c>
      <c r="D1743" s="721">
        <v>12.86</v>
      </c>
    </row>
    <row r="1744" spans="1:4">
      <c r="A1744" s="1079">
        <v>1940</v>
      </c>
      <c r="B1744" s="1080" t="s">
        <v>6895</v>
      </c>
      <c r="C1744" s="1079" t="s">
        <v>30</v>
      </c>
      <c r="D1744" s="718">
        <v>12.81</v>
      </c>
    </row>
    <row r="1745" spans="1:4">
      <c r="A1745" s="719">
        <v>1937</v>
      </c>
      <c r="B1745" s="720" t="s">
        <v>6896</v>
      </c>
      <c r="C1745" s="719" t="s">
        <v>30</v>
      </c>
      <c r="D1745" s="721">
        <v>2.2000000000000002</v>
      </c>
    </row>
    <row r="1746" spans="1:4">
      <c r="A1746" s="1079">
        <v>1939</v>
      </c>
      <c r="B1746" s="1080" t="s">
        <v>6897</v>
      </c>
      <c r="C1746" s="1079" t="s">
        <v>30</v>
      </c>
      <c r="D1746" s="718">
        <v>5.04</v>
      </c>
    </row>
    <row r="1747" spans="1:4">
      <c r="A1747" s="719">
        <v>1942</v>
      </c>
      <c r="B1747" s="720" t="s">
        <v>6898</v>
      </c>
      <c r="C1747" s="719" t="s">
        <v>30</v>
      </c>
      <c r="D1747" s="721">
        <v>24.35</v>
      </c>
    </row>
    <row r="1748" spans="1:4">
      <c r="A1748" s="1079">
        <v>1938</v>
      </c>
      <c r="B1748" s="1080" t="s">
        <v>6899</v>
      </c>
      <c r="C1748" s="1079" t="s">
        <v>30</v>
      </c>
      <c r="D1748" s="718">
        <v>2.77</v>
      </c>
    </row>
    <row r="1749" spans="1:4">
      <c r="A1749" s="719">
        <v>1858</v>
      </c>
      <c r="B1749" s="720" t="s">
        <v>2229</v>
      </c>
      <c r="C1749" s="719" t="s">
        <v>30</v>
      </c>
      <c r="D1749" s="721">
        <v>16.600000000000001</v>
      </c>
    </row>
    <row r="1750" spans="1:4">
      <c r="A1750" s="1079">
        <v>1857</v>
      </c>
      <c r="B1750" s="1080" t="s">
        <v>2230</v>
      </c>
      <c r="C1750" s="1079" t="s">
        <v>30</v>
      </c>
      <c r="D1750" s="718">
        <v>40.61</v>
      </c>
    </row>
    <row r="1751" spans="1:4">
      <c r="A1751" s="719">
        <v>1844</v>
      </c>
      <c r="B1751" s="720" t="s">
        <v>2231</v>
      </c>
      <c r="C1751" s="719" t="s">
        <v>30</v>
      </c>
      <c r="D1751" s="721">
        <v>71.2</v>
      </c>
    </row>
    <row r="1752" spans="1:4">
      <c r="A1752" s="1079">
        <v>1836</v>
      </c>
      <c r="B1752" s="1080" t="s">
        <v>2232</v>
      </c>
      <c r="C1752" s="1079" t="s">
        <v>30</v>
      </c>
      <c r="D1752" s="718">
        <v>156.85</v>
      </c>
    </row>
    <row r="1753" spans="1:4">
      <c r="A1753" s="719">
        <v>1837</v>
      </c>
      <c r="B1753" s="720" t="s">
        <v>2233</v>
      </c>
      <c r="C1753" s="719" t="s">
        <v>30</v>
      </c>
      <c r="D1753" s="721">
        <v>258</v>
      </c>
    </row>
    <row r="1754" spans="1:4">
      <c r="A1754" s="1079">
        <v>1860</v>
      </c>
      <c r="B1754" s="1080" t="s">
        <v>2234</v>
      </c>
      <c r="C1754" s="1079" t="s">
        <v>30</v>
      </c>
      <c r="D1754" s="718">
        <v>508.09</v>
      </c>
    </row>
    <row r="1755" spans="1:4">
      <c r="A1755" s="719">
        <v>1862</v>
      </c>
      <c r="B1755" s="720" t="s">
        <v>2235</v>
      </c>
      <c r="C1755" s="719" t="s">
        <v>30</v>
      </c>
      <c r="D1755" s="721">
        <v>816.33</v>
      </c>
    </row>
    <row r="1756" spans="1:4">
      <c r="A1756" s="1079">
        <v>1863</v>
      </c>
      <c r="B1756" s="1080" t="s">
        <v>2236</v>
      </c>
      <c r="C1756" s="1079" t="s">
        <v>30</v>
      </c>
      <c r="D1756" s="718">
        <v>15.96</v>
      </c>
    </row>
    <row r="1757" spans="1:4">
      <c r="A1757" s="719">
        <v>1864</v>
      </c>
      <c r="B1757" s="720" t="s">
        <v>2237</v>
      </c>
      <c r="C1757" s="719" t="s">
        <v>30</v>
      </c>
      <c r="D1757" s="721">
        <v>41.8</v>
      </c>
    </row>
    <row r="1758" spans="1:4">
      <c r="A1758" s="1079">
        <v>1865</v>
      </c>
      <c r="B1758" s="1080" t="s">
        <v>2238</v>
      </c>
      <c r="C1758" s="1079" t="s">
        <v>30</v>
      </c>
      <c r="D1758" s="718">
        <v>71.7</v>
      </c>
    </row>
    <row r="1759" spans="1:4">
      <c r="A1759" s="719">
        <v>1866</v>
      </c>
      <c r="B1759" s="720" t="s">
        <v>2239</v>
      </c>
      <c r="C1759" s="719" t="s">
        <v>30</v>
      </c>
      <c r="D1759" s="721">
        <v>196.16</v>
      </c>
    </row>
    <row r="1760" spans="1:4">
      <c r="A1760" s="1079">
        <v>1853</v>
      </c>
      <c r="B1760" s="1080" t="s">
        <v>2240</v>
      </c>
      <c r="C1760" s="1079" t="s">
        <v>30</v>
      </c>
      <c r="D1760" s="718">
        <v>290</v>
      </c>
    </row>
    <row r="1761" spans="1:4">
      <c r="A1761" s="719">
        <v>1867</v>
      </c>
      <c r="B1761" s="720" t="s">
        <v>2241</v>
      </c>
      <c r="C1761" s="719" t="s">
        <v>30</v>
      </c>
      <c r="D1761" s="721">
        <v>642</v>
      </c>
    </row>
    <row r="1762" spans="1:4">
      <c r="A1762" s="1079">
        <v>1868</v>
      </c>
      <c r="B1762" s="1080" t="s">
        <v>2242</v>
      </c>
      <c r="C1762" s="1079" t="s">
        <v>30</v>
      </c>
      <c r="D1762" s="718">
        <v>926.41</v>
      </c>
    </row>
    <row r="1763" spans="1:4">
      <c r="A1763" s="719">
        <v>1859</v>
      </c>
      <c r="B1763" s="720" t="s">
        <v>2243</v>
      </c>
      <c r="C1763" s="719" t="s">
        <v>30</v>
      </c>
      <c r="D1763" s="721">
        <v>1212.47</v>
      </c>
    </row>
    <row r="1764" spans="1:4">
      <c r="A1764" s="1079">
        <v>20097</v>
      </c>
      <c r="B1764" s="1080" t="s">
        <v>2244</v>
      </c>
      <c r="C1764" s="1079" t="s">
        <v>30</v>
      </c>
      <c r="D1764" s="718">
        <v>29.8</v>
      </c>
    </row>
    <row r="1765" spans="1:4">
      <c r="A1765" s="719">
        <v>20098</v>
      </c>
      <c r="B1765" s="720" t="s">
        <v>2245</v>
      </c>
      <c r="C1765" s="719" t="s">
        <v>30</v>
      </c>
      <c r="D1765" s="721">
        <v>214.86</v>
      </c>
    </row>
    <row r="1766" spans="1:4">
      <c r="A1766" s="1079">
        <v>20096</v>
      </c>
      <c r="B1766" s="1080" t="s">
        <v>2246</v>
      </c>
      <c r="C1766" s="1079" t="s">
        <v>30</v>
      </c>
      <c r="D1766" s="718">
        <v>17.18</v>
      </c>
    </row>
    <row r="1767" spans="1:4">
      <c r="A1767" s="719">
        <v>1964</v>
      </c>
      <c r="B1767" s="720" t="s">
        <v>2247</v>
      </c>
      <c r="C1767" s="719" t="s">
        <v>30</v>
      </c>
      <c r="D1767" s="721">
        <v>21.91</v>
      </c>
    </row>
    <row r="1768" spans="1:4">
      <c r="A1768" s="1079">
        <v>39274</v>
      </c>
      <c r="B1768" s="1080" t="s">
        <v>10110</v>
      </c>
      <c r="C1768" s="1079" t="s">
        <v>30</v>
      </c>
      <c r="D1768" s="718">
        <v>1.59</v>
      </c>
    </row>
    <row r="1769" spans="1:4">
      <c r="A1769" s="719">
        <v>12033</v>
      </c>
      <c r="B1769" s="720" t="s">
        <v>10111</v>
      </c>
      <c r="C1769" s="719" t="s">
        <v>30</v>
      </c>
      <c r="D1769" s="721">
        <v>6.56</v>
      </c>
    </row>
    <row r="1770" spans="1:4">
      <c r="A1770" s="1079">
        <v>40408</v>
      </c>
      <c r="B1770" s="1080" t="s">
        <v>10112</v>
      </c>
      <c r="C1770" s="1079" t="s">
        <v>30</v>
      </c>
      <c r="D1770" s="718">
        <v>4.3099999999999996</v>
      </c>
    </row>
    <row r="1771" spans="1:4">
      <c r="A1771" s="719">
        <v>40409</v>
      </c>
      <c r="B1771" s="720" t="s">
        <v>10244</v>
      </c>
      <c r="C1771" s="719" t="s">
        <v>30</v>
      </c>
      <c r="D1771" s="721">
        <v>1.52</v>
      </c>
    </row>
    <row r="1772" spans="1:4">
      <c r="A1772" s="1079">
        <v>39276</v>
      </c>
      <c r="B1772" s="1080" t="s">
        <v>10113</v>
      </c>
      <c r="C1772" s="1079" t="s">
        <v>30</v>
      </c>
      <c r="D1772" s="718">
        <v>3.88</v>
      </c>
    </row>
    <row r="1773" spans="1:4">
      <c r="A1773" s="719">
        <v>39277</v>
      </c>
      <c r="B1773" s="720" t="s">
        <v>10114</v>
      </c>
      <c r="C1773" s="719" t="s">
        <v>30</v>
      </c>
      <c r="D1773" s="721">
        <v>10.48</v>
      </c>
    </row>
    <row r="1774" spans="1:4">
      <c r="A1774" s="1079">
        <v>12034</v>
      </c>
      <c r="B1774" s="1080" t="s">
        <v>10115</v>
      </c>
      <c r="C1774" s="1079" t="s">
        <v>30</v>
      </c>
      <c r="D1774" s="718">
        <v>2.97</v>
      </c>
    </row>
    <row r="1775" spans="1:4">
      <c r="A1775" s="719">
        <v>39879</v>
      </c>
      <c r="B1775" s="720" t="s">
        <v>6900</v>
      </c>
      <c r="C1775" s="719" t="s">
        <v>30</v>
      </c>
      <c r="D1775" s="721">
        <v>2.16</v>
      </c>
    </row>
    <row r="1776" spans="1:4">
      <c r="A1776" s="1079">
        <v>39880</v>
      </c>
      <c r="B1776" s="1080" t="s">
        <v>6901</v>
      </c>
      <c r="C1776" s="1079" t="s">
        <v>30</v>
      </c>
      <c r="D1776" s="718">
        <v>4.8</v>
      </c>
    </row>
    <row r="1777" spans="1:4">
      <c r="A1777" s="719">
        <v>39881</v>
      </c>
      <c r="B1777" s="720" t="s">
        <v>6902</v>
      </c>
      <c r="C1777" s="719" t="s">
        <v>30</v>
      </c>
      <c r="D1777" s="721">
        <v>7.71</v>
      </c>
    </row>
    <row r="1778" spans="1:4">
      <c r="A1778" s="1079">
        <v>39882</v>
      </c>
      <c r="B1778" s="1080" t="s">
        <v>6903</v>
      </c>
      <c r="C1778" s="1079" t="s">
        <v>30</v>
      </c>
      <c r="D1778" s="718">
        <v>20.3</v>
      </c>
    </row>
    <row r="1779" spans="1:4">
      <c r="A1779" s="719">
        <v>39883</v>
      </c>
      <c r="B1779" s="720" t="s">
        <v>6904</v>
      </c>
      <c r="C1779" s="719" t="s">
        <v>30</v>
      </c>
      <c r="D1779" s="721">
        <v>32.42</v>
      </c>
    </row>
    <row r="1780" spans="1:4">
      <c r="A1780" s="1079">
        <v>39884</v>
      </c>
      <c r="B1780" s="1080" t="s">
        <v>6905</v>
      </c>
      <c r="C1780" s="1079" t="s">
        <v>30</v>
      </c>
      <c r="D1780" s="718">
        <v>48.15</v>
      </c>
    </row>
    <row r="1781" spans="1:4">
      <c r="A1781" s="719">
        <v>39885</v>
      </c>
      <c r="B1781" s="720" t="s">
        <v>6906</v>
      </c>
      <c r="C1781" s="719" t="s">
        <v>30</v>
      </c>
      <c r="D1781" s="721">
        <v>114.45</v>
      </c>
    </row>
    <row r="1782" spans="1:4">
      <c r="A1782" s="1079">
        <v>1777</v>
      </c>
      <c r="B1782" s="1080" t="s">
        <v>6907</v>
      </c>
      <c r="C1782" s="1079" t="s">
        <v>30</v>
      </c>
      <c r="D1782" s="718">
        <v>56.52</v>
      </c>
    </row>
    <row r="1783" spans="1:4">
      <c r="A1783" s="719">
        <v>1819</v>
      </c>
      <c r="B1783" s="720" t="s">
        <v>6908</v>
      </c>
      <c r="C1783" s="719" t="s">
        <v>30</v>
      </c>
      <c r="D1783" s="721">
        <v>41.12</v>
      </c>
    </row>
    <row r="1784" spans="1:4">
      <c r="A1784" s="1079">
        <v>1775</v>
      </c>
      <c r="B1784" s="1080" t="s">
        <v>6909</v>
      </c>
      <c r="C1784" s="1079" t="s">
        <v>30</v>
      </c>
      <c r="D1784" s="718">
        <v>12.3</v>
      </c>
    </row>
    <row r="1785" spans="1:4">
      <c r="A1785" s="719">
        <v>1776</v>
      </c>
      <c r="B1785" s="720" t="s">
        <v>6910</v>
      </c>
      <c r="C1785" s="719" t="s">
        <v>30</v>
      </c>
      <c r="D1785" s="721">
        <v>33.46</v>
      </c>
    </row>
    <row r="1786" spans="1:4">
      <c r="A1786" s="1079">
        <v>1778</v>
      </c>
      <c r="B1786" s="1080" t="s">
        <v>6911</v>
      </c>
      <c r="C1786" s="1079" t="s">
        <v>30</v>
      </c>
      <c r="D1786" s="718">
        <v>136.82</v>
      </c>
    </row>
    <row r="1787" spans="1:4">
      <c r="A1787" s="719">
        <v>1818</v>
      </c>
      <c r="B1787" s="720" t="s">
        <v>6912</v>
      </c>
      <c r="C1787" s="719" t="s">
        <v>30</v>
      </c>
      <c r="D1787" s="721">
        <v>90.82</v>
      </c>
    </row>
    <row r="1788" spans="1:4">
      <c r="A1788" s="1079">
        <v>1820</v>
      </c>
      <c r="B1788" s="1080" t="s">
        <v>6913</v>
      </c>
      <c r="C1788" s="1079" t="s">
        <v>30</v>
      </c>
      <c r="D1788" s="718">
        <v>17.760000000000002</v>
      </c>
    </row>
    <row r="1789" spans="1:4">
      <c r="A1789" s="719">
        <v>1779</v>
      </c>
      <c r="B1789" s="720" t="s">
        <v>6914</v>
      </c>
      <c r="C1789" s="719" t="s">
        <v>30</v>
      </c>
      <c r="D1789" s="721">
        <v>198.99</v>
      </c>
    </row>
    <row r="1790" spans="1:4">
      <c r="A1790" s="1079">
        <v>1780</v>
      </c>
      <c r="B1790" s="1080" t="s">
        <v>6915</v>
      </c>
      <c r="C1790" s="1079" t="s">
        <v>30</v>
      </c>
      <c r="D1790" s="718">
        <v>410.22</v>
      </c>
    </row>
    <row r="1791" spans="1:4">
      <c r="A1791" s="719">
        <v>1783</v>
      </c>
      <c r="B1791" s="720" t="s">
        <v>6916</v>
      </c>
      <c r="C1791" s="719" t="s">
        <v>30</v>
      </c>
      <c r="D1791" s="721">
        <v>43.37</v>
      </c>
    </row>
    <row r="1792" spans="1:4">
      <c r="A1792" s="1079">
        <v>1782</v>
      </c>
      <c r="B1792" s="1080" t="s">
        <v>6917</v>
      </c>
      <c r="C1792" s="1079" t="s">
        <v>30</v>
      </c>
      <c r="D1792" s="718">
        <v>34.29</v>
      </c>
    </row>
    <row r="1793" spans="1:4">
      <c r="A1793" s="719">
        <v>1817</v>
      </c>
      <c r="B1793" s="720" t="s">
        <v>6918</v>
      </c>
      <c r="C1793" s="719" t="s">
        <v>30</v>
      </c>
      <c r="D1793" s="721">
        <v>10.220000000000001</v>
      </c>
    </row>
    <row r="1794" spans="1:4">
      <c r="A1794" s="1079">
        <v>1781</v>
      </c>
      <c r="B1794" s="1080" t="s">
        <v>6919</v>
      </c>
      <c r="C1794" s="1079" t="s">
        <v>30</v>
      </c>
      <c r="D1794" s="718">
        <v>22.34</v>
      </c>
    </row>
    <row r="1795" spans="1:4">
      <c r="A1795" s="719">
        <v>1784</v>
      </c>
      <c r="B1795" s="720" t="s">
        <v>6920</v>
      </c>
      <c r="C1795" s="719" t="s">
        <v>30</v>
      </c>
      <c r="D1795" s="721">
        <v>122.47</v>
      </c>
    </row>
    <row r="1796" spans="1:4">
      <c r="A1796" s="1079">
        <v>1810</v>
      </c>
      <c r="B1796" s="1080" t="s">
        <v>6921</v>
      </c>
      <c r="C1796" s="1079" t="s">
        <v>30</v>
      </c>
      <c r="D1796" s="718">
        <v>67.930000000000007</v>
      </c>
    </row>
    <row r="1797" spans="1:4">
      <c r="A1797" s="719">
        <v>1811</v>
      </c>
      <c r="B1797" s="720" t="s">
        <v>6922</v>
      </c>
      <c r="C1797" s="719" t="s">
        <v>30</v>
      </c>
      <c r="D1797" s="721">
        <v>14.69</v>
      </c>
    </row>
    <row r="1798" spans="1:4">
      <c r="A1798" s="1079">
        <v>1812</v>
      </c>
      <c r="B1798" s="1080" t="s">
        <v>6923</v>
      </c>
      <c r="C1798" s="1079" t="s">
        <v>30</v>
      </c>
      <c r="D1798" s="718">
        <v>171.49</v>
      </c>
    </row>
    <row r="1799" spans="1:4">
      <c r="A1799" s="719">
        <v>34359</v>
      </c>
      <c r="B1799" s="720" t="s">
        <v>6924</v>
      </c>
      <c r="C1799" s="719" t="s">
        <v>30</v>
      </c>
      <c r="D1799" s="721">
        <v>10.82</v>
      </c>
    </row>
    <row r="1800" spans="1:4">
      <c r="A1800" s="1079">
        <v>1789</v>
      </c>
      <c r="B1800" s="1080" t="s">
        <v>11464</v>
      </c>
      <c r="C1800" s="1079" t="s">
        <v>30</v>
      </c>
      <c r="D1800" s="718">
        <v>54.25</v>
      </c>
    </row>
    <row r="1801" spans="1:4">
      <c r="A1801" s="719">
        <v>1788</v>
      </c>
      <c r="B1801" s="720" t="s">
        <v>6925</v>
      </c>
      <c r="C1801" s="719" t="s">
        <v>30</v>
      </c>
      <c r="D1801" s="721">
        <v>43.48</v>
      </c>
    </row>
    <row r="1802" spans="1:4">
      <c r="A1802" s="1079">
        <v>1786</v>
      </c>
      <c r="B1802" s="1080" t="s">
        <v>6926</v>
      </c>
      <c r="C1802" s="1079" t="s">
        <v>30</v>
      </c>
      <c r="D1802" s="718">
        <v>10.8</v>
      </c>
    </row>
    <row r="1803" spans="1:4">
      <c r="A1803" s="719">
        <v>1787</v>
      </c>
      <c r="B1803" s="720" t="s">
        <v>6927</v>
      </c>
      <c r="C1803" s="719" t="s">
        <v>30</v>
      </c>
      <c r="D1803" s="721">
        <v>25.85</v>
      </c>
    </row>
    <row r="1804" spans="1:4">
      <c r="A1804" s="1079">
        <v>1791</v>
      </c>
      <c r="B1804" s="1080" t="s">
        <v>6928</v>
      </c>
      <c r="C1804" s="1079" t="s">
        <v>30</v>
      </c>
      <c r="D1804" s="718">
        <v>156.79</v>
      </c>
    </row>
    <row r="1805" spans="1:4">
      <c r="A1805" s="719">
        <v>1790</v>
      </c>
      <c r="B1805" s="720" t="s">
        <v>6929</v>
      </c>
      <c r="C1805" s="719" t="s">
        <v>30</v>
      </c>
      <c r="D1805" s="721">
        <v>90.35</v>
      </c>
    </row>
    <row r="1806" spans="1:4">
      <c r="A1806" s="1079">
        <v>1813</v>
      </c>
      <c r="B1806" s="1080" t="s">
        <v>6930</v>
      </c>
      <c r="C1806" s="1079" t="s">
        <v>30</v>
      </c>
      <c r="D1806" s="718">
        <v>17.13</v>
      </c>
    </row>
    <row r="1807" spans="1:4">
      <c r="A1807" s="719">
        <v>1792</v>
      </c>
      <c r="B1807" s="720" t="s">
        <v>6931</v>
      </c>
      <c r="C1807" s="719" t="s">
        <v>30</v>
      </c>
      <c r="D1807" s="721">
        <v>211.64</v>
      </c>
    </row>
    <row r="1808" spans="1:4">
      <c r="A1808" s="1079">
        <v>1793</v>
      </c>
      <c r="B1808" s="1080" t="s">
        <v>6932</v>
      </c>
      <c r="C1808" s="1079" t="s">
        <v>30</v>
      </c>
      <c r="D1808" s="718">
        <v>427.66</v>
      </c>
    </row>
    <row r="1809" spans="1:4">
      <c r="A1809" s="719">
        <v>1809</v>
      </c>
      <c r="B1809" s="720" t="s">
        <v>6933</v>
      </c>
      <c r="C1809" s="719" t="s">
        <v>30</v>
      </c>
      <c r="D1809" s="721">
        <v>50.86</v>
      </c>
    </row>
    <row r="1810" spans="1:4">
      <c r="A1810" s="1079">
        <v>1814</v>
      </c>
      <c r="B1810" s="1080" t="s">
        <v>6934</v>
      </c>
      <c r="C1810" s="1079" t="s">
        <v>30</v>
      </c>
      <c r="D1810" s="718">
        <v>41.78</v>
      </c>
    </row>
    <row r="1811" spans="1:4">
      <c r="A1811" s="719">
        <v>1803</v>
      </c>
      <c r="B1811" s="720" t="s">
        <v>6935</v>
      </c>
      <c r="C1811" s="719" t="s">
        <v>30</v>
      </c>
      <c r="D1811" s="721">
        <v>10.56</v>
      </c>
    </row>
    <row r="1812" spans="1:4">
      <c r="A1812" s="1079">
        <v>1805</v>
      </c>
      <c r="B1812" s="1080" t="s">
        <v>6936</v>
      </c>
      <c r="C1812" s="1079" t="s">
        <v>30</v>
      </c>
      <c r="D1812" s="718">
        <v>24.25</v>
      </c>
    </row>
    <row r="1813" spans="1:4">
      <c r="A1813" s="719">
        <v>1821</v>
      </c>
      <c r="B1813" s="720" t="s">
        <v>6937</v>
      </c>
      <c r="C1813" s="719" t="s">
        <v>30</v>
      </c>
      <c r="D1813" s="721">
        <v>143.25</v>
      </c>
    </row>
    <row r="1814" spans="1:4">
      <c r="A1814" s="1079">
        <v>1806</v>
      </c>
      <c r="B1814" s="1080" t="s">
        <v>6938</v>
      </c>
      <c r="C1814" s="1079" t="s">
        <v>30</v>
      </c>
      <c r="D1814" s="718">
        <v>85.26</v>
      </c>
    </row>
    <row r="1815" spans="1:4">
      <c r="A1815" s="719">
        <v>1804</v>
      </c>
      <c r="B1815" s="720" t="s">
        <v>6939</v>
      </c>
      <c r="C1815" s="719" t="s">
        <v>30</v>
      </c>
      <c r="D1815" s="721">
        <v>15.03</v>
      </c>
    </row>
    <row r="1816" spans="1:4">
      <c r="A1816" s="1079">
        <v>1807</v>
      </c>
      <c r="B1816" s="1080" t="s">
        <v>6940</v>
      </c>
      <c r="C1816" s="1079" t="s">
        <v>30</v>
      </c>
      <c r="D1816" s="718">
        <v>204.87</v>
      </c>
    </row>
    <row r="1817" spans="1:4">
      <c r="A1817" s="719">
        <v>1808</v>
      </c>
      <c r="B1817" s="720" t="s">
        <v>6941</v>
      </c>
      <c r="C1817" s="719" t="s">
        <v>30</v>
      </c>
      <c r="D1817" s="721">
        <v>410.73</v>
      </c>
    </row>
    <row r="1818" spans="1:4">
      <c r="A1818" s="1079">
        <v>1797</v>
      </c>
      <c r="B1818" s="1080" t="s">
        <v>6942</v>
      </c>
      <c r="C1818" s="1079" t="s">
        <v>30</v>
      </c>
      <c r="D1818" s="718">
        <v>61.6</v>
      </c>
    </row>
    <row r="1819" spans="1:4">
      <c r="A1819" s="719">
        <v>1796</v>
      </c>
      <c r="B1819" s="720" t="s">
        <v>6943</v>
      </c>
      <c r="C1819" s="719" t="s">
        <v>30</v>
      </c>
      <c r="D1819" s="721">
        <v>47.25</v>
      </c>
    </row>
    <row r="1820" spans="1:4">
      <c r="A1820" s="1079">
        <v>1794</v>
      </c>
      <c r="B1820" s="1080" t="s">
        <v>6944</v>
      </c>
      <c r="C1820" s="1079" t="s">
        <v>30</v>
      </c>
      <c r="D1820" s="718">
        <v>11.28</v>
      </c>
    </row>
    <row r="1821" spans="1:4">
      <c r="A1821" s="719">
        <v>1816</v>
      </c>
      <c r="B1821" s="720" t="s">
        <v>6945</v>
      </c>
      <c r="C1821" s="719" t="s">
        <v>30</v>
      </c>
      <c r="D1821" s="721">
        <v>25.43</v>
      </c>
    </row>
    <row r="1822" spans="1:4">
      <c r="A1822" s="1079">
        <v>1815</v>
      </c>
      <c r="B1822" s="1080" t="s">
        <v>6946</v>
      </c>
      <c r="C1822" s="1079" t="s">
        <v>30</v>
      </c>
      <c r="D1822" s="718">
        <v>195.32</v>
      </c>
    </row>
    <row r="1823" spans="1:4">
      <c r="A1823" s="719">
        <v>1798</v>
      </c>
      <c r="B1823" s="720" t="s">
        <v>6947</v>
      </c>
      <c r="C1823" s="719" t="s">
        <v>30</v>
      </c>
      <c r="D1823" s="721">
        <v>87.4</v>
      </c>
    </row>
    <row r="1824" spans="1:4">
      <c r="A1824" s="1079">
        <v>1795</v>
      </c>
      <c r="B1824" s="1080" t="s">
        <v>6948</v>
      </c>
      <c r="C1824" s="1079" t="s">
        <v>30</v>
      </c>
      <c r="D1824" s="718">
        <v>15.62</v>
      </c>
    </row>
    <row r="1825" spans="1:4">
      <c r="A1825" s="719">
        <v>1799</v>
      </c>
      <c r="B1825" s="720" t="s">
        <v>6949</v>
      </c>
      <c r="C1825" s="719" t="s">
        <v>30</v>
      </c>
      <c r="D1825" s="721">
        <v>254.38</v>
      </c>
    </row>
    <row r="1826" spans="1:4">
      <c r="A1826" s="1079">
        <v>1800</v>
      </c>
      <c r="B1826" s="1080" t="s">
        <v>6950</v>
      </c>
      <c r="C1826" s="1079" t="s">
        <v>30</v>
      </c>
      <c r="D1826" s="718">
        <v>485.66</v>
      </c>
    </row>
    <row r="1827" spans="1:4">
      <c r="A1827" s="719">
        <v>1802</v>
      </c>
      <c r="B1827" s="720" t="s">
        <v>6951</v>
      </c>
      <c r="C1827" s="719" t="s">
        <v>30</v>
      </c>
      <c r="D1827" s="721">
        <v>1214.8399999999999</v>
      </c>
    </row>
    <row r="1828" spans="1:4">
      <c r="A1828" s="1079">
        <v>39271</v>
      </c>
      <c r="B1828" s="1080" t="s">
        <v>10116</v>
      </c>
      <c r="C1828" s="1079" t="s">
        <v>30</v>
      </c>
      <c r="D1828" s="718">
        <v>1.32</v>
      </c>
    </row>
    <row r="1829" spans="1:4">
      <c r="A1829" s="719">
        <v>39273</v>
      </c>
      <c r="B1829" s="720" t="s">
        <v>10117</v>
      </c>
      <c r="C1829" s="719" t="s">
        <v>30</v>
      </c>
      <c r="D1829" s="721">
        <v>2.2400000000000002</v>
      </c>
    </row>
    <row r="1830" spans="1:4">
      <c r="A1830" s="1079">
        <v>39272</v>
      </c>
      <c r="B1830" s="1080" t="s">
        <v>10118</v>
      </c>
      <c r="C1830" s="1079" t="s">
        <v>30</v>
      </c>
      <c r="D1830" s="718">
        <v>1.62</v>
      </c>
    </row>
    <row r="1831" spans="1:4">
      <c r="A1831" s="719">
        <v>1875</v>
      </c>
      <c r="B1831" s="720" t="s">
        <v>10119</v>
      </c>
      <c r="C1831" s="719" t="s">
        <v>30</v>
      </c>
      <c r="D1831" s="721">
        <v>3.58</v>
      </c>
    </row>
    <row r="1832" spans="1:4">
      <c r="A1832" s="1079">
        <v>1874</v>
      </c>
      <c r="B1832" s="1080" t="s">
        <v>10120</v>
      </c>
      <c r="C1832" s="1079" t="s">
        <v>30</v>
      </c>
      <c r="D1832" s="718">
        <v>2.96</v>
      </c>
    </row>
    <row r="1833" spans="1:4">
      <c r="A1833" s="719">
        <v>1870</v>
      </c>
      <c r="B1833" s="720" t="s">
        <v>10121</v>
      </c>
      <c r="C1833" s="719" t="s">
        <v>30</v>
      </c>
      <c r="D1833" s="721">
        <v>1.71</v>
      </c>
    </row>
    <row r="1834" spans="1:4">
      <c r="A1834" s="1079">
        <v>1884</v>
      </c>
      <c r="B1834" s="1080" t="s">
        <v>10122</v>
      </c>
      <c r="C1834" s="1079" t="s">
        <v>30</v>
      </c>
      <c r="D1834" s="718">
        <v>2.62</v>
      </c>
    </row>
    <row r="1835" spans="1:4">
      <c r="A1835" s="719">
        <v>1887</v>
      </c>
      <c r="B1835" s="720" t="s">
        <v>10123</v>
      </c>
      <c r="C1835" s="719" t="s">
        <v>30</v>
      </c>
      <c r="D1835" s="721">
        <v>14.86</v>
      </c>
    </row>
    <row r="1836" spans="1:4">
      <c r="A1836" s="1079">
        <v>1876</v>
      </c>
      <c r="B1836" s="1080" t="s">
        <v>10124</v>
      </c>
      <c r="C1836" s="1079" t="s">
        <v>30</v>
      </c>
      <c r="D1836" s="718">
        <v>5.82</v>
      </c>
    </row>
    <row r="1837" spans="1:4">
      <c r="A1837" s="719">
        <v>1879</v>
      </c>
      <c r="B1837" s="720" t="s">
        <v>10125</v>
      </c>
      <c r="C1837" s="719" t="s">
        <v>30</v>
      </c>
      <c r="D1837" s="721">
        <v>1.73</v>
      </c>
    </row>
    <row r="1838" spans="1:4">
      <c r="A1838" s="1079">
        <v>1877</v>
      </c>
      <c r="B1838" s="1080" t="s">
        <v>10126</v>
      </c>
      <c r="C1838" s="1079" t="s">
        <v>30</v>
      </c>
      <c r="D1838" s="718">
        <v>14.88</v>
      </c>
    </row>
    <row r="1839" spans="1:4">
      <c r="A1839" s="719">
        <v>1878</v>
      </c>
      <c r="B1839" s="720" t="s">
        <v>10127</v>
      </c>
      <c r="C1839" s="719" t="s">
        <v>30</v>
      </c>
      <c r="D1839" s="721">
        <v>29.91</v>
      </c>
    </row>
    <row r="1840" spans="1:4">
      <c r="A1840" s="1079">
        <v>25968</v>
      </c>
      <c r="B1840" s="1080" t="s">
        <v>2248</v>
      </c>
      <c r="C1840" s="1079" t="s">
        <v>30</v>
      </c>
      <c r="D1840" s="718">
        <v>22.46</v>
      </c>
    </row>
    <row r="1841" spans="1:4">
      <c r="A1841" s="719">
        <v>38369</v>
      </c>
      <c r="B1841" s="720" t="s">
        <v>8591</v>
      </c>
      <c r="C1841" s="719" t="s">
        <v>30</v>
      </c>
      <c r="D1841" s="721">
        <v>9.92</v>
      </c>
    </row>
    <row r="1842" spans="1:4">
      <c r="A1842" s="1079">
        <v>38370</v>
      </c>
      <c r="B1842" s="1080" t="s">
        <v>8592</v>
      </c>
      <c r="C1842" s="1079" t="s">
        <v>30</v>
      </c>
      <c r="D1842" s="718">
        <v>9.92</v>
      </c>
    </row>
    <row r="1843" spans="1:4">
      <c r="A1843" s="719">
        <v>38372</v>
      </c>
      <c r="B1843" s="720" t="s">
        <v>10484</v>
      </c>
      <c r="C1843" s="719" t="s">
        <v>30</v>
      </c>
      <c r="D1843" s="721">
        <v>13.61</v>
      </c>
    </row>
    <row r="1844" spans="1:4">
      <c r="A1844" s="1079">
        <v>2357</v>
      </c>
      <c r="B1844" s="1080" t="s">
        <v>2249</v>
      </c>
      <c r="C1844" s="1079" t="s">
        <v>171</v>
      </c>
      <c r="D1844" s="718">
        <v>10.43</v>
      </c>
    </row>
    <row r="1845" spans="1:4">
      <c r="A1845" s="719">
        <v>40806</v>
      </c>
      <c r="B1845" s="720" t="s">
        <v>6952</v>
      </c>
      <c r="C1845" s="719" t="s">
        <v>161</v>
      </c>
      <c r="D1845" s="721">
        <v>1837.37</v>
      </c>
    </row>
    <row r="1846" spans="1:4">
      <c r="A1846" s="1079">
        <v>2355</v>
      </c>
      <c r="B1846" s="1080" t="s">
        <v>2250</v>
      </c>
      <c r="C1846" s="1079" t="s">
        <v>171</v>
      </c>
      <c r="D1846" s="718">
        <v>12.69</v>
      </c>
    </row>
    <row r="1847" spans="1:4">
      <c r="A1847" s="719">
        <v>40805</v>
      </c>
      <c r="B1847" s="720" t="s">
        <v>6953</v>
      </c>
      <c r="C1847" s="719" t="s">
        <v>161</v>
      </c>
      <c r="D1847" s="721">
        <v>2234.67</v>
      </c>
    </row>
    <row r="1848" spans="1:4">
      <c r="A1848" s="1079">
        <v>2358</v>
      </c>
      <c r="B1848" s="1080" t="s">
        <v>2251</v>
      </c>
      <c r="C1848" s="1079" t="s">
        <v>171</v>
      </c>
      <c r="D1848" s="718">
        <v>18.96</v>
      </c>
    </row>
    <row r="1849" spans="1:4">
      <c r="A1849" s="719">
        <v>40807</v>
      </c>
      <c r="B1849" s="720" t="s">
        <v>6954</v>
      </c>
      <c r="C1849" s="719" t="s">
        <v>161</v>
      </c>
      <c r="D1849" s="721">
        <v>3340.39</v>
      </c>
    </row>
    <row r="1850" spans="1:4">
      <c r="A1850" s="1079">
        <v>40808</v>
      </c>
      <c r="B1850" s="1080" t="s">
        <v>8960</v>
      </c>
      <c r="C1850" s="1079" t="s">
        <v>161</v>
      </c>
      <c r="D1850" s="718">
        <v>1814.62</v>
      </c>
    </row>
    <row r="1851" spans="1:4">
      <c r="A1851" s="719">
        <v>39397</v>
      </c>
      <c r="B1851" s="720" t="s">
        <v>6955</v>
      </c>
      <c r="C1851" s="719" t="s">
        <v>1415</v>
      </c>
      <c r="D1851" s="721">
        <v>12.5</v>
      </c>
    </row>
    <row r="1852" spans="1:4">
      <c r="A1852" s="1079">
        <v>2692</v>
      </c>
      <c r="B1852" s="1080" t="s">
        <v>6956</v>
      </c>
      <c r="C1852" s="1079" t="s">
        <v>1415</v>
      </c>
      <c r="D1852" s="718">
        <v>5.92</v>
      </c>
    </row>
    <row r="1853" spans="1:4">
      <c r="A1853" s="719">
        <v>6</v>
      </c>
      <c r="B1853" s="720" t="s">
        <v>8593</v>
      </c>
      <c r="C1853" s="719" t="s">
        <v>1415</v>
      </c>
      <c r="D1853" s="721">
        <v>2.1800000000000002</v>
      </c>
    </row>
    <row r="1854" spans="1:4">
      <c r="A1854" s="1079">
        <v>5330</v>
      </c>
      <c r="B1854" s="1080" t="s">
        <v>2252</v>
      </c>
      <c r="C1854" s="1079" t="s">
        <v>1415</v>
      </c>
      <c r="D1854" s="718">
        <v>30.67</v>
      </c>
    </row>
    <row r="1855" spans="1:4">
      <c r="A1855" s="719">
        <v>26017</v>
      </c>
      <c r="B1855" s="720" t="s">
        <v>2253</v>
      </c>
      <c r="C1855" s="719" t="s">
        <v>30</v>
      </c>
      <c r="D1855" s="721">
        <v>18.809999999999999</v>
      </c>
    </row>
    <row r="1856" spans="1:4">
      <c r="A1856" s="1079">
        <v>25931</v>
      </c>
      <c r="B1856" s="1080" t="s">
        <v>6957</v>
      </c>
      <c r="C1856" s="1079" t="s">
        <v>30</v>
      </c>
      <c r="D1856" s="718">
        <v>59.79</v>
      </c>
    </row>
    <row r="1857" spans="1:4">
      <c r="A1857" s="719">
        <v>38140</v>
      </c>
      <c r="B1857" s="720" t="s">
        <v>6958</v>
      </c>
      <c r="C1857" s="719" t="s">
        <v>30</v>
      </c>
      <c r="D1857" s="721">
        <v>14.5</v>
      </c>
    </row>
    <row r="1858" spans="1:4">
      <c r="A1858" s="1079">
        <v>13887</v>
      </c>
      <c r="B1858" s="1080" t="s">
        <v>6959</v>
      </c>
      <c r="C1858" s="1079" t="s">
        <v>30</v>
      </c>
      <c r="D1858" s="718">
        <v>343.29</v>
      </c>
    </row>
    <row r="1859" spans="1:4">
      <c r="A1859" s="719">
        <v>26018</v>
      </c>
      <c r="B1859" s="720" t="s">
        <v>6960</v>
      </c>
      <c r="C1859" s="719" t="s">
        <v>30</v>
      </c>
      <c r="D1859" s="721">
        <v>15.28</v>
      </c>
    </row>
    <row r="1860" spans="1:4">
      <c r="A1860" s="1079">
        <v>26019</v>
      </c>
      <c r="B1860" s="1080" t="s">
        <v>6961</v>
      </c>
      <c r="C1860" s="1079" t="s">
        <v>30</v>
      </c>
      <c r="D1860" s="718">
        <v>14.43</v>
      </c>
    </row>
    <row r="1861" spans="1:4">
      <c r="A1861" s="719">
        <v>26020</v>
      </c>
      <c r="B1861" s="720" t="s">
        <v>2254</v>
      </c>
      <c r="C1861" s="719" t="s">
        <v>30</v>
      </c>
      <c r="D1861" s="721">
        <v>3.76</v>
      </c>
    </row>
    <row r="1862" spans="1:4">
      <c r="A1862" s="1079">
        <v>34544</v>
      </c>
      <c r="B1862" s="1080" t="s">
        <v>6962</v>
      </c>
      <c r="C1862" s="1079" t="s">
        <v>30</v>
      </c>
      <c r="D1862" s="718">
        <v>1050.49</v>
      </c>
    </row>
    <row r="1863" spans="1:4">
      <c r="A1863" s="719">
        <v>34729</v>
      </c>
      <c r="B1863" s="720" t="s">
        <v>6963</v>
      </c>
      <c r="C1863" s="719" t="s">
        <v>30</v>
      </c>
      <c r="D1863" s="721">
        <v>826.37</v>
      </c>
    </row>
    <row r="1864" spans="1:4">
      <c r="A1864" s="1079">
        <v>34734</v>
      </c>
      <c r="B1864" s="1080" t="s">
        <v>6964</v>
      </c>
      <c r="C1864" s="1079" t="s">
        <v>30</v>
      </c>
      <c r="D1864" s="718">
        <v>1279.49</v>
      </c>
    </row>
    <row r="1865" spans="1:4">
      <c r="A1865" s="719">
        <v>34738</v>
      </c>
      <c r="B1865" s="720" t="s">
        <v>6965</v>
      </c>
      <c r="C1865" s="719" t="s">
        <v>30</v>
      </c>
      <c r="D1865" s="721">
        <v>2989.29</v>
      </c>
    </row>
    <row r="1866" spans="1:4">
      <c r="A1866" s="1079">
        <v>2391</v>
      </c>
      <c r="B1866" s="1080" t="s">
        <v>2255</v>
      </c>
      <c r="C1866" s="1079" t="s">
        <v>30</v>
      </c>
      <c r="D1866" s="718">
        <v>243.13</v>
      </c>
    </row>
    <row r="1867" spans="1:4">
      <c r="A1867" s="719">
        <v>2374</v>
      </c>
      <c r="B1867" s="720" t="s">
        <v>6966</v>
      </c>
      <c r="C1867" s="719" t="s">
        <v>30</v>
      </c>
      <c r="D1867" s="721">
        <v>275.82</v>
      </c>
    </row>
    <row r="1868" spans="1:4">
      <c r="A1868" s="1079">
        <v>2377</v>
      </c>
      <c r="B1868" s="1080" t="s">
        <v>6967</v>
      </c>
      <c r="C1868" s="1079" t="s">
        <v>30</v>
      </c>
      <c r="D1868" s="718">
        <v>387.08</v>
      </c>
    </row>
    <row r="1869" spans="1:4">
      <c r="A1869" s="719">
        <v>2393</v>
      </c>
      <c r="B1869" s="720" t="s">
        <v>2256</v>
      </c>
      <c r="C1869" s="719" t="s">
        <v>30</v>
      </c>
      <c r="D1869" s="721">
        <v>648.23</v>
      </c>
    </row>
    <row r="1870" spans="1:4">
      <c r="A1870" s="1079">
        <v>34705</v>
      </c>
      <c r="B1870" s="1080" t="s">
        <v>6968</v>
      </c>
      <c r="C1870" s="1079" t="s">
        <v>30</v>
      </c>
      <c r="D1870" s="718">
        <v>566.97</v>
      </c>
    </row>
    <row r="1871" spans="1:4">
      <c r="A1871" s="719">
        <v>34707</v>
      </c>
      <c r="B1871" s="720" t="s">
        <v>2257</v>
      </c>
      <c r="C1871" s="719" t="s">
        <v>30</v>
      </c>
      <c r="D1871" s="721">
        <v>1050.5999999999999</v>
      </c>
    </row>
    <row r="1872" spans="1:4">
      <c r="A1872" s="1079">
        <v>2378</v>
      </c>
      <c r="B1872" s="1080" t="s">
        <v>6969</v>
      </c>
      <c r="C1872" s="1079" t="s">
        <v>30</v>
      </c>
      <c r="D1872" s="718">
        <v>890.43</v>
      </c>
    </row>
    <row r="1873" spans="1:4">
      <c r="A1873" s="719">
        <v>2379</v>
      </c>
      <c r="B1873" s="720" t="s">
        <v>6970</v>
      </c>
      <c r="C1873" s="719" t="s">
        <v>30</v>
      </c>
      <c r="D1873" s="721">
        <v>890.43</v>
      </c>
    </row>
    <row r="1874" spans="1:4">
      <c r="A1874" s="1079">
        <v>2376</v>
      </c>
      <c r="B1874" s="1080" t="s">
        <v>6971</v>
      </c>
      <c r="C1874" s="1079" t="s">
        <v>30</v>
      </c>
      <c r="D1874" s="718">
        <v>1466.53</v>
      </c>
    </row>
    <row r="1875" spans="1:4">
      <c r="A1875" s="719">
        <v>2394</v>
      </c>
      <c r="B1875" s="720" t="s">
        <v>2258</v>
      </c>
      <c r="C1875" s="719" t="s">
        <v>30</v>
      </c>
      <c r="D1875" s="721">
        <v>3135.17</v>
      </c>
    </row>
    <row r="1876" spans="1:4">
      <c r="A1876" s="1079">
        <v>34686</v>
      </c>
      <c r="B1876" s="1080" t="s">
        <v>6972</v>
      </c>
      <c r="C1876" s="1079" t="s">
        <v>30</v>
      </c>
      <c r="D1876" s="718">
        <v>9.41</v>
      </c>
    </row>
    <row r="1877" spans="1:4">
      <c r="A1877" s="719">
        <v>34616</v>
      </c>
      <c r="B1877" s="720" t="s">
        <v>2259</v>
      </c>
      <c r="C1877" s="719" t="s">
        <v>30</v>
      </c>
      <c r="D1877" s="721">
        <v>36.380000000000003</v>
      </c>
    </row>
    <row r="1878" spans="1:4">
      <c r="A1878" s="1079">
        <v>34623</v>
      </c>
      <c r="B1878" s="1080" t="s">
        <v>2260</v>
      </c>
      <c r="C1878" s="1079" t="s">
        <v>30</v>
      </c>
      <c r="D1878" s="718">
        <v>35.82</v>
      </c>
    </row>
    <row r="1879" spans="1:4">
      <c r="A1879" s="719">
        <v>34628</v>
      </c>
      <c r="B1879" s="720" t="s">
        <v>2261</v>
      </c>
      <c r="C1879" s="719" t="s">
        <v>30</v>
      </c>
      <c r="D1879" s="721">
        <v>51.31</v>
      </c>
    </row>
    <row r="1880" spans="1:4">
      <c r="A1880" s="1079">
        <v>34653</v>
      </c>
      <c r="B1880" s="1080" t="s">
        <v>6973</v>
      </c>
      <c r="C1880" s="1079" t="s">
        <v>30</v>
      </c>
      <c r="D1880" s="718">
        <v>6.34</v>
      </c>
    </row>
    <row r="1881" spans="1:4">
      <c r="A1881" s="719">
        <v>34688</v>
      </c>
      <c r="B1881" s="720" t="s">
        <v>2262</v>
      </c>
      <c r="C1881" s="719" t="s">
        <v>30</v>
      </c>
      <c r="D1881" s="721">
        <v>11.5</v>
      </c>
    </row>
    <row r="1882" spans="1:4">
      <c r="A1882" s="1079">
        <v>34709</v>
      </c>
      <c r="B1882" s="1080" t="s">
        <v>2263</v>
      </c>
      <c r="C1882" s="1079" t="s">
        <v>30</v>
      </c>
      <c r="D1882" s="718">
        <v>44.57</v>
      </c>
    </row>
    <row r="1883" spans="1:4">
      <c r="A1883" s="719">
        <v>34714</v>
      </c>
      <c r="B1883" s="720" t="s">
        <v>2264</v>
      </c>
      <c r="C1883" s="719" t="s">
        <v>30</v>
      </c>
      <c r="D1883" s="721">
        <v>53.23</v>
      </c>
    </row>
    <row r="1884" spans="1:4">
      <c r="A1884" s="1079">
        <v>2388</v>
      </c>
      <c r="B1884" s="1080" t="s">
        <v>10245</v>
      </c>
      <c r="C1884" s="1079" t="s">
        <v>30</v>
      </c>
      <c r="D1884" s="718">
        <v>44.24</v>
      </c>
    </row>
    <row r="1885" spans="1:4">
      <c r="A1885" s="719">
        <v>34606</v>
      </c>
      <c r="B1885" s="720" t="s">
        <v>11886</v>
      </c>
      <c r="C1885" s="719" t="s">
        <v>30</v>
      </c>
      <c r="D1885" s="721">
        <v>67.86</v>
      </c>
    </row>
    <row r="1886" spans="1:4">
      <c r="A1886" s="1079">
        <v>34689</v>
      </c>
      <c r="B1886" s="1080" t="s">
        <v>11887</v>
      </c>
      <c r="C1886" s="1079" t="s">
        <v>30</v>
      </c>
      <c r="D1886" s="718">
        <v>21.6</v>
      </c>
    </row>
    <row r="1887" spans="1:4">
      <c r="A1887" s="719">
        <v>2370</v>
      </c>
      <c r="B1887" s="720" t="s">
        <v>9637</v>
      </c>
      <c r="C1887" s="719" t="s">
        <v>30</v>
      </c>
      <c r="D1887" s="721">
        <v>8.2200000000000006</v>
      </c>
    </row>
    <row r="1888" spans="1:4">
      <c r="A1888" s="1079">
        <v>2386</v>
      </c>
      <c r="B1888" s="1080" t="s">
        <v>10246</v>
      </c>
      <c r="C1888" s="1079" t="s">
        <v>30</v>
      </c>
      <c r="D1888" s="718">
        <v>13.79</v>
      </c>
    </row>
    <row r="1889" spans="1:4">
      <c r="A1889" s="719">
        <v>2392</v>
      </c>
      <c r="B1889" s="720" t="s">
        <v>10247</v>
      </c>
      <c r="C1889" s="719" t="s">
        <v>30</v>
      </c>
      <c r="D1889" s="721">
        <v>55.18</v>
      </c>
    </row>
    <row r="1890" spans="1:4">
      <c r="A1890" s="1079">
        <v>2373</v>
      </c>
      <c r="B1890" s="1080" t="s">
        <v>10248</v>
      </c>
      <c r="C1890" s="1079" t="s">
        <v>30</v>
      </c>
      <c r="D1890" s="718">
        <v>77.739999999999995</v>
      </c>
    </row>
    <row r="1891" spans="1:4">
      <c r="A1891" s="719">
        <v>39465</v>
      </c>
      <c r="B1891" s="720" t="s">
        <v>9638</v>
      </c>
      <c r="C1891" s="719" t="s">
        <v>30</v>
      </c>
      <c r="D1891" s="721">
        <v>47.49</v>
      </c>
    </row>
    <row r="1892" spans="1:4">
      <c r="A1892" s="1079">
        <v>39466</v>
      </c>
      <c r="B1892" s="1080" t="s">
        <v>9639</v>
      </c>
      <c r="C1892" s="1079" t="s">
        <v>30</v>
      </c>
      <c r="D1892" s="718">
        <v>53.43</v>
      </c>
    </row>
    <row r="1893" spans="1:4">
      <c r="A1893" s="719">
        <v>39467</v>
      </c>
      <c r="B1893" s="720" t="s">
        <v>9640</v>
      </c>
      <c r="C1893" s="719" t="s">
        <v>30</v>
      </c>
      <c r="D1893" s="721">
        <v>68.34</v>
      </c>
    </row>
    <row r="1894" spans="1:4">
      <c r="A1894" s="1079">
        <v>39468</v>
      </c>
      <c r="B1894" s="1080" t="s">
        <v>9641</v>
      </c>
      <c r="C1894" s="1079" t="s">
        <v>30</v>
      </c>
      <c r="D1894" s="718">
        <v>121.47</v>
      </c>
    </row>
    <row r="1895" spans="1:4">
      <c r="A1895" s="719">
        <v>39469</v>
      </c>
      <c r="B1895" s="720" t="s">
        <v>10485</v>
      </c>
      <c r="C1895" s="719" t="s">
        <v>30</v>
      </c>
      <c r="D1895" s="721">
        <v>49.48</v>
      </c>
    </row>
    <row r="1896" spans="1:4">
      <c r="A1896" s="1079">
        <v>39470</v>
      </c>
      <c r="B1896" s="1080" t="s">
        <v>9642</v>
      </c>
      <c r="C1896" s="1079" t="s">
        <v>30</v>
      </c>
      <c r="D1896" s="718">
        <v>60.8</v>
      </c>
    </row>
    <row r="1897" spans="1:4">
      <c r="A1897" s="719">
        <v>39471</v>
      </c>
      <c r="B1897" s="720" t="s">
        <v>9643</v>
      </c>
      <c r="C1897" s="719" t="s">
        <v>30</v>
      </c>
      <c r="D1897" s="721">
        <v>73.06</v>
      </c>
    </row>
    <row r="1898" spans="1:4">
      <c r="A1898" s="1079">
        <v>39472</v>
      </c>
      <c r="B1898" s="1080" t="s">
        <v>9644</v>
      </c>
      <c r="C1898" s="1079" t="s">
        <v>30</v>
      </c>
      <c r="D1898" s="718">
        <v>126.95</v>
      </c>
    </row>
    <row r="1899" spans="1:4">
      <c r="A1899" s="719">
        <v>39473</v>
      </c>
      <c r="B1899" s="720" t="s">
        <v>11465</v>
      </c>
      <c r="C1899" s="719" t="s">
        <v>30</v>
      </c>
      <c r="D1899" s="721">
        <v>82.01</v>
      </c>
    </row>
    <row r="1900" spans="1:4">
      <c r="A1900" s="1079">
        <v>39474</v>
      </c>
      <c r="B1900" s="1080" t="s">
        <v>9645</v>
      </c>
      <c r="C1900" s="1079" t="s">
        <v>30</v>
      </c>
      <c r="D1900" s="718">
        <v>87.42</v>
      </c>
    </row>
    <row r="1901" spans="1:4">
      <c r="A1901" s="719">
        <v>39475</v>
      </c>
      <c r="B1901" s="720" t="s">
        <v>9646</v>
      </c>
      <c r="C1901" s="719" t="s">
        <v>30</v>
      </c>
      <c r="D1901" s="721">
        <v>99.19</v>
      </c>
    </row>
    <row r="1902" spans="1:4">
      <c r="A1902" s="1079">
        <v>39476</v>
      </c>
      <c r="B1902" s="1080" t="s">
        <v>9647</v>
      </c>
      <c r="C1902" s="1079" t="s">
        <v>30</v>
      </c>
      <c r="D1902" s="718">
        <v>186.73</v>
      </c>
    </row>
    <row r="1903" spans="1:4">
      <c r="A1903" s="719">
        <v>39477</v>
      </c>
      <c r="B1903" s="720" t="s">
        <v>9648</v>
      </c>
      <c r="C1903" s="719" t="s">
        <v>30</v>
      </c>
      <c r="D1903" s="721">
        <v>91.49</v>
      </c>
    </row>
    <row r="1904" spans="1:4">
      <c r="A1904" s="1079">
        <v>39478</v>
      </c>
      <c r="B1904" s="1080" t="s">
        <v>9649</v>
      </c>
      <c r="C1904" s="1079" t="s">
        <v>30</v>
      </c>
      <c r="D1904" s="718">
        <v>94.32</v>
      </c>
    </row>
    <row r="1905" spans="1:4">
      <c r="A1905" s="719">
        <v>39479</v>
      </c>
      <c r="B1905" s="720" t="s">
        <v>9650</v>
      </c>
      <c r="C1905" s="719" t="s">
        <v>30</v>
      </c>
      <c r="D1905" s="721">
        <v>111.13</v>
      </c>
    </row>
    <row r="1906" spans="1:4">
      <c r="A1906" s="1079">
        <v>39480</v>
      </c>
      <c r="B1906" s="1080" t="s">
        <v>9651</v>
      </c>
      <c r="C1906" s="1079" t="s">
        <v>30</v>
      </c>
      <c r="D1906" s="718">
        <v>229.31</v>
      </c>
    </row>
    <row r="1907" spans="1:4">
      <c r="A1907" s="719">
        <v>39459</v>
      </c>
      <c r="B1907" s="720" t="s">
        <v>9652</v>
      </c>
      <c r="C1907" s="719" t="s">
        <v>30</v>
      </c>
      <c r="D1907" s="721">
        <v>194.63</v>
      </c>
    </row>
    <row r="1908" spans="1:4">
      <c r="A1908" s="1079">
        <v>39445</v>
      </c>
      <c r="B1908" s="1080" t="s">
        <v>9653</v>
      </c>
      <c r="C1908" s="1079" t="s">
        <v>30</v>
      </c>
      <c r="D1908" s="718">
        <v>97.72</v>
      </c>
    </row>
    <row r="1909" spans="1:4">
      <c r="A1909" s="719">
        <v>39446</v>
      </c>
      <c r="B1909" s="720" t="s">
        <v>9654</v>
      </c>
      <c r="C1909" s="719" t="s">
        <v>30</v>
      </c>
      <c r="D1909" s="721">
        <v>99.46</v>
      </c>
    </row>
    <row r="1910" spans="1:4">
      <c r="A1910" s="1079">
        <v>39447</v>
      </c>
      <c r="B1910" s="1080" t="s">
        <v>9655</v>
      </c>
      <c r="C1910" s="1079" t="s">
        <v>30</v>
      </c>
      <c r="D1910" s="718">
        <v>106.36</v>
      </c>
    </row>
    <row r="1911" spans="1:4">
      <c r="A1911" s="719">
        <v>39448</v>
      </c>
      <c r="B1911" s="720" t="s">
        <v>9656</v>
      </c>
      <c r="C1911" s="719" t="s">
        <v>30</v>
      </c>
      <c r="D1911" s="721">
        <v>181.37</v>
      </c>
    </row>
    <row r="1912" spans="1:4">
      <c r="A1912" s="1079">
        <v>39450</v>
      </c>
      <c r="B1912" s="1080" t="s">
        <v>9657</v>
      </c>
      <c r="C1912" s="1079" t="s">
        <v>30</v>
      </c>
      <c r="D1912" s="718">
        <v>110.65</v>
      </c>
    </row>
    <row r="1913" spans="1:4">
      <c r="A1913" s="719">
        <v>39451</v>
      </c>
      <c r="B1913" s="720" t="s">
        <v>9658</v>
      </c>
      <c r="C1913" s="719" t="s">
        <v>30</v>
      </c>
      <c r="D1913" s="721">
        <v>120.69</v>
      </c>
    </row>
    <row r="1914" spans="1:4">
      <c r="A1914" s="1079">
        <v>39452</v>
      </c>
      <c r="B1914" s="1080" t="s">
        <v>9659</v>
      </c>
      <c r="C1914" s="1079" t="s">
        <v>30</v>
      </c>
      <c r="D1914" s="718">
        <v>121.41</v>
      </c>
    </row>
    <row r="1915" spans="1:4">
      <c r="A1915" s="719">
        <v>39523</v>
      </c>
      <c r="B1915" s="720" t="s">
        <v>9660</v>
      </c>
      <c r="C1915" s="719" t="s">
        <v>30</v>
      </c>
      <c r="D1915" s="721">
        <v>203.18</v>
      </c>
    </row>
    <row r="1916" spans="1:4">
      <c r="A1916" s="1079">
        <v>39449</v>
      </c>
      <c r="B1916" s="1080" t="s">
        <v>9661</v>
      </c>
      <c r="C1916" s="1079" t="s">
        <v>30</v>
      </c>
      <c r="D1916" s="718">
        <v>225.01</v>
      </c>
    </row>
    <row r="1917" spans="1:4">
      <c r="A1917" s="719">
        <v>39455</v>
      </c>
      <c r="B1917" s="720" t="s">
        <v>9662</v>
      </c>
      <c r="C1917" s="719" t="s">
        <v>30</v>
      </c>
      <c r="D1917" s="721">
        <v>111.34</v>
      </c>
    </row>
    <row r="1918" spans="1:4">
      <c r="A1918" s="1079">
        <v>39456</v>
      </c>
      <c r="B1918" s="1080" t="s">
        <v>9663</v>
      </c>
      <c r="C1918" s="1079" t="s">
        <v>30</v>
      </c>
      <c r="D1918" s="718">
        <v>111.42</v>
      </c>
    </row>
    <row r="1919" spans="1:4">
      <c r="A1919" s="719">
        <v>39457</v>
      </c>
      <c r="B1919" s="720" t="s">
        <v>9664</v>
      </c>
      <c r="C1919" s="719" t="s">
        <v>30</v>
      </c>
      <c r="D1919" s="721">
        <v>121.47</v>
      </c>
    </row>
    <row r="1920" spans="1:4">
      <c r="A1920" s="1079">
        <v>39458</v>
      </c>
      <c r="B1920" s="1080" t="s">
        <v>9665</v>
      </c>
      <c r="C1920" s="1079" t="s">
        <v>30</v>
      </c>
      <c r="D1920" s="718">
        <v>226.67</v>
      </c>
    </row>
    <row r="1921" spans="1:4">
      <c r="A1921" s="719">
        <v>39464</v>
      </c>
      <c r="B1921" s="720" t="s">
        <v>9666</v>
      </c>
      <c r="C1921" s="719" t="s">
        <v>30</v>
      </c>
      <c r="D1921" s="721">
        <v>364.51</v>
      </c>
    </row>
    <row r="1922" spans="1:4">
      <c r="A1922" s="1079">
        <v>39460</v>
      </c>
      <c r="B1922" s="1080" t="s">
        <v>9667</v>
      </c>
      <c r="C1922" s="1079" t="s">
        <v>30</v>
      </c>
      <c r="D1922" s="718">
        <v>138.25</v>
      </c>
    </row>
    <row r="1923" spans="1:4">
      <c r="A1923" s="719">
        <v>39461</v>
      </c>
      <c r="B1923" s="720" t="s">
        <v>9668</v>
      </c>
      <c r="C1923" s="719" t="s">
        <v>30</v>
      </c>
      <c r="D1923" s="721">
        <v>161.99</v>
      </c>
    </row>
    <row r="1924" spans="1:4">
      <c r="A1924" s="1079">
        <v>39462</v>
      </c>
      <c r="B1924" s="1080" t="s">
        <v>9669</v>
      </c>
      <c r="C1924" s="1079" t="s">
        <v>30</v>
      </c>
      <c r="D1924" s="718">
        <v>156.12</v>
      </c>
    </row>
    <row r="1925" spans="1:4">
      <c r="A1925" s="719">
        <v>39463</v>
      </c>
      <c r="B1925" s="720" t="s">
        <v>9670</v>
      </c>
      <c r="C1925" s="719" t="s">
        <v>30</v>
      </c>
      <c r="D1925" s="721">
        <v>361.68</v>
      </c>
    </row>
    <row r="1926" spans="1:4">
      <c r="A1926" s="1079">
        <v>26039</v>
      </c>
      <c r="B1926" s="1080" t="s">
        <v>2265</v>
      </c>
      <c r="C1926" s="1079" t="s">
        <v>30</v>
      </c>
      <c r="D1926" s="718">
        <v>219233.16</v>
      </c>
    </row>
    <row r="1927" spans="1:4">
      <c r="A1927" s="719">
        <v>2401</v>
      </c>
      <c r="B1927" s="720" t="s">
        <v>6974</v>
      </c>
      <c r="C1927" s="719" t="s">
        <v>30</v>
      </c>
      <c r="D1927" s="721">
        <v>50426.05</v>
      </c>
    </row>
    <row r="1928" spans="1:4">
      <c r="A1928" s="1079">
        <v>2414</v>
      </c>
      <c r="B1928" s="1080" t="s">
        <v>6975</v>
      </c>
      <c r="C1928" s="1079" t="s">
        <v>0</v>
      </c>
      <c r="D1928" s="718">
        <v>121.4</v>
      </c>
    </row>
    <row r="1929" spans="1:4">
      <c r="A1929" s="719">
        <v>2413</v>
      </c>
      <c r="B1929" s="720" t="s">
        <v>6976</v>
      </c>
      <c r="C1929" s="719" t="s">
        <v>0</v>
      </c>
      <c r="D1929" s="721">
        <v>116.78</v>
      </c>
    </row>
    <row r="1930" spans="1:4">
      <c r="A1930" s="1079">
        <v>2405</v>
      </c>
      <c r="B1930" s="1080" t="s">
        <v>6977</v>
      </c>
      <c r="C1930" s="1079" t="s">
        <v>0</v>
      </c>
      <c r="D1930" s="718">
        <v>135.93</v>
      </c>
    </row>
    <row r="1931" spans="1:4">
      <c r="A1931" s="719">
        <v>13361</v>
      </c>
      <c r="B1931" s="720" t="s">
        <v>6978</v>
      </c>
      <c r="C1931" s="719" t="s">
        <v>0</v>
      </c>
      <c r="D1931" s="721">
        <v>113.71</v>
      </c>
    </row>
    <row r="1932" spans="1:4">
      <c r="A1932" s="1079">
        <v>11987</v>
      </c>
      <c r="B1932" s="1080" t="s">
        <v>6979</v>
      </c>
      <c r="C1932" s="1079" t="s">
        <v>0</v>
      </c>
      <c r="D1932" s="718">
        <v>304.26</v>
      </c>
    </row>
    <row r="1933" spans="1:4">
      <c r="A1933" s="719">
        <v>2416</v>
      </c>
      <c r="B1933" s="720" t="s">
        <v>6980</v>
      </c>
      <c r="C1933" s="719" t="s">
        <v>0</v>
      </c>
      <c r="D1933" s="721">
        <v>134.61000000000001</v>
      </c>
    </row>
    <row r="1934" spans="1:4">
      <c r="A1934" s="1079">
        <v>2412</v>
      </c>
      <c r="B1934" s="1080" t="s">
        <v>6981</v>
      </c>
      <c r="C1934" s="1079" t="s">
        <v>0</v>
      </c>
      <c r="D1934" s="718">
        <v>130</v>
      </c>
    </row>
    <row r="1935" spans="1:4">
      <c r="A1935" s="719">
        <v>2411</v>
      </c>
      <c r="B1935" s="720" t="s">
        <v>6982</v>
      </c>
      <c r="C1935" s="719" t="s">
        <v>0</v>
      </c>
      <c r="D1935" s="721">
        <v>113.71</v>
      </c>
    </row>
    <row r="1936" spans="1:4">
      <c r="A1936" s="1079">
        <v>2406</v>
      </c>
      <c r="B1936" s="1080" t="s">
        <v>6983</v>
      </c>
      <c r="C1936" s="1079" t="s">
        <v>0</v>
      </c>
      <c r="D1936" s="718">
        <v>110.64</v>
      </c>
    </row>
    <row r="1937" spans="1:4">
      <c r="A1937" s="719">
        <v>10571</v>
      </c>
      <c r="B1937" s="720" t="s">
        <v>6984</v>
      </c>
      <c r="C1937" s="719" t="s">
        <v>0</v>
      </c>
      <c r="D1937" s="721">
        <v>270.45999999999998</v>
      </c>
    </row>
    <row r="1938" spans="1:4">
      <c r="A1938" s="1079">
        <v>11985</v>
      </c>
      <c r="B1938" s="1080" t="s">
        <v>6985</v>
      </c>
      <c r="C1938" s="1079" t="s">
        <v>0</v>
      </c>
      <c r="D1938" s="718">
        <v>261.24</v>
      </c>
    </row>
    <row r="1939" spans="1:4">
      <c r="A1939" s="719">
        <v>2410</v>
      </c>
      <c r="B1939" s="720" t="s">
        <v>6986</v>
      </c>
      <c r="C1939" s="719" t="s">
        <v>0</v>
      </c>
      <c r="D1939" s="721">
        <v>115.25</v>
      </c>
    </row>
    <row r="1940" spans="1:4">
      <c r="A1940" s="1079">
        <v>2417</v>
      </c>
      <c r="B1940" s="1080" t="s">
        <v>6987</v>
      </c>
      <c r="C1940" s="1079" t="s">
        <v>0</v>
      </c>
      <c r="D1940" s="718">
        <v>122.93</v>
      </c>
    </row>
    <row r="1941" spans="1:4">
      <c r="A1941" s="719">
        <v>2415</v>
      </c>
      <c r="B1941" s="720" t="s">
        <v>6988</v>
      </c>
      <c r="C1941" s="719" t="s">
        <v>0</v>
      </c>
      <c r="D1941" s="721">
        <v>98.35</v>
      </c>
    </row>
    <row r="1942" spans="1:4">
      <c r="A1942" s="1079">
        <v>13360</v>
      </c>
      <c r="B1942" s="1080" t="s">
        <v>6989</v>
      </c>
      <c r="C1942" s="1079" t="s">
        <v>0</v>
      </c>
      <c r="D1942" s="718">
        <v>98.35</v>
      </c>
    </row>
    <row r="1943" spans="1:4">
      <c r="A1943" s="719">
        <v>11983</v>
      </c>
      <c r="B1943" s="720" t="s">
        <v>6990</v>
      </c>
      <c r="C1943" s="719" t="s">
        <v>0</v>
      </c>
      <c r="D1943" s="721">
        <v>239.72</v>
      </c>
    </row>
    <row r="1944" spans="1:4">
      <c r="A1944" s="1079">
        <v>11986</v>
      </c>
      <c r="B1944" s="1080" t="s">
        <v>6991</v>
      </c>
      <c r="C1944" s="1079" t="s">
        <v>0</v>
      </c>
      <c r="D1944" s="718">
        <v>291.97000000000003</v>
      </c>
    </row>
    <row r="1945" spans="1:4" ht="30">
      <c r="A1945" s="719">
        <v>25976</v>
      </c>
      <c r="B1945" s="720" t="s">
        <v>11888</v>
      </c>
      <c r="C1945" s="719" t="s">
        <v>0</v>
      </c>
      <c r="D1945" s="721">
        <v>259.3</v>
      </c>
    </row>
    <row r="1946" spans="1:4">
      <c r="A1946" s="1079">
        <v>10629</v>
      </c>
      <c r="B1946" s="1080" t="s">
        <v>6992</v>
      </c>
      <c r="C1946" s="1079" t="s">
        <v>0</v>
      </c>
      <c r="D1946" s="718">
        <v>167.67</v>
      </c>
    </row>
    <row r="1947" spans="1:4">
      <c r="A1947" s="719">
        <v>10698</v>
      </c>
      <c r="B1947" s="720" t="s">
        <v>6993</v>
      </c>
      <c r="C1947" s="719" t="s">
        <v>0</v>
      </c>
      <c r="D1947" s="721">
        <v>148.26</v>
      </c>
    </row>
    <row r="1948" spans="1:4" ht="30">
      <c r="A1948" s="1079">
        <v>40521</v>
      </c>
      <c r="B1948" s="1080" t="s">
        <v>11466</v>
      </c>
      <c r="C1948" s="1079" t="s">
        <v>30</v>
      </c>
      <c r="D1948" s="718">
        <v>116221.65</v>
      </c>
    </row>
    <row r="1949" spans="1:4">
      <c r="A1949" s="719">
        <v>2432</v>
      </c>
      <c r="B1949" s="720" t="s">
        <v>6994</v>
      </c>
      <c r="C1949" s="719" t="s">
        <v>30</v>
      </c>
      <c r="D1949" s="721">
        <v>8.7899999999999991</v>
      </c>
    </row>
    <row r="1950" spans="1:4">
      <c r="A1950" s="1079">
        <v>2418</v>
      </c>
      <c r="B1950" s="1080" t="s">
        <v>6995</v>
      </c>
      <c r="C1950" s="1079" t="s">
        <v>30</v>
      </c>
      <c r="D1950" s="718">
        <v>4.08</v>
      </c>
    </row>
    <row r="1951" spans="1:4">
      <c r="A1951" s="719">
        <v>2433</v>
      </c>
      <c r="B1951" s="720" t="s">
        <v>6996</v>
      </c>
      <c r="C1951" s="719" t="s">
        <v>30</v>
      </c>
      <c r="D1951" s="721">
        <v>2.98</v>
      </c>
    </row>
    <row r="1952" spans="1:4">
      <c r="A1952" s="1079">
        <v>2420</v>
      </c>
      <c r="B1952" s="1080" t="s">
        <v>6997</v>
      </c>
      <c r="C1952" s="1079" t="s">
        <v>30</v>
      </c>
      <c r="D1952" s="718">
        <v>5.1100000000000003</v>
      </c>
    </row>
    <row r="1953" spans="1:4">
      <c r="A1953" s="719">
        <v>2421</v>
      </c>
      <c r="B1953" s="720" t="s">
        <v>6998</v>
      </c>
      <c r="C1953" s="719" t="s">
        <v>30</v>
      </c>
      <c r="D1953" s="721">
        <v>11.16</v>
      </c>
    </row>
    <row r="1954" spans="1:4">
      <c r="A1954" s="1079">
        <v>11447</v>
      </c>
      <c r="B1954" s="1080" t="s">
        <v>10249</v>
      </c>
      <c r="C1954" s="1079" t="s">
        <v>30</v>
      </c>
      <c r="D1954" s="718">
        <v>10.11</v>
      </c>
    </row>
    <row r="1955" spans="1:4">
      <c r="A1955" s="719">
        <v>2429</v>
      </c>
      <c r="B1955" s="720" t="s">
        <v>6999</v>
      </c>
      <c r="C1955" s="719" t="s">
        <v>30</v>
      </c>
      <c r="D1955" s="721">
        <v>25.59</v>
      </c>
    </row>
    <row r="1956" spans="1:4">
      <c r="A1956" s="1079">
        <v>11449</v>
      </c>
      <c r="B1956" s="1080" t="s">
        <v>2266</v>
      </c>
      <c r="C1956" s="1079" t="s">
        <v>30</v>
      </c>
      <c r="D1956" s="718">
        <v>27.57</v>
      </c>
    </row>
    <row r="1957" spans="1:4">
      <c r="A1957" s="719">
        <v>11451</v>
      </c>
      <c r="B1957" s="720" t="s">
        <v>2267</v>
      </c>
      <c r="C1957" s="719" t="s">
        <v>30</v>
      </c>
      <c r="D1957" s="721">
        <v>27.11</v>
      </c>
    </row>
    <row r="1958" spans="1:4">
      <c r="A1958" s="1079">
        <v>11116</v>
      </c>
      <c r="B1958" s="1080" t="s">
        <v>2268</v>
      </c>
      <c r="C1958" s="1079" t="s">
        <v>30</v>
      </c>
      <c r="D1958" s="718">
        <v>370.09</v>
      </c>
    </row>
    <row r="1959" spans="1:4">
      <c r="A1959" s="719">
        <v>38411</v>
      </c>
      <c r="B1959" s="720" t="s">
        <v>7000</v>
      </c>
      <c r="C1959" s="719" t="s">
        <v>30</v>
      </c>
      <c r="D1959" s="721">
        <v>1126.45</v>
      </c>
    </row>
    <row r="1960" spans="1:4">
      <c r="A1960" s="1079">
        <v>1370</v>
      </c>
      <c r="B1960" s="1080" t="s">
        <v>2269</v>
      </c>
      <c r="C1960" s="1079" t="s">
        <v>30</v>
      </c>
      <c r="D1960" s="718">
        <v>61.23</v>
      </c>
    </row>
    <row r="1961" spans="1:4">
      <c r="A1961" s="719">
        <v>38189</v>
      </c>
      <c r="B1961" s="720" t="s">
        <v>2270</v>
      </c>
      <c r="C1961" s="719" t="s">
        <v>30</v>
      </c>
      <c r="D1961" s="721">
        <v>174.25</v>
      </c>
    </row>
    <row r="1962" spans="1:4">
      <c r="A1962" s="1079">
        <v>38190</v>
      </c>
      <c r="B1962" s="1080" t="s">
        <v>7001</v>
      </c>
      <c r="C1962" s="1079" t="s">
        <v>30</v>
      </c>
      <c r="D1962" s="718">
        <v>391.85</v>
      </c>
    </row>
    <row r="1963" spans="1:4">
      <c r="A1963" s="719">
        <v>36516</v>
      </c>
      <c r="B1963" s="720" t="s">
        <v>7002</v>
      </c>
      <c r="C1963" s="719" t="s">
        <v>30</v>
      </c>
      <c r="D1963" s="721">
        <v>64948.58</v>
      </c>
    </row>
    <row r="1964" spans="1:4">
      <c r="A1964" s="1079">
        <v>34777</v>
      </c>
      <c r="B1964" s="1080" t="s">
        <v>7003</v>
      </c>
      <c r="C1964" s="1079" t="s">
        <v>30</v>
      </c>
      <c r="D1964" s="718">
        <v>1.41</v>
      </c>
    </row>
    <row r="1965" spans="1:4">
      <c r="A1965" s="719">
        <v>7273</v>
      </c>
      <c r="B1965" s="720" t="s">
        <v>7004</v>
      </c>
      <c r="C1965" s="719" t="s">
        <v>30</v>
      </c>
      <c r="D1965" s="721">
        <v>2.33</v>
      </c>
    </row>
    <row r="1966" spans="1:4">
      <c r="A1966" s="1079">
        <v>7272</v>
      </c>
      <c r="B1966" s="1080" t="s">
        <v>7005</v>
      </c>
      <c r="C1966" s="1079" t="s">
        <v>30</v>
      </c>
      <c r="D1966" s="718">
        <v>3.24</v>
      </c>
    </row>
    <row r="1967" spans="1:4">
      <c r="A1967" s="719">
        <v>10605</v>
      </c>
      <c r="B1967" s="720" t="s">
        <v>7006</v>
      </c>
      <c r="C1967" s="719" t="s">
        <v>30</v>
      </c>
      <c r="D1967" s="721">
        <v>1.81</v>
      </c>
    </row>
    <row r="1968" spans="1:4">
      <c r="A1968" s="1079">
        <v>10604</v>
      </c>
      <c r="B1968" s="1080" t="s">
        <v>7007</v>
      </c>
      <c r="C1968" s="1079" t="s">
        <v>30</v>
      </c>
      <c r="D1968" s="718">
        <v>3.6</v>
      </c>
    </row>
    <row r="1969" spans="1:4">
      <c r="A1969" s="719">
        <v>672</v>
      </c>
      <c r="B1969" s="720" t="s">
        <v>7008</v>
      </c>
      <c r="C1969" s="719" t="s">
        <v>30</v>
      </c>
      <c r="D1969" s="721">
        <v>3.64</v>
      </c>
    </row>
    <row r="1970" spans="1:4">
      <c r="A1970" s="1079">
        <v>668</v>
      </c>
      <c r="B1970" s="1080" t="s">
        <v>7009</v>
      </c>
      <c r="C1970" s="1079" t="s">
        <v>30</v>
      </c>
      <c r="D1970" s="718">
        <v>5.73</v>
      </c>
    </row>
    <row r="1971" spans="1:4">
      <c r="A1971" s="719">
        <v>10578</v>
      </c>
      <c r="B1971" s="720" t="s">
        <v>7010</v>
      </c>
      <c r="C1971" s="719" t="s">
        <v>30</v>
      </c>
      <c r="D1971" s="721">
        <v>10</v>
      </c>
    </row>
    <row r="1972" spans="1:4">
      <c r="A1972" s="1079">
        <v>666</v>
      </c>
      <c r="B1972" s="1080" t="s">
        <v>7011</v>
      </c>
      <c r="C1972" s="1079" t="s">
        <v>30</v>
      </c>
      <c r="D1972" s="718">
        <v>9.93</v>
      </c>
    </row>
    <row r="1973" spans="1:4">
      <c r="A1973" s="719">
        <v>665</v>
      </c>
      <c r="B1973" s="720" t="s">
        <v>7012</v>
      </c>
      <c r="C1973" s="719" t="s">
        <v>30</v>
      </c>
      <c r="D1973" s="721">
        <v>18.600000000000001</v>
      </c>
    </row>
    <row r="1974" spans="1:4">
      <c r="A1974" s="1079">
        <v>10577</v>
      </c>
      <c r="B1974" s="1080" t="s">
        <v>7013</v>
      </c>
      <c r="C1974" s="1079" t="s">
        <v>30</v>
      </c>
      <c r="D1974" s="718">
        <v>14.56</v>
      </c>
    </row>
    <row r="1975" spans="1:4">
      <c r="A1975" s="719">
        <v>10583</v>
      </c>
      <c r="B1975" s="720" t="s">
        <v>7014</v>
      </c>
      <c r="C1975" s="719" t="s">
        <v>30</v>
      </c>
      <c r="D1975" s="721">
        <v>8.16</v>
      </c>
    </row>
    <row r="1976" spans="1:4">
      <c r="A1976" s="1079">
        <v>10579</v>
      </c>
      <c r="B1976" s="1080" t="s">
        <v>7015</v>
      </c>
      <c r="C1976" s="1079" t="s">
        <v>30</v>
      </c>
      <c r="D1976" s="718">
        <v>13.32</v>
      </c>
    </row>
    <row r="1977" spans="1:4">
      <c r="A1977" s="719">
        <v>10582</v>
      </c>
      <c r="B1977" s="720" t="s">
        <v>7016</v>
      </c>
      <c r="C1977" s="719" t="s">
        <v>30</v>
      </c>
      <c r="D1977" s="721">
        <v>4.66</v>
      </c>
    </row>
    <row r="1978" spans="1:4">
      <c r="A1978" s="1079">
        <v>2436</v>
      </c>
      <c r="B1978" s="1080" t="s">
        <v>2271</v>
      </c>
      <c r="C1978" s="1079" t="s">
        <v>171</v>
      </c>
      <c r="D1978" s="718">
        <v>12.69</v>
      </c>
    </row>
    <row r="1979" spans="1:4">
      <c r="A1979" s="719">
        <v>40918</v>
      </c>
      <c r="B1979" s="720" t="s">
        <v>8961</v>
      </c>
      <c r="C1979" s="719" t="s">
        <v>161</v>
      </c>
      <c r="D1979" s="721">
        <v>2234.67</v>
      </c>
    </row>
    <row r="1980" spans="1:4">
      <c r="A1980" s="1079">
        <v>40923</v>
      </c>
      <c r="B1980" s="1080" t="s">
        <v>8962</v>
      </c>
      <c r="C1980" s="1079" t="s">
        <v>161</v>
      </c>
      <c r="D1980" s="718">
        <v>2879.05</v>
      </c>
    </row>
    <row r="1981" spans="1:4">
      <c r="A1981" s="719">
        <v>2439</v>
      </c>
      <c r="B1981" s="720" t="s">
        <v>10976</v>
      </c>
      <c r="C1981" s="719" t="s">
        <v>171</v>
      </c>
      <c r="D1981" s="721">
        <v>16.350000000000001</v>
      </c>
    </row>
    <row r="1982" spans="1:4">
      <c r="A1982" s="1079">
        <v>10998</v>
      </c>
      <c r="B1982" s="1080" t="s">
        <v>11467</v>
      </c>
      <c r="C1982" s="1079" t="s">
        <v>26</v>
      </c>
      <c r="D1982" s="718">
        <v>12.62</v>
      </c>
    </row>
    <row r="1983" spans="1:4">
      <c r="A1983" s="719">
        <v>11002</v>
      </c>
      <c r="B1983" s="720" t="s">
        <v>11468</v>
      </c>
      <c r="C1983" s="719" t="s">
        <v>26</v>
      </c>
      <c r="D1983" s="721">
        <v>11.56</v>
      </c>
    </row>
    <row r="1984" spans="1:4">
      <c r="A1984" s="1079">
        <v>10999</v>
      </c>
      <c r="B1984" s="1080" t="s">
        <v>11469</v>
      </c>
      <c r="C1984" s="1079" t="s">
        <v>26</v>
      </c>
      <c r="D1984" s="718">
        <v>11.1</v>
      </c>
    </row>
    <row r="1985" spans="1:4">
      <c r="A1985" s="719">
        <v>10997</v>
      </c>
      <c r="B1985" s="720" t="s">
        <v>11470</v>
      </c>
      <c r="C1985" s="719" t="s">
        <v>26</v>
      </c>
      <c r="D1985" s="721">
        <v>12.04</v>
      </c>
    </row>
    <row r="1986" spans="1:4">
      <c r="A1986" s="1079">
        <v>2685</v>
      </c>
      <c r="B1986" s="1080" t="s">
        <v>9671</v>
      </c>
      <c r="C1986" s="1079" t="s">
        <v>29</v>
      </c>
      <c r="D1986" s="718">
        <v>3.25</v>
      </c>
    </row>
    <row r="1987" spans="1:4">
      <c r="A1987" s="719">
        <v>2680</v>
      </c>
      <c r="B1987" s="720" t="s">
        <v>9672</v>
      </c>
      <c r="C1987" s="719" t="s">
        <v>29</v>
      </c>
      <c r="D1987" s="721">
        <v>4.75</v>
      </c>
    </row>
    <row r="1988" spans="1:4">
      <c r="A1988" s="1079">
        <v>2684</v>
      </c>
      <c r="B1988" s="1080" t="s">
        <v>9673</v>
      </c>
      <c r="C1988" s="1079" t="s">
        <v>29</v>
      </c>
      <c r="D1988" s="718">
        <v>4.32</v>
      </c>
    </row>
    <row r="1989" spans="1:4">
      <c r="A1989" s="719">
        <v>2673</v>
      </c>
      <c r="B1989" s="720" t="s">
        <v>9674</v>
      </c>
      <c r="C1989" s="719" t="s">
        <v>29</v>
      </c>
      <c r="D1989" s="721">
        <v>1.67</v>
      </c>
    </row>
    <row r="1990" spans="1:4">
      <c r="A1990" s="1079">
        <v>2681</v>
      </c>
      <c r="B1990" s="1080" t="s">
        <v>9675</v>
      </c>
      <c r="C1990" s="1079" t="s">
        <v>29</v>
      </c>
      <c r="D1990" s="718">
        <v>7.77</v>
      </c>
    </row>
    <row r="1991" spans="1:4">
      <c r="A1991" s="719">
        <v>2682</v>
      </c>
      <c r="B1991" s="720" t="s">
        <v>9676</v>
      </c>
      <c r="C1991" s="719" t="s">
        <v>29</v>
      </c>
      <c r="D1991" s="721">
        <v>11.33</v>
      </c>
    </row>
    <row r="1992" spans="1:4">
      <c r="A1992" s="1079">
        <v>2686</v>
      </c>
      <c r="B1992" s="1080" t="s">
        <v>9677</v>
      </c>
      <c r="C1992" s="1079" t="s">
        <v>29</v>
      </c>
      <c r="D1992" s="718">
        <v>14.21</v>
      </c>
    </row>
    <row r="1993" spans="1:4">
      <c r="A1993" s="719">
        <v>2674</v>
      </c>
      <c r="B1993" s="720" t="s">
        <v>9678</v>
      </c>
      <c r="C1993" s="719" t="s">
        <v>29</v>
      </c>
      <c r="D1993" s="721">
        <v>2.08</v>
      </c>
    </row>
    <row r="1994" spans="1:4">
      <c r="A1994" s="1079">
        <v>2683</v>
      </c>
      <c r="B1994" s="1080" t="s">
        <v>9679</v>
      </c>
      <c r="C1994" s="1079" t="s">
        <v>29</v>
      </c>
      <c r="D1994" s="718">
        <v>22.4</v>
      </c>
    </row>
    <row r="1995" spans="1:4">
      <c r="A1995" s="719">
        <v>2676</v>
      </c>
      <c r="B1995" s="720" t="s">
        <v>9680</v>
      </c>
      <c r="C1995" s="719" t="s">
        <v>29</v>
      </c>
      <c r="D1995" s="721">
        <v>0.97</v>
      </c>
    </row>
    <row r="1996" spans="1:4">
      <c r="A1996" s="1079">
        <v>2678</v>
      </c>
      <c r="B1996" s="1080" t="s">
        <v>9681</v>
      </c>
      <c r="C1996" s="1079" t="s">
        <v>29</v>
      </c>
      <c r="D1996" s="718">
        <v>1.21</v>
      </c>
    </row>
    <row r="1997" spans="1:4">
      <c r="A1997" s="719">
        <v>2679</v>
      </c>
      <c r="B1997" s="720" t="s">
        <v>9682</v>
      </c>
      <c r="C1997" s="719" t="s">
        <v>29</v>
      </c>
      <c r="D1997" s="721">
        <v>1.87</v>
      </c>
    </row>
    <row r="1998" spans="1:4">
      <c r="A1998" s="1079">
        <v>12070</v>
      </c>
      <c r="B1998" s="1080" t="s">
        <v>9683</v>
      </c>
      <c r="C1998" s="1079" t="s">
        <v>29</v>
      </c>
      <c r="D1998" s="718">
        <v>2.61</v>
      </c>
    </row>
    <row r="1999" spans="1:4">
      <c r="A1999" s="719">
        <v>2675</v>
      </c>
      <c r="B1999" s="720" t="s">
        <v>9684</v>
      </c>
      <c r="C1999" s="719" t="s">
        <v>29</v>
      </c>
      <c r="D1999" s="721">
        <v>3.39</v>
      </c>
    </row>
    <row r="2000" spans="1:4">
      <c r="A2000" s="1079">
        <v>12067</v>
      </c>
      <c r="B2000" s="1080" t="s">
        <v>9685</v>
      </c>
      <c r="C2000" s="1079" t="s">
        <v>29</v>
      </c>
      <c r="D2000" s="718">
        <v>4.5999999999999996</v>
      </c>
    </row>
    <row r="2001" spans="1:4">
      <c r="A2001" s="719">
        <v>21137</v>
      </c>
      <c r="B2001" s="720" t="s">
        <v>11471</v>
      </c>
      <c r="C2001" s="719" t="s">
        <v>29</v>
      </c>
      <c r="D2001" s="721">
        <v>5.23</v>
      </c>
    </row>
    <row r="2002" spans="1:4" ht="30">
      <c r="A2002" s="1079">
        <v>2504</v>
      </c>
      <c r="B2002" s="1080" t="s">
        <v>11472</v>
      </c>
      <c r="C2002" s="1079" t="s">
        <v>29</v>
      </c>
      <c r="D2002" s="718">
        <v>5.67</v>
      </c>
    </row>
    <row r="2003" spans="1:4">
      <c r="A2003" s="719">
        <v>2501</v>
      </c>
      <c r="B2003" s="720" t="s">
        <v>11473</v>
      </c>
      <c r="C2003" s="719" t="s">
        <v>29</v>
      </c>
      <c r="D2003" s="721">
        <v>7.43</v>
      </c>
    </row>
    <row r="2004" spans="1:4" ht="30">
      <c r="A2004" s="1079">
        <v>2502</v>
      </c>
      <c r="B2004" s="1080" t="s">
        <v>11474</v>
      </c>
      <c r="C2004" s="1079" t="s">
        <v>29</v>
      </c>
      <c r="D2004" s="718">
        <v>11.22</v>
      </c>
    </row>
    <row r="2005" spans="1:4" ht="30">
      <c r="A2005" s="719">
        <v>2503</v>
      </c>
      <c r="B2005" s="720" t="s">
        <v>11475</v>
      </c>
      <c r="C2005" s="719" t="s">
        <v>29</v>
      </c>
      <c r="D2005" s="721">
        <v>14.44</v>
      </c>
    </row>
    <row r="2006" spans="1:4">
      <c r="A2006" s="1079">
        <v>2500</v>
      </c>
      <c r="B2006" s="1080" t="s">
        <v>11476</v>
      </c>
      <c r="C2006" s="1079" t="s">
        <v>29</v>
      </c>
      <c r="D2006" s="718">
        <v>19.23</v>
      </c>
    </row>
    <row r="2007" spans="1:4" ht="30">
      <c r="A2007" s="719">
        <v>2505</v>
      </c>
      <c r="B2007" s="720" t="s">
        <v>11477</v>
      </c>
      <c r="C2007" s="719" t="s">
        <v>29</v>
      </c>
      <c r="D2007" s="721">
        <v>29.97</v>
      </c>
    </row>
    <row r="2008" spans="1:4">
      <c r="A2008" s="1079">
        <v>12056</v>
      </c>
      <c r="B2008" s="1080" t="s">
        <v>11478</v>
      </c>
      <c r="C2008" s="1079" t="s">
        <v>29</v>
      </c>
      <c r="D2008" s="718">
        <v>12.11</v>
      </c>
    </row>
    <row r="2009" spans="1:4">
      <c r="A2009" s="719">
        <v>12057</v>
      </c>
      <c r="B2009" s="720" t="s">
        <v>11479</v>
      </c>
      <c r="C2009" s="719" t="s">
        <v>29</v>
      </c>
      <c r="D2009" s="721">
        <v>10.28</v>
      </c>
    </row>
    <row r="2010" spans="1:4">
      <c r="A2010" s="1079">
        <v>12059</v>
      </c>
      <c r="B2010" s="1080" t="s">
        <v>11480</v>
      </c>
      <c r="C2010" s="1079" t="s">
        <v>29</v>
      </c>
      <c r="D2010" s="718">
        <v>3.61</v>
      </c>
    </row>
    <row r="2011" spans="1:4">
      <c r="A2011" s="719">
        <v>12058</v>
      </c>
      <c r="B2011" s="720" t="s">
        <v>11481</v>
      </c>
      <c r="C2011" s="719" t="s">
        <v>29</v>
      </c>
      <c r="D2011" s="721">
        <v>6.41</v>
      </c>
    </row>
    <row r="2012" spans="1:4">
      <c r="A2012" s="1079">
        <v>12060</v>
      </c>
      <c r="B2012" s="1080" t="s">
        <v>11482</v>
      </c>
      <c r="C2012" s="1079" t="s">
        <v>29</v>
      </c>
      <c r="D2012" s="718">
        <v>26.72</v>
      </c>
    </row>
    <row r="2013" spans="1:4">
      <c r="A2013" s="719">
        <v>12061</v>
      </c>
      <c r="B2013" s="720" t="s">
        <v>11483</v>
      </c>
      <c r="C2013" s="719" t="s">
        <v>29</v>
      </c>
      <c r="D2013" s="721">
        <v>16.32</v>
      </c>
    </row>
    <row r="2014" spans="1:4">
      <c r="A2014" s="1079">
        <v>12062</v>
      </c>
      <c r="B2014" s="1080" t="s">
        <v>11484</v>
      </c>
      <c r="C2014" s="1079" t="s">
        <v>29</v>
      </c>
      <c r="D2014" s="718">
        <v>30.09</v>
      </c>
    </row>
    <row r="2015" spans="1:4">
      <c r="A2015" s="719">
        <v>21129</v>
      </c>
      <c r="B2015" s="720" t="s">
        <v>11485</v>
      </c>
      <c r="C2015" s="719" t="s">
        <v>29</v>
      </c>
      <c r="D2015" s="721">
        <v>4.3</v>
      </c>
    </row>
    <row r="2016" spans="1:4">
      <c r="A2016" s="1079">
        <v>21136</v>
      </c>
      <c r="B2016" s="1080" t="s">
        <v>11486</v>
      </c>
      <c r="C2016" s="1079" t="s">
        <v>29</v>
      </c>
      <c r="D2016" s="718">
        <v>6.6</v>
      </c>
    </row>
    <row r="2017" spans="1:4">
      <c r="A2017" s="719">
        <v>21128</v>
      </c>
      <c r="B2017" s="720" t="s">
        <v>11487</v>
      </c>
      <c r="C2017" s="719" t="s">
        <v>29</v>
      </c>
      <c r="D2017" s="721">
        <v>5.1100000000000003</v>
      </c>
    </row>
    <row r="2018" spans="1:4">
      <c r="A2018" s="1079">
        <v>21132</v>
      </c>
      <c r="B2018" s="1080" t="s">
        <v>11488</v>
      </c>
      <c r="C2018" s="1079" t="s">
        <v>29</v>
      </c>
      <c r="D2018" s="718">
        <v>55.5</v>
      </c>
    </row>
    <row r="2019" spans="1:4">
      <c r="A2019" s="719">
        <v>21130</v>
      </c>
      <c r="B2019" s="720" t="s">
        <v>11489</v>
      </c>
      <c r="C2019" s="719" t="s">
        <v>29</v>
      </c>
      <c r="D2019" s="721">
        <v>12.9</v>
      </c>
    </row>
    <row r="2020" spans="1:4">
      <c r="A2020" s="1079">
        <v>21135</v>
      </c>
      <c r="B2020" s="1080" t="s">
        <v>11490</v>
      </c>
      <c r="C2020" s="1079" t="s">
        <v>29</v>
      </c>
      <c r="D2020" s="718">
        <v>12.7</v>
      </c>
    </row>
    <row r="2021" spans="1:4">
      <c r="A2021" s="719">
        <v>21131</v>
      </c>
      <c r="B2021" s="720" t="s">
        <v>11491</v>
      </c>
      <c r="C2021" s="719" t="s">
        <v>29</v>
      </c>
      <c r="D2021" s="721">
        <v>31.59</v>
      </c>
    </row>
    <row r="2022" spans="1:4">
      <c r="A2022" s="1079">
        <v>21134</v>
      </c>
      <c r="B2022" s="1080" t="s">
        <v>11492</v>
      </c>
      <c r="C2022" s="1079" t="s">
        <v>29</v>
      </c>
      <c r="D2022" s="718">
        <v>18.55</v>
      </c>
    </row>
    <row r="2023" spans="1:4">
      <c r="A2023" s="719">
        <v>21133</v>
      </c>
      <c r="B2023" s="720" t="s">
        <v>11493</v>
      </c>
      <c r="C2023" s="719" t="s">
        <v>29</v>
      </c>
      <c r="D2023" s="721">
        <v>37.08</v>
      </c>
    </row>
    <row r="2024" spans="1:4">
      <c r="A2024" s="1079">
        <v>2687</v>
      </c>
      <c r="B2024" s="1080" t="s">
        <v>9686</v>
      </c>
      <c r="C2024" s="1079" t="s">
        <v>29</v>
      </c>
      <c r="D2024" s="718">
        <v>0.84</v>
      </c>
    </row>
    <row r="2025" spans="1:4">
      <c r="A2025" s="719">
        <v>2689</v>
      </c>
      <c r="B2025" s="720" t="s">
        <v>9687</v>
      </c>
      <c r="C2025" s="719" t="s">
        <v>29</v>
      </c>
      <c r="D2025" s="721">
        <v>1.01</v>
      </c>
    </row>
    <row r="2026" spans="1:4">
      <c r="A2026" s="1079">
        <v>2688</v>
      </c>
      <c r="B2026" s="1080" t="s">
        <v>9688</v>
      </c>
      <c r="C2026" s="1079" t="s">
        <v>29</v>
      </c>
      <c r="D2026" s="718">
        <v>1.0900000000000001</v>
      </c>
    </row>
    <row r="2027" spans="1:4">
      <c r="A2027" s="719">
        <v>2690</v>
      </c>
      <c r="B2027" s="720" t="s">
        <v>9689</v>
      </c>
      <c r="C2027" s="719" t="s">
        <v>29</v>
      </c>
      <c r="D2027" s="721">
        <v>1.87</v>
      </c>
    </row>
    <row r="2028" spans="1:4">
      <c r="A2028" s="1079">
        <v>39243</v>
      </c>
      <c r="B2028" s="1080" t="s">
        <v>9690</v>
      </c>
      <c r="C2028" s="1079" t="s">
        <v>29</v>
      </c>
      <c r="D2028" s="718">
        <v>1.23</v>
      </c>
    </row>
    <row r="2029" spans="1:4">
      <c r="A2029" s="719">
        <v>39244</v>
      </c>
      <c r="B2029" s="720" t="s">
        <v>9691</v>
      </c>
      <c r="C2029" s="719" t="s">
        <v>29</v>
      </c>
      <c r="D2029" s="721">
        <v>1.66</v>
      </c>
    </row>
    <row r="2030" spans="1:4">
      <c r="A2030" s="1079">
        <v>39245</v>
      </c>
      <c r="B2030" s="1080" t="s">
        <v>9692</v>
      </c>
      <c r="C2030" s="1079" t="s">
        <v>29</v>
      </c>
      <c r="D2030" s="718">
        <v>3.2</v>
      </c>
    </row>
    <row r="2031" spans="1:4">
      <c r="A2031" s="719">
        <v>2446</v>
      </c>
      <c r="B2031" s="720" t="s">
        <v>2272</v>
      </c>
      <c r="C2031" s="719" t="s">
        <v>29</v>
      </c>
      <c r="D2031" s="721">
        <v>8.3000000000000007</v>
      </c>
    </row>
    <row r="2032" spans="1:4">
      <c r="A2032" s="1079">
        <v>2442</v>
      </c>
      <c r="B2032" s="1080" t="s">
        <v>2273</v>
      </c>
      <c r="C2032" s="1079" t="s">
        <v>29</v>
      </c>
      <c r="D2032" s="718">
        <v>13.42</v>
      </c>
    </row>
    <row r="2033" spans="1:4">
      <c r="A2033" s="719">
        <v>39254</v>
      </c>
      <c r="B2033" s="720" t="s">
        <v>9693</v>
      </c>
      <c r="C2033" s="719" t="s">
        <v>29</v>
      </c>
      <c r="D2033" s="721">
        <v>4.79</v>
      </c>
    </row>
    <row r="2034" spans="1:4">
      <c r="A2034" s="1079">
        <v>39255</v>
      </c>
      <c r="B2034" s="1080" t="s">
        <v>9694</v>
      </c>
      <c r="C2034" s="1079" t="s">
        <v>29</v>
      </c>
      <c r="D2034" s="718">
        <v>8.8699999999999992</v>
      </c>
    </row>
    <row r="2035" spans="1:4">
      <c r="A2035" s="719">
        <v>39253</v>
      </c>
      <c r="B2035" s="720" t="s">
        <v>9695</v>
      </c>
      <c r="C2035" s="719" t="s">
        <v>29</v>
      </c>
      <c r="D2035" s="721">
        <v>6.11</v>
      </c>
    </row>
    <row r="2036" spans="1:4">
      <c r="A2036" s="1079">
        <v>2438</v>
      </c>
      <c r="B2036" s="1080" t="s">
        <v>2274</v>
      </c>
      <c r="C2036" s="1079" t="s">
        <v>171</v>
      </c>
      <c r="D2036" s="718">
        <v>19.47</v>
      </c>
    </row>
    <row r="2037" spans="1:4">
      <c r="A2037" s="719">
        <v>40922</v>
      </c>
      <c r="B2037" s="720" t="s">
        <v>8963</v>
      </c>
      <c r="C2037" s="719" t="s">
        <v>161</v>
      </c>
      <c r="D2037" s="721">
        <v>3428.22</v>
      </c>
    </row>
    <row r="2038" spans="1:4" ht="30">
      <c r="A2038" s="1079">
        <v>36486</v>
      </c>
      <c r="B2038" s="1080" t="s">
        <v>10250</v>
      </c>
      <c r="C2038" s="1079" t="s">
        <v>30</v>
      </c>
      <c r="D2038" s="718">
        <v>26117.200000000001</v>
      </c>
    </row>
    <row r="2039" spans="1:4" ht="30">
      <c r="A2039" s="719">
        <v>37777</v>
      </c>
      <c r="B2039" s="720" t="s">
        <v>7017</v>
      </c>
      <c r="C2039" s="719" t="s">
        <v>30</v>
      </c>
      <c r="D2039" s="721">
        <v>122959.28</v>
      </c>
    </row>
    <row r="2040" spans="1:4">
      <c r="A2040" s="1079">
        <v>12624</v>
      </c>
      <c r="B2040" s="1080" t="s">
        <v>7018</v>
      </c>
      <c r="C2040" s="1079" t="s">
        <v>30</v>
      </c>
      <c r="D2040" s="718">
        <v>9.8000000000000007</v>
      </c>
    </row>
    <row r="2041" spans="1:4" ht="30">
      <c r="A2041" s="719">
        <v>10638</v>
      </c>
      <c r="B2041" s="720" t="s">
        <v>7019</v>
      </c>
      <c r="C2041" s="719" t="s">
        <v>30</v>
      </c>
      <c r="D2041" s="721">
        <v>405428.56</v>
      </c>
    </row>
    <row r="2042" spans="1:4" ht="30">
      <c r="A2042" s="1079">
        <v>10635</v>
      </c>
      <c r="B2042" s="1080" t="s">
        <v>7020</v>
      </c>
      <c r="C2042" s="1079" t="s">
        <v>30</v>
      </c>
      <c r="D2042" s="718">
        <v>140136.73000000001</v>
      </c>
    </row>
    <row r="2043" spans="1:4" ht="30">
      <c r="A2043" s="719">
        <v>10634</v>
      </c>
      <c r="B2043" s="720" t="s">
        <v>7021</v>
      </c>
      <c r="C2043" s="719" t="s">
        <v>30</v>
      </c>
      <c r="D2043" s="721">
        <v>120000</v>
      </c>
    </row>
    <row r="2044" spans="1:4" ht="30">
      <c r="A2044" s="1079">
        <v>10636</v>
      </c>
      <c r="B2044" s="1080" t="s">
        <v>7022</v>
      </c>
      <c r="C2044" s="1079" t="s">
        <v>30</v>
      </c>
      <c r="D2044" s="718">
        <v>264269.38</v>
      </c>
    </row>
    <row r="2045" spans="1:4" ht="30">
      <c r="A2045" s="719">
        <v>10637</v>
      </c>
      <c r="B2045" s="720" t="s">
        <v>11889</v>
      </c>
      <c r="C2045" s="719" t="s">
        <v>30</v>
      </c>
      <c r="D2045" s="721">
        <v>276428.56</v>
      </c>
    </row>
    <row r="2046" spans="1:4">
      <c r="A2046" s="1079">
        <v>517</v>
      </c>
      <c r="B2046" s="1080" t="s">
        <v>2275</v>
      </c>
      <c r="C2046" s="1079" t="s">
        <v>1415</v>
      </c>
      <c r="D2046" s="718">
        <v>5.91</v>
      </c>
    </row>
    <row r="2047" spans="1:4">
      <c r="A2047" s="719">
        <v>41904</v>
      </c>
      <c r="B2047" s="720" t="s">
        <v>10486</v>
      </c>
      <c r="C2047" s="719" t="s">
        <v>1094</v>
      </c>
      <c r="D2047" s="721">
        <v>1971.27</v>
      </c>
    </row>
    <row r="2048" spans="1:4">
      <c r="A2048" s="1079">
        <v>41902</v>
      </c>
      <c r="B2048" s="1080" t="s">
        <v>10487</v>
      </c>
      <c r="C2048" s="1079" t="s">
        <v>26</v>
      </c>
      <c r="D2048" s="718">
        <v>1.83</v>
      </c>
    </row>
    <row r="2049" spans="1:4">
      <c r="A2049" s="719">
        <v>41905</v>
      </c>
      <c r="B2049" s="720" t="s">
        <v>10488</v>
      </c>
      <c r="C2049" s="719" t="s">
        <v>1094</v>
      </c>
      <c r="D2049" s="721">
        <v>1.7</v>
      </c>
    </row>
    <row r="2050" spans="1:4">
      <c r="A2050" s="1079">
        <v>41903</v>
      </c>
      <c r="B2050" s="1080" t="s">
        <v>10489</v>
      </c>
      <c r="C2050" s="1079" t="s">
        <v>26</v>
      </c>
      <c r="D2050" s="718">
        <v>1.81</v>
      </c>
    </row>
    <row r="2051" spans="1:4">
      <c r="A2051" s="719">
        <v>37534</v>
      </c>
      <c r="B2051" s="720" t="s">
        <v>9696</v>
      </c>
      <c r="C2051" s="719" t="s">
        <v>26</v>
      </c>
      <c r="D2051" s="721">
        <v>11.73</v>
      </c>
    </row>
    <row r="2052" spans="1:4">
      <c r="A2052" s="1079">
        <v>37535</v>
      </c>
      <c r="B2052" s="1080" t="s">
        <v>9697</v>
      </c>
      <c r="C2052" s="1079" t="s">
        <v>26</v>
      </c>
      <c r="D2052" s="718">
        <v>11.73</v>
      </c>
    </row>
    <row r="2053" spans="1:4">
      <c r="A2053" s="719">
        <v>37533</v>
      </c>
      <c r="B2053" s="720" t="s">
        <v>9698</v>
      </c>
      <c r="C2053" s="719" t="s">
        <v>26</v>
      </c>
      <c r="D2053" s="721">
        <v>11.73</v>
      </c>
    </row>
    <row r="2054" spans="1:4">
      <c r="A2054" s="1079">
        <v>37537</v>
      </c>
      <c r="B2054" s="1080" t="s">
        <v>9699</v>
      </c>
      <c r="C2054" s="1079" t="s">
        <v>26</v>
      </c>
      <c r="D2054" s="718">
        <v>8.8800000000000008</v>
      </c>
    </row>
    <row r="2055" spans="1:4">
      <c r="A2055" s="719">
        <v>37536</v>
      </c>
      <c r="B2055" s="720" t="s">
        <v>9700</v>
      </c>
      <c r="C2055" s="719" t="s">
        <v>26</v>
      </c>
      <c r="D2055" s="721">
        <v>8.8800000000000008</v>
      </c>
    </row>
    <row r="2056" spans="1:4">
      <c r="A2056" s="1079">
        <v>37532</v>
      </c>
      <c r="B2056" s="1080" t="s">
        <v>9701</v>
      </c>
      <c r="C2056" s="1079" t="s">
        <v>26</v>
      </c>
      <c r="D2056" s="718">
        <v>8.8800000000000008</v>
      </c>
    </row>
    <row r="2057" spans="1:4">
      <c r="A2057" s="719">
        <v>2696</v>
      </c>
      <c r="B2057" s="720" t="s">
        <v>2276</v>
      </c>
      <c r="C2057" s="719" t="s">
        <v>171</v>
      </c>
      <c r="D2057" s="721">
        <v>12.69</v>
      </c>
    </row>
    <row r="2058" spans="1:4">
      <c r="A2058" s="1079">
        <v>40928</v>
      </c>
      <c r="B2058" s="1080" t="s">
        <v>8964</v>
      </c>
      <c r="C2058" s="1079" t="s">
        <v>161</v>
      </c>
      <c r="D2058" s="718">
        <v>2234.67</v>
      </c>
    </row>
    <row r="2059" spans="1:4">
      <c r="A2059" s="719">
        <v>4083</v>
      </c>
      <c r="B2059" s="720" t="s">
        <v>2277</v>
      </c>
      <c r="C2059" s="719" t="s">
        <v>171</v>
      </c>
      <c r="D2059" s="721">
        <v>16.43</v>
      </c>
    </row>
    <row r="2060" spans="1:4">
      <c r="A2060" s="1079">
        <v>40818</v>
      </c>
      <c r="B2060" s="1080" t="s">
        <v>7023</v>
      </c>
      <c r="C2060" s="1079" t="s">
        <v>161</v>
      </c>
      <c r="D2060" s="718">
        <v>2893.7</v>
      </c>
    </row>
    <row r="2061" spans="1:4">
      <c r="A2061" s="719">
        <v>2705</v>
      </c>
      <c r="B2061" s="720" t="s">
        <v>2278</v>
      </c>
      <c r="C2061" s="719" t="s">
        <v>2279</v>
      </c>
      <c r="D2061" s="721">
        <v>0.37</v>
      </c>
    </row>
    <row r="2062" spans="1:4">
      <c r="A2062" s="1079">
        <v>11683</v>
      </c>
      <c r="B2062" s="1080" t="s">
        <v>2280</v>
      </c>
      <c r="C2062" s="1079" t="s">
        <v>30</v>
      </c>
      <c r="D2062" s="718">
        <v>29.04</v>
      </c>
    </row>
    <row r="2063" spans="1:4">
      <c r="A2063" s="719">
        <v>11684</v>
      </c>
      <c r="B2063" s="720" t="s">
        <v>2281</v>
      </c>
      <c r="C2063" s="719" t="s">
        <v>30</v>
      </c>
      <c r="D2063" s="721">
        <v>31.79</v>
      </c>
    </row>
    <row r="2064" spans="1:4">
      <c r="A2064" s="1079">
        <v>6141</v>
      </c>
      <c r="B2064" s="1080" t="s">
        <v>2282</v>
      </c>
      <c r="C2064" s="1079" t="s">
        <v>30</v>
      </c>
      <c r="D2064" s="718">
        <v>2.73</v>
      </c>
    </row>
    <row r="2065" spans="1:4">
      <c r="A2065" s="719">
        <v>11681</v>
      </c>
      <c r="B2065" s="720" t="s">
        <v>2283</v>
      </c>
      <c r="C2065" s="719" t="s">
        <v>30</v>
      </c>
      <c r="D2065" s="721">
        <v>3.71</v>
      </c>
    </row>
    <row r="2066" spans="1:4">
      <c r="A2066" s="1079">
        <v>2706</v>
      </c>
      <c r="B2066" s="1080" t="s">
        <v>2284</v>
      </c>
      <c r="C2066" s="1079" t="s">
        <v>171</v>
      </c>
      <c r="D2066" s="718">
        <v>64.599999999999994</v>
      </c>
    </row>
    <row r="2067" spans="1:4">
      <c r="A2067" s="719">
        <v>40811</v>
      </c>
      <c r="B2067" s="720" t="s">
        <v>7024</v>
      </c>
      <c r="C2067" s="719" t="s">
        <v>161</v>
      </c>
      <c r="D2067" s="721">
        <v>11374.08</v>
      </c>
    </row>
    <row r="2068" spans="1:4">
      <c r="A2068" s="1079">
        <v>2707</v>
      </c>
      <c r="B2068" s="1080" t="s">
        <v>2285</v>
      </c>
      <c r="C2068" s="1079" t="s">
        <v>171</v>
      </c>
      <c r="D2068" s="718">
        <v>81.36</v>
      </c>
    </row>
    <row r="2069" spans="1:4">
      <c r="A2069" s="719">
        <v>40813</v>
      </c>
      <c r="B2069" s="720" t="s">
        <v>7025</v>
      </c>
      <c r="C2069" s="719" t="s">
        <v>161</v>
      </c>
      <c r="D2069" s="721">
        <v>14325.13</v>
      </c>
    </row>
    <row r="2070" spans="1:4">
      <c r="A2070" s="1079">
        <v>2708</v>
      </c>
      <c r="B2070" s="1080" t="s">
        <v>2286</v>
      </c>
      <c r="C2070" s="1079" t="s">
        <v>171</v>
      </c>
      <c r="D2070" s="718">
        <v>106.88</v>
      </c>
    </row>
    <row r="2071" spans="1:4">
      <c r="A2071" s="719">
        <v>40814</v>
      </c>
      <c r="B2071" s="720" t="s">
        <v>7026</v>
      </c>
      <c r="C2071" s="719" t="s">
        <v>161</v>
      </c>
      <c r="D2071" s="721">
        <v>18817.939999999999</v>
      </c>
    </row>
    <row r="2072" spans="1:4">
      <c r="A2072" s="1079">
        <v>34779</v>
      </c>
      <c r="B2072" s="1080" t="s">
        <v>2287</v>
      </c>
      <c r="C2072" s="1079" t="s">
        <v>171</v>
      </c>
      <c r="D2072" s="718">
        <v>64.599999999999994</v>
      </c>
    </row>
    <row r="2073" spans="1:4">
      <c r="A2073" s="719">
        <v>40936</v>
      </c>
      <c r="B2073" s="720" t="s">
        <v>8965</v>
      </c>
      <c r="C2073" s="719" t="s">
        <v>161</v>
      </c>
      <c r="D2073" s="721">
        <v>11374.08</v>
      </c>
    </row>
    <row r="2074" spans="1:4">
      <c r="A2074" s="1079">
        <v>34780</v>
      </c>
      <c r="B2074" s="1080" t="s">
        <v>2288</v>
      </c>
      <c r="C2074" s="1079" t="s">
        <v>171</v>
      </c>
      <c r="D2074" s="718">
        <v>81.64</v>
      </c>
    </row>
    <row r="2075" spans="1:4">
      <c r="A2075" s="719">
        <v>40937</v>
      </c>
      <c r="B2075" s="720" t="s">
        <v>8966</v>
      </c>
      <c r="C2075" s="719" t="s">
        <v>161</v>
      </c>
      <c r="D2075" s="721">
        <v>14373.13</v>
      </c>
    </row>
    <row r="2076" spans="1:4">
      <c r="A2076" s="1079">
        <v>34782</v>
      </c>
      <c r="B2076" s="1080" t="s">
        <v>2289</v>
      </c>
      <c r="C2076" s="1079" t="s">
        <v>171</v>
      </c>
      <c r="D2076" s="718">
        <v>106.88</v>
      </c>
    </row>
    <row r="2077" spans="1:4">
      <c r="A2077" s="719">
        <v>40938</v>
      </c>
      <c r="B2077" s="720" t="s">
        <v>8967</v>
      </c>
      <c r="C2077" s="719" t="s">
        <v>161</v>
      </c>
      <c r="D2077" s="721">
        <v>18817.939999999999</v>
      </c>
    </row>
    <row r="2078" spans="1:4">
      <c r="A2078" s="1079">
        <v>34783</v>
      </c>
      <c r="B2078" s="1080" t="s">
        <v>2290</v>
      </c>
      <c r="C2078" s="1079" t="s">
        <v>171</v>
      </c>
      <c r="D2078" s="718">
        <v>74.59</v>
      </c>
    </row>
    <row r="2079" spans="1:4">
      <c r="A2079" s="719">
        <v>40939</v>
      </c>
      <c r="B2079" s="720" t="s">
        <v>8968</v>
      </c>
      <c r="C2079" s="719" t="s">
        <v>161</v>
      </c>
      <c r="D2079" s="721">
        <v>13134.72</v>
      </c>
    </row>
    <row r="2080" spans="1:4">
      <c r="A2080" s="1079">
        <v>34785</v>
      </c>
      <c r="B2080" s="1080" t="s">
        <v>2291</v>
      </c>
      <c r="C2080" s="1079" t="s">
        <v>171</v>
      </c>
      <c r="D2080" s="718">
        <v>64.58</v>
      </c>
    </row>
    <row r="2081" spans="1:4">
      <c r="A2081" s="719">
        <v>40940</v>
      </c>
      <c r="B2081" s="720" t="s">
        <v>8969</v>
      </c>
      <c r="C2081" s="719" t="s">
        <v>161</v>
      </c>
      <c r="D2081" s="721">
        <v>11372.17</v>
      </c>
    </row>
    <row r="2082" spans="1:4">
      <c r="A2082" s="1079">
        <v>38403</v>
      </c>
      <c r="B2082" s="1080" t="s">
        <v>8594</v>
      </c>
      <c r="C2082" s="1079" t="s">
        <v>30</v>
      </c>
      <c r="D2082" s="718">
        <v>24.57</v>
      </c>
    </row>
    <row r="2083" spans="1:4" ht="30">
      <c r="A2083" s="719">
        <v>37774</v>
      </c>
      <c r="B2083" s="720" t="s">
        <v>7027</v>
      </c>
      <c r="C2083" s="719" t="s">
        <v>30</v>
      </c>
      <c r="D2083" s="721">
        <v>134097.39000000001</v>
      </c>
    </row>
    <row r="2084" spans="1:4" ht="30">
      <c r="A2084" s="1079">
        <v>38630</v>
      </c>
      <c r="B2084" s="1080" t="s">
        <v>10251</v>
      </c>
      <c r="C2084" s="1079" t="s">
        <v>30</v>
      </c>
      <c r="D2084" s="718">
        <v>818750</v>
      </c>
    </row>
    <row r="2085" spans="1:4" ht="45">
      <c r="A2085" s="719">
        <v>38629</v>
      </c>
      <c r="B2085" s="720" t="s">
        <v>10252</v>
      </c>
      <c r="C2085" s="719" t="s">
        <v>30</v>
      </c>
      <c r="D2085" s="721">
        <v>1218750</v>
      </c>
    </row>
    <row r="2086" spans="1:4">
      <c r="A2086" s="1079">
        <v>38476</v>
      </c>
      <c r="B2086" s="1080" t="s">
        <v>8595</v>
      </c>
      <c r="C2086" s="1079" t="s">
        <v>30</v>
      </c>
      <c r="D2086" s="718">
        <v>184.65</v>
      </c>
    </row>
    <row r="2087" spans="1:4">
      <c r="A2087" s="719">
        <v>38477</v>
      </c>
      <c r="B2087" s="720" t="s">
        <v>8596</v>
      </c>
      <c r="C2087" s="719" t="s">
        <v>30</v>
      </c>
      <c r="D2087" s="721">
        <v>522.95000000000005</v>
      </c>
    </row>
    <row r="2088" spans="1:4" ht="30">
      <c r="A2088" s="1079">
        <v>40635</v>
      </c>
      <c r="B2088" s="1080" t="s">
        <v>9702</v>
      </c>
      <c r="C2088" s="1079" t="s">
        <v>30</v>
      </c>
      <c r="D2088" s="718">
        <v>480737.3</v>
      </c>
    </row>
    <row r="2089" spans="1:4">
      <c r="A2089" s="719">
        <v>36483</v>
      </c>
      <c r="B2089" s="720" t="s">
        <v>2292</v>
      </c>
      <c r="C2089" s="719" t="s">
        <v>30</v>
      </c>
      <c r="D2089" s="721">
        <v>435625</v>
      </c>
    </row>
    <row r="2090" spans="1:4">
      <c r="A2090" s="1079">
        <v>14525</v>
      </c>
      <c r="B2090" s="1080" t="s">
        <v>2293</v>
      </c>
      <c r="C2090" s="1079" t="s">
        <v>30</v>
      </c>
      <c r="D2090" s="718">
        <v>456125</v>
      </c>
    </row>
    <row r="2091" spans="1:4">
      <c r="A2091" s="719">
        <v>36482</v>
      </c>
      <c r="B2091" s="720" t="s">
        <v>7028</v>
      </c>
      <c r="C2091" s="719" t="s">
        <v>30</v>
      </c>
      <c r="D2091" s="721">
        <v>391190.71</v>
      </c>
    </row>
    <row r="2092" spans="1:4">
      <c r="A2092" s="1079">
        <v>36408</v>
      </c>
      <c r="B2092" s="1080" t="s">
        <v>2294</v>
      </c>
      <c r="C2092" s="1079" t="s">
        <v>30</v>
      </c>
      <c r="D2092" s="718">
        <v>467400</v>
      </c>
    </row>
    <row r="2093" spans="1:4">
      <c r="A2093" s="719">
        <v>2723</v>
      </c>
      <c r="B2093" s="720" t="s">
        <v>7029</v>
      </c>
      <c r="C2093" s="719" t="s">
        <v>30</v>
      </c>
      <c r="D2093" s="721">
        <v>358750</v>
      </c>
    </row>
    <row r="2094" spans="1:4">
      <c r="A2094" s="1079">
        <v>36481</v>
      </c>
      <c r="B2094" s="1080" t="s">
        <v>2295</v>
      </c>
      <c r="C2094" s="1079" t="s">
        <v>30</v>
      </c>
      <c r="D2094" s="718">
        <v>427937.5</v>
      </c>
    </row>
    <row r="2095" spans="1:4">
      <c r="A2095" s="719">
        <v>10685</v>
      </c>
      <c r="B2095" s="720" t="s">
        <v>2296</v>
      </c>
      <c r="C2095" s="719" t="s">
        <v>30</v>
      </c>
      <c r="D2095" s="721">
        <v>410000</v>
      </c>
    </row>
    <row r="2096" spans="1:4" ht="30">
      <c r="A2096" s="1079">
        <v>40636</v>
      </c>
      <c r="B2096" s="1080" t="s">
        <v>11494</v>
      </c>
      <c r="C2096" s="1079" t="s">
        <v>30</v>
      </c>
      <c r="D2096" s="718">
        <v>462799.8</v>
      </c>
    </row>
    <row r="2097" spans="1:4">
      <c r="A2097" s="719">
        <v>4111</v>
      </c>
      <c r="B2097" s="720" t="s">
        <v>2297</v>
      </c>
      <c r="C2097" s="719" t="s">
        <v>30</v>
      </c>
      <c r="D2097" s="721">
        <v>31.48</v>
      </c>
    </row>
    <row r="2098" spans="1:4">
      <c r="A2098" s="1079">
        <v>26021</v>
      </c>
      <c r="B2098" s="1080" t="s">
        <v>7030</v>
      </c>
      <c r="C2098" s="1079" t="s">
        <v>30</v>
      </c>
      <c r="D2098" s="718">
        <v>34.74</v>
      </c>
    </row>
    <row r="2099" spans="1:4">
      <c r="A2099" s="719">
        <v>12</v>
      </c>
      <c r="B2099" s="720" t="s">
        <v>7031</v>
      </c>
      <c r="C2099" s="719" t="s">
        <v>30</v>
      </c>
      <c r="D2099" s="721">
        <v>8.0299999999999994</v>
      </c>
    </row>
    <row r="2100" spans="1:4">
      <c r="A2100" s="1079">
        <v>37554</v>
      </c>
      <c r="B2100" s="1080" t="s">
        <v>2298</v>
      </c>
      <c r="C2100" s="1079" t="s">
        <v>30</v>
      </c>
      <c r="D2100" s="718">
        <v>147.97</v>
      </c>
    </row>
    <row r="2101" spans="1:4">
      <c r="A2101" s="719">
        <v>37555</v>
      </c>
      <c r="B2101" s="720" t="s">
        <v>2299</v>
      </c>
      <c r="C2101" s="719" t="s">
        <v>30</v>
      </c>
      <c r="D2101" s="721">
        <v>179.99</v>
      </c>
    </row>
    <row r="2102" spans="1:4" ht="30">
      <c r="A2102" s="1079">
        <v>10902</v>
      </c>
      <c r="B2102" s="1080" t="s">
        <v>7032</v>
      </c>
      <c r="C2102" s="1079" t="s">
        <v>30</v>
      </c>
      <c r="D2102" s="718">
        <v>45.16</v>
      </c>
    </row>
    <row r="2103" spans="1:4" ht="30">
      <c r="A2103" s="719">
        <v>20965</v>
      </c>
      <c r="B2103" s="720" t="s">
        <v>7033</v>
      </c>
      <c r="C2103" s="719" t="s">
        <v>30</v>
      </c>
      <c r="D2103" s="721">
        <v>45.58</v>
      </c>
    </row>
    <row r="2104" spans="1:4" ht="30">
      <c r="A2104" s="1079">
        <v>20966</v>
      </c>
      <c r="B2104" s="1080" t="s">
        <v>7034</v>
      </c>
      <c r="C2104" s="1079" t="s">
        <v>30</v>
      </c>
      <c r="D2104" s="718">
        <v>49.08</v>
      </c>
    </row>
    <row r="2105" spans="1:4" ht="30">
      <c r="A2105" s="719">
        <v>10903</v>
      </c>
      <c r="B2105" s="720" t="s">
        <v>7035</v>
      </c>
      <c r="C2105" s="719" t="s">
        <v>30</v>
      </c>
      <c r="D2105" s="721">
        <v>74.39</v>
      </c>
    </row>
    <row r="2106" spans="1:4" ht="30">
      <c r="A2106" s="1079">
        <v>20967</v>
      </c>
      <c r="B2106" s="1080" t="s">
        <v>7036</v>
      </c>
      <c r="C2106" s="1079" t="s">
        <v>30</v>
      </c>
      <c r="D2106" s="718">
        <v>74.39</v>
      </c>
    </row>
    <row r="2107" spans="1:4" ht="30">
      <c r="A2107" s="719">
        <v>20968</v>
      </c>
      <c r="B2107" s="720" t="s">
        <v>10490</v>
      </c>
      <c r="C2107" s="719" t="s">
        <v>30</v>
      </c>
      <c r="D2107" s="721">
        <v>81.59</v>
      </c>
    </row>
    <row r="2108" spans="1:4">
      <c r="A2108" s="1079">
        <v>11359</v>
      </c>
      <c r="B2108" s="1080" t="s">
        <v>10977</v>
      </c>
      <c r="C2108" s="1079" t="s">
        <v>30</v>
      </c>
      <c r="D2108" s="718">
        <v>962.85</v>
      </c>
    </row>
    <row r="2109" spans="1:4">
      <c r="A2109" s="719">
        <v>40215</v>
      </c>
      <c r="B2109" s="720" t="s">
        <v>7037</v>
      </c>
      <c r="C2109" s="719" t="s">
        <v>30</v>
      </c>
      <c r="D2109" s="721">
        <v>0.16</v>
      </c>
    </row>
    <row r="2110" spans="1:4">
      <c r="A2110" s="1079">
        <v>20219</v>
      </c>
      <c r="B2110" s="1080" t="s">
        <v>7038</v>
      </c>
      <c r="C2110" s="1079" t="s">
        <v>30</v>
      </c>
      <c r="D2110" s="718">
        <v>65000</v>
      </c>
    </row>
    <row r="2111" spans="1:4" ht="30">
      <c r="A2111" s="719">
        <v>36484</v>
      </c>
      <c r="B2111" s="720" t="s">
        <v>7039</v>
      </c>
      <c r="C2111" s="719" t="s">
        <v>30</v>
      </c>
      <c r="D2111" s="721">
        <v>137983.16</v>
      </c>
    </row>
    <row r="2112" spans="1:4">
      <c r="A2112" s="1079">
        <v>38367</v>
      </c>
      <c r="B2112" s="1080" t="s">
        <v>8597</v>
      </c>
      <c r="C2112" s="1079" t="s">
        <v>30</v>
      </c>
      <c r="D2112" s="718">
        <v>9.92</v>
      </c>
    </row>
    <row r="2113" spans="1:4">
      <c r="A2113" s="719">
        <v>38368</v>
      </c>
      <c r="B2113" s="720" t="s">
        <v>10491</v>
      </c>
      <c r="C2113" s="719" t="s">
        <v>30</v>
      </c>
      <c r="D2113" s="721">
        <v>5.29</v>
      </c>
    </row>
    <row r="2114" spans="1:4">
      <c r="A2114" s="1079">
        <v>38091</v>
      </c>
      <c r="B2114" s="1080" t="s">
        <v>10978</v>
      </c>
      <c r="C2114" s="1079" t="s">
        <v>30</v>
      </c>
      <c r="D2114" s="718">
        <v>1.37</v>
      </c>
    </row>
    <row r="2115" spans="1:4">
      <c r="A2115" s="719">
        <v>38095</v>
      </c>
      <c r="B2115" s="720" t="s">
        <v>10979</v>
      </c>
      <c r="C2115" s="719" t="s">
        <v>30</v>
      </c>
      <c r="D2115" s="721">
        <v>2.89</v>
      </c>
    </row>
    <row r="2116" spans="1:4">
      <c r="A2116" s="1079">
        <v>38092</v>
      </c>
      <c r="B2116" s="1080" t="s">
        <v>10980</v>
      </c>
      <c r="C2116" s="1079" t="s">
        <v>30</v>
      </c>
      <c r="D2116" s="718">
        <v>1.29</v>
      </c>
    </row>
    <row r="2117" spans="1:4">
      <c r="A2117" s="719">
        <v>38093</v>
      </c>
      <c r="B2117" s="720" t="s">
        <v>10981</v>
      </c>
      <c r="C2117" s="719" t="s">
        <v>30</v>
      </c>
      <c r="D2117" s="721">
        <v>1.34</v>
      </c>
    </row>
    <row r="2118" spans="1:4">
      <c r="A2118" s="1079">
        <v>38096</v>
      </c>
      <c r="B2118" s="1080" t="s">
        <v>10982</v>
      </c>
      <c r="C2118" s="1079" t="s">
        <v>30</v>
      </c>
      <c r="D2118" s="718">
        <v>3.11</v>
      </c>
    </row>
    <row r="2119" spans="1:4">
      <c r="A2119" s="719">
        <v>38094</v>
      </c>
      <c r="B2119" s="720" t="s">
        <v>10983</v>
      </c>
      <c r="C2119" s="719" t="s">
        <v>30</v>
      </c>
      <c r="D2119" s="721">
        <v>1.64</v>
      </c>
    </row>
    <row r="2120" spans="1:4">
      <c r="A2120" s="1079">
        <v>38097</v>
      </c>
      <c r="B2120" s="1080" t="s">
        <v>10984</v>
      </c>
      <c r="C2120" s="1079" t="s">
        <v>30</v>
      </c>
      <c r="D2120" s="718">
        <v>3.34</v>
      </c>
    </row>
    <row r="2121" spans="1:4">
      <c r="A2121" s="719">
        <v>38098</v>
      </c>
      <c r="B2121" s="720" t="s">
        <v>10985</v>
      </c>
      <c r="C2121" s="719" t="s">
        <v>30</v>
      </c>
      <c r="D2121" s="721">
        <v>3.34</v>
      </c>
    </row>
    <row r="2122" spans="1:4">
      <c r="A2122" s="1079">
        <v>11186</v>
      </c>
      <c r="B2122" s="1080" t="s">
        <v>2300</v>
      </c>
      <c r="C2122" s="1079" t="s">
        <v>0</v>
      </c>
      <c r="D2122" s="718">
        <v>343.99</v>
      </c>
    </row>
    <row r="2123" spans="1:4" ht="30">
      <c r="A2123" s="719">
        <v>11558</v>
      </c>
      <c r="B2123" s="720" t="s">
        <v>9703</v>
      </c>
      <c r="C2123" s="719" t="s">
        <v>1803</v>
      </c>
      <c r="D2123" s="721">
        <v>10.32</v>
      </c>
    </row>
    <row r="2124" spans="1:4" ht="30">
      <c r="A2124" s="1079">
        <v>11557</v>
      </c>
      <c r="B2124" s="1080" t="s">
        <v>9704</v>
      </c>
      <c r="C2124" s="1079" t="s">
        <v>1803</v>
      </c>
      <c r="D2124" s="718">
        <v>26.13</v>
      </c>
    </row>
    <row r="2125" spans="1:4">
      <c r="A2125" s="719">
        <v>2759</v>
      </c>
      <c r="B2125" s="720" t="s">
        <v>9705</v>
      </c>
      <c r="C2125" s="719" t="s">
        <v>30</v>
      </c>
      <c r="D2125" s="721">
        <v>5</v>
      </c>
    </row>
    <row r="2126" spans="1:4">
      <c r="A2126" s="1079">
        <v>38124</v>
      </c>
      <c r="B2126" s="1080" t="s">
        <v>10492</v>
      </c>
      <c r="C2126" s="1079" t="s">
        <v>30</v>
      </c>
      <c r="D2126" s="718">
        <v>24.97</v>
      </c>
    </row>
    <row r="2127" spans="1:4">
      <c r="A2127" s="719">
        <v>38380</v>
      </c>
      <c r="B2127" s="720" t="s">
        <v>8598</v>
      </c>
      <c r="C2127" s="719" t="s">
        <v>30</v>
      </c>
      <c r="D2127" s="721">
        <v>15.76</v>
      </c>
    </row>
    <row r="2128" spans="1:4">
      <c r="A2128" s="1079">
        <v>20059</v>
      </c>
      <c r="B2128" s="1080" t="s">
        <v>11495</v>
      </c>
      <c r="C2128" s="1079" t="s">
        <v>30</v>
      </c>
      <c r="D2128" s="718">
        <v>13.9</v>
      </c>
    </row>
    <row r="2129" spans="1:4" ht="30">
      <c r="A2129" s="719">
        <v>38538</v>
      </c>
      <c r="B2129" s="720" t="s">
        <v>10986</v>
      </c>
      <c r="C2129" s="719" t="s">
        <v>29</v>
      </c>
      <c r="D2129" s="721">
        <v>30</v>
      </c>
    </row>
    <row r="2130" spans="1:4" ht="30">
      <c r="A2130" s="1079">
        <v>38539</v>
      </c>
      <c r="B2130" s="1080" t="s">
        <v>7040</v>
      </c>
      <c r="C2130" s="1079" t="s">
        <v>29</v>
      </c>
      <c r="D2130" s="718">
        <v>40.79</v>
      </c>
    </row>
    <row r="2131" spans="1:4" ht="30">
      <c r="A2131" s="719">
        <v>38540</v>
      </c>
      <c r="B2131" s="720" t="s">
        <v>7041</v>
      </c>
      <c r="C2131" s="719" t="s">
        <v>29</v>
      </c>
      <c r="D2131" s="721">
        <v>104.55</v>
      </c>
    </row>
    <row r="2132" spans="1:4">
      <c r="A2132" s="1079">
        <v>38384</v>
      </c>
      <c r="B2132" s="1080" t="s">
        <v>10493</v>
      </c>
      <c r="C2132" s="1079" t="s">
        <v>30</v>
      </c>
      <c r="D2132" s="718">
        <v>13.71</v>
      </c>
    </row>
    <row r="2133" spans="1:4">
      <c r="A2133" s="719">
        <v>13</v>
      </c>
      <c r="B2133" s="720" t="s">
        <v>2301</v>
      </c>
      <c r="C2133" s="719" t="s">
        <v>26</v>
      </c>
      <c r="D2133" s="721">
        <v>12.36</v>
      </c>
    </row>
    <row r="2134" spans="1:4">
      <c r="A2134" s="1079">
        <v>2762</v>
      </c>
      <c r="B2134" s="1080" t="s">
        <v>2302</v>
      </c>
      <c r="C2134" s="1079" t="s">
        <v>29</v>
      </c>
      <c r="D2134" s="718">
        <v>6.25</v>
      </c>
    </row>
    <row r="2135" spans="1:4">
      <c r="A2135" s="719">
        <v>21142</v>
      </c>
      <c r="B2135" s="720" t="s">
        <v>7042</v>
      </c>
      <c r="C2135" s="719" t="s">
        <v>30</v>
      </c>
      <c r="D2135" s="721">
        <v>18.62</v>
      </c>
    </row>
    <row r="2136" spans="1:4">
      <c r="A2136" s="1079">
        <v>12865</v>
      </c>
      <c r="B2136" s="1080" t="s">
        <v>2303</v>
      </c>
      <c r="C2136" s="1079" t="s">
        <v>171</v>
      </c>
      <c r="D2136" s="718">
        <v>10.83</v>
      </c>
    </row>
    <row r="2137" spans="1:4">
      <c r="A2137" s="719">
        <v>41074</v>
      </c>
      <c r="B2137" s="720" t="s">
        <v>8970</v>
      </c>
      <c r="C2137" s="719" t="s">
        <v>161</v>
      </c>
      <c r="D2137" s="721">
        <v>1906.51</v>
      </c>
    </row>
    <row r="2138" spans="1:4">
      <c r="A2138" s="1079">
        <v>4223</v>
      </c>
      <c r="B2138" s="1080" t="s">
        <v>2304</v>
      </c>
      <c r="C2138" s="1079" t="s">
        <v>1415</v>
      </c>
      <c r="D2138" s="718">
        <v>2.7</v>
      </c>
    </row>
    <row r="2139" spans="1:4">
      <c r="A2139" s="719">
        <v>37372</v>
      </c>
      <c r="B2139" s="720" t="s">
        <v>8886</v>
      </c>
      <c r="C2139" s="719" t="s">
        <v>171</v>
      </c>
      <c r="D2139" s="721">
        <v>0.34</v>
      </c>
    </row>
    <row r="2140" spans="1:4">
      <c r="A2140" s="1079">
        <v>40863</v>
      </c>
      <c r="B2140" s="1080" t="s">
        <v>8887</v>
      </c>
      <c r="C2140" s="1079" t="s">
        <v>161</v>
      </c>
      <c r="D2140" s="718">
        <v>63.93</v>
      </c>
    </row>
    <row r="2141" spans="1:4">
      <c r="A2141" s="719">
        <v>38475</v>
      </c>
      <c r="B2141" s="720" t="s">
        <v>8888</v>
      </c>
      <c r="C2141" s="719" t="s">
        <v>30</v>
      </c>
      <c r="D2141" s="721">
        <v>19.600000000000001</v>
      </c>
    </row>
    <row r="2142" spans="1:4">
      <c r="A2142" s="1079">
        <v>38474</v>
      </c>
      <c r="B2142" s="1080" t="s">
        <v>8889</v>
      </c>
      <c r="C2142" s="1079" t="s">
        <v>30</v>
      </c>
      <c r="D2142" s="718">
        <v>24.23</v>
      </c>
    </row>
    <row r="2143" spans="1:4">
      <c r="A2143" s="719">
        <v>10886</v>
      </c>
      <c r="B2143" s="720" t="s">
        <v>7043</v>
      </c>
      <c r="C2143" s="719" t="s">
        <v>30</v>
      </c>
      <c r="D2143" s="721">
        <v>131.25</v>
      </c>
    </row>
    <row r="2144" spans="1:4">
      <c r="A2144" s="1079">
        <v>10888</v>
      </c>
      <c r="B2144" s="1080" t="s">
        <v>7044</v>
      </c>
      <c r="C2144" s="1079" t="s">
        <v>30</v>
      </c>
      <c r="D2144" s="718">
        <v>415.38</v>
      </c>
    </row>
    <row r="2145" spans="1:4">
      <c r="A2145" s="719">
        <v>10889</v>
      </c>
      <c r="B2145" s="720" t="s">
        <v>7045</v>
      </c>
      <c r="C2145" s="719" t="s">
        <v>30</v>
      </c>
      <c r="D2145" s="721">
        <v>450</v>
      </c>
    </row>
    <row r="2146" spans="1:4">
      <c r="A2146" s="1079">
        <v>10890</v>
      </c>
      <c r="B2146" s="1080" t="s">
        <v>7046</v>
      </c>
      <c r="C2146" s="1079" t="s">
        <v>30</v>
      </c>
      <c r="D2146" s="718">
        <v>207.69</v>
      </c>
    </row>
    <row r="2147" spans="1:4">
      <c r="A2147" s="719">
        <v>10891</v>
      </c>
      <c r="B2147" s="720" t="s">
        <v>7047</v>
      </c>
      <c r="C2147" s="719" t="s">
        <v>30</v>
      </c>
      <c r="D2147" s="721">
        <v>126.92</v>
      </c>
    </row>
    <row r="2148" spans="1:4">
      <c r="A2148" s="1079">
        <v>10892</v>
      </c>
      <c r="B2148" s="1080" t="s">
        <v>7048</v>
      </c>
      <c r="C2148" s="1079" t="s">
        <v>30</v>
      </c>
      <c r="D2148" s="718">
        <v>150</v>
      </c>
    </row>
    <row r="2149" spans="1:4">
      <c r="A2149" s="719">
        <v>20977</v>
      </c>
      <c r="B2149" s="720" t="s">
        <v>7049</v>
      </c>
      <c r="C2149" s="719" t="s">
        <v>30</v>
      </c>
      <c r="D2149" s="721">
        <v>178.84</v>
      </c>
    </row>
    <row r="2150" spans="1:4">
      <c r="A2150" s="1079">
        <v>3073</v>
      </c>
      <c r="B2150" s="1080" t="s">
        <v>2305</v>
      </c>
      <c r="C2150" s="1079" t="s">
        <v>30</v>
      </c>
      <c r="D2150" s="718">
        <v>101.39</v>
      </c>
    </row>
    <row r="2151" spans="1:4">
      <c r="A2151" s="719">
        <v>3068</v>
      </c>
      <c r="B2151" s="720" t="s">
        <v>2306</v>
      </c>
      <c r="C2151" s="719" t="s">
        <v>30</v>
      </c>
      <c r="D2151" s="721">
        <v>47.73</v>
      </c>
    </row>
    <row r="2152" spans="1:4">
      <c r="A2152" s="1079">
        <v>3074</v>
      </c>
      <c r="B2152" s="1080" t="s">
        <v>2307</v>
      </c>
      <c r="C2152" s="1079" t="s">
        <v>30</v>
      </c>
      <c r="D2152" s="718">
        <v>80.7</v>
      </c>
    </row>
    <row r="2153" spans="1:4">
      <c r="A2153" s="719">
        <v>3076</v>
      </c>
      <c r="B2153" s="720" t="s">
        <v>2308</v>
      </c>
      <c r="C2153" s="719" t="s">
        <v>30</v>
      </c>
      <c r="D2153" s="721">
        <v>90.88</v>
      </c>
    </row>
    <row r="2154" spans="1:4">
      <c r="A2154" s="1079">
        <v>3072</v>
      </c>
      <c r="B2154" s="1080" t="s">
        <v>2309</v>
      </c>
      <c r="C2154" s="1079" t="s">
        <v>30</v>
      </c>
      <c r="D2154" s="718">
        <v>40.33</v>
      </c>
    </row>
    <row r="2155" spans="1:4">
      <c r="A2155" s="719">
        <v>3075</v>
      </c>
      <c r="B2155" s="720" t="s">
        <v>2310</v>
      </c>
      <c r="C2155" s="719" t="s">
        <v>30</v>
      </c>
      <c r="D2155" s="721">
        <v>72.739999999999995</v>
      </c>
    </row>
    <row r="2156" spans="1:4">
      <c r="A2156" s="1079">
        <v>10780</v>
      </c>
      <c r="B2156" s="1080" t="s">
        <v>7050</v>
      </c>
      <c r="C2156" s="1079" t="s">
        <v>30</v>
      </c>
      <c r="D2156" s="718">
        <v>4.38</v>
      </c>
    </row>
    <row r="2157" spans="1:4">
      <c r="A2157" s="719">
        <v>10781</v>
      </c>
      <c r="B2157" s="720" t="s">
        <v>7051</v>
      </c>
      <c r="C2157" s="719" t="s">
        <v>30</v>
      </c>
      <c r="D2157" s="721">
        <v>5.44</v>
      </c>
    </row>
    <row r="2158" spans="1:4">
      <c r="A2158" s="1079">
        <v>20106</v>
      </c>
      <c r="B2158" s="1080" t="s">
        <v>2311</v>
      </c>
      <c r="C2158" s="1079" t="s">
        <v>30</v>
      </c>
      <c r="D2158" s="718">
        <v>2.58</v>
      </c>
    </row>
    <row r="2159" spans="1:4">
      <c r="A2159" s="719">
        <v>20107</v>
      </c>
      <c r="B2159" s="720" t="s">
        <v>2312</v>
      </c>
      <c r="C2159" s="719" t="s">
        <v>30</v>
      </c>
      <c r="D2159" s="721">
        <v>2.77</v>
      </c>
    </row>
    <row r="2160" spans="1:4">
      <c r="A2160" s="1079">
        <v>20108</v>
      </c>
      <c r="B2160" s="1080" t="s">
        <v>2313</v>
      </c>
      <c r="C2160" s="1079" t="s">
        <v>30</v>
      </c>
      <c r="D2160" s="718">
        <v>2.4700000000000002</v>
      </c>
    </row>
    <row r="2161" spans="1:4">
      <c r="A2161" s="719">
        <v>20109</v>
      </c>
      <c r="B2161" s="720" t="s">
        <v>2314</v>
      </c>
      <c r="C2161" s="719" t="s">
        <v>30</v>
      </c>
      <c r="D2161" s="721">
        <v>3.9</v>
      </c>
    </row>
    <row r="2162" spans="1:4">
      <c r="A2162" s="1079">
        <v>34795</v>
      </c>
      <c r="B2162" s="1080" t="s">
        <v>10253</v>
      </c>
      <c r="C2162" s="1079" t="s">
        <v>0</v>
      </c>
      <c r="D2162" s="718">
        <v>194.33</v>
      </c>
    </row>
    <row r="2163" spans="1:4">
      <c r="A2163" s="719">
        <v>34796</v>
      </c>
      <c r="B2163" s="720" t="s">
        <v>7052</v>
      </c>
      <c r="C2163" s="719" t="s">
        <v>29</v>
      </c>
      <c r="D2163" s="721">
        <v>8.5299999999999994</v>
      </c>
    </row>
    <row r="2164" spans="1:4" ht="30">
      <c r="A2164" s="1079">
        <v>11474</v>
      </c>
      <c r="B2164" s="1080" t="s">
        <v>7053</v>
      </c>
      <c r="C2164" s="1079" t="s">
        <v>30</v>
      </c>
      <c r="D2164" s="718">
        <v>28.68</v>
      </c>
    </row>
    <row r="2165" spans="1:4" ht="30">
      <c r="A2165" s="719">
        <v>11470</v>
      </c>
      <c r="B2165" s="720" t="s">
        <v>7054</v>
      </c>
      <c r="C2165" s="719" t="s">
        <v>30</v>
      </c>
      <c r="D2165" s="721">
        <v>18.79</v>
      </c>
    </row>
    <row r="2166" spans="1:4" ht="30">
      <c r="A2166" s="1079">
        <v>11480</v>
      </c>
      <c r="B2166" s="1080" t="s">
        <v>7055</v>
      </c>
      <c r="C2166" s="1079" t="s">
        <v>50</v>
      </c>
      <c r="D2166" s="718">
        <v>46.9</v>
      </c>
    </row>
    <row r="2167" spans="1:4" ht="30">
      <c r="A2167" s="719">
        <v>38154</v>
      </c>
      <c r="B2167" s="720" t="s">
        <v>7056</v>
      </c>
      <c r="C2167" s="719" t="s">
        <v>50</v>
      </c>
      <c r="D2167" s="721">
        <v>29.36</v>
      </c>
    </row>
    <row r="2168" spans="1:4" ht="30">
      <c r="A2168" s="1079">
        <v>11482</v>
      </c>
      <c r="B2168" s="1080" t="s">
        <v>7057</v>
      </c>
      <c r="C2168" s="1079" t="s">
        <v>50</v>
      </c>
      <c r="D2168" s="718">
        <v>42.6</v>
      </c>
    </row>
    <row r="2169" spans="1:4">
      <c r="A2169" s="719">
        <v>3084</v>
      </c>
      <c r="B2169" s="720" t="s">
        <v>7058</v>
      </c>
      <c r="C2169" s="719" t="s">
        <v>50</v>
      </c>
      <c r="D2169" s="721">
        <v>54.77</v>
      </c>
    </row>
    <row r="2170" spans="1:4">
      <c r="A2170" s="1079">
        <v>3103</v>
      </c>
      <c r="B2170" s="1080" t="s">
        <v>2315</v>
      </c>
      <c r="C2170" s="1079" t="s">
        <v>30</v>
      </c>
      <c r="D2170" s="718">
        <v>48.96</v>
      </c>
    </row>
    <row r="2171" spans="1:4" ht="30">
      <c r="A2171" s="719">
        <v>11481</v>
      </c>
      <c r="B2171" s="720" t="s">
        <v>7059</v>
      </c>
      <c r="C2171" s="719" t="s">
        <v>30</v>
      </c>
      <c r="D2171" s="721">
        <v>14.77</v>
      </c>
    </row>
    <row r="2172" spans="1:4" ht="30">
      <c r="A2172" s="1079">
        <v>3097</v>
      </c>
      <c r="B2172" s="1080" t="s">
        <v>7060</v>
      </c>
      <c r="C2172" s="1079" t="s">
        <v>50</v>
      </c>
      <c r="D2172" s="718">
        <v>30.34</v>
      </c>
    </row>
    <row r="2173" spans="1:4" ht="30">
      <c r="A2173" s="719">
        <v>38153</v>
      </c>
      <c r="B2173" s="720" t="s">
        <v>10494</v>
      </c>
      <c r="C2173" s="719" t="s">
        <v>50</v>
      </c>
      <c r="D2173" s="721">
        <v>27.83</v>
      </c>
    </row>
    <row r="2174" spans="1:4" ht="30">
      <c r="A2174" s="1079">
        <v>3099</v>
      </c>
      <c r="B2174" s="1080" t="s">
        <v>7061</v>
      </c>
      <c r="C2174" s="1079" t="s">
        <v>50</v>
      </c>
      <c r="D2174" s="718">
        <v>48.53</v>
      </c>
    </row>
    <row r="2175" spans="1:4" ht="30">
      <c r="A2175" s="719">
        <v>3080</v>
      </c>
      <c r="B2175" s="720" t="s">
        <v>7062</v>
      </c>
      <c r="C2175" s="719" t="s">
        <v>50</v>
      </c>
      <c r="D2175" s="721">
        <v>40.549999999999997</v>
      </c>
    </row>
    <row r="2176" spans="1:4" ht="30">
      <c r="A2176" s="1079">
        <v>3081</v>
      </c>
      <c r="B2176" s="1080" t="s">
        <v>7063</v>
      </c>
      <c r="C2176" s="1079" t="s">
        <v>50</v>
      </c>
      <c r="D2176" s="718">
        <v>61.37</v>
      </c>
    </row>
    <row r="2177" spans="1:4" ht="30">
      <c r="A2177" s="719">
        <v>38151</v>
      </c>
      <c r="B2177" s="720" t="s">
        <v>7064</v>
      </c>
      <c r="C2177" s="719" t="s">
        <v>50</v>
      </c>
      <c r="D2177" s="721">
        <v>38.42</v>
      </c>
    </row>
    <row r="2178" spans="1:4" ht="30">
      <c r="A2178" s="1079">
        <v>11479</v>
      </c>
      <c r="B2178" s="1080" t="s">
        <v>7065</v>
      </c>
      <c r="C2178" s="1079" t="s">
        <v>30</v>
      </c>
      <c r="D2178" s="718">
        <v>22.34</v>
      </c>
    </row>
    <row r="2179" spans="1:4" ht="30">
      <c r="A2179" s="719">
        <v>38152</v>
      </c>
      <c r="B2179" s="720" t="s">
        <v>7066</v>
      </c>
      <c r="C2179" s="719" t="s">
        <v>50</v>
      </c>
      <c r="D2179" s="721">
        <v>55.6</v>
      </c>
    </row>
    <row r="2180" spans="1:4" ht="30">
      <c r="A2180" s="1079">
        <v>11478</v>
      </c>
      <c r="B2180" s="1080" t="s">
        <v>7067</v>
      </c>
      <c r="C2180" s="1079" t="s">
        <v>30</v>
      </c>
      <c r="D2180" s="718">
        <v>39.19</v>
      </c>
    </row>
    <row r="2181" spans="1:4" ht="30">
      <c r="A2181" s="719">
        <v>3090</v>
      </c>
      <c r="B2181" s="720" t="s">
        <v>7068</v>
      </c>
      <c r="C2181" s="719" t="s">
        <v>50</v>
      </c>
      <c r="D2181" s="721">
        <v>32.79</v>
      </c>
    </row>
    <row r="2182" spans="1:4" ht="30">
      <c r="A2182" s="1079">
        <v>3093</v>
      </c>
      <c r="B2182" s="1080" t="s">
        <v>7069</v>
      </c>
      <c r="C2182" s="1079" t="s">
        <v>50</v>
      </c>
      <c r="D2182" s="718">
        <v>54.49</v>
      </c>
    </row>
    <row r="2183" spans="1:4" ht="30">
      <c r="A2183" s="719">
        <v>11476</v>
      </c>
      <c r="B2183" s="720" t="s">
        <v>7070</v>
      </c>
      <c r="C2183" s="719" t="s">
        <v>30</v>
      </c>
      <c r="D2183" s="721">
        <v>23.48</v>
      </c>
    </row>
    <row r="2184" spans="1:4">
      <c r="A2184" s="1079">
        <v>3082</v>
      </c>
      <c r="B2184" s="1080" t="s">
        <v>7071</v>
      </c>
      <c r="C2184" s="1079" t="s">
        <v>50</v>
      </c>
      <c r="D2184" s="718">
        <v>37.93</v>
      </c>
    </row>
    <row r="2185" spans="1:4" ht="30">
      <c r="A2185" s="719">
        <v>11484</v>
      </c>
      <c r="B2185" s="720" t="s">
        <v>7072</v>
      </c>
      <c r="C2185" s="719" t="s">
        <v>30</v>
      </c>
      <c r="D2185" s="721">
        <v>27.05</v>
      </c>
    </row>
    <row r="2186" spans="1:4" ht="30">
      <c r="A2186" s="1079">
        <v>38155</v>
      </c>
      <c r="B2186" s="1080" t="s">
        <v>7073</v>
      </c>
      <c r="C2186" s="1079" t="s">
        <v>30</v>
      </c>
      <c r="D2186" s="718">
        <v>36.89</v>
      </c>
    </row>
    <row r="2187" spans="1:4" ht="30">
      <c r="A2187" s="719">
        <v>11468</v>
      </c>
      <c r="B2187" s="720" t="s">
        <v>7074</v>
      </c>
      <c r="C2187" s="719" t="s">
        <v>30</v>
      </c>
      <c r="D2187" s="721">
        <v>8.2799999999999994</v>
      </c>
    </row>
    <row r="2188" spans="1:4" ht="30">
      <c r="A2188" s="1079">
        <v>11469</v>
      </c>
      <c r="B2188" s="1080" t="s">
        <v>7075</v>
      </c>
      <c r="C2188" s="1079" t="s">
        <v>30</v>
      </c>
      <c r="D2188" s="718">
        <v>9.89</v>
      </c>
    </row>
    <row r="2189" spans="1:4" ht="30">
      <c r="A2189" s="719">
        <v>11477</v>
      </c>
      <c r="B2189" s="720" t="s">
        <v>7076</v>
      </c>
      <c r="C2189" s="719" t="s">
        <v>50</v>
      </c>
      <c r="D2189" s="721">
        <v>44.93</v>
      </c>
    </row>
    <row r="2190" spans="1:4" ht="30">
      <c r="A2190" s="1079">
        <v>40311</v>
      </c>
      <c r="B2190" s="1080" t="s">
        <v>9706</v>
      </c>
      <c r="C2190" s="1079" t="s">
        <v>50</v>
      </c>
      <c r="D2190" s="718">
        <v>43.39</v>
      </c>
    </row>
    <row r="2191" spans="1:4" ht="30">
      <c r="A2191" s="719">
        <v>38165</v>
      </c>
      <c r="B2191" s="720" t="s">
        <v>9707</v>
      </c>
      <c r="C2191" s="719" t="s">
        <v>50</v>
      </c>
      <c r="D2191" s="721">
        <v>49.66</v>
      </c>
    </row>
    <row r="2192" spans="1:4" ht="30">
      <c r="A2192" s="1079">
        <v>3096</v>
      </c>
      <c r="B2192" s="1080" t="s">
        <v>7077</v>
      </c>
      <c r="C2192" s="1079" t="s">
        <v>50</v>
      </c>
      <c r="D2192" s="718">
        <v>24.94</v>
      </c>
    </row>
    <row r="2193" spans="1:4">
      <c r="A2193" s="719">
        <v>11456</v>
      </c>
      <c r="B2193" s="720" t="s">
        <v>11496</v>
      </c>
      <c r="C2193" s="719" t="s">
        <v>30</v>
      </c>
      <c r="D2193" s="721">
        <v>11</v>
      </c>
    </row>
    <row r="2194" spans="1:4">
      <c r="A2194" s="1079">
        <v>3119</v>
      </c>
      <c r="B2194" s="1080" t="s">
        <v>11497</v>
      </c>
      <c r="C2194" s="1079" t="s">
        <v>30</v>
      </c>
      <c r="D2194" s="718">
        <v>1.63</v>
      </c>
    </row>
    <row r="2195" spans="1:4">
      <c r="A2195" s="719">
        <v>3122</v>
      </c>
      <c r="B2195" s="720" t="s">
        <v>11498</v>
      </c>
      <c r="C2195" s="719" t="s">
        <v>30</v>
      </c>
      <c r="D2195" s="721">
        <v>2.2999999999999998</v>
      </c>
    </row>
    <row r="2196" spans="1:4">
      <c r="A2196" s="1079">
        <v>3121</v>
      </c>
      <c r="B2196" s="1080" t="s">
        <v>11499</v>
      </c>
      <c r="C2196" s="1079" t="s">
        <v>30</v>
      </c>
      <c r="D2196" s="718">
        <v>3.56</v>
      </c>
    </row>
    <row r="2197" spans="1:4">
      <c r="A2197" s="719">
        <v>3120</v>
      </c>
      <c r="B2197" s="720" t="s">
        <v>11500</v>
      </c>
      <c r="C2197" s="719" t="s">
        <v>30</v>
      </c>
      <c r="D2197" s="721">
        <v>5.62</v>
      </c>
    </row>
    <row r="2198" spans="1:4">
      <c r="A2198" s="1079">
        <v>11455</v>
      </c>
      <c r="B2198" s="1080" t="s">
        <v>11501</v>
      </c>
      <c r="C2198" s="1079" t="s">
        <v>30</v>
      </c>
      <c r="D2198" s="718">
        <v>7.88</v>
      </c>
    </row>
    <row r="2199" spans="1:4" ht="30">
      <c r="A2199" s="719">
        <v>3111</v>
      </c>
      <c r="B2199" s="720" t="s">
        <v>9708</v>
      </c>
      <c r="C2199" s="719" t="s">
        <v>30</v>
      </c>
      <c r="D2199" s="721">
        <v>18.87</v>
      </c>
    </row>
    <row r="2200" spans="1:4" ht="30">
      <c r="A2200" s="1079">
        <v>3108</v>
      </c>
      <c r="B2200" s="1080" t="s">
        <v>9709</v>
      </c>
      <c r="C2200" s="1079" t="s">
        <v>30</v>
      </c>
      <c r="D2200" s="718">
        <v>19.8</v>
      </c>
    </row>
    <row r="2201" spans="1:4" ht="30">
      <c r="A2201" s="719">
        <v>3105</v>
      </c>
      <c r="B2201" s="720" t="s">
        <v>11502</v>
      </c>
      <c r="C2201" s="719" t="s">
        <v>30</v>
      </c>
      <c r="D2201" s="721">
        <v>30.76</v>
      </c>
    </row>
    <row r="2202" spans="1:4">
      <c r="A2202" s="1079">
        <v>38178</v>
      </c>
      <c r="B2202" s="1080" t="s">
        <v>9710</v>
      </c>
      <c r="C2202" s="1079" t="s">
        <v>30</v>
      </c>
      <c r="D2202" s="718">
        <v>20.11</v>
      </c>
    </row>
    <row r="2203" spans="1:4">
      <c r="A2203" s="719">
        <v>11458</v>
      </c>
      <c r="B2203" s="720" t="s">
        <v>9711</v>
      </c>
      <c r="C2203" s="719" t="s">
        <v>30</v>
      </c>
      <c r="D2203" s="721">
        <v>17.61</v>
      </c>
    </row>
    <row r="2204" spans="1:4" ht="30">
      <c r="A2204" s="1079">
        <v>40868</v>
      </c>
      <c r="B2204" s="1080" t="s">
        <v>8890</v>
      </c>
      <c r="C2204" s="1079" t="s">
        <v>0</v>
      </c>
      <c r="D2204" s="718">
        <v>198.98</v>
      </c>
    </row>
    <row r="2205" spans="1:4" ht="30">
      <c r="A2205" s="719">
        <v>11461</v>
      </c>
      <c r="B2205" s="720" t="s">
        <v>11503</v>
      </c>
      <c r="C2205" s="719" t="s">
        <v>30</v>
      </c>
      <c r="D2205" s="721">
        <v>4.47</v>
      </c>
    </row>
    <row r="2206" spans="1:4" ht="30">
      <c r="A2206" s="1079">
        <v>3106</v>
      </c>
      <c r="B2206" s="1080" t="s">
        <v>11504</v>
      </c>
      <c r="C2206" s="1079" t="s">
        <v>30</v>
      </c>
      <c r="D2206" s="718">
        <v>3.39</v>
      </c>
    </row>
    <row r="2207" spans="1:4" ht="30">
      <c r="A2207" s="719">
        <v>3107</v>
      </c>
      <c r="B2207" s="720" t="s">
        <v>9712</v>
      </c>
      <c r="C2207" s="719" t="s">
        <v>30</v>
      </c>
      <c r="D2207" s="721">
        <v>2.86</v>
      </c>
    </row>
    <row r="2208" spans="1:4">
      <c r="A2208" s="1079">
        <v>25951</v>
      </c>
      <c r="B2208" s="1080" t="s">
        <v>2316</v>
      </c>
      <c r="C2208" s="1079" t="s">
        <v>26</v>
      </c>
      <c r="D2208" s="718">
        <v>1.42</v>
      </c>
    </row>
    <row r="2209" spans="1:4">
      <c r="A2209" s="719">
        <v>3123</v>
      </c>
      <c r="B2209" s="720" t="s">
        <v>2317</v>
      </c>
      <c r="C2209" s="719" t="s">
        <v>26</v>
      </c>
      <c r="D2209" s="721">
        <v>1.33</v>
      </c>
    </row>
    <row r="2210" spans="1:4">
      <c r="A2210" s="1079">
        <v>38125</v>
      </c>
      <c r="B2210" s="1080" t="s">
        <v>7078</v>
      </c>
      <c r="C2210" s="1079" t="s">
        <v>26</v>
      </c>
      <c r="D2210" s="718">
        <v>0.47</v>
      </c>
    </row>
    <row r="2211" spans="1:4" ht="30">
      <c r="A2211" s="719">
        <v>39014</v>
      </c>
      <c r="B2211" s="720" t="s">
        <v>7079</v>
      </c>
      <c r="C2211" s="719" t="s">
        <v>26</v>
      </c>
      <c r="D2211" s="721">
        <v>12.88</v>
      </c>
    </row>
    <row r="2212" spans="1:4">
      <c r="A2212" s="1079">
        <v>11894</v>
      </c>
      <c r="B2212" s="1080" t="s">
        <v>2318</v>
      </c>
      <c r="C2212" s="1079" t="s">
        <v>30</v>
      </c>
      <c r="D2212" s="718">
        <v>358.84</v>
      </c>
    </row>
    <row r="2213" spans="1:4">
      <c r="A2213" s="719">
        <v>39365</v>
      </c>
      <c r="B2213" s="720" t="s">
        <v>7080</v>
      </c>
      <c r="C2213" s="719" t="s">
        <v>30</v>
      </c>
      <c r="D2213" s="721">
        <v>780.84</v>
      </c>
    </row>
    <row r="2214" spans="1:4">
      <c r="A2214" s="1079">
        <v>39366</v>
      </c>
      <c r="B2214" s="1080" t="s">
        <v>7081</v>
      </c>
      <c r="C2214" s="1079" t="s">
        <v>30</v>
      </c>
      <c r="D2214" s="718">
        <v>1999.28</v>
      </c>
    </row>
    <row r="2215" spans="1:4">
      <c r="A2215" s="719">
        <v>39367</v>
      </c>
      <c r="B2215" s="720" t="s">
        <v>7082</v>
      </c>
      <c r="C2215" s="719" t="s">
        <v>30</v>
      </c>
      <c r="D2215" s="721">
        <v>2732.65</v>
      </c>
    </row>
    <row r="2216" spans="1:4">
      <c r="A2216" s="1079">
        <v>37394</v>
      </c>
      <c r="B2216" s="1080" t="s">
        <v>2319</v>
      </c>
      <c r="C2216" s="1079" t="s">
        <v>2320</v>
      </c>
      <c r="D2216" s="718">
        <v>49.09</v>
      </c>
    </row>
    <row r="2217" spans="1:4">
      <c r="A2217" s="719">
        <v>14146</v>
      </c>
      <c r="B2217" s="720" t="s">
        <v>2321</v>
      </c>
      <c r="C2217" s="719" t="s">
        <v>2320</v>
      </c>
      <c r="D2217" s="721">
        <v>78.95</v>
      </c>
    </row>
    <row r="2218" spans="1:4">
      <c r="A2218" s="1079">
        <v>38134</v>
      </c>
      <c r="B2218" s="1080" t="s">
        <v>7083</v>
      </c>
      <c r="C2218" s="1079" t="s">
        <v>26</v>
      </c>
      <c r="D2218" s="718">
        <v>46.07</v>
      </c>
    </row>
    <row r="2219" spans="1:4">
      <c r="A2219" s="719">
        <v>38132</v>
      </c>
      <c r="B2219" s="720" t="s">
        <v>7084</v>
      </c>
      <c r="C2219" s="719" t="s">
        <v>26</v>
      </c>
      <c r="D2219" s="721">
        <v>46.99</v>
      </c>
    </row>
    <row r="2220" spans="1:4">
      <c r="A2220" s="1079">
        <v>38133</v>
      </c>
      <c r="B2220" s="1080" t="s">
        <v>7085</v>
      </c>
      <c r="C2220" s="1079" t="s">
        <v>26</v>
      </c>
      <c r="D2220" s="718">
        <v>45.45</v>
      </c>
    </row>
    <row r="2221" spans="1:4">
      <c r="A2221" s="719">
        <v>938</v>
      </c>
      <c r="B2221" s="720" t="s">
        <v>11505</v>
      </c>
      <c r="C2221" s="719" t="s">
        <v>29</v>
      </c>
      <c r="D2221" s="721">
        <v>0.67</v>
      </c>
    </row>
    <row r="2222" spans="1:4">
      <c r="A2222" s="1079">
        <v>937</v>
      </c>
      <c r="B2222" s="1080" t="s">
        <v>11506</v>
      </c>
      <c r="C2222" s="1079" t="s">
        <v>29</v>
      </c>
      <c r="D2222" s="718">
        <v>4.16</v>
      </c>
    </row>
    <row r="2223" spans="1:4">
      <c r="A2223" s="719">
        <v>939</v>
      </c>
      <c r="B2223" s="720" t="s">
        <v>10128</v>
      </c>
      <c r="C2223" s="719" t="s">
        <v>29</v>
      </c>
      <c r="D2223" s="721">
        <v>1.08</v>
      </c>
    </row>
    <row r="2224" spans="1:4">
      <c r="A2224" s="1079">
        <v>944</v>
      </c>
      <c r="B2224" s="1080" t="s">
        <v>10129</v>
      </c>
      <c r="C2224" s="1079" t="s">
        <v>29</v>
      </c>
      <c r="D2224" s="718">
        <v>1.84</v>
      </c>
    </row>
    <row r="2225" spans="1:4">
      <c r="A2225" s="719">
        <v>940</v>
      </c>
      <c r="B2225" s="720" t="s">
        <v>10130</v>
      </c>
      <c r="C2225" s="719" t="s">
        <v>29</v>
      </c>
      <c r="D2225" s="721">
        <v>2.5499999999999998</v>
      </c>
    </row>
    <row r="2226" spans="1:4">
      <c r="A2226" s="1079">
        <v>936</v>
      </c>
      <c r="B2226" s="1080" t="s">
        <v>10987</v>
      </c>
      <c r="C2226" s="1079" t="s">
        <v>29</v>
      </c>
      <c r="D2226" s="718">
        <v>1.8</v>
      </c>
    </row>
    <row r="2227" spans="1:4">
      <c r="A2227" s="719">
        <v>935</v>
      </c>
      <c r="B2227" s="720" t="s">
        <v>10988</v>
      </c>
      <c r="C2227" s="719" t="s">
        <v>29</v>
      </c>
      <c r="D2227" s="721">
        <v>1.37</v>
      </c>
    </row>
    <row r="2228" spans="1:4">
      <c r="A2228" s="1079">
        <v>406</v>
      </c>
      <c r="B2228" s="1080" t="s">
        <v>7086</v>
      </c>
      <c r="C2228" s="1079" t="s">
        <v>30</v>
      </c>
      <c r="D2228" s="718">
        <v>53.1</v>
      </c>
    </row>
    <row r="2229" spans="1:4">
      <c r="A2229" s="719">
        <v>40878</v>
      </c>
      <c r="B2229" s="720" t="s">
        <v>8891</v>
      </c>
      <c r="C2229" s="719" t="s">
        <v>29</v>
      </c>
      <c r="D2229" s="721">
        <v>0.31</v>
      </c>
    </row>
    <row r="2230" spans="1:4">
      <c r="A2230" s="1079">
        <v>39634</v>
      </c>
      <c r="B2230" s="1080" t="s">
        <v>7087</v>
      </c>
      <c r="C2230" s="1079" t="s">
        <v>29</v>
      </c>
      <c r="D2230" s="718">
        <v>5.84</v>
      </c>
    </row>
    <row r="2231" spans="1:4">
      <c r="A2231" s="719">
        <v>39701</v>
      </c>
      <c r="B2231" s="720" t="s">
        <v>11890</v>
      </c>
      <c r="C2231" s="719" t="s">
        <v>30</v>
      </c>
      <c r="D2231" s="721">
        <v>75.930000000000007</v>
      </c>
    </row>
    <row r="2232" spans="1:4">
      <c r="A2232" s="1079">
        <v>12815</v>
      </c>
      <c r="B2232" s="1080" t="s">
        <v>10495</v>
      </c>
      <c r="C2232" s="1079" t="s">
        <v>30</v>
      </c>
      <c r="D2232" s="718">
        <v>6.03</v>
      </c>
    </row>
    <row r="2233" spans="1:4">
      <c r="A2233" s="719">
        <v>407</v>
      </c>
      <c r="B2233" s="720" t="s">
        <v>2322</v>
      </c>
      <c r="C2233" s="719" t="s">
        <v>26</v>
      </c>
      <c r="D2233" s="721">
        <v>58.36</v>
      </c>
    </row>
    <row r="2234" spans="1:4">
      <c r="A2234" s="1079">
        <v>39431</v>
      </c>
      <c r="B2234" s="1080" t="s">
        <v>7088</v>
      </c>
      <c r="C2234" s="1079" t="s">
        <v>29</v>
      </c>
      <c r="D2234" s="718">
        <v>0.26</v>
      </c>
    </row>
    <row r="2235" spans="1:4">
      <c r="A2235" s="719">
        <v>39432</v>
      </c>
      <c r="B2235" s="720" t="s">
        <v>7089</v>
      </c>
      <c r="C2235" s="719" t="s">
        <v>29</v>
      </c>
      <c r="D2235" s="721">
        <v>3.4</v>
      </c>
    </row>
    <row r="2236" spans="1:4">
      <c r="A2236" s="1079">
        <v>20111</v>
      </c>
      <c r="B2236" s="1080" t="s">
        <v>2323</v>
      </c>
      <c r="C2236" s="1079" t="s">
        <v>30</v>
      </c>
      <c r="D2236" s="718">
        <v>14.4</v>
      </c>
    </row>
    <row r="2237" spans="1:4">
      <c r="A2237" s="719">
        <v>21127</v>
      </c>
      <c r="B2237" s="720" t="s">
        <v>2324</v>
      </c>
      <c r="C2237" s="719" t="s">
        <v>30</v>
      </c>
      <c r="D2237" s="721">
        <v>5.44</v>
      </c>
    </row>
    <row r="2238" spans="1:4">
      <c r="A2238" s="1079">
        <v>404</v>
      </c>
      <c r="B2238" s="1080" t="s">
        <v>2325</v>
      </c>
      <c r="C2238" s="1079" t="s">
        <v>29</v>
      </c>
      <c r="D2238" s="718">
        <v>1.96</v>
      </c>
    </row>
    <row r="2239" spans="1:4">
      <c r="A2239" s="719">
        <v>14151</v>
      </c>
      <c r="B2239" s="720" t="s">
        <v>7090</v>
      </c>
      <c r="C2239" s="719" t="s">
        <v>30</v>
      </c>
      <c r="D2239" s="721">
        <v>56.74</v>
      </c>
    </row>
    <row r="2240" spans="1:4">
      <c r="A2240" s="1079">
        <v>14153</v>
      </c>
      <c r="B2240" s="1080" t="s">
        <v>7091</v>
      </c>
      <c r="C2240" s="1079" t="s">
        <v>30</v>
      </c>
      <c r="D2240" s="718">
        <v>64.14</v>
      </c>
    </row>
    <row r="2241" spans="1:4">
      <c r="A2241" s="719">
        <v>14152</v>
      </c>
      <c r="B2241" s="720" t="s">
        <v>7092</v>
      </c>
      <c r="C2241" s="719" t="s">
        <v>30</v>
      </c>
      <c r="D2241" s="721">
        <v>49.24</v>
      </c>
    </row>
    <row r="2242" spans="1:4">
      <c r="A2242" s="1079">
        <v>14154</v>
      </c>
      <c r="B2242" s="1080" t="s">
        <v>7093</v>
      </c>
      <c r="C2242" s="1079" t="s">
        <v>30</v>
      </c>
      <c r="D2242" s="718">
        <v>172.35</v>
      </c>
    </row>
    <row r="2243" spans="1:4">
      <c r="A2243" s="719">
        <v>3146</v>
      </c>
      <c r="B2243" s="720" t="s">
        <v>7094</v>
      </c>
      <c r="C2243" s="719" t="s">
        <v>30</v>
      </c>
      <c r="D2243" s="721">
        <v>3</v>
      </c>
    </row>
    <row r="2244" spans="1:4">
      <c r="A2244" s="1079">
        <v>3143</v>
      </c>
      <c r="B2244" s="1080" t="s">
        <v>7095</v>
      </c>
      <c r="C2244" s="1079" t="s">
        <v>30</v>
      </c>
      <c r="D2244" s="718">
        <v>6.82</v>
      </c>
    </row>
    <row r="2245" spans="1:4">
      <c r="A2245" s="719">
        <v>3148</v>
      </c>
      <c r="B2245" s="720" t="s">
        <v>7096</v>
      </c>
      <c r="C2245" s="719" t="s">
        <v>30</v>
      </c>
      <c r="D2245" s="721">
        <v>11.06</v>
      </c>
    </row>
    <row r="2246" spans="1:4">
      <c r="A2246" s="1079">
        <v>4310</v>
      </c>
      <c r="B2246" s="1080" t="s">
        <v>7097</v>
      </c>
      <c r="C2246" s="1079" t="s">
        <v>30</v>
      </c>
      <c r="D2246" s="718">
        <v>1.78</v>
      </c>
    </row>
    <row r="2247" spans="1:4">
      <c r="A2247" s="719">
        <v>4311</v>
      </c>
      <c r="B2247" s="720" t="s">
        <v>7098</v>
      </c>
      <c r="C2247" s="719" t="s">
        <v>30</v>
      </c>
      <c r="D2247" s="721">
        <v>1.25</v>
      </c>
    </row>
    <row r="2248" spans="1:4">
      <c r="A2248" s="1079">
        <v>4312</v>
      </c>
      <c r="B2248" s="1080" t="s">
        <v>7099</v>
      </c>
      <c r="C2248" s="1079" t="s">
        <v>30</v>
      </c>
      <c r="D2248" s="718">
        <v>1.75</v>
      </c>
    </row>
    <row r="2249" spans="1:4">
      <c r="A2249" s="719">
        <v>11162</v>
      </c>
      <c r="B2249" s="720" t="s">
        <v>2326</v>
      </c>
      <c r="C2249" s="719" t="s">
        <v>30</v>
      </c>
      <c r="D2249" s="721">
        <v>1.04</v>
      </c>
    </row>
    <row r="2250" spans="1:4">
      <c r="A2250" s="1079">
        <v>13261</v>
      </c>
      <c r="B2250" s="1080" t="s">
        <v>2327</v>
      </c>
      <c r="C2250" s="1079" t="s">
        <v>30</v>
      </c>
      <c r="D2250" s="718">
        <v>1.9</v>
      </c>
    </row>
    <row r="2251" spans="1:4">
      <c r="A2251" s="719">
        <v>3255</v>
      </c>
      <c r="B2251" s="720" t="s">
        <v>7100</v>
      </c>
      <c r="C2251" s="719" t="s">
        <v>30</v>
      </c>
      <c r="D2251" s="721">
        <v>4.43</v>
      </c>
    </row>
    <row r="2252" spans="1:4">
      <c r="A2252" s="1079">
        <v>3254</v>
      </c>
      <c r="B2252" s="1080" t="s">
        <v>2328</v>
      </c>
      <c r="C2252" s="1079" t="s">
        <v>30</v>
      </c>
      <c r="D2252" s="718">
        <v>79.13</v>
      </c>
    </row>
    <row r="2253" spans="1:4">
      <c r="A2253" s="719">
        <v>3253</v>
      </c>
      <c r="B2253" s="720" t="s">
        <v>2329</v>
      </c>
      <c r="C2253" s="719" t="s">
        <v>30</v>
      </c>
      <c r="D2253" s="721">
        <v>98.7</v>
      </c>
    </row>
    <row r="2254" spans="1:4">
      <c r="A2254" s="1079">
        <v>3259</v>
      </c>
      <c r="B2254" s="1080" t="s">
        <v>2330</v>
      </c>
      <c r="C2254" s="1079" t="s">
        <v>30</v>
      </c>
      <c r="D2254" s="718">
        <v>8.25</v>
      </c>
    </row>
    <row r="2255" spans="1:4">
      <c r="A2255" s="719">
        <v>3258</v>
      </c>
      <c r="B2255" s="720" t="s">
        <v>2331</v>
      </c>
      <c r="C2255" s="719" t="s">
        <v>30</v>
      </c>
      <c r="D2255" s="721">
        <v>6.26</v>
      </c>
    </row>
    <row r="2256" spans="1:4">
      <c r="A2256" s="1079">
        <v>3251</v>
      </c>
      <c r="B2256" s="1080" t="s">
        <v>7101</v>
      </c>
      <c r="C2256" s="1079" t="s">
        <v>30</v>
      </c>
      <c r="D2256" s="718">
        <v>3.34</v>
      </c>
    </row>
    <row r="2257" spans="1:4">
      <c r="A2257" s="719">
        <v>3256</v>
      </c>
      <c r="B2257" s="720" t="s">
        <v>7102</v>
      </c>
      <c r="C2257" s="719" t="s">
        <v>30</v>
      </c>
      <c r="D2257" s="721">
        <v>5.73</v>
      </c>
    </row>
    <row r="2258" spans="1:4">
      <c r="A2258" s="1079">
        <v>3261</v>
      </c>
      <c r="B2258" s="1080" t="s">
        <v>2332</v>
      </c>
      <c r="C2258" s="1079" t="s">
        <v>30</v>
      </c>
      <c r="D2258" s="718">
        <v>68.319999999999993</v>
      </c>
    </row>
    <row r="2259" spans="1:4">
      <c r="A2259" s="719">
        <v>3260</v>
      </c>
      <c r="B2259" s="720" t="s">
        <v>2333</v>
      </c>
      <c r="C2259" s="719" t="s">
        <v>30</v>
      </c>
      <c r="D2259" s="721">
        <v>11.02</v>
      </c>
    </row>
    <row r="2260" spans="1:4">
      <c r="A2260" s="1079">
        <v>3272</v>
      </c>
      <c r="B2260" s="1080" t="s">
        <v>7103</v>
      </c>
      <c r="C2260" s="1079" t="s">
        <v>30</v>
      </c>
      <c r="D2260" s="718">
        <v>36.14</v>
      </c>
    </row>
    <row r="2261" spans="1:4">
      <c r="A2261" s="719">
        <v>3265</v>
      </c>
      <c r="B2261" s="720" t="s">
        <v>7104</v>
      </c>
      <c r="C2261" s="719" t="s">
        <v>30</v>
      </c>
      <c r="D2261" s="721">
        <v>28.72</v>
      </c>
    </row>
    <row r="2262" spans="1:4">
      <c r="A2262" s="1079">
        <v>3262</v>
      </c>
      <c r="B2262" s="1080" t="s">
        <v>7105</v>
      </c>
      <c r="C2262" s="1079" t="s">
        <v>30</v>
      </c>
      <c r="D2262" s="718">
        <v>12.57</v>
      </c>
    </row>
    <row r="2263" spans="1:4">
      <c r="A2263" s="719">
        <v>3264</v>
      </c>
      <c r="B2263" s="720" t="s">
        <v>7106</v>
      </c>
      <c r="C2263" s="719" t="s">
        <v>30</v>
      </c>
      <c r="D2263" s="721">
        <v>20.65</v>
      </c>
    </row>
    <row r="2264" spans="1:4">
      <c r="A2264" s="1079">
        <v>3267</v>
      </c>
      <c r="B2264" s="1080" t="s">
        <v>7107</v>
      </c>
      <c r="C2264" s="1079" t="s">
        <v>30</v>
      </c>
      <c r="D2264" s="718">
        <v>67.44</v>
      </c>
    </row>
    <row r="2265" spans="1:4">
      <c r="A2265" s="719">
        <v>3266</v>
      </c>
      <c r="B2265" s="720" t="s">
        <v>7108</v>
      </c>
      <c r="C2265" s="719" t="s">
        <v>30</v>
      </c>
      <c r="D2265" s="721">
        <v>42.91</v>
      </c>
    </row>
    <row r="2266" spans="1:4">
      <c r="A2266" s="1079">
        <v>3263</v>
      </c>
      <c r="B2266" s="1080" t="s">
        <v>7109</v>
      </c>
      <c r="C2266" s="1079" t="s">
        <v>30</v>
      </c>
      <c r="D2266" s="718">
        <v>17.170000000000002</v>
      </c>
    </row>
    <row r="2267" spans="1:4">
      <c r="A2267" s="719">
        <v>3268</v>
      </c>
      <c r="B2267" s="720" t="s">
        <v>7110</v>
      </c>
      <c r="C2267" s="719" t="s">
        <v>30</v>
      </c>
      <c r="D2267" s="721">
        <v>91.18</v>
      </c>
    </row>
    <row r="2268" spans="1:4">
      <c r="A2268" s="1079">
        <v>3271</v>
      </c>
      <c r="B2268" s="1080" t="s">
        <v>7111</v>
      </c>
      <c r="C2268" s="1079" t="s">
        <v>30</v>
      </c>
      <c r="D2268" s="718">
        <v>134.80000000000001</v>
      </c>
    </row>
    <row r="2269" spans="1:4">
      <c r="A2269" s="719">
        <v>3270</v>
      </c>
      <c r="B2269" s="720" t="s">
        <v>7112</v>
      </c>
      <c r="C2269" s="719" t="s">
        <v>30</v>
      </c>
      <c r="D2269" s="721">
        <v>226.48</v>
      </c>
    </row>
    <row r="2270" spans="1:4" ht="30">
      <c r="A2270" s="1079">
        <v>3275</v>
      </c>
      <c r="B2270" s="1080" t="s">
        <v>10254</v>
      </c>
      <c r="C2270" s="1079" t="s">
        <v>0</v>
      </c>
      <c r="D2270" s="718">
        <v>71.83</v>
      </c>
    </row>
    <row r="2271" spans="1:4">
      <c r="A2271" s="719">
        <v>3286</v>
      </c>
      <c r="B2271" s="720" t="s">
        <v>2334</v>
      </c>
      <c r="C2271" s="719" t="s">
        <v>0</v>
      </c>
      <c r="D2271" s="721">
        <v>38.380000000000003</v>
      </c>
    </row>
    <row r="2272" spans="1:4" ht="30">
      <c r="A2272" s="1079">
        <v>3287</v>
      </c>
      <c r="B2272" s="1080" t="s">
        <v>2335</v>
      </c>
      <c r="C2272" s="1079" t="s">
        <v>0</v>
      </c>
      <c r="D2272" s="718">
        <v>58</v>
      </c>
    </row>
    <row r="2273" spans="1:4">
      <c r="A2273" s="719">
        <v>3283</v>
      </c>
      <c r="B2273" s="720" t="s">
        <v>2336</v>
      </c>
      <c r="C2273" s="719" t="s">
        <v>0</v>
      </c>
      <c r="D2273" s="721">
        <v>12.18</v>
      </c>
    </row>
    <row r="2274" spans="1:4">
      <c r="A2274" s="1079">
        <v>11587</v>
      </c>
      <c r="B2274" s="1080" t="s">
        <v>10255</v>
      </c>
      <c r="C2274" s="1079" t="s">
        <v>0</v>
      </c>
      <c r="D2274" s="718">
        <v>49.25</v>
      </c>
    </row>
    <row r="2275" spans="1:4">
      <c r="A2275" s="719">
        <v>36225</v>
      </c>
      <c r="B2275" s="720" t="s">
        <v>10256</v>
      </c>
      <c r="C2275" s="719" t="s">
        <v>0</v>
      </c>
      <c r="D2275" s="721">
        <v>20.010000000000002</v>
      </c>
    </row>
    <row r="2276" spans="1:4">
      <c r="A2276" s="1079">
        <v>36230</v>
      </c>
      <c r="B2276" s="1080" t="s">
        <v>10257</v>
      </c>
      <c r="C2276" s="1079" t="s">
        <v>0</v>
      </c>
      <c r="D2276" s="718">
        <v>14.7</v>
      </c>
    </row>
    <row r="2277" spans="1:4">
      <c r="A2277" s="719">
        <v>36238</v>
      </c>
      <c r="B2277" s="720" t="s">
        <v>10258</v>
      </c>
      <c r="C2277" s="719" t="s">
        <v>0</v>
      </c>
      <c r="D2277" s="721">
        <v>14.36</v>
      </c>
    </row>
    <row r="2278" spans="1:4">
      <c r="A2278" s="1079">
        <v>11887</v>
      </c>
      <c r="B2278" s="1080" t="s">
        <v>2337</v>
      </c>
      <c r="C2278" s="1079" t="s">
        <v>30</v>
      </c>
      <c r="D2278" s="718">
        <v>1690.45</v>
      </c>
    </row>
    <row r="2279" spans="1:4">
      <c r="A2279" s="719">
        <v>11883</v>
      </c>
      <c r="B2279" s="720" t="s">
        <v>2338</v>
      </c>
      <c r="C2279" s="719" t="s">
        <v>30</v>
      </c>
      <c r="D2279" s="721">
        <v>2485.25</v>
      </c>
    </row>
    <row r="2280" spans="1:4">
      <c r="A2280" s="1079">
        <v>11884</v>
      </c>
      <c r="B2280" s="1080" t="s">
        <v>2339</v>
      </c>
      <c r="C2280" s="1079" t="s">
        <v>30</v>
      </c>
      <c r="D2280" s="718">
        <v>2666.46</v>
      </c>
    </row>
    <row r="2281" spans="1:4">
      <c r="A2281" s="719">
        <v>11885</v>
      </c>
      <c r="B2281" s="720" t="s">
        <v>2340</v>
      </c>
      <c r="C2281" s="719" t="s">
        <v>30</v>
      </c>
      <c r="D2281" s="721">
        <v>2476.36</v>
      </c>
    </row>
    <row r="2282" spans="1:4">
      <c r="A2282" s="1079">
        <v>11886</v>
      </c>
      <c r="B2282" s="1080" t="s">
        <v>2341</v>
      </c>
      <c r="C2282" s="1079" t="s">
        <v>30</v>
      </c>
      <c r="D2282" s="718">
        <v>958.51</v>
      </c>
    </row>
    <row r="2283" spans="1:4">
      <c r="A2283" s="719">
        <v>11888</v>
      </c>
      <c r="B2283" s="720" t="s">
        <v>2342</v>
      </c>
      <c r="C2283" s="719" t="s">
        <v>30</v>
      </c>
      <c r="D2283" s="721">
        <v>2250.96</v>
      </c>
    </row>
    <row r="2284" spans="1:4">
      <c r="A2284" s="1079">
        <v>3277</v>
      </c>
      <c r="B2284" s="1080" t="s">
        <v>2343</v>
      </c>
      <c r="C2284" s="1079" t="s">
        <v>30</v>
      </c>
      <c r="D2284" s="718">
        <v>379.6</v>
      </c>
    </row>
    <row r="2285" spans="1:4">
      <c r="A2285" s="719">
        <v>3281</v>
      </c>
      <c r="B2285" s="720" t="s">
        <v>2344</v>
      </c>
      <c r="C2285" s="719" t="s">
        <v>30</v>
      </c>
      <c r="D2285" s="721">
        <v>314.36</v>
      </c>
    </row>
    <row r="2286" spans="1:4" ht="30">
      <c r="A2286" s="1079">
        <v>39363</v>
      </c>
      <c r="B2286" s="1080" t="s">
        <v>7113</v>
      </c>
      <c r="C2286" s="1079" t="s">
        <v>30</v>
      </c>
      <c r="D2286" s="718">
        <v>3180.67</v>
      </c>
    </row>
    <row r="2287" spans="1:4" ht="30">
      <c r="A2287" s="719">
        <v>39361</v>
      </c>
      <c r="B2287" s="720" t="s">
        <v>7114</v>
      </c>
      <c r="C2287" s="719" t="s">
        <v>30</v>
      </c>
      <c r="D2287" s="721">
        <v>817.88</v>
      </c>
    </row>
    <row r="2288" spans="1:4" ht="30">
      <c r="A2288" s="1079">
        <v>39362</v>
      </c>
      <c r="B2288" s="1080" t="s">
        <v>7115</v>
      </c>
      <c r="C2288" s="1079" t="s">
        <v>30</v>
      </c>
      <c r="D2288" s="718">
        <v>2516.84</v>
      </c>
    </row>
    <row r="2289" spans="1:4" ht="30">
      <c r="A2289" s="719">
        <v>39364</v>
      </c>
      <c r="B2289" s="720" t="s">
        <v>7116</v>
      </c>
      <c r="C2289" s="719" t="s">
        <v>30</v>
      </c>
      <c r="D2289" s="721">
        <v>7270.11</v>
      </c>
    </row>
    <row r="2290" spans="1:4">
      <c r="A2290" s="1079">
        <v>14576</v>
      </c>
      <c r="B2290" s="1080" t="s">
        <v>2345</v>
      </c>
      <c r="C2290" s="1079" t="s">
        <v>30</v>
      </c>
      <c r="D2290" s="718">
        <v>2458289.81</v>
      </c>
    </row>
    <row r="2291" spans="1:4">
      <c r="A2291" s="719">
        <v>13877</v>
      </c>
      <c r="B2291" s="720" t="s">
        <v>2346</v>
      </c>
      <c r="C2291" s="719" t="s">
        <v>30</v>
      </c>
      <c r="D2291" s="721">
        <v>1052357.2</v>
      </c>
    </row>
    <row r="2292" spans="1:4">
      <c r="A2292" s="1079">
        <v>7307</v>
      </c>
      <c r="B2292" s="1080" t="s">
        <v>8599</v>
      </c>
      <c r="C2292" s="1079" t="s">
        <v>1415</v>
      </c>
      <c r="D2292" s="718">
        <v>18.8</v>
      </c>
    </row>
    <row r="2293" spans="1:4">
      <c r="A2293" s="719">
        <v>38122</v>
      </c>
      <c r="B2293" s="720" t="s">
        <v>8600</v>
      </c>
      <c r="C2293" s="719" t="s">
        <v>1415</v>
      </c>
      <c r="D2293" s="721">
        <v>8.39</v>
      </c>
    </row>
    <row r="2294" spans="1:4">
      <c r="A2294" s="1079">
        <v>6086</v>
      </c>
      <c r="B2294" s="1080" t="s">
        <v>2347</v>
      </c>
      <c r="C2294" s="1079" t="s">
        <v>1808</v>
      </c>
      <c r="D2294" s="718">
        <v>78.28</v>
      </c>
    </row>
    <row r="2295" spans="1:4">
      <c r="A2295" s="719">
        <v>38633</v>
      </c>
      <c r="B2295" s="720" t="s">
        <v>7117</v>
      </c>
      <c r="C2295" s="719" t="s">
        <v>30</v>
      </c>
      <c r="D2295" s="721">
        <v>5.86</v>
      </c>
    </row>
    <row r="2296" spans="1:4">
      <c r="A2296" s="1079">
        <v>12344</v>
      </c>
      <c r="B2296" s="1080" t="s">
        <v>7118</v>
      </c>
      <c r="C2296" s="1079" t="s">
        <v>30</v>
      </c>
      <c r="D2296" s="718">
        <v>1.47</v>
      </c>
    </row>
    <row r="2297" spans="1:4">
      <c r="A2297" s="719">
        <v>12343</v>
      </c>
      <c r="B2297" s="720" t="s">
        <v>7119</v>
      </c>
      <c r="C2297" s="719" t="s">
        <v>30</v>
      </c>
      <c r="D2297" s="721">
        <v>2.2799999999999998</v>
      </c>
    </row>
    <row r="2298" spans="1:4">
      <c r="A2298" s="1079">
        <v>3295</v>
      </c>
      <c r="B2298" s="1080" t="s">
        <v>11507</v>
      </c>
      <c r="C2298" s="1079" t="s">
        <v>30</v>
      </c>
      <c r="D2298" s="718">
        <v>7.98</v>
      </c>
    </row>
    <row r="2299" spans="1:4">
      <c r="A2299" s="719">
        <v>3302</v>
      </c>
      <c r="B2299" s="720" t="s">
        <v>7120</v>
      </c>
      <c r="C2299" s="719" t="s">
        <v>30</v>
      </c>
      <c r="D2299" s="721">
        <v>8.34</v>
      </c>
    </row>
    <row r="2300" spans="1:4">
      <c r="A2300" s="1079">
        <v>3297</v>
      </c>
      <c r="B2300" s="1080" t="s">
        <v>7121</v>
      </c>
      <c r="C2300" s="1079" t="s">
        <v>30</v>
      </c>
      <c r="D2300" s="718">
        <v>8.91</v>
      </c>
    </row>
    <row r="2301" spans="1:4">
      <c r="A2301" s="719">
        <v>3294</v>
      </c>
      <c r="B2301" s="720" t="s">
        <v>7122</v>
      </c>
      <c r="C2301" s="719" t="s">
        <v>30</v>
      </c>
      <c r="D2301" s="721">
        <v>9.0399999999999991</v>
      </c>
    </row>
    <row r="2302" spans="1:4">
      <c r="A2302" s="1079">
        <v>3292</v>
      </c>
      <c r="B2302" s="1080" t="s">
        <v>7123</v>
      </c>
      <c r="C2302" s="1079" t="s">
        <v>30</v>
      </c>
      <c r="D2302" s="718">
        <v>8.5</v>
      </c>
    </row>
    <row r="2303" spans="1:4">
      <c r="A2303" s="719">
        <v>3298</v>
      </c>
      <c r="B2303" s="720" t="s">
        <v>11508</v>
      </c>
      <c r="C2303" s="719" t="s">
        <v>30</v>
      </c>
      <c r="D2303" s="721">
        <v>19.920000000000002</v>
      </c>
    </row>
    <row r="2304" spans="1:4">
      <c r="A2304" s="1079">
        <v>11596</v>
      </c>
      <c r="B2304" s="1080" t="s">
        <v>7124</v>
      </c>
      <c r="C2304" s="1079" t="s">
        <v>30</v>
      </c>
      <c r="D2304" s="718">
        <v>267.36</v>
      </c>
    </row>
    <row r="2305" spans="1:4">
      <c r="A2305" s="719">
        <v>34802</v>
      </c>
      <c r="B2305" s="720" t="s">
        <v>7125</v>
      </c>
      <c r="C2305" s="719" t="s">
        <v>30</v>
      </c>
      <c r="D2305" s="721">
        <v>734.25</v>
      </c>
    </row>
    <row r="2306" spans="1:4" ht="30">
      <c r="A2306" s="1079">
        <v>11588</v>
      </c>
      <c r="B2306" s="1080" t="s">
        <v>7126</v>
      </c>
      <c r="C2306" s="1079" t="s">
        <v>30</v>
      </c>
      <c r="D2306" s="718">
        <v>792.14</v>
      </c>
    </row>
    <row r="2307" spans="1:4" ht="30">
      <c r="A2307" s="719">
        <v>34383</v>
      </c>
      <c r="B2307" s="720" t="s">
        <v>7127</v>
      </c>
      <c r="C2307" s="719" t="s">
        <v>30</v>
      </c>
      <c r="D2307" s="721">
        <v>871.41</v>
      </c>
    </row>
    <row r="2308" spans="1:4">
      <c r="A2308" s="1079">
        <v>40451</v>
      </c>
      <c r="B2308" s="1080" t="s">
        <v>11509</v>
      </c>
      <c r="C2308" s="1079" t="s">
        <v>0</v>
      </c>
      <c r="D2308" s="718">
        <v>70.44</v>
      </c>
    </row>
    <row r="2309" spans="1:4">
      <c r="A2309" s="719">
        <v>40453</v>
      </c>
      <c r="B2309" s="720" t="s">
        <v>11510</v>
      </c>
      <c r="C2309" s="719" t="s">
        <v>0</v>
      </c>
      <c r="D2309" s="721">
        <v>76.209999999999994</v>
      </c>
    </row>
    <row r="2310" spans="1:4">
      <c r="A2310" s="1079">
        <v>40452</v>
      </c>
      <c r="B2310" s="1080" t="s">
        <v>11511</v>
      </c>
      <c r="C2310" s="1079" t="s">
        <v>0</v>
      </c>
      <c r="D2310" s="718">
        <v>83.59</v>
      </c>
    </row>
    <row r="2311" spans="1:4">
      <c r="A2311" s="719">
        <v>11591</v>
      </c>
      <c r="B2311" s="720" t="s">
        <v>7128</v>
      </c>
      <c r="C2311" s="719" t="s">
        <v>30</v>
      </c>
      <c r="D2311" s="721">
        <v>771.86</v>
      </c>
    </row>
    <row r="2312" spans="1:4">
      <c r="A2312" s="1079">
        <v>11590</v>
      </c>
      <c r="B2312" s="1080" t="s">
        <v>7129</v>
      </c>
      <c r="C2312" s="1079" t="s">
        <v>30</v>
      </c>
      <c r="D2312" s="718">
        <v>804.38</v>
      </c>
    </row>
    <row r="2313" spans="1:4">
      <c r="A2313" s="719">
        <v>3310</v>
      </c>
      <c r="B2313" s="720" t="s">
        <v>7130</v>
      </c>
      <c r="C2313" s="719" t="s">
        <v>25</v>
      </c>
      <c r="D2313" s="721">
        <v>335.15</v>
      </c>
    </row>
    <row r="2314" spans="1:4">
      <c r="A2314" s="1079">
        <v>11594</v>
      </c>
      <c r="B2314" s="1080" t="s">
        <v>7131</v>
      </c>
      <c r="C2314" s="1079" t="s">
        <v>30</v>
      </c>
      <c r="D2314" s="718">
        <v>252.48</v>
      </c>
    </row>
    <row r="2315" spans="1:4">
      <c r="A2315" s="719">
        <v>3311</v>
      </c>
      <c r="B2315" s="720" t="s">
        <v>2348</v>
      </c>
      <c r="C2315" s="719" t="s">
        <v>25</v>
      </c>
      <c r="D2315" s="721">
        <v>252.48</v>
      </c>
    </row>
    <row r="2316" spans="1:4">
      <c r="A2316" s="1079">
        <v>11599</v>
      </c>
      <c r="B2316" s="1080" t="s">
        <v>7132</v>
      </c>
      <c r="C2316" s="1079" t="s">
        <v>30</v>
      </c>
      <c r="D2316" s="718">
        <v>335.76</v>
      </c>
    </row>
    <row r="2317" spans="1:4">
      <c r="A2317" s="719">
        <v>11593</v>
      </c>
      <c r="B2317" s="720" t="s">
        <v>7133</v>
      </c>
      <c r="C2317" s="719" t="s">
        <v>30</v>
      </c>
      <c r="D2317" s="721">
        <v>470.72</v>
      </c>
    </row>
    <row r="2318" spans="1:4">
      <c r="A2318" s="1079">
        <v>3314</v>
      </c>
      <c r="B2318" s="1080" t="s">
        <v>7134</v>
      </c>
      <c r="C2318" s="1079" t="s">
        <v>25</v>
      </c>
      <c r="D2318" s="718">
        <v>336.66</v>
      </c>
    </row>
    <row r="2319" spans="1:4">
      <c r="A2319" s="719">
        <v>11597</v>
      </c>
      <c r="B2319" s="720" t="s">
        <v>7135</v>
      </c>
      <c r="C2319" s="719" t="s">
        <v>30</v>
      </c>
      <c r="D2319" s="721">
        <v>391.5</v>
      </c>
    </row>
    <row r="2320" spans="1:4">
      <c r="A2320" s="1079">
        <v>3309</v>
      </c>
      <c r="B2320" s="1080" t="s">
        <v>2349</v>
      </c>
      <c r="C2320" s="1079" t="s">
        <v>25</v>
      </c>
      <c r="D2320" s="718">
        <v>267.36</v>
      </c>
    </row>
    <row r="2321" spans="1:4" ht="30">
      <c r="A2321" s="719">
        <v>34612</v>
      </c>
      <c r="B2321" s="720" t="s">
        <v>7136</v>
      </c>
      <c r="C2321" s="719" t="s">
        <v>30</v>
      </c>
      <c r="D2321" s="721">
        <v>484.21</v>
      </c>
    </row>
    <row r="2322" spans="1:4" ht="30">
      <c r="A2322" s="1079">
        <v>34635</v>
      </c>
      <c r="B2322" s="1080" t="s">
        <v>7137</v>
      </c>
      <c r="C2322" s="1079" t="s">
        <v>30</v>
      </c>
      <c r="D2322" s="718">
        <v>622.67999999999995</v>
      </c>
    </row>
    <row r="2323" spans="1:4" ht="30">
      <c r="A2323" s="719">
        <v>34633</v>
      </c>
      <c r="B2323" s="720" t="s">
        <v>7138</v>
      </c>
      <c r="C2323" s="719" t="s">
        <v>30</v>
      </c>
      <c r="D2323" s="721">
        <v>686.35</v>
      </c>
    </row>
    <row r="2324" spans="1:4" ht="30">
      <c r="A2324" s="1079">
        <v>40440</v>
      </c>
      <c r="B2324" s="1080" t="s">
        <v>9713</v>
      </c>
      <c r="C2324" s="1079" t="s">
        <v>25</v>
      </c>
      <c r="D2324" s="718">
        <v>350.67</v>
      </c>
    </row>
    <row r="2325" spans="1:4" ht="30">
      <c r="A2325" s="719">
        <v>40441</v>
      </c>
      <c r="B2325" s="720" t="s">
        <v>9714</v>
      </c>
      <c r="C2325" s="719" t="s">
        <v>25</v>
      </c>
      <c r="D2325" s="721">
        <v>223.88</v>
      </c>
    </row>
    <row r="2326" spans="1:4" ht="30">
      <c r="A2326" s="1079">
        <v>34630</v>
      </c>
      <c r="B2326" s="1080" t="s">
        <v>7139</v>
      </c>
      <c r="C2326" s="1079" t="s">
        <v>30</v>
      </c>
      <c r="D2326" s="718">
        <v>625.24</v>
      </c>
    </row>
    <row r="2327" spans="1:4" ht="30">
      <c r="A2327" s="719">
        <v>40449</v>
      </c>
      <c r="B2327" s="720" t="s">
        <v>11512</v>
      </c>
      <c r="C2327" s="719" t="s">
        <v>25</v>
      </c>
      <c r="D2327" s="721">
        <v>188.21</v>
      </c>
    </row>
    <row r="2328" spans="1:4">
      <c r="A2328" s="1079">
        <v>34800</v>
      </c>
      <c r="B2328" s="1080" t="s">
        <v>11513</v>
      </c>
      <c r="C2328" s="1079" t="s">
        <v>25</v>
      </c>
      <c r="D2328" s="718">
        <v>235.36</v>
      </c>
    </row>
    <row r="2329" spans="1:4">
      <c r="A2329" s="719">
        <v>11592</v>
      </c>
      <c r="B2329" s="720" t="s">
        <v>7140</v>
      </c>
      <c r="C2329" s="719" t="s">
        <v>30</v>
      </c>
      <c r="D2329" s="721">
        <v>336.66</v>
      </c>
    </row>
    <row r="2330" spans="1:4">
      <c r="A2330" s="1079">
        <v>40438</v>
      </c>
      <c r="B2330" s="1080" t="s">
        <v>11514</v>
      </c>
      <c r="C2330" s="1079" t="s">
        <v>25</v>
      </c>
      <c r="D2330" s="718">
        <v>156.80000000000001</v>
      </c>
    </row>
    <row r="2331" spans="1:4">
      <c r="A2331" s="719">
        <v>40439</v>
      </c>
      <c r="B2331" s="720" t="s">
        <v>11515</v>
      </c>
      <c r="C2331" s="719" t="s">
        <v>25</v>
      </c>
      <c r="D2331" s="721">
        <v>267.35000000000002</v>
      </c>
    </row>
    <row r="2332" spans="1:4">
      <c r="A2332" s="1079">
        <v>40436</v>
      </c>
      <c r="B2332" s="1080" t="s">
        <v>11516</v>
      </c>
      <c r="C2332" s="1079" t="s">
        <v>25</v>
      </c>
      <c r="D2332" s="718">
        <v>195.51</v>
      </c>
    </row>
    <row r="2333" spans="1:4" ht="30">
      <c r="A2333" s="719">
        <v>4315</v>
      </c>
      <c r="B2333" s="720" t="s">
        <v>7141</v>
      </c>
      <c r="C2333" s="719" t="s">
        <v>30</v>
      </c>
      <c r="D2333" s="721">
        <v>1.29</v>
      </c>
    </row>
    <row r="2334" spans="1:4">
      <c r="A2334" s="1079">
        <v>40874</v>
      </c>
      <c r="B2334" s="1080" t="s">
        <v>8892</v>
      </c>
      <c r="C2334" s="1079" t="s">
        <v>30</v>
      </c>
      <c r="D2334" s="718">
        <v>2.04</v>
      </c>
    </row>
    <row r="2335" spans="1:4">
      <c r="A2335" s="719">
        <v>402</v>
      </c>
      <c r="B2335" s="720" t="s">
        <v>2350</v>
      </c>
      <c r="C2335" s="719" t="s">
        <v>30</v>
      </c>
      <c r="D2335" s="721">
        <v>5.79</v>
      </c>
    </row>
    <row r="2336" spans="1:4">
      <c r="A2336" s="1079">
        <v>4226</v>
      </c>
      <c r="B2336" s="1080" t="s">
        <v>2351</v>
      </c>
      <c r="C2336" s="1079" t="s">
        <v>26</v>
      </c>
      <c r="D2336" s="718">
        <v>5.93</v>
      </c>
    </row>
    <row r="2337" spans="1:4">
      <c r="A2337" s="719">
        <v>4222</v>
      </c>
      <c r="B2337" s="720" t="s">
        <v>2352</v>
      </c>
      <c r="C2337" s="719" t="s">
        <v>1415</v>
      </c>
      <c r="D2337" s="721">
        <v>3.78</v>
      </c>
    </row>
    <row r="2338" spans="1:4" ht="30">
      <c r="A2338" s="1079">
        <v>34804</v>
      </c>
      <c r="B2338" s="1080" t="s">
        <v>7142</v>
      </c>
      <c r="C2338" s="1079" t="s">
        <v>0</v>
      </c>
      <c r="D2338" s="718">
        <v>28.42</v>
      </c>
    </row>
    <row r="2339" spans="1:4">
      <c r="A2339" s="719">
        <v>4013</v>
      </c>
      <c r="B2339" s="720" t="s">
        <v>11891</v>
      </c>
      <c r="C2339" s="719" t="s">
        <v>0</v>
      </c>
      <c r="D2339" s="721">
        <v>5.35</v>
      </c>
    </row>
    <row r="2340" spans="1:4">
      <c r="A2340" s="1079">
        <v>4011</v>
      </c>
      <c r="B2340" s="1080" t="s">
        <v>11892</v>
      </c>
      <c r="C2340" s="1079" t="s">
        <v>0</v>
      </c>
      <c r="D2340" s="718">
        <v>5.98</v>
      </c>
    </row>
    <row r="2341" spans="1:4">
      <c r="A2341" s="719">
        <v>4021</v>
      </c>
      <c r="B2341" s="720" t="s">
        <v>11893</v>
      </c>
      <c r="C2341" s="719" t="s">
        <v>0</v>
      </c>
      <c r="D2341" s="721">
        <v>7.46</v>
      </c>
    </row>
    <row r="2342" spans="1:4">
      <c r="A2342" s="1079">
        <v>4019</v>
      </c>
      <c r="B2342" s="1080" t="s">
        <v>11894</v>
      </c>
      <c r="C2342" s="1079" t="s">
        <v>0</v>
      </c>
      <c r="D2342" s="718">
        <v>8.9499999999999993</v>
      </c>
    </row>
    <row r="2343" spans="1:4">
      <c r="A2343" s="719">
        <v>4012</v>
      </c>
      <c r="B2343" s="720" t="s">
        <v>11895</v>
      </c>
      <c r="C2343" s="719" t="s">
        <v>0</v>
      </c>
      <c r="D2343" s="721">
        <v>12</v>
      </c>
    </row>
    <row r="2344" spans="1:4">
      <c r="A2344" s="1079">
        <v>4020</v>
      </c>
      <c r="B2344" s="1080" t="s">
        <v>11896</v>
      </c>
      <c r="C2344" s="1079" t="s">
        <v>0</v>
      </c>
      <c r="D2344" s="718">
        <v>15.02</v>
      </c>
    </row>
    <row r="2345" spans="1:4">
      <c r="A2345" s="719">
        <v>4018</v>
      </c>
      <c r="B2345" s="720" t="s">
        <v>11897</v>
      </c>
      <c r="C2345" s="719" t="s">
        <v>0</v>
      </c>
      <c r="D2345" s="721">
        <v>18</v>
      </c>
    </row>
    <row r="2346" spans="1:4">
      <c r="A2346" s="1079">
        <v>36498</v>
      </c>
      <c r="B2346" s="1080" t="s">
        <v>7143</v>
      </c>
      <c r="C2346" s="1079" t="s">
        <v>30</v>
      </c>
      <c r="D2346" s="718">
        <v>3894.6</v>
      </c>
    </row>
    <row r="2347" spans="1:4">
      <c r="A2347" s="719">
        <v>12872</v>
      </c>
      <c r="B2347" s="720" t="s">
        <v>2353</v>
      </c>
      <c r="C2347" s="719" t="s">
        <v>171</v>
      </c>
      <c r="D2347" s="721">
        <v>10.83</v>
      </c>
    </row>
    <row r="2348" spans="1:4">
      <c r="A2348" s="1079">
        <v>41075</v>
      </c>
      <c r="B2348" s="1080" t="s">
        <v>8971</v>
      </c>
      <c r="C2348" s="1079" t="s">
        <v>161</v>
      </c>
      <c r="D2348" s="718">
        <v>1906.51</v>
      </c>
    </row>
    <row r="2349" spans="1:4">
      <c r="A2349" s="719">
        <v>3315</v>
      </c>
      <c r="B2349" s="720" t="s">
        <v>10989</v>
      </c>
      <c r="C2349" s="719" t="s">
        <v>26</v>
      </c>
      <c r="D2349" s="721">
        <v>0.66</v>
      </c>
    </row>
    <row r="2350" spans="1:4">
      <c r="A2350" s="1079">
        <v>36870</v>
      </c>
      <c r="B2350" s="1080" t="s">
        <v>2354</v>
      </c>
      <c r="C2350" s="1079" t="s">
        <v>26</v>
      </c>
      <c r="D2350" s="718">
        <v>0.66</v>
      </c>
    </row>
    <row r="2351" spans="1:4">
      <c r="A2351" s="719">
        <v>5092</v>
      </c>
      <c r="B2351" s="720" t="s">
        <v>10131</v>
      </c>
      <c r="C2351" s="719" t="s">
        <v>1803</v>
      </c>
      <c r="D2351" s="721">
        <v>12.63</v>
      </c>
    </row>
    <row r="2352" spans="1:4">
      <c r="A2352" s="1079">
        <v>11462</v>
      </c>
      <c r="B2352" s="1080" t="s">
        <v>9715</v>
      </c>
      <c r="C2352" s="1079" t="s">
        <v>1803</v>
      </c>
      <c r="D2352" s="718">
        <v>12.92</v>
      </c>
    </row>
    <row r="2353" spans="1:4">
      <c r="A2353" s="719">
        <v>36529</v>
      </c>
      <c r="B2353" s="720" t="s">
        <v>7144</v>
      </c>
      <c r="C2353" s="719" t="s">
        <v>30</v>
      </c>
      <c r="D2353" s="721">
        <v>36224.480000000003</v>
      </c>
    </row>
    <row r="2354" spans="1:4">
      <c r="A2354" s="1079">
        <v>36528</v>
      </c>
      <c r="B2354" s="1080" t="s">
        <v>10259</v>
      </c>
      <c r="C2354" s="1079" t="s">
        <v>30</v>
      </c>
      <c r="D2354" s="718">
        <v>20575.5</v>
      </c>
    </row>
    <row r="2355" spans="1:4">
      <c r="A2355" s="719">
        <v>3318</v>
      </c>
      <c r="B2355" s="720" t="s">
        <v>7145</v>
      </c>
      <c r="C2355" s="719" t="s">
        <v>30</v>
      </c>
      <c r="D2355" s="721">
        <v>28400</v>
      </c>
    </row>
    <row r="2356" spans="1:4" ht="30">
      <c r="A2356" s="1079">
        <v>38968</v>
      </c>
      <c r="B2356" s="1080" t="s">
        <v>10496</v>
      </c>
      <c r="C2356" s="1079" t="s">
        <v>0</v>
      </c>
      <c r="D2356" s="718">
        <v>393.72</v>
      </c>
    </row>
    <row r="2357" spans="1:4">
      <c r="A2357" s="719">
        <v>3324</v>
      </c>
      <c r="B2357" s="720" t="s">
        <v>2355</v>
      </c>
      <c r="C2357" s="719" t="s">
        <v>0</v>
      </c>
      <c r="D2357" s="721">
        <v>4.6399999999999997</v>
      </c>
    </row>
    <row r="2358" spans="1:4">
      <c r="A2358" s="1079">
        <v>3322</v>
      </c>
      <c r="B2358" s="1080" t="s">
        <v>11517</v>
      </c>
      <c r="C2358" s="1079" t="s">
        <v>0</v>
      </c>
      <c r="D2358" s="718">
        <v>6.5</v>
      </c>
    </row>
    <row r="2359" spans="1:4">
      <c r="A2359" s="719">
        <v>5076</v>
      </c>
      <c r="B2359" s="720" t="s">
        <v>7146</v>
      </c>
      <c r="C2359" s="719" t="s">
        <v>26</v>
      </c>
      <c r="D2359" s="721">
        <v>8.0500000000000007</v>
      </c>
    </row>
    <row r="2360" spans="1:4">
      <c r="A2360" s="1079">
        <v>5077</v>
      </c>
      <c r="B2360" s="1080" t="s">
        <v>7147</v>
      </c>
      <c r="C2360" s="1079" t="s">
        <v>26</v>
      </c>
      <c r="D2360" s="718">
        <v>8.9</v>
      </c>
    </row>
    <row r="2361" spans="1:4">
      <c r="A2361" s="719">
        <v>38466</v>
      </c>
      <c r="B2361" s="720" t="s">
        <v>8893</v>
      </c>
      <c r="C2361" s="719" t="s">
        <v>30</v>
      </c>
      <c r="D2361" s="721">
        <v>15.74</v>
      </c>
    </row>
    <row r="2362" spans="1:4" ht="30">
      <c r="A2362" s="1079">
        <v>11837</v>
      </c>
      <c r="B2362" s="1080" t="s">
        <v>7148</v>
      </c>
      <c r="C2362" s="1079" t="s">
        <v>30</v>
      </c>
      <c r="D2362" s="718">
        <v>29.51</v>
      </c>
    </row>
    <row r="2363" spans="1:4">
      <c r="A2363" s="719">
        <v>38055</v>
      </c>
      <c r="B2363" s="720" t="s">
        <v>8972</v>
      </c>
      <c r="C2363" s="719" t="s">
        <v>30</v>
      </c>
      <c r="D2363" s="721">
        <v>2.67</v>
      </c>
    </row>
    <row r="2364" spans="1:4">
      <c r="A2364" s="1079">
        <v>415</v>
      </c>
      <c r="B2364" s="1080" t="s">
        <v>7149</v>
      </c>
      <c r="C2364" s="1079" t="s">
        <v>30</v>
      </c>
      <c r="D2364" s="718">
        <v>12.1</v>
      </c>
    </row>
    <row r="2365" spans="1:4">
      <c r="A2365" s="719">
        <v>416</v>
      </c>
      <c r="B2365" s="720" t="s">
        <v>7150</v>
      </c>
      <c r="C2365" s="719" t="s">
        <v>30</v>
      </c>
      <c r="D2365" s="721">
        <v>4.43</v>
      </c>
    </row>
    <row r="2366" spans="1:4">
      <c r="A2366" s="1079">
        <v>425</v>
      </c>
      <c r="B2366" s="1080" t="s">
        <v>7151</v>
      </c>
      <c r="C2366" s="1079" t="s">
        <v>30</v>
      </c>
      <c r="D2366" s="718">
        <v>2.74</v>
      </c>
    </row>
    <row r="2367" spans="1:4">
      <c r="A2367" s="719">
        <v>426</v>
      </c>
      <c r="B2367" s="720" t="s">
        <v>10260</v>
      </c>
      <c r="C2367" s="719" t="s">
        <v>30</v>
      </c>
      <c r="D2367" s="721">
        <v>15.12</v>
      </c>
    </row>
    <row r="2368" spans="1:4">
      <c r="A2368" s="1079">
        <v>38056</v>
      </c>
      <c r="B2368" s="1080" t="s">
        <v>7152</v>
      </c>
      <c r="C2368" s="1079" t="s">
        <v>30</v>
      </c>
      <c r="D2368" s="718">
        <v>14.77</v>
      </c>
    </row>
    <row r="2369" spans="1:4">
      <c r="A2369" s="719">
        <v>1564</v>
      </c>
      <c r="B2369" s="720" t="s">
        <v>2356</v>
      </c>
      <c r="C2369" s="719" t="s">
        <v>30</v>
      </c>
      <c r="D2369" s="721">
        <v>5.63</v>
      </c>
    </row>
    <row r="2370" spans="1:4">
      <c r="A2370" s="1079">
        <v>11032</v>
      </c>
      <c r="B2370" s="1080" t="s">
        <v>2357</v>
      </c>
      <c r="C2370" s="1079" t="s">
        <v>30</v>
      </c>
      <c r="D2370" s="718">
        <v>7.27</v>
      </c>
    </row>
    <row r="2371" spans="1:4">
      <c r="A2371" s="719">
        <v>40875</v>
      </c>
      <c r="B2371" s="720" t="s">
        <v>8894</v>
      </c>
      <c r="C2371" s="719" t="s">
        <v>1463</v>
      </c>
      <c r="D2371" s="721">
        <v>2.88</v>
      </c>
    </row>
    <row r="2372" spans="1:4">
      <c r="A2372" s="1079">
        <v>36786</v>
      </c>
      <c r="B2372" s="1080" t="s">
        <v>11518</v>
      </c>
      <c r="C2372" s="1079" t="s">
        <v>2358</v>
      </c>
      <c r="D2372" s="718">
        <v>84.52</v>
      </c>
    </row>
    <row r="2373" spans="1:4">
      <c r="A2373" s="719">
        <v>36785</v>
      </c>
      <c r="B2373" s="720" t="s">
        <v>2359</v>
      </c>
      <c r="C2373" s="719" t="s">
        <v>2358</v>
      </c>
      <c r="D2373" s="721">
        <v>73.45</v>
      </c>
    </row>
    <row r="2374" spans="1:4">
      <c r="A2374" s="1079">
        <v>36782</v>
      </c>
      <c r="B2374" s="1080" t="s">
        <v>11519</v>
      </c>
      <c r="C2374" s="1079" t="s">
        <v>2358</v>
      </c>
      <c r="D2374" s="718">
        <v>87.67</v>
      </c>
    </row>
    <row r="2375" spans="1:4">
      <c r="A2375" s="719">
        <v>25930</v>
      </c>
      <c r="B2375" s="720" t="s">
        <v>2360</v>
      </c>
      <c r="C2375" s="719" t="s">
        <v>2358</v>
      </c>
      <c r="D2375" s="721">
        <v>98.75</v>
      </c>
    </row>
    <row r="2376" spans="1:4">
      <c r="A2376" s="1079">
        <v>4824</v>
      </c>
      <c r="B2376" s="1080" t="s">
        <v>7153</v>
      </c>
      <c r="C2376" s="1079" t="s">
        <v>26</v>
      </c>
      <c r="D2376" s="718">
        <v>0.15</v>
      </c>
    </row>
    <row r="2377" spans="1:4" ht="30">
      <c r="A2377" s="719">
        <v>11795</v>
      </c>
      <c r="B2377" s="720" t="s">
        <v>11898</v>
      </c>
      <c r="C2377" s="719" t="s">
        <v>0</v>
      </c>
      <c r="D2377" s="721">
        <v>233.96</v>
      </c>
    </row>
    <row r="2378" spans="1:4">
      <c r="A2378" s="1079">
        <v>134</v>
      </c>
      <c r="B2378" s="1080" t="s">
        <v>2361</v>
      </c>
      <c r="C2378" s="1079" t="s">
        <v>26</v>
      </c>
      <c r="D2378" s="718">
        <v>1.52</v>
      </c>
    </row>
    <row r="2379" spans="1:4">
      <c r="A2379" s="719">
        <v>4229</v>
      </c>
      <c r="B2379" s="720" t="s">
        <v>2362</v>
      </c>
      <c r="C2379" s="719" t="s">
        <v>26</v>
      </c>
      <c r="D2379" s="721">
        <v>27.89</v>
      </c>
    </row>
    <row r="2380" spans="1:4">
      <c r="A2380" s="1079">
        <v>37402</v>
      </c>
      <c r="B2380" s="1080" t="s">
        <v>7154</v>
      </c>
      <c r="C2380" s="1079" t="s">
        <v>30</v>
      </c>
      <c r="D2380" s="718">
        <v>56.84</v>
      </c>
    </row>
    <row r="2381" spans="1:4">
      <c r="A2381" s="719">
        <v>11244</v>
      </c>
      <c r="B2381" s="720" t="s">
        <v>7155</v>
      </c>
      <c r="C2381" s="719" t="s">
        <v>30</v>
      </c>
      <c r="D2381" s="721">
        <v>148.71</v>
      </c>
    </row>
    <row r="2382" spans="1:4" ht="30">
      <c r="A2382" s="1079">
        <v>11245</v>
      </c>
      <c r="B2382" s="1080" t="s">
        <v>7156</v>
      </c>
      <c r="C2382" s="1079" t="s">
        <v>30</v>
      </c>
      <c r="D2382" s="718">
        <v>205.69</v>
      </c>
    </row>
    <row r="2383" spans="1:4">
      <c r="A2383" s="719">
        <v>11235</v>
      </c>
      <c r="B2383" s="720" t="s">
        <v>7157</v>
      </c>
      <c r="C2383" s="719" t="s">
        <v>30</v>
      </c>
      <c r="D2383" s="721">
        <v>113.48</v>
      </c>
    </row>
    <row r="2384" spans="1:4">
      <c r="A2384" s="1079">
        <v>11236</v>
      </c>
      <c r="B2384" s="1080" t="s">
        <v>7158</v>
      </c>
      <c r="C2384" s="1079" t="s">
        <v>30</v>
      </c>
      <c r="D2384" s="718">
        <v>144.22</v>
      </c>
    </row>
    <row r="2385" spans="1:4">
      <c r="A2385" s="719">
        <v>11731</v>
      </c>
      <c r="B2385" s="720" t="s">
        <v>7159</v>
      </c>
      <c r="C2385" s="719" t="s">
        <v>30</v>
      </c>
      <c r="D2385" s="721">
        <v>3.39</v>
      </c>
    </row>
    <row r="2386" spans="1:4">
      <c r="A2386" s="1079">
        <v>11732</v>
      </c>
      <c r="B2386" s="1080" t="s">
        <v>2363</v>
      </c>
      <c r="C2386" s="1079" t="s">
        <v>30</v>
      </c>
      <c r="D2386" s="718">
        <v>17.260000000000002</v>
      </c>
    </row>
    <row r="2387" spans="1:4">
      <c r="A2387" s="719">
        <v>36494</v>
      </c>
      <c r="B2387" s="720" t="s">
        <v>7160</v>
      </c>
      <c r="C2387" s="719" t="s">
        <v>30</v>
      </c>
      <c r="D2387" s="721">
        <v>267962.5</v>
      </c>
    </row>
    <row r="2388" spans="1:4">
      <c r="A2388" s="1079">
        <v>36493</v>
      </c>
      <c r="B2388" s="1080" t="s">
        <v>7161</v>
      </c>
      <c r="C2388" s="1079" t="s">
        <v>30</v>
      </c>
      <c r="D2388" s="718">
        <v>303590.62</v>
      </c>
    </row>
    <row r="2389" spans="1:4">
      <c r="A2389" s="719">
        <v>36492</v>
      </c>
      <c r="B2389" s="720" t="s">
        <v>7162</v>
      </c>
      <c r="C2389" s="719" t="s">
        <v>30</v>
      </c>
      <c r="D2389" s="721">
        <v>563956.25</v>
      </c>
    </row>
    <row r="2390" spans="1:4">
      <c r="A2390" s="1079">
        <v>13333</v>
      </c>
      <c r="B2390" s="1080" t="s">
        <v>2364</v>
      </c>
      <c r="C2390" s="1079" t="s">
        <v>30</v>
      </c>
      <c r="D2390" s="718">
        <v>107850.45</v>
      </c>
    </row>
    <row r="2391" spans="1:4">
      <c r="A2391" s="719">
        <v>13533</v>
      </c>
      <c r="B2391" s="720" t="s">
        <v>2365</v>
      </c>
      <c r="C2391" s="719" t="s">
        <v>30</v>
      </c>
      <c r="D2391" s="721">
        <v>96406.32</v>
      </c>
    </row>
    <row r="2392" spans="1:4">
      <c r="A2392" s="1079">
        <v>36499</v>
      </c>
      <c r="B2392" s="1080" t="s">
        <v>7163</v>
      </c>
      <c r="C2392" s="1079" t="s">
        <v>30</v>
      </c>
      <c r="D2392" s="718">
        <v>2103.08</v>
      </c>
    </row>
    <row r="2393" spans="1:4" ht="30">
      <c r="A2393" s="719">
        <v>39585</v>
      </c>
      <c r="B2393" s="720" t="s">
        <v>7164</v>
      </c>
      <c r="C2393" s="719" t="s">
        <v>30</v>
      </c>
      <c r="D2393" s="721">
        <v>69639.03</v>
      </c>
    </row>
    <row r="2394" spans="1:4" ht="30">
      <c r="A2394" s="1079">
        <v>39586</v>
      </c>
      <c r="B2394" s="1080" t="s">
        <v>7165</v>
      </c>
      <c r="C2394" s="1079" t="s">
        <v>30</v>
      </c>
      <c r="D2394" s="718">
        <v>81681.87</v>
      </c>
    </row>
    <row r="2395" spans="1:4" ht="30">
      <c r="A2395" s="719">
        <v>39587</v>
      </c>
      <c r="B2395" s="720" t="s">
        <v>7166</v>
      </c>
      <c r="C2395" s="719" t="s">
        <v>30</v>
      </c>
      <c r="D2395" s="721">
        <v>99484.33</v>
      </c>
    </row>
    <row r="2396" spans="1:4" ht="30">
      <c r="A2396" s="1079">
        <v>39588</v>
      </c>
      <c r="B2396" s="1080" t="s">
        <v>7167</v>
      </c>
      <c r="C2396" s="1079" t="s">
        <v>30</v>
      </c>
      <c r="D2396" s="718">
        <v>115192.38</v>
      </c>
    </row>
    <row r="2397" spans="1:4" ht="30">
      <c r="A2397" s="719">
        <v>39584</v>
      </c>
      <c r="B2397" s="720" t="s">
        <v>7168</v>
      </c>
      <c r="C2397" s="719" t="s">
        <v>30</v>
      </c>
      <c r="D2397" s="721">
        <v>62015.39</v>
      </c>
    </row>
    <row r="2398" spans="1:4" ht="30">
      <c r="A2398" s="1079">
        <v>39590</v>
      </c>
      <c r="B2398" s="1080" t="s">
        <v>7169</v>
      </c>
      <c r="C2398" s="1079" t="s">
        <v>30</v>
      </c>
      <c r="D2398" s="718">
        <v>60528.36</v>
      </c>
    </row>
    <row r="2399" spans="1:4" ht="30">
      <c r="A2399" s="719">
        <v>39592</v>
      </c>
      <c r="B2399" s="720" t="s">
        <v>7170</v>
      </c>
      <c r="C2399" s="719" t="s">
        <v>30</v>
      </c>
      <c r="D2399" s="721">
        <v>86980.72</v>
      </c>
    </row>
    <row r="2400" spans="1:4" ht="30">
      <c r="A2400" s="1079">
        <v>39593</v>
      </c>
      <c r="B2400" s="1080" t="s">
        <v>7171</v>
      </c>
      <c r="C2400" s="1079" t="s">
        <v>30</v>
      </c>
      <c r="D2400" s="718">
        <v>99484.33</v>
      </c>
    </row>
    <row r="2401" spans="1:4" ht="30">
      <c r="A2401" s="719">
        <v>14254</v>
      </c>
      <c r="B2401" s="720" t="s">
        <v>10261</v>
      </c>
      <c r="C2401" s="719" t="s">
        <v>30</v>
      </c>
      <c r="D2401" s="721">
        <v>56548.99</v>
      </c>
    </row>
    <row r="2402" spans="1:4">
      <c r="A2402" s="1079">
        <v>25987</v>
      </c>
      <c r="B2402" s="1080" t="s">
        <v>2366</v>
      </c>
      <c r="C2402" s="1079" t="s">
        <v>30</v>
      </c>
      <c r="D2402" s="718">
        <v>47222.91</v>
      </c>
    </row>
    <row r="2403" spans="1:4">
      <c r="A2403" s="719">
        <v>25019</v>
      </c>
      <c r="B2403" s="720" t="s">
        <v>2367</v>
      </c>
      <c r="C2403" s="719" t="s">
        <v>30</v>
      </c>
      <c r="D2403" s="721">
        <v>80945.36</v>
      </c>
    </row>
    <row r="2404" spans="1:4">
      <c r="A2404" s="1079">
        <v>36501</v>
      </c>
      <c r="B2404" s="1080" t="s">
        <v>2368</v>
      </c>
      <c r="C2404" s="1079" t="s">
        <v>30</v>
      </c>
      <c r="D2404" s="718">
        <v>72069.259999999995</v>
      </c>
    </row>
    <row r="2405" spans="1:4">
      <c r="A2405" s="719">
        <v>25986</v>
      </c>
      <c r="B2405" s="720" t="s">
        <v>2369</v>
      </c>
      <c r="C2405" s="719" t="s">
        <v>30</v>
      </c>
      <c r="D2405" s="721">
        <v>86641.06</v>
      </c>
    </row>
    <row r="2406" spans="1:4">
      <c r="A2406" s="1079">
        <v>36500</v>
      </c>
      <c r="B2406" s="1080" t="s">
        <v>2370</v>
      </c>
      <c r="C2406" s="1079" t="s">
        <v>30</v>
      </c>
      <c r="D2406" s="718">
        <v>50929.38</v>
      </c>
    </row>
    <row r="2407" spans="1:4" ht="30">
      <c r="A2407" s="719">
        <v>20017</v>
      </c>
      <c r="B2407" s="720" t="s">
        <v>7172</v>
      </c>
      <c r="C2407" s="719" t="s">
        <v>29</v>
      </c>
      <c r="D2407" s="721">
        <v>2.61</v>
      </c>
    </row>
    <row r="2408" spans="1:4">
      <c r="A2408" s="1079">
        <v>20007</v>
      </c>
      <c r="B2408" s="1080" t="s">
        <v>7173</v>
      </c>
      <c r="C2408" s="1079" t="s">
        <v>29</v>
      </c>
      <c r="D2408" s="718">
        <v>2.0099999999999998</v>
      </c>
    </row>
    <row r="2409" spans="1:4">
      <c r="A2409" s="719">
        <v>40555</v>
      </c>
      <c r="B2409" s="720" t="s">
        <v>7174</v>
      </c>
      <c r="C2409" s="719" t="s">
        <v>29</v>
      </c>
      <c r="D2409" s="721">
        <v>40.409999999999997</v>
      </c>
    </row>
    <row r="2410" spans="1:4">
      <c r="A2410" s="1079">
        <v>40527</v>
      </c>
      <c r="B2410" s="1080" t="s">
        <v>9716</v>
      </c>
      <c r="C2410" s="1079" t="s">
        <v>30</v>
      </c>
      <c r="D2410" s="718">
        <v>2060.81</v>
      </c>
    </row>
    <row r="2411" spans="1:4">
      <c r="A2411" s="719">
        <v>36497</v>
      </c>
      <c r="B2411" s="720" t="s">
        <v>7175</v>
      </c>
      <c r="C2411" s="719" t="s">
        <v>30</v>
      </c>
      <c r="D2411" s="721">
        <v>2352.64</v>
      </c>
    </row>
    <row r="2412" spans="1:4">
      <c r="A2412" s="1079">
        <v>36487</v>
      </c>
      <c r="B2412" s="1080" t="s">
        <v>7176</v>
      </c>
      <c r="C2412" s="1079" t="s">
        <v>30</v>
      </c>
      <c r="D2412" s="718">
        <v>4096.3100000000004</v>
      </c>
    </row>
    <row r="2413" spans="1:4" ht="30">
      <c r="A2413" s="719">
        <v>25952</v>
      </c>
      <c r="B2413" s="720" t="s">
        <v>7177</v>
      </c>
      <c r="C2413" s="719" t="s">
        <v>30</v>
      </c>
      <c r="D2413" s="721">
        <v>468573.62</v>
      </c>
    </row>
    <row r="2414" spans="1:4" ht="30">
      <c r="A2414" s="1079">
        <v>25954</v>
      </c>
      <c r="B2414" s="1080" t="s">
        <v>7178</v>
      </c>
      <c r="C2414" s="1079" t="s">
        <v>30</v>
      </c>
      <c r="D2414" s="718">
        <v>901103.12</v>
      </c>
    </row>
    <row r="2415" spans="1:4" ht="30">
      <c r="A2415" s="719">
        <v>25953</v>
      </c>
      <c r="B2415" s="720" t="s">
        <v>7179</v>
      </c>
      <c r="C2415" s="719" t="s">
        <v>30</v>
      </c>
      <c r="D2415" s="721">
        <v>1531875.31</v>
      </c>
    </row>
    <row r="2416" spans="1:4" ht="45">
      <c r="A2416" s="1079">
        <v>37776</v>
      </c>
      <c r="B2416" s="1080" t="s">
        <v>10262</v>
      </c>
      <c r="C2416" s="1079" t="s">
        <v>30</v>
      </c>
      <c r="D2416" s="718">
        <v>93884.37</v>
      </c>
    </row>
    <row r="2417" spans="1:4" ht="45">
      <c r="A2417" s="719">
        <v>37775</v>
      </c>
      <c r="B2417" s="720" t="s">
        <v>10263</v>
      </c>
      <c r="C2417" s="719" t="s">
        <v>30</v>
      </c>
      <c r="D2417" s="721">
        <v>147875</v>
      </c>
    </row>
    <row r="2418" spans="1:4" ht="45">
      <c r="A2418" s="1079">
        <v>36491</v>
      </c>
      <c r="B2418" s="1080" t="s">
        <v>10264</v>
      </c>
      <c r="C2418" s="1079" t="s">
        <v>30</v>
      </c>
      <c r="D2418" s="718">
        <v>547625</v>
      </c>
    </row>
    <row r="2419" spans="1:4" ht="45">
      <c r="A2419" s="719">
        <v>10712</v>
      </c>
      <c r="B2419" s="720" t="s">
        <v>10265</v>
      </c>
      <c r="C2419" s="719" t="s">
        <v>30</v>
      </c>
      <c r="D2419" s="721">
        <v>36968.75</v>
      </c>
    </row>
    <row r="2420" spans="1:4" ht="45">
      <c r="A2420" s="1079">
        <v>3363</v>
      </c>
      <c r="B2420" s="1080" t="s">
        <v>10266</v>
      </c>
      <c r="C2420" s="1079" t="s">
        <v>30</v>
      </c>
      <c r="D2420" s="718">
        <v>52000</v>
      </c>
    </row>
    <row r="2421" spans="1:4" ht="45">
      <c r="A2421" s="719">
        <v>3365</v>
      </c>
      <c r="B2421" s="720" t="s">
        <v>10267</v>
      </c>
      <c r="C2421" s="719" t="s">
        <v>30</v>
      </c>
      <c r="D2421" s="721">
        <v>121550</v>
      </c>
    </row>
    <row r="2422" spans="1:4">
      <c r="A2422" s="1079">
        <v>7569</v>
      </c>
      <c r="B2422" s="1080" t="s">
        <v>7180</v>
      </c>
      <c r="C2422" s="1079" t="s">
        <v>30</v>
      </c>
      <c r="D2422" s="718">
        <v>27.04</v>
      </c>
    </row>
    <row r="2423" spans="1:4">
      <c r="A2423" s="719">
        <v>34349</v>
      </c>
      <c r="B2423" s="720" t="s">
        <v>7181</v>
      </c>
      <c r="C2423" s="719" t="s">
        <v>30</v>
      </c>
      <c r="D2423" s="721">
        <v>8.91</v>
      </c>
    </row>
    <row r="2424" spans="1:4" ht="30">
      <c r="A2424" s="1079">
        <v>3383</v>
      </c>
      <c r="B2424" s="1080" t="s">
        <v>7182</v>
      </c>
      <c r="C2424" s="1079" t="s">
        <v>30</v>
      </c>
      <c r="D2424" s="718">
        <v>22.25</v>
      </c>
    </row>
    <row r="2425" spans="1:4" ht="30">
      <c r="A2425" s="719">
        <v>38057</v>
      </c>
      <c r="B2425" s="720" t="s">
        <v>7183</v>
      </c>
      <c r="C2425" s="719" t="s">
        <v>30</v>
      </c>
      <c r="D2425" s="721">
        <v>32</v>
      </c>
    </row>
    <row r="2426" spans="1:4" ht="30">
      <c r="A2426" s="1079">
        <v>3373</v>
      </c>
      <c r="B2426" s="1080" t="s">
        <v>7184</v>
      </c>
      <c r="C2426" s="1079" t="s">
        <v>30</v>
      </c>
      <c r="D2426" s="718">
        <v>25.4</v>
      </c>
    </row>
    <row r="2427" spans="1:4" ht="30">
      <c r="A2427" s="719">
        <v>38059</v>
      </c>
      <c r="B2427" s="720" t="s">
        <v>7185</v>
      </c>
      <c r="C2427" s="719" t="s">
        <v>30</v>
      </c>
      <c r="D2427" s="721">
        <v>158.76</v>
      </c>
    </row>
    <row r="2428" spans="1:4" ht="30">
      <c r="A2428" s="1079">
        <v>38058</v>
      </c>
      <c r="B2428" s="1080" t="s">
        <v>7186</v>
      </c>
      <c r="C2428" s="1079" t="s">
        <v>30</v>
      </c>
      <c r="D2428" s="718">
        <v>137.88</v>
      </c>
    </row>
    <row r="2429" spans="1:4" ht="30">
      <c r="A2429" s="719">
        <v>3376</v>
      </c>
      <c r="B2429" s="720" t="s">
        <v>7187</v>
      </c>
      <c r="C2429" s="719" t="s">
        <v>30</v>
      </c>
      <c r="D2429" s="721">
        <v>43.33</v>
      </c>
    </row>
    <row r="2430" spans="1:4" ht="30">
      <c r="A2430" s="1079">
        <v>3378</v>
      </c>
      <c r="B2430" s="1080" t="s">
        <v>7188</v>
      </c>
      <c r="C2430" s="1079" t="s">
        <v>30</v>
      </c>
      <c r="D2430" s="718">
        <v>42.84</v>
      </c>
    </row>
    <row r="2431" spans="1:4" ht="30">
      <c r="A2431" s="719">
        <v>3380</v>
      </c>
      <c r="B2431" s="720" t="s">
        <v>7189</v>
      </c>
      <c r="C2431" s="719" t="s">
        <v>30</v>
      </c>
      <c r="D2431" s="721">
        <v>29.99</v>
      </c>
    </row>
    <row r="2432" spans="1:4" ht="30">
      <c r="A2432" s="1079">
        <v>3379</v>
      </c>
      <c r="B2432" s="1080" t="s">
        <v>7190</v>
      </c>
      <c r="C2432" s="1079" t="s">
        <v>30</v>
      </c>
      <c r="D2432" s="718">
        <v>28.95</v>
      </c>
    </row>
    <row r="2433" spans="1:4">
      <c r="A2433" s="719">
        <v>11991</v>
      </c>
      <c r="B2433" s="720" t="s">
        <v>7191</v>
      </c>
      <c r="C2433" s="719" t="s">
        <v>30</v>
      </c>
      <c r="D2433" s="721">
        <v>33.61</v>
      </c>
    </row>
    <row r="2434" spans="1:4">
      <c r="A2434" s="1079">
        <v>20062</v>
      </c>
      <c r="B2434" s="1080" t="s">
        <v>7192</v>
      </c>
      <c r="C2434" s="1079" t="s">
        <v>30</v>
      </c>
      <c r="D2434" s="718">
        <v>12.17</v>
      </c>
    </row>
    <row r="2435" spans="1:4" ht="30">
      <c r="A2435" s="719">
        <v>11029</v>
      </c>
      <c r="B2435" s="720" t="s">
        <v>7193</v>
      </c>
      <c r="C2435" s="719" t="s">
        <v>50</v>
      </c>
      <c r="D2435" s="721">
        <v>1.1100000000000001</v>
      </c>
    </row>
    <row r="2436" spans="1:4" ht="30">
      <c r="A2436" s="1079">
        <v>4316</v>
      </c>
      <c r="B2436" s="1080" t="s">
        <v>7194</v>
      </c>
      <c r="C2436" s="1079" t="s">
        <v>30</v>
      </c>
      <c r="D2436" s="718">
        <v>1.1200000000000001</v>
      </c>
    </row>
    <row r="2437" spans="1:4" ht="30">
      <c r="A2437" s="719">
        <v>4313</v>
      </c>
      <c r="B2437" s="720" t="s">
        <v>7195</v>
      </c>
      <c r="C2437" s="719" t="s">
        <v>50</v>
      </c>
      <c r="D2437" s="721">
        <v>1.61</v>
      </c>
    </row>
    <row r="2438" spans="1:4" ht="30">
      <c r="A2438" s="1079">
        <v>4317</v>
      </c>
      <c r="B2438" s="1080" t="s">
        <v>7196</v>
      </c>
      <c r="C2438" s="1079" t="s">
        <v>30</v>
      </c>
      <c r="D2438" s="718">
        <v>1.84</v>
      </c>
    </row>
    <row r="2439" spans="1:4" ht="30">
      <c r="A2439" s="719">
        <v>4314</v>
      </c>
      <c r="B2439" s="720" t="s">
        <v>7197</v>
      </c>
      <c r="C2439" s="719" t="s">
        <v>50</v>
      </c>
      <c r="D2439" s="721">
        <v>2.15</v>
      </c>
    </row>
    <row r="2440" spans="1:4">
      <c r="A2440" s="1079">
        <v>10815</v>
      </c>
      <c r="B2440" s="1080" t="s">
        <v>9717</v>
      </c>
      <c r="C2440" s="1079" t="s">
        <v>1415</v>
      </c>
      <c r="D2440" s="718">
        <v>34.56</v>
      </c>
    </row>
    <row r="2441" spans="1:4">
      <c r="A2441" s="719">
        <v>10561</v>
      </c>
      <c r="B2441" s="720" t="s">
        <v>2371</v>
      </c>
      <c r="C2441" s="719" t="s">
        <v>26</v>
      </c>
      <c r="D2441" s="721">
        <v>0.28999999999999998</v>
      </c>
    </row>
    <row r="2442" spans="1:4" ht="30">
      <c r="A2442" s="1079">
        <v>10921</v>
      </c>
      <c r="B2442" s="1080" t="s">
        <v>7198</v>
      </c>
      <c r="C2442" s="1079" t="s">
        <v>30</v>
      </c>
      <c r="D2442" s="718">
        <v>2990</v>
      </c>
    </row>
    <row r="2443" spans="1:4" ht="30">
      <c r="A2443" s="719">
        <v>10922</v>
      </c>
      <c r="B2443" s="720" t="s">
        <v>7199</v>
      </c>
      <c r="C2443" s="719" t="s">
        <v>30</v>
      </c>
      <c r="D2443" s="721">
        <v>2708.26</v>
      </c>
    </row>
    <row r="2444" spans="1:4">
      <c r="A2444" s="1079">
        <v>10923</v>
      </c>
      <c r="B2444" s="1080" t="s">
        <v>2372</v>
      </c>
      <c r="C2444" s="1079" t="s">
        <v>30</v>
      </c>
      <c r="D2444" s="718">
        <v>1600.7</v>
      </c>
    </row>
    <row r="2445" spans="1:4">
      <c r="A2445" s="719">
        <v>10924</v>
      </c>
      <c r="B2445" s="720" t="s">
        <v>2373</v>
      </c>
      <c r="C2445" s="719" t="s">
        <v>30</v>
      </c>
      <c r="D2445" s="721">
        <v>1685.85</v>
      </c>
    </row>
    <row r="2446" spans="1:4" ht="30">
      <c r="A2446" s="1079">
        <v>37772</v>
      </c>
      <c r="B2446" s="1080" t="s">
        <v>2374</v>
      </c>
      <c r="C2446" s="1079" t="s">
        <v>30</v>
      </c>
      <c r="D2446" s="718">
        <v>81389.539999999994</v>
      </c>
    </row>
    <row r="2447" spans="1:4" ht="30">
      <c r="A2447" s="719">
        <v>37771</v>
      </c>
      <c r="B2447" s="720" t="s">
        <v>2375</v>
      </c>
      <c r="C2447" s="719" t="s">
        <v>30</v>
      </c>
      <c r="D2447" s="721">
        <v>86585.51</v>
      </c>
    </row>
    <row r="2448" spans="1:4">
      <c r="A2448" s="1079">
        <v>12770</v>
      </c>
      <c r="B2448" s="1080" t="s">
        <v>9718</v>
      </c>
      <c r="C2448" s="1079" t="s">
        <v>30</v>
      </c>
      <c r="D2448" s="718">
        <v>449.49</v>
      </c>
    </row>
    <row r="2449" spans="1:4">
      <c r="A2449" s="719">
        <v>12772</v>
      </c>
      <c r="B2449" s="720" t="s">
        <v>9719</v>
      </c>
      <c r="C2449" s="719" t="s">
        <v>30</v>
      </c>
      <c r="D2449" s="721">
        <v>747.04</v>
      </c>
    </row>
    <row r="2450" spans="1:4">
      <c r="A2450" s="1079">
        <v>12768</v>
      </c>
      <c r="B2450" s="1080" t="s">
        <v>9720</v>
      </c>
      <c r="C2450" s="1079" t="s">
        <v>30</v>
      </c>
      <c r="D2450" s="718">
        <v>1050.92</v>
      </c>
    </row>
    <row r="2451" spans="1:4">
      <c r="A2451" s="719">
        <v>12775</v>
      </c>
      <c r="B2451" s="720" t="s">
        <v>9721</v>
      </c>
      <c r="C2451" s="719" t="s">
        <v>30</v>
      </c>
      <c r="D2451" s="721">
        <v>329.2</v>
      </c>
    </row>
    <row r="2452" spans="1:4">
      <c r="A2452" s="1079">
        <v>12769</v>
      </c>
      <c r="B2452" s="1080" t="s">
        <v>9722</v>
      </c>
      <c r="C2452" s="1079" t="s">
        <v>30</v>
      </c>
      <c r="D2452" s="718">
        <v>86.1</v>
      </c>
    </row>
    <row r="2453" spans="1:4">
      <c r="A2453" s="719">
        <v>12773</v>
      </c>
      <c r="B2453" s="720" t="s">
        <v>9723</v>
      </c>
      <c r="C2453" s="719" t="s">
        <v>30</v>
      </c>
      <c r="D2453" s="721">
        <v>92.43</v>
      </c>
    </row>
    <row r="2454" spans="1:4">
      <c r="A2454" s="1079">
        <v>12774</v>
      </c>
      <c r="B2454" s="1080" t="s">
        <v>9724</v>
      </c>
      <c r="C2454" s="1079" t="s">
        <v>30</v>
      </c>
      <c r="D2454" s="718">
        <v>113.95</v>
      </c>
    </row>
    <row r="2455" spans="1:4">
      <c r="A2455" s="719">
        <v>12776</v>
      </c>
      <c r="B2455" s="720" t="s">
        <v>9725</v>
      </c>
      <c r="C2455" s="719" t="s">
        <v>30</v>
      </c>
      <c r="D2455" s="721">
        <v>1696.67</v>
      </c>
    </row>
    <row r="2456" spans="1:4">
      <c r="A2456" s="1079">
        <v>12777</v>
      </c>
      <c r="B2456" s="1080" t="s">
        <v>10132</v>
      </c>
      <c r="C2456" s="1079" t="s">
        <v>30</v>
      </c>
      <c r="D2456" s="718">
        <v>2215.8000000000002</v>
      </c>
    </row>
    <row r="2457" spans="1:4">
      <c r="A2457" s="719">
        <v>3391</v>
      </c>
      <c r="B2457" s="720" t="s">
        <v>7200</v>
      </c>
      <c r="C2457" s="719" t="s">
        <v>30</v>
      </c>
      <c r="D2457" s="721">
        <v>44.87</v>
      </c>
    </row>
    <row r="2458" spans="1:4">
      <c r="A2458" s="1079">
        <v>3389</v>
      </c>
      <c r="B2458" s="1080" t="s">
        <v>7201</v>
      </c>
      <c r="C2458" s="1079" t="s">
        <v>30</v>
      </c>
      <c r="D2458" s="718">
        <v>23.28</v>
      </c>
    </row>
    <row r="2459" spans="1:4">
      <c r="A2459" s="719">
        <v>3390</v>
      </c>
      <c r="B2459" s="720" t="s">
        <v>7202</v>
      </c>
      <c r="C2459" s="719" t="s">
        <v>30</v>
      </c>
      <c r="D2459" s="721">
        <v>26.2</v>
      </c>
    </row>
    <row r="2460" spans="1:4">
      <c r="A2460" s="1079">
        <v>12873</v>
      </c>
      <c r="B2460" s="1080" t="s">
        <v>2376</v>
      </c>
      <c r="C2460" s="1079" t="s">
        <v>171</v>
      </c>
      <c r="D2460" s="718">
        <v>12.9</v>
      </c>
    </row>
    <row r="2461" spans="1:4">
      <c r="A2461" s="719">
        <v>41076</v>
      </c>
      <c r="B2461" s="720" t="s">
        <v>8973</v>
      </c>
      <c r="C2461" s="719" t="s">
        <v>161</v>
      </c>
      <c r="D2461" s="721">
        <v>2272.65</v>
      </c>
    </row>
    <row r="2462" spans="1:4">
      <c r="A2462" s="1079">
        <v>1371</v>
      </c>
      <c r="B2462" s="1080" t="s">
        <v>2377</v>
      </c>
      <c r="C2462" s="1079" t="s">
        <v>26</v>
      </c>
      <c r="D2462" s="718">
        <v>5.01</v>
      </c>
    </row>
    <row r="2463" spans="1:4">
      <c r="A2463" s="719">
        <v>140</v>
      </c>
      <c r="B2463" s="720" t="s">
        <v>2378</v>
      </c>
      <c r="C2463" s="719" t="s">
        <v>26</v>
      </c>
      <c r="D2463" s="721">
        <v>15.12</v>
      </c>
    </row>
    <row r="2464" spans="1:4">
      <c r="A2464" s="1079">
        <v>151</v>
      </c>
      <c r="B2464" s="1080" t="s">
        <v>2379</v>
      </c>
      <c r="C2464" s="1079" t="s">
        <v>1415</v>
      </c>
      <c r="D2464" s="718">
        <v>19.010000000000002</v>
      </c>
    </row>
    <row r="2465" spans="1:4">
      <c r="A2465" s="719">
        <v>7340</v>
      </c>
      <c r="B2465" s="720" t="s">
        <v>2380</v>
      </c>
      <c r="C2465" s="719" t="s">
        <v>1415</v>
      </c>
      <c r="D2465" s="721">
        <v>15.27</v>
      </c>
    </row>
    <row r="2466" spans="1:4">
      <c r="A2466" s="1079">
        <v>2701</v>
      </c>
      <c r="B2466" s="1080" t="s">
        <v>8974</v>
      </c>
      <c r="C2466" s="1079" t="s">
        <v>171</v>
      </c>
      <c r="D2466" s="718">
        <v>15.92</v>
      </c>
    </row>
    <row r="2467" spans="1:4">
      <c r="A2467" s="719">
        <v>40929</v>
      </c>
      <c r="B2467" s="720" t="s">
        <v>8975</v>
      </c>
      <c r="C2467" s="719" t="s">
        <v>161</v>
      </c>
      <c r="D2467" s="721">
        <v>2804.07</v>
      </c>
    </row>
    <row r="2468" spans="1:4">
      <c r="A2468" s="1079">
        <v>38114</v>
      </c>
      <c r="B2468" s="1080" t="s">
        <v>11520</v>
      </c>
      <c r="C2468" s="1079" t="s">
        <v>30</v>
      </c>
      <c r="D2468" s="718">
        <v>10.050000000000001</v>
      </c>
    </row>
    <row r="2469" spans="1:4">
      <c r="A2469" s="719">
        <v>38064</v>
      </c>
      <c r="B2469" s="720" t="s">
        <v>10990</v>
      </c>
      <c r="C2469" s="719" t="s">
        <v>30</v>
      </c>
      <c r="D2469" s="721">
        <v>11.24</v>
      </c>
    </row>
    <row r="2470" spans="1:4">
      <c r="A2470" s="1079">
        <v>38115</v>
      </c>
      <c r="B2470" s="1080" t="s">
        <v>11521</v>
      </c>
      <c r="C2470" s="1079" t="s">
        <v>30</v>
      </c>
      <c r="D2470" s="718">
        <v>10.73</v>
      </c>
    </row>
    <row r="2471" spans="1:4">
      <c r="A2471" s="719">
        <v>38065</v>
      </c>
      <c r="B2471" s="720" t="s">
        <v>10991</v>
      </c>
      <c r="C2471" s="719" t="s">
        <v>30</v>
      </c>
      <c r="D2471" s="721">
        <v>15.95</v>
      </c>
    </row>
    <row r="2472" spans="1:4">
      <c r="A2472" s="1079">
        <v>38078</v>
      </c>
      <c r="B2472" s="1080" t="s">
        <v>10992</v>
      </c>
      <c r="C2472" s="1079" t="s">
        <v>30</v>
      </c>
      <c r="D2472" s="718">
        <v>9.3000000000000007</v>
      </c>
    </row>
    <row r="2473" spans="1:4">
      <c r="A2473" s="719">
        <v>38113</v>
      </c>
      <c r="B2473" s="720" t="s">
        <v>10993</v>
      </c>
      <c r="C2473" s="719" t="s">
        <v>30</v>
      </c>
      <c r="D2473" s="721">
        <v>5.05</v>
      </c>
    </row>
    <row r="2474" spans="1:4">
      <c r="A2474" s="1079">
        <v>38063</v>
      </c>
      <c r="B2474" s="1080" t="s">
        <v>10994</v>
      </c>
      <c r="C2474" s="1079" t="s">
        <v>30</v>
      </c>
      <c r="D2474" s="718">
        <v>5.42</v>
      </c>
    </row>
    <row r="2475" spans="1:4" ht="30">
      <c r="A2475" s="719">
        <v>38080</v>
      </c>
      <c r="B2475" s="720" t="s">
        <v>10133</v>
      </c>
      <c r="C2475" s="719" t="s">
        <v>30</v>
      </c>
      <c r="D2475" s="721">
        <v>16.16</v>
      </c>
    </row>
    <row r="2476" spans="1:4" ht="30">
      <c r="A2476" s="1079">
        <v>38069</v>
      </c>
      <c r="B2476" s="1080" t="s">
        <v>10995</v>
      </c>
      <c r="C2476" s="1079" t="s">
        <v>30</v>
      </c>
      <c r="D2476" s="718">
        <v>8.84</v>
      </c>
    </row>
    <row r="2477" spans="1:4">
      <c r="A2477" s="719">
        <v>38077</v>
      </c>
      <c r="B2477" s="720" t="s">
        <v>10996</v>
      </c>
      <c r="C2477" s="719" t="s">
        <v>30</v>
      </c>
      <c r="D2477" s="721">
        <v>8.64</v>
      </c>
    </row>
    <row r="2478" spans="1:4" ht="30">
      <c r="A2478" s="1079">
        <v>38073</v>
      </c>
      <c r="B2478" s="1080" t="s">
        <v>10997</v>
      </c>
      <c r="C2478" s="1079" t="s">
        <v>30</v>
      </c>
      <c r="D2478" s="718">
        <v>13.16</v>
      </c>
    </row>
    <row r="2479" spans="1:4">
      <c r="A2479" s="719">
        <v>38112</v>
      </c>
      <c r="B2479" s="720" t="s">
        <v>10998</v>
      </c>
      <c r="C2479" s="719" t="s">
        <v>30</v>
      </c>
      <c r="D2479" s="721">
        <v>3.88</v>
      </c>
    </row>
    <row r="2480" spans="1:4">
      <c r="A2480" s="1079">
        <v>38062</v>
      </c>
      <c r="B2480" s="1080" t="s">
        <v>10999</v>
      </c>
      <c r="C2480" s="1079" t="s">
        <v>30</v>
      </c>
      <c r="D2480" s="718">
        <v>3.98</v>
      </c>
    </row>
    <row r="2481" spans="1:4">
      <c r="A2481" s="719">
        <v>12128</v>
      </c>
      <c r="B2481" s="720" t="s">
        <v>11000</v>
      </c>
      <c r="C2481" s="719" t="s">
        <v>30</v>
      </c>
      <c r="D2481" s="721">
        <v>5.32</v>
      </c>
    </row>
    <row r="2482" spans="1:4">
      <c r="A2482" s="1079">
        <v>12129</v>
      </c>
      <c r="B2482" s="1080" t="s">
        <v>11001</v>
      </c>
      <c r="C2482" s="1079" t="s">
        <v>30</v>
      </c>
      <c r="D2482" s="718">
        <v>7.04</v>
      </c>
    </row>
    <row r="2483" spans="1:4" ht="30">
      <c r="A2483" s="719">
        <v>38412</v>
      </c>
      <c r="B2483" s="720" t="s">
        <v>7203</v>
      </c>
      <c r="C2483" s="719" t="s">
        <v>30</v>
      </c>
      <c r="D2483" s="721">
        <v>938.2</v>
      </c>
    </row>
    <row r="2484" spans="1:4">
      <c r="A2484" s="1079">
        <v>10814</v>
      </c>
      <c r="B2484" s="1080" t="s">
        <v>9726</v>
      </c>
      <c r="C2484" s="1079" t="s">
        <v>26</v>
      </c>
      <c r="D2484" s="718">
        <v>16</v>
      </c>
    </row>
    <row r="2485" spans="1:4">
      <c r="A2485" s="719">
        <v>3405</v>
      </c>
      <c r="B2485" s="720" t="s">
        <v>7204</v>
      </c>
      <c r="C2485" s="719" t="s">
        <v>30</v>
      </c>
      <c r="D2485" s="721">
        <v>67.099999999999994</v>
      </c>
    </row>
    <row r="2486" spans="1:4">
      <c r="A2486" s="1079">
        <v>3394</v>
      </c>
      <c r="B2486" s="1080" t="s">
        <v>7205</v>
      </c>
      <c r="C2486" s="1079" t="s">
        <v>30</v>
      </c>
      <c r="D2486" s="718">
        <v>354.22</v>
      </c>
    </row>
    <row r="2487" spans="1:4">
      <c r="A2487" s="719">
        <v>3393</v>
      </c>
      <c r="B2487" s="720" t="s">
        <v>7206</v>
      </c>
      <c r="C2487" s="719" t="s">
        <v>30</v>
      </c>
      <c r="D2487" s="721">
        <v>603.1</v>
      </c>
    </row>
    <row r="2488" spans="1:4">
      <c r="A2488" s="1079">
        <v>3406</v>
      </c>
      <c r="B2488" s="1080" t="s">
        <v>7207</v>
      </c>
      <c r="C2488" s="1079" t="s">
        <v>30</v>
      </c>
      <c r="D2488" s="718">
        <v>20.54</v>
      </c>
    </row>
    <row r="2489" spans="1:4">
      <c r="A2489" s="719">
        <v>3395</v>
      </c>
      <c r="B2489" s="720" t="s">
        <v>7208</v>
      </c>
      <c r="C2489" s="719" t="s">
        <v>30</v>
      </c>
      <c r="D2489" s="721">
        <v>86.64</v>
      </c>
    </row>
    <row r="2490" spans="1:4">
      <c r="A2490" s="1079">
        <v>3398</v>
      </c>
      <c r="B2490" s="1080" t="s">
        <v>7209</v>
      </c>
      <c r="C2490" s="1079" t="s">
        <v>30</v>
      </c>
      <c r="D2490" s="718">
        <v>4.12</v>
      </c>
    </row>
    <row r="2491" spans="1:4">
      <c r="A2491" s="719">
        <v>34364</v>
      </c>
      <c r="B2491" s="720" t="s">
        <v>7210</v>
      </c>
      <c r="C2491" s="719" t="s">
        <v>30</v>
      </c>
      <c r="D2491" s="721">
        <v>1384.52</v>
      </c>
    </row>
    <row r="2492" spans="1:4">
      <c r="A2492" s="1079">
        <v>34379</v>
      </c>
      <c r="B2492" s="1080" t="s">
        <v>7211</v>
      </c>
      <c r="C2492" s="1079" t="s">
        <v>30</v>
      </c>
      <c r="D2492" s="718">
        <v>777.53</v>
      </c>
    </row>
    <row r="2493" spans="1:4">
      <c r="A2493" s="719">
        <v>34378</v>
      </c>
      <c r="B2493" s="720" t="s">
        <v>7212</v>
      </c>
      <c r="C2493" s="719" t="s">
        <v>30</v>
      </c>
      <c r="D2493" s="721">
        <v>656.19</v>
      </c>
    </row>
    <row r="2494" spans="1:4">
      <c r="A2494" s="1079">
        <v>34377</v>
      </c>
      <c r="B2494" s="1080" t="s">
        <v>7213</v>
      </c>
      <c r="C2494" s="1079" t="s">
        <v>30</v>
      </c>
      <c r="D2494" s="718">
        <v>448.18</v>
      </c>
    </row>
    <row r="2495" spans="1:4">
      <c r="A2495" s="719">
        <v>34367</v>
      </c>
      <c r="B2495" s="720" t="s">
        <v>10134</v>
      </c>
      <c r="C2495" s="719" t="s">
        <v>30</v>
      </c>
      <c r="D2495" s="721">
        <v>1160.8699999999999</v>
      </c>
    </row>
    <row r="2496" spans="1:4">
      <c r="A2496" s="1079">
        <v>34369</v>
      </c>
      <c r="B2496" s="1080" t="s">
        <v>7214</v>
      </c>
      <c r="C2496" s="1079" t="s">
        <v>30</v>
      </c>
      <c r="D2496" s="718">
        <v>1491.03</v>
      </c>
    </row>
    <row r="2497" spans="1:4">
      <c r="A2497" s="719">
        <v>34370</v>
      </c>
      <c r="B2497" s="720" t="s">
        <v>7215</v>
      </c>
      <c r="C2497" s="719" t="s">
        <v>30</v>
      </c>
      <c r="D2497" s="721">
        <v>1757.28</v>
      </c>
    </row>
    <row r="2498" spans="1:4">
      <c r="A2498" s="1079">
        <v>34362</v>
      </c>
      <c r="B2498" s="1080" t="s">
        <v>9727</v>
      </c>
      <c r="C2498" s="1079" t="s">
        <v>30</v>
      </c>
      <c r="D2498" s="718">
        <v>1171.52</v>
      </c>
    </row>
    <row r="2499" spans="1:4">
      <c r="A2499" s="719">
        <v>34371</v>
      </c>
      <c r="B2499" s="720" t="s">
        <v>2381</v>
      </c>
      <c r="C2499" s="719" t="s">
        <v>30</v>
      </c>
      <c r="D2499" s="721">
        <v>1996.87</v>
      </c>
    </row>
    <row r="2500" spans="1:4">
      <c r="A2500" s="1079">
        <v>34372</v>
      </c>
      <c r="B2500" s="1080" t="s">
        <v>2382</v>
      </c>
      <c r="C2500" s="1079" t="s">
        <v>30</v>
      </c>
      <c r="D2500" s="718">
        <v>2143.71</v>
      </c>
    </row>
    <row r="2501" spans="1:4">
      <c r="A2501" s="719">
        <v>34363</v>
      </c>
      <c r="B2501" s="720" t="s">
        <v>9728</v>
      </c>
      <c r="C2501" s="719" t="s">
        <v>30</v>
      </c>
      <c r="D2501" s="721">
        <v>1384.52</v>
      </c>
    </row>
    <row r="2502" spans="1:4">
      <c r="A2502" s="1079">
        <v>34373</v>
      </c>
      <c r="B2502" s="1080" t="s">
        <v>2383</v>
      </c>
      <c r="C2502" s="1079" t="s">
        <v>30</v>
      </c>
      <c r="D2502" s="718">
        <v>2551.14</v>
      </c>
    </row>
    <row r="2503" spans="1:4">
      <c r="A2503" s="719">
        <v>34365</v>
      </c>
      <c r="B2503" s="720" t="s">
        <v>7216</v>
      </c>
      <c r="C2503" s="719" t="s">
        <v>30</v>
      </c>
      <c r="D2503" s="721">
        <v>1636.08</v>
      </c>
    </row>
    <row r="2504" spans="1:4">
      <c r="A2504" s="1079">
        <v>34381</v>
      </c>
      <c r="B2504" s="1080" t="s">
        <v>2384</v>
      </c>
      <c r="C2504" s="1079" t="s">
        <v>30</v>
      </c>
      <c r="D2504" s="718">
        <v>562.33000000000004</v>
      </c>
    </row>
    <row r="2505" spans="1:4">
      <c r="A2505" s="719">
        <v>601</v>
      </c>
      <c r="B2505" s="720" t="s">
        <v>9729</v>
      </c>
      <c r="C2505" s="719" t="s">
        <v>0</v>
      </c>
      <c r="D2505" s="721">
        <v>817.55</v>
      </c>
    </row>
    <row r="2506" spans="1:4" ht="45">
      <c r="A2506" s="1079">
        <v>40662</v>
      </c>
      <c r="B2506" s="1080" t="s">
        <v>11522</v>
      </c>
      <c r="C2506" s="1079" t="s">
        <v>30</v>
      </c>
      <c r="D2506" s="718">
        <v>104.03</v>
      </c>
    </row>
    <row r="2507" spans="1:4" ht="30">
      <c r="A2507" s="719">
        <v>3437</v>
      </c>
      <c r="B2507" s="720" t="s">
        <v>11002</v>
      </c>
      <c r="C2507" s="719" t="s">
        <v>0</v>
      </c>
      <c r="D2507" s="721">
        <v>288.99</v>
      </c>
    </row>
    <row r="2508" spans="1:4">
      <c r="A2508" s="1079">
        <v>11183</v>
      </c>
      <c r="B2508" s="1080" t="s">
        <v>7217</v>
      </c>
      <c r="C2508" s="1079" t="s">
        <v>30</v>
      </c>
      <c r="D2508" s="718">
        <v>409.58</v>
      </c>
    </row>
    <row r="2509" spans="1:4">
      <c r="A2509" s="719">
        <v>11190</v>
      </c>
      <c r="B2509" s="720" t="s">
        <v>7218</v>
      </c>
      <c r="C2509" s="719" t="s">
        <v>30</v>
      </c>
      <c r="D2509" s="721">
        <v>190</v>
      </c>
    </row>
    <row r="2510" spans="1:4">
      <c r="A2510" s="1079">
        <v>616</v>
      </c>
      <c r="B2510" s="1080" t="s">
        <v>7219</v>
      </c>
      <c r="C2510" s="1079" t="s">
        <v>30</v>
      </c>
      <c r="D2510" s="718">
        <v>223.45</v>
      </c>
    </row>
    <row r="2511" spans="1:4">
      <c r="A2511" s="719">
        <v>615</v>
      </c>
      <c r="B2511" s="720" t="s">
        <v>7219</v>
      </c>
      <c r="C2511" s="719" t="s">
        <v>0</v>
      </c>
      <c r="D2511" s="721">
        <v>465.53</v>
      </c>
    </row>
    <row r="2512" spans="1:4">
      <c r="A2512" s="1079">
        <v>11192</v>
      </c>
      <c r="B2512" s="1080" t="s">
        <v>7220</v>
      </c>
      <c r="C2512" s="1079" t="s">
        <v>30</v>
      </c>
      <c r="D2512" s="718">
        <v>349.59</v>
      </c>
    </row>
    <row r="2513" spans="1:4">
      <c r="A2513" s="719">
        <v>11231</v>
      </c>
      <c r="B2513" s="720" t="s">
        <v>7220</v>
      </c>
      <c r="C2513" s="719" t="s">
        <v>0</v>
      </c>
      <c r="D2513" s="721">
        <v>546.23</v>
      </c>
    </row>
    <row r="2514" spans="1:4" ht="30">
      <c r="A2514" s="1079">
        <v>11226</v>
      </c>
      <c r="B2514" s="1080" t="s">
        <v>7221</v>
      </c>
      <c r="C2514" s="1079" t="s">
        <v>30</v>
      </c>
      <c r="D2514" s="718">
        <v>533.91999999999996</v>
      </c>
    </row>
    <row r="2515" spans="1:4" ht="45">
      <c r="A2515" s="719">
        <v>3428</v>
      </c>
      <c r="B2515" s="720" t="s">
        <v>10268</v>
      </c>
      <c r="C2515" s="719" t="s">
        <v>0</v>
      </c>
      <c r="D2515" s="721">
        <v>428.67</v>
      </c>
    </row>
    <row r="2516" spans="1:4" ht="45">
      <c r="A2516" s="1079">
        <v>3429</v>
      </c>
      <c r="B2516" s="1080" t="s">
        <v>10269</v>
      </c>
      <c r="C2516" s="1079" t="s">
        <v>0</v>
      </c>
      <c r="D2516" s="718">
        <v>244.91</v>
      </c>
    </row>
    <row r="2517" spans="1:4" ht="30">
      <c r="A2517" s="719">
        <v>597</v>
      </c>
      <c r="B2517" s="720" t="s">
        <v>9730</v>
      </c>
      <c r="C2517" s="719" t="s">
        <v>0</v>
      </c>
      <c r="D2517" s="721">
        <v>810.87</v>
      </c>
    </row>
    <row r="2518" spans="1:4" ht="30">
      <c r="A2518" s="1079">
        <v>11199</v>
      </c>
      <c r="B2518" s="1080" t="s">
        <v>7222</v>
      </c>
      <c r="C2518" s="1079" t="s">
        <v>30</v>
      </c>
      <c r="D2518" s="718">
        <v>1049.33</v>
      </c>
    </row>
    <row r="2519" spans="1:4" ht="30">
      <c r="A2519" s="719">
        <v>34801</v>
      </c>
      <c r="B2519" s="720" t="s">
        <v>7223</v>
      </c>
      <c r="C2519" s="719" t="s">
        <v>30</v>
      </c>
      <c r="D2519" s="721">
        <v>1316.32</v>
      </c>
    </row>
    <row r="2520" spans="1:4" ht="30">
      <c r="A2520" s="1079">
        <v>34799</v>
      </c>
      <c r="B2520" s="1080" t="s">
        <v>7224</v>
      </c>
      <c r="C2520" s="1079" t="s">
        <v>30</v>
      </c>
      <c r="D2520" s="718">
        <v>1623.29</v>
      </c>
    </row>
    <row r="2521" spans="1:4" ht="30">
      <c r="A2521" s="719">
        <v>622</v>
      </c>
      <c r="B2521" s="720" t="s">
        <v>7225</v>
      </c>
      <c r="C2521" s="719" t="s">
        <v>30</v>
      </c>
      <c r="D2521" s="721">
        <v>730.81</v>
      </c>
    </row>
    <row r="2522" spans="1:4" ht="30">
      <c r="A2522" s="1079">
        <v>34805</v>
      </c>
      <c r="B2522" s="1080" t="s">
        <v>7226</v>
      </c>
      <c r="C2522" s="1079" t="s">
        <v>0</v>
      </c>
      <c r="D2522" s="718">
        <v>546.96</v>
      </c>
    </row>
    <row r="2523" spans="1:4" ht="30">
      <c r="A2523" s="719">
        <v>34803</v>
      </c>
      <c r="B2523" s="720" t="s">
        <v>7227</v>
      </c>
      <c r="C2523" s="719" t="s">
        <v>30</v>
      </c>
      <c r="D2523" s="721">
        <v>661.39</v>
      </c>
    </row>
    <row r="2524" spans="1:4" ht="30">
      <c r="A2524" s="1079">
        <v>606</v>
      </c>
      <c r="B2524" s="1080" t="s">
        <v>7228</v>
      </c>
      <c r="C2524" s="1079" t="s">
        <v>0</v>
      </c>
      <c r="D2524" s="718">
        <v>731.29</v>
      </c>
    </row>
    <row r="2525" spans="1:4" ht="30">
      <c r="A2525" s="719">
        <v>11227</v>
      </c>
      <c r="B2525" s="720" t="s">
        <v>7229</v>
      </c>
      <c r="C2525" s="719" t="s">
        <v>30</v>
      </c>
      <c r="D2525" s="721">
        <v>774.54</v>
      </c>
    </row>
    <row r="2526" spans="1:4" ht="30">
      <c r="A2526" s="1079">
        <v>11193</v>
      </c>
      <c r="B2526" s="1080" t="s">
        <v>7230</v>
      </c>
      <c r="C2526" s="1079" t="s">
        <v>0</v>
      </c>
      <c r="D2526" s="718">
        <v>741.45</v>
      </c>
    </row>
    <row r="2527" spans="1:4" ht="30">
      <c r="A2527" s="719">
        <v>11194</v>
      </c>
      <c r="B2527" s="720" t="s">
        <v>7231</v>
      </c>
      <c r="C2527" s="719" t="s">
        <v>0</v>
      </c>
      <c r="D2527" s="721">
        <v>667.59</v>
      </c>
    </row>
    <row r="2528" spans="1:4" ht="30">
      <c r="A2528" s="1079">
        <v>605</v>
      </c>
      <c r="B2528" s="1080" t="s">
        <v>7232</v>
      </c>
      <c r="C2528" s="1079" t="s">
        <v>0</v>
      </c>
      <c r="D2528" s="718">
        <v>838.42</v>
      </c>
    </row>
    <row r="2529" spans="1:4" ht="30">
      <c r="A2529" s="719">
        <v>11197</v>
      </c>
      <c r="B2529" s="720" t="s">
        <v>7233</v>
      </c>
      <c r="C2529" s="719" t="s">
        <v>30</v>
      </c>
      <c r="D2529" s="721">
        <v>1015.43</v>
      </c>
    </row>
    <row r="2530" spans="1:4" ht="45">
      <c r="A2530" s="1079">
        <v>40659</v>
      </c>
      <c r="B2530" s="1080" t="s">
        <v>10270</v>
      </c>
      <c r="C2530" s="1079" t="s">
        <v>0</v>
      </c>
      <c r="D2530" s="718">
        <v>408.88</v>
      </c>
    </row>
    <row r="2531" spans="1:4" ht="45">
      <c r="A2531" s="719">
        <v>40660</v>
      </c>
      <c r="B2531" s="720" t="s">
        <v>10271</v>
      </c>
      <c r="C2531" s="719" t="s">
        <v>0</v>
      </c>
      <c r="D2531" s="721">
        <v>518.21</v>
      </c>
    </row>
    <row r="2532" spans="1:4" ht="45">
      <c r="A2532" s="1079">
        <v>40661</v>
      </c>
      <c r="B2532" s="1080" t="s">
        <v>10497</v>
      </c>
      <c r="C2532" s="1079" t="s">
        <v>0</v>
      </c>
      <c r="D2532" s="718">
        <v>318.61</v>
      </c>
    </row>
    <row r="2533" spans="1:4" ht="45">
      <c r="A2533" s="719">
        <v>3421</v>
      </c>
      <c r="B2533" s="720" t="s">
        <v>10272</v>
      </c>
      <c r="C2533" s="719" t="s">
        <v>0</v>
      </c>
      <c r="D2533" s="721">
        <v>321.04000000000002</v>
      </c>
    </row>
    <row r="2534" spans="1:4" ht="45">
      <c r="A2534" s="1079">
        <v>3423</v>
      </c>
      <c r="B2534" s="1080" t="s">
        <v>11899</v>
      </c>
      <c r="C2534" s="1079" t="s">
        <v>0</v>
      </c>
      <c r="D2534" s="718">
        <v>452.75</v>
      </c>
    </row>
    <row r="2535" spans="1:4" ht="30">
      <c r="A2535" s="719">
        <v>34797</v>
      </c>
      <c r="B2535" s="720" t="s">
        <v>7234</v>
      </c>
      <c r="C2535" s="719" t="s">
        <v>30</v>
      </c>
      <c r="D2535" s="721">
        <v>413.85</v>
      </c>
    </row>
    <row r="2536" spans="1:4" ht="30">
      <c r="A2536" s="1079">
        <v>624</v>
      </c>
      <c r="B2536" s="1080" t="s">
        <v>7235</v>
      </c>
      <c r="C2536" s="1079" t="s">
        <v>0</v>
      </c>
      <c r="D2536" s="718">
        <v>862.19</v>
      </c>
    </row>
    <row r="2537" spans="1:4" ht="30">
      <c r="A2537" s="719">
        <v>623</v>
      </c>
      <c r="B2537" s="720" t="s">
        <v>7236</v>
      </c>
      <c r="C2537" s="719" t="s">
        <v>0</v>
      </c>
      <c r="D2537" s="721">
        <v>323.75</v>
      </c>
    </row>
    <row r="2538" spans="1:4">
      <c r="A2538" s="1079">
        <v>25964</v>
      </c>
      <c r="B2538" s="1080" t="s">
        <v>2385</v>
      </c>
      <c r="C2538" s="1079" t="s">
        <v>171</v>
      </c>
      <c r="D2538" s="718">
        <v>9.2899999999999991</v>
      </c>
    </row>
    <row r="2539" spans="1:4">
      <c r="A2539" s="719">
        <v>41077</v>
      </c>
      <c r="B2539" s="720" t="s">
        <v>8976</v>
      </c>
      <c r="C2539" s="719" t="s">
        <v>161</v>
      </c>
      <c r="D2539" s="721">
        <v>1637.92</v>
      </c>
    </row>
    <row r="2540" spans="1:4">
      <c r="A2540" s="1079">
        <v>20159</v>
      </c>
      <c r="B2540" s="1080" t="s">
        <v>8601</v>
      </c>
      <c r="C2540" s="1079" t="s">
        <v>30</v>
      </c>
      <c r="D2540" s="718">
        <v>20.170000000000002</v>
      </c>
    </row>
    <row r="2541" spans="1:4">
      <c r="A2541" s="719">
        <v>37963</v>
      </c>
      <c r="B2541" s="720" t="s">
        <v>8602</v>
      </c>
      <c r="C2541" s="719" t="s">
        <v>30</v>
      </c>
      <c r="D2541" s="721">
        <v>3.07</v>
      </c>
    </row>
    <row r="2542" spans="1:4">
      <c r="A2542" s="1079">
        <v>37964</v>
      </c>
      <c r="B2542" s="1080" t="s">
        <v>8603</v>
      </c>
      <c r="C2542" s="1079" t="s">
        <v>30</v>
      </c>
      <c r="D2542" s="718">
        <v>5.12</v>
      </c>
    </row>
    <row r="2543" spans="1:4">
      <c r="A2543" s="719">
        <v>37965</v>
      </c>
      <c r="B2543" s="720" t="s">
        <v>8604</v>
      </c>
      <c r="C2543" s="719" t="s">
        <v>30</v>
      </c>
      <c r="D2543" s="721">
        <v>7.41</v>
      </c>
    </row>
    <row r="2544" spans="1:4">
      <c r="A2544" s="1079">
        <v>37966</v>
      </c>
      <c r="B2544" s="1080" t="s">
        <v>8605</v>
      </c>
      <c r="C2544" s="1079" t="s">
        <v>30</v>
      </c>
      <c r="D2544" s="718">
        <v>13.43</v>
      </c>
    </row>
    <row r="2545" spans="1:4">
      <c r="A2545" s="719">
        <v>37967</v>
      </c>
      <c r="B2545" s="720" t="s">
        <v>8606</v>
      </c>
      <c r="C2545" s="719" t="s">
        <v>30</v>
      </c>
      <c r="D2545" s="721">
        <v>21.54</v>
      </c>
    </row>
    <row r="2546" spans="1:4">
      <c r="A2546" s="1079">
        <v>37968</v>
      </c>
      <c r="B2546" s="1080" t="s">
        <v>8607</v>
      </c>
      <c r="C2546" s="1079" t="s">
        <v>30</v>
      </c>
      <c r="D2546" s="718">
        <v>47.25</v>
      </c>
    </row>
    <row r="2547" spans="1:4">
      <c r="A2547" s="719">
        <v>37969</v>
      </c>
      <c r="B2547" s="720" t="s">
        <v>8608</v>
      </c>
      <c r="C2547" s="719" t="s">
        <v>30</v>
      </c>
      <c r="D2547" s="721">
        <v>126.24</v>
      </c>
    </row>
    <row r="2548" spans="1:4">
      <c r="A2548" s="1079">
        <v>37970</v>
      </c>
      <c r="B2548" s="1080" t="s">
        <v>8609</v>
      </c>
      <c r="C2548" s="1079" t="s">
        <v>30</v>
      </c>
      <c r="D2548" s="718">
        <v>147.26</v>
      </c>
    </row>
    <row r="2549" spans="1:4">
      <c r="A2549" s="719">
        <v>21118</v>
      </c>
      <c r="B2549" s="720" t="s">
        <v>8610</v>
      </c>
      <c r="C2549" s="719" t="s">
        <v>30</v>
      </c>
      <c r="D2549" s="721">
        <v>2.3199999999999998</v>
      </c>
    </row>
    <row r="2550" spans="1:4">
      <c r="A2550" s="1079">
        <v>37956</v>
      </c>
      <c r="B2550" s="1080" t="s">
        <v>7237</v>
      </c>
      <c r="C2550" s="1079" t="s">
        <v>30</v>
      </c>
      <c r="D2550" s="718">
        <v>3.67</v>
      </c>
    </row>
    <row r="2551" spans="1:4">
      <c r="A2551" s="719">
        <v>37957</v>
      </c>
      <c r="B2551" s="720" t="s">
        <v>8611</v>
      </c>
      <c r="C2551" s="719" t="s">
        <v>30</v>
      </c>
      <c r="D2551" s="721">
        <v>7.75</v>
      </c>
    </row>
    <row r="2552" spans="1:4">
      <c r="A2552" s="1079">
        <v>37958</v>
      </c>
      <c r="B2552" s="1080" t="s">
        <v>8612</v>
      </c>
      <c r="C2552" s="1079" t="s">
        <v>30</v>
      </c>
      <c r="D2552" s="718">
        <v>13.43</v>
      </c>
    </row>
    <row r="2553" spans="1:4">
      <c r="A2553" s="719">
        <v>37959</v>
      </c>
      <c r="B2553" s="720" t="s">
        <v>8613</v>
      </c>
      <c r="C2553" s="719" t="s">
        <v>30</v>
      </c>
      <c r="D2553" s="721">
        <v>21.54</v>
      </c>
    </row>
    <row r="2554" spans="1:4">
      <c r="A2554" s="1079">
        <v>37960</v>
      </c>
      <c r="B2554" s="1080" t="s">
        <v>8614</v>
      </c>
      <c r="C2554" s="1079" t="s">
        <v>30</v>
      </c>
      <c r="D2554" s="718">
        <v>46.4</v>
      </c>
    </row>
    <row r="2555" spans="1:4">
      <c r="A2555" s="719">
        <v>37961</v>
      </c>
      <c r="B2555" s="720" t="s">
        <v>8615</v>
      </c>
      <c r="C2555" s="719" t="s">
        <v>30</v>
      </c>
      <c r="D2555" s="721">
        <v>123.1</v>
      </c>
    </row>
    <row r="2556" spans="1:4">
      <c r="A2556" s="1079">
        <v>37962</v>
      </c>
      <c r="B2556" s="1080" t="s">
        <v>8616</v>
      </c>
      <c r="C2556" s="1079" t="s">
        <v>30</v>
      </c>
      <c r="D2556" s="718">
        <v>143.04</v>
      </c>
    </row>
    <row r="2557" spans="1:4">
      <c r="A2557" s="719">
        <v>3533</v>
      </c>
      <c r="B2557" s="720" t="s">
        <v>8977</v>
      </c>
      <c r="C2557" s="719" t="s">
        <v>30</v>
      </c>
      <c r="D2557" s="721">
        <v>2.02</v>
      </c>
    </row>
    <row r="2558" spans="1:4">
      <c r="A2558" s="1079">
        <v>3538</v>
      </c>
      <c r="B2558" s="1080" t="s">
        <v>8978</v>
      </c>
      <c r="C2558" s="1079" t="s">
        <v>30</v>
      </c>
      <c r="D2558" s="718">
        <v>2.79</v>
      </c>
    </row>
    <row r="2559" spans="1:4">
      <c r="A2559" s="719">
        <v>3497</v>
      </c>
      <c r="B2559" s="720" t="s">
        <v>8979</v>
      </c>
      <c r="C2559" s="719" t="s">
        <v>30</v>
      </c>
      <c r="D2559" s="721">
        <v>12.31</v>
      </c>
    </row>
    <row r="2560" spans="1:4">
      <c r="A2560" s="1079">
        <v>3498</v>
      </c>
      <c r="B2560" s="1080" t="s">
        <v>8980</v>
      </c>
      <c r="C2560" s="1079" t="s">
        <v>30</v>
      </c>
      <c r="D2560" s="718">
        <v>3.9</v>
      </c>
    </row>
    <row r="2561" spans="1:4">
      <c r="A2561" s="719">
        <v>3496</v>
      </c>
      <c r="B2561" s="720" t="s">
        <v>8981</v>
      </c>
      <c r="C2561" s="719" t="s">
        <v>30</v>
      </c>
      <c r="D2561" s="721">
        <v>2.42</v>
      </c>
    </row>
    <row r="2562" spans="1:4">
      <c r="A2562" s="1079">
        <v>38429</v>
      </c>
      <c r="B2562" s="1080" t="s">
        <v>11900</v>
      </c>
      <c r="C2562" s="1079" t="s">
        <v>30</v>
      </c>
      <c r="D2562" s="718">
        <v>7.83</v>
      </c>
    </row>
    <row r="2563" spans="1:4">
      <c r="A2563" s="719">
        <v>38431</v>
      </c>
      <c r="B2563" s="720" t="s">
        <v>11901</v>
      </c>
      <c r="C2563" s="719" t="s">
        <v>30</v>
      </c>
      <c r="D2563" s="721">
        <v>12.41</v>
      </c>
    </row>
    <row r="2564" spans="1:4">
      <c r="A2564" s="1079">
        <v>38430</v>
      </c>
      <c r="B2564" s="1080" t="s">
        <v>7238</v>
      </c>
      <c r="C2564" s="1079" t="s">
        <v>30</v>
      </c>
      <c r="D2564" s="718">
        <v>15.86</v>
      </c>
    </row>
    <row r="2565" spans="1:4">
      <c r="A2565" s="719">
        <v>38449</v>
      </c>
      <c r="B2565" s="720" t="s">
        <v>8617</v>
      </c>
      <c r="C2565" s="719" t="s">
        <v>30</v>
      </c>
      <c r="D2565" s="721">
        <v>19.850000000000001</v>
      </c>
    </row>
    <row r="2566" spans="1:4">
      <c r="A2566" s="1079">
        <v>10836</v>
      </c>
      <c r="B2566" s="1080" t="s">
        <v>8982</v>
      </c>
      <c r="C2566" s="1079" t="s">
        <v>30</v>
      </c>
      <c r="D2566" s="718">
        <v>15.54</v>
      </c>
    </row>
    <row r="2567" spans="1:4">
      <c r="A2567" s="719">
        <v>20128</v>
      </c>
      <c r="B2567" s="720" t="s">
        <v>8983</v>
      </c>
      <c r="C2567" s="719" t="s">
        <v>30</v>
      </c>
      <c r="D2567" s="721">
        <v>38.68</v>
      </c>
    </row>
    <row r="2568" spans="1:4">
      <c r="A2568" s="1079">
        <v>20131</v>
      </c>
      <c r="B2568" s="1080" t="s">
        <v>8984</v>
      </c>
      <c r="C2568" s="1079" t="s">
        <v>30</v>
      </c>
      <c r="D2568" s="718">
        <v>34.85</v>
      </c>
    </row>
    <row r="2569" spans="1:4">
      <c r="A2569" s="719">
        <v>3521</v>
      </c>
      <c r="B2569" s="720" t="s">
        <v>8985</v>
      </c>
      <c r="C2569" s="719" t="s">
        <v>30</v>
      </c>
      <c r="D2569" s="721">
        <v>1.47</v>
      </c>
    </row>
    <row r="2570" spans="1:4">
      <c r="A2570" s="1079">
        <v>3531</v>
      </c>
      <c r="B2570" s="1080" t="s">
        <v>8986</v>
      </c>
      <c r="C2570" s="1079" t="s">
        <v>30</v>
      </c>
      <c r="D2570" s="718">
        <v>1.6</v>
      </c>
    </row>
    <row r="2571" spans="1:4">
      <c r="A2571" s="719">
        <v>3522</v>
      </c>
      <c r="B2571" s="720" t="s">
        <v>8987</v>
      </c>
      <c r="C2571" s="719" t="s">
        <v>30</v>
      </c>
      <c r="D2571" s="721">
        <v>2.61</v>
      </c>
    </row>
    <row r="2572" spans="1:4">
      <c r="A2572" s="1079">
        <v>3527</v>
      </c>
      <c r="B2572" s="1080" t="s">
        <v>8988</v>
      </c>
      <c r="C2572" s="1079" t="s">
        <v>30</v>
      </c>
      <c r="D2572" s="718">
        <v>8.23</v>
      </c>
    </row>
    <row r="2573" spans="1:4">
      <c r="A2573" s="719">
        <v>10835</v>
      </c>
      <c r="B2573" s="720" t="s">
        <v>8989</v>
      </c>
      <c r="C2573" s="719" t="s">
        <v>30</v>
      </c>
      <c r="D2573" s="721">
        <v>3.47</v>
      </c>
    </row>
    <row r="2574" spans="1:4">
      <c r="A2574" s="1079">
        <v>3475</v>
      </c>
      <c r="B2574" s="1080" t="s">
        <v>8990</v>
      </c>
      <c r="C2574" s="1079" t="s">
        <v>30</v>
      </c>
      <c r="D2574" s="718">
        <v>2.59</v>
      </c>
    </row>
    <row r="2575" spans="1:4">
      <c r="A2575" s="719">
        <v>3485</v>
      </c>
      <c r="B2575" s="720" t="s">
        <v>8991</v>
      </c>
      <c r="C2575" s="719" t="s">
        <v>30</v>
      </c>
      <c r="D2575" s="721">
        <v>7.9</v>
      </c>
    </row>
    <row r="2576" spans="1:4">
      <c r="A2576" s="1079">
        <v>3534</v>
      </c>
      <c r="B2576" s="1080" t="s">
        <v>8992</v>
      </c>
      <c r="C2576" s="1079" t="s">
        <v>30</v>
      </c>
      <c r="D2576" s="718">
        <v>3.36</v>
      </c>
    </row>
    <row r="2577" spans="1:4">
      <c r="A2577" s="719">
        <v>3543</v>
      </c>
      <c r="B2577" s="720" t="s">
        <v>8993</v>
      </c>
      <c r="C2577" s="719" t="s">
        <v>30</v>
      </c>
      <c r="D2577" s="721">
        <v>1.68</v>
      </c>
    </row>
    <row r="2578" spans="1:4">
      <c r="A2578" s="1079">
        <v>3482</v>
      </c>
      <c r="B2578" s="1080" t="s">
        <v>8994</v>
      </c>
      <c r="C2578" s="1079" t="s">
        <v>30</v>
      </c>
      <c r="D2578" s="718">
        <v>4.03</v>
      </c>
    </row>
    <row r="2579" spans="1:4">
      <c r="A2579" s="719">
        <v>3505</v>
      </c>
      <c r="B2579" s="720" t="s">
        <v>8995</v>
      </c>
      <c r="C2579" s="719" t="s">
        <v>30</v>
      </c>
      <c r="D2579" s="721">
        <v>2.41</v>
      </c>
    </row>
    <row r="2580" spans="1:4">
      <c r="A2580" s="1079">
        <v>3516</v>
      </c>
      <c r="B2580" s="1080" t="s">
        <v>8996</v>
      </c>
      <c r="C2580" s="1079" t="s">
        <v>30</v>
      </c>
      <c r="D2580" s="718">
        <v>2.2200000000000002</v>
      </c>
    </row>
    <row r="2581" spans="1:4">
      <c r="A2581" s="719">
        <v>3517</v>
      </c>
      <c r="B2581" s="720" t="s">
        <v>8997</v>
      </c>
      <c r="C2581" s="719" t="s">
        <v>30</v>
      </c>
      <c r="D2581" s="721">
        <v>1.35</v>
      </c>
    </row>
    <row r="2582" spans="1:4">
      <c r="A2582" s="1079">
        <v>3515</v>
      </c>
      <c r="B2582" s="1080" t="s">
        <v>8998</v>
      </c>
      <c r="C2582" s="1079" t="s">
        <v>30</v>
      </c>
      <c r="D2582" s="718">
        <v>5.04</v>
      </c>
    </row>
    <row r="2583" spans="1:4">
      <c r="A2583" s="719">
        <v>20147</v>
      </c>
      <c r="B2583" s="720" t="s">
        <v>8999</v>
      </c>
      <c r="C2583" s="719" t="s">
        <v>30</v>
      </c>
      <c r="D2583" s="721">
        <v>5.16</v>
      </c>
    </row>
    <row r="2584" spans="1:4">
      <c r="A2584" s="1079">
        <v>3524</v>
      </c>
      <c r="B2584" s="1080" t="s">
        <v>9000</v>
      </c>
      <c r="C2584" s="1079" t="s">
        <v>30</v>
      </c>
      <c r="D2584" s="718">
        <v>6.15</v>
      </c>
    </row>
    <row r="2585" spans="1:4">
      <c r="A2585" s="719">
        <v>3532</v>
      </c>
      <c r="B2585" s="720" t="s">
        <v>9001</v>
      </c>
      <c r="C2585" s="719" t="s">
        <v>30</v>
      </c>
      <c r="D2585" s="721">
        <v>11.47</v>
      </c>
    </row>
    <row r="2586" spans="1:4">
      <c r="A2586" s="1079">
        <v>3528</v>
      </c>
      <c r="B2586" s="1080" t="s">
        <v>9002</v>
      </c>
      <c r="C2586" s="1079" t="s">
        <v>30</v>
      </c>
      <c r="D2586" s="718">
        <v>7.03</v>
      </c>
    </row>
    <row r="2587" spans="1:4">
      <c r="A2587" s="719">
        <v>37952</v>
      </c>
      <c r="B2587" s="720" t="s">
        <v>9003</v>
      </c>
      <c r="C2587" s="719" t="s">
        <v>30</v>
      </c>
      <c r="D2587" s="721">
        <v>43.36</v>
      </c>
    </row>
    <row r="2588" spans="1:4">
      <c r="A2588" s="1079">
        <v>37951</v>
      </c>
      <c r="B2588" s="1080" t="s">
        <v>9004</v>
      </c>
      <c r="C2588" s="1079" t="s">
        <v>30</v>
      </c>
      <c r="D2588" s="718">
        <v>1.88</v>
      </c>
    </row>
    <row r="2589" spans="1:4">
      <c r="A2589" s="719">
        <v>3518</v>
      </c>
      <c r="B2589" s="720" t="s">
        <v>9005</v>
      </c>
      <c r="C2589" s="719" t="s">
        <v>30</v>
      </c>
      <c r="D2589" s="721">
        <v>2.7</v>
      </c>
    </row>
    <row r="2590" spans="1:4">
      <c r="A2590" s="1079">
        <v>3519</v>
      </c>
      <c r="B2590" s="1080" t="s">
        <v>9006</v>
      </c>
      <c r="C2590" s="1079" t="s">
        <v>30</v>
      </c>
      <c r="D2590" s="718">
        <v>6.21</v>
      </c>
    </row>
    <row r="2591" spans="1:4">
      <c r="A2591" s="719">
        <v>3520</v>
      </c>
      <c r="B2591" s="720" t="s">
        <v>9007</v>
      </c>
      <c r="C2591" s="719" t="s">
        <v>30</v>
      </c>
      <c r="D2591" s="721">
        <v>6.95</v>
      </c>
    </row>
    <row r="2592" spans="1:4">
      <c r="A2592" s="1079">
        <v>37950</v>
      </c>
      <c r="B2592" s="1080" t="s">
        <v>9008</v>
      </c>
      <c r="C2592" s="1079" t="s">
        <v>30</v>
      </c>
      <c r="D2592" s="718">
        <v>41.82</v>
      </c>
    </row>
    <row r="2593" spans="1:4">
      <c r="A2593" s="719">
        <v>37949</v>
      </c>
      <c r="B2593" s="720" t="s">
        <v>9009</v>
      </c>
      <c r="C2593" s="719" t="s">
        <v>30</v>
      </c>
      <c r="D2593" s="721">
        <v>1.53</v>
      </c>
    </row>
    <row r="2594" spans="1:4">
      <c r="A2594" s="1079">
        <v>3526</v>
      </c>
      <c r="B2594" s="1080" t="s">
        <v>9010</v>
      </c>
      <c r="C2594" s="1079" t="s">
        <v>30</v>
      </c>
      <c r="D2594" s="718">
        <v>2.08</v>
      </c>
    </row>
    <row r="2595" spans="1:4">
      <c r="A2595" s="719">
        <v>3509</v>
      </c>
      <c r="B2595" s="720" t="s">
        <v>9011</v>
      </c>
      <c r="C2595" s="719" t="s">
        <v>30</v>
      </c>
      <c r="D2595" s="721">
        <v>5.29</v>
      </c>
    </row>
    <row r="2596" spans="1:4">
      <c r="A2596" s="1079">
        <v>3530</v>
      </c>
      <c r="B2596" s="1080" t="s">
        <v>9012</v>
      </c>
      <c r="C2596" s="1079" t="s">
        <v>30</v>
      </c>
      <c r="D2596" s="718">
        <v>180.22</v>
      </c>
    </row>
    <row r="2597" spans="1:4">
      <c r="A2597" s="719">
        <v>3542</v>
      </c>
      <c r="B2597" s="720" t="s">
        <v>9013</v>
      </c>
      <c r="C2597" s="719" t="s">
        <v>30</v>
      </c>
      <c r="D2597" s="721">
        <v>0.45</v>
      </c>
    </row>
    <row r="2598" spans="1:4">
      <c r="A2598" s="1079">
        <v>3529</v>
      </c>
      <c r="B2598" s="1080" t="s">
        <v>9014</v>
      </c>
      <c r="C2598" s="1079" t="s">
        <v>30</v>
      </c>
      <c r="D2598" s="718">
        <v>0.67</v>
      </c>
    </row>
    <row r="2599" spans="1:4">
      <c r="A2599" s="719">
        <v>3536</v>
      </c>
      <c r="B2599" s="720" t="s">
        <v>9015</v>
      </c>
      <c r="C2599" s="719" t="s">
        <v>30</v>
      </c>
      <c r="D2599" s="721">
        <v>1.75</v>
      </c>
    </row>
    <row r="2600" spans="1:4">
      <c r="A2600" s="1079">
        <v>3535</v>
      </c>
      <c r="B2600" s="1080" t="s">
        <v>9016</v>
      </c>
      <c r="C2600" s="1079" t="s">
        <v>30</v>
      </c>
      <c r="D2600" s="718">
        <v>4.2699999999999996</v>
      </c>
    </row>
    <row r="2601" spans="1:4">
      <c r="A2601" s="719">
        <v>3540</v>
      </c>
      <c r="B2601" s="720" t="s">
        <v>9017</v>
      </c>
      <c r="C2601" s="719" t="s">
        <v>30</v>
      </c>
      <c r="D2601" s="721">
        <v>4.74</v>
      </c>
    </row>
    <row r="2602" spans="1:4">
      <c r="A2602" s="1079">
        <v>3539</v>
      </c>
      <c r="B2602" s="1080" t="s">
        <v>9018</v>
      </c>
      <c r="C2602" s="1079" t="s">
        <v>30</v>
      </c>
      <c r="D2602" s="718">
        <v>21.69</v>
      </c>
    </row>
    <row r="2603" spans="1:4">
      <c r="A2603" s="719">
        <v>3513</v>
      </c>
      <c r="B2603" s="720" t="s">
        <v>9019</v>
      </c>
      <c r="C2603" s="719" t="s">
        <v>30</v>
      </c>
      <c r="D2603" s="721">
        <v>77.459999999999994</v>
      </c>
    </row>
    <row r="2604" spans="1:4">
      <c r="A2604" s="1079">
        <v>3492</v>
      </c>
      <c r="B2604" s="1080" t="s">
        <v>7239</v>
      </c>
      <c r="C2604" s="1079" t="s">
        <v>30</v>
      </c>
      <c r="D2604" s="718">
        <v>9.2100000000000009</v>
      </c>
    </row>
    <row r="2605" spans="1:4">
      <c r="A2605" s="719">
        <v>3491</v>
      </c>
      <c r="B2605" s="720" t="s">
        <v>7240</v>
      </c>
      <c r="C2605" s="719" t="s">
        <v>30</v>
      </c>
      <c r="D2605" s="721">
        <v>7.65</v>
      </c>
    </row>
    <row r="2606" spans="1:4">
      <c r="A2606" s="1079">
        <v>3493</v>
      </c>
      <c r="B2606" s="1080" t="s">
        <v>2386</v>
      </c>
      <c r="C2606" s="1079" t="s">
        <v>30</v>
      </c>
      <c r="D2606" s="718">
        <v>17.88</v>
      </c>
    </row>
    <row r="2607" spans="1:4">
      <c r="A2607" s="719">
        <v>12628</v>
      </c>
      <c r="B2607" s="720" t="s">
        <v>2387</v>
      </c>
      <c r="C2607" s="719" t="s">
        <v>30</v>
      </c>
      <c r="D2607" s="721">
        <v>6.16</v>
      </c>
    </row>
    <row r="2608" spans="1:4">
      <c r="A2608" s="1079">
        <v>12629</v>
      </c>
      <c r="B2608" s="1080" t="s">
        <v>2388</v>
      </c>
      <c r="C2608" s="1079" t="s">
        <v>30</v>
      </c>
      <c r="D2608" s="718">
        <v>6.69</v>
      </c>
    </row>
    <row r="2609" spans="1:4">
      <c r="A2609" s="719">
        <v>3481</v>
      </c>
      <c r="B2609" s="720" t="s">
        <v>7241</v>
      </c>
      <c r="C2609" s="719" t="s">
        <v>30</v>
      </c>
      <c r="D2609" s="721">
        <v>9.33</v>
      </c>
    </row>
    <row r="2610" spans="1:4">
      <c r="A2610" s="1079">
        <v>3510</v>
      </c>
      <c r="B2610" s="1080" t="s">
        <v>2389</v>
      </c>
      <c r="C2610" s="1079" t="s">
        <v>30</v>
      </c>
      <c r="D2610" s="718">
        <v>8.18</v>
      </c>
    </row>
    <row r="2611" spans="1:4">
      <c r="A2611" s="719">
        <v>3508</v>
      </c>
      <c r="B2611" s="720" t="s">
        <v>2390</v>
      </c>
      <c r="C2611" s="719" t="s">
        <v>30</v>
      </c>
      <c r="D2611" s="721">
        <v>18.63</v>
      </c>
    </row>
    <row r="2612" spans="1:4">
      <c r="A2612" s="1079">
        <v>3489</v>
      </c>
      <c r="B2612" s="1080" t="s">
        <v>9020</v>
      </c>
      <c r="C2612" s="1079" t="s">
        <v>30</v>
      </c>
      <c r="D2612" s="718">
        <v>11.25</v>
      </c>
    </row>
    <row r="2613" spans="1:4">
      <c r="A2613" s="719">
        <v>20151</v>
      </c>
      <c r="B2613" s="720" t="s">
        <v>8618</v>
      </c>
      <c r="C2613" s="719" t="s">
        <v>30</v>
      </c>
      <c r="D2613" s="721">
        <v>14.18</v>
      </c>
    </row>
    <row r="2614" spans="1:4">
      <c r="A2614" s="1079">
        <v>20152</v>
      </c>
      <c r="B2614" s="1080" t="s">
        <v>8619</v>
      </c>
      <c r="C2614" s="1079" t="s">
        <v>30</v>
      </c>
      <c r="D2614" s="718">
        <v>44.95</v>
      </c>
    </row>
    <row r="2615" spans="1:4">
      <c r="A2615" s="719">
        <v>20148</v>
      </c>
      <c r="B2615" s="720" t="s">
        <v>8620</v>
      </c>
      <c r="C2615" s="719" t="s">
        <v>30</v>
      </c>
      <c r="D2615" s="721">
        <v>2.61</v>
      </c>
    </row>
    <row r="2616" spans="1:4">
      <c r="A2616" s="1079">
        <v>20149</v>
      </c>
      <c r="B2616" s="1080" t="s">
        <v>8621</v>
      </c>
      <c r="C2616" s="1079" t="s">
        <v>30</v>
      </c>
      <c r="D2616" s="718">
        <v>3.92</v>
      </c>
    </row>
    <row r="2617" spans="1:4">
      <c r="A2617" s="719">
        <v>20150</v>
      </c>
      <c r="B2617" s="720" t="s">
        <v>8622</v>
      </c>
      <c r="C2617" s="719" t="s">
        <v>30</v>
      </c>
      <c r="D2617" s="721">
        <v>10.31</v>
      </c>
    </row>
    <row r="2618" spans="1:4">
      <c r="A2618" s="1079">
        <v>20157</v>
      </c>
      <c r="B2618" s="1080" t="s">
        <v>8623</v>
      </c>
      <c r="C2618" s="1079" t="s">
        <v>30</v>
      </c>
      <c r="D2618" s="718">
        <v>17.62</v>
      </c>
    </row>
    <row r="2619" spans="1:4">
      <c r="A2619" s="719">
        <v>20158</v>
      </c>
      <c r="B2619" s="720" t="s">
        <v>8624</v>
      </c>
      <c r="C2619" s="719" t="s">
        <v>30</v>
      </c>
      <c r="D2619" s="721">
        <v>57.82</v>
      </c>
    </row>
    <row r="2620" spans="1:4">
      <c r="A2620" s="1079">
        <v>20154</v>
      </c>
      <c r="B2620" s="1080" t="s">
        <v>8625</v>
      </c>
      <c r="C2620" s="1079" t="s">
        <v>30</v>
      </c>
      <c r="D2620" s="718">
        <v>2.87</v>
      </c>
    </row>
    <row r="2621" spans="1:4">
      <c r="A2621" s="719">
        <v>20155</v>
      </c>
      <c r="B2621" s="720" t="s">
        <v>8626</v>
      </c>
      <c r="C2621" s="719" t="s">
        <v>30</v>
      </c>
      <c r="D2621" s="721">
        <v>4.49</v>
      </c>
    </row>
    <row r="2622" spans="1:4">
      <c r="A2622" s="1079">
        <v>20156</v>
      </c>
      <c r="B2622" s="1080" t="s">
        <v>8627</v>
      </c>
      <c r="C2622" s="1079" t="s">
        <v>30</v>
      </c>
      <c r="D2622" s="718">
        <v>10.68</v>
      </c>
    </row>
    <row r="2623" spans="1:4">
      <c r="A2623" s="719">
        <v>3512</v>
      </c>
      <c r="B2623" s="720" t="s">
        <v>9021</v>
      </c>
      <c r="C2623" s="719" t="s">
        <v>30</v>
      </c>
      <c r="D2623" s="721">
        <v>164.77</v>
      </c>
    </row>
    <row r="2624" spans="1:4">
      <c r="A2624" s="1079">
        <v>3499</v>
      </c>
      <c r="B2624" s="1080" t="s">
        <v>9022</v>
      </c>
      <c r="C2624" s="1079" t="s">
        <v>30</v>
      </c>
      <c r="D2624" s="718">
        <v>0.69</v>
      </c>
    </row>
    <row r="2625" spans="1:4">
      <c r="A2625" s="719">
        <v>3500</v>
      </c>
      <c r="B2625" s="720" t="s">
        <v>9023</v>
      </c>
      <c r="C2625" s="719" t="s">
        <v>30</v>
      </c>
      <c r="D2625" s="721">
        <v>1.2</v>
      </c>
    </row>
    <row r="2626" spans="1:4">
      <c r="A2626" s="1079">
        <v>3501</v>
      </c>
      <c r="B2626" s="1080" t="s">
        <v>9024</v>
      </c>
      <c r="C2626" s="1079" t="s">
        <v>30</v>
      </c>
      <c r="D2626" s="718">
        <v>3.21</v>
      </c>
    </row>
    <row r="2627" spans="1:4">
      <c r="A2627" s="719">
        <v>3502</v>
      </c>
      <c r="B2627" s="720" t="s">
        <v>9025</v>
      </c>
      <c r="C2627" s="719" t="s">
        <v>30</v>
      </c>
      <c r="D2627" s="721">
        <v>4.67</v>
      </c>
    </row>
    <row r="2628" spans="1:4">
      <c r="A2628" s="1079">
        <v>3503</v>
      </c>
      <c r="B2628" s="1080" t="s">
        <v>9026</v>
      </c>
      <c r="C2628" s="1079" t="s">
        <v>30</v>
      </c>
      <c r="D2628" s="718">
        <v>5.82</v>
      </c>
    </row>
    <row r="2629" spans="1:4">
      <c r="A2629" s="719">
        <v>3477</v>
      </c>
      <c r="B2629" s="720" t="s">
        <v>9027</v>
      </c>
      <c r="C2629" s="719" t="s">
        <v>30</v>
      </c>
      <c r="D2629" s="721">
        <v>20.93</v>
      </c>
    </row>
    <row r="2630" spans="1:4">
      <c r="A2630" s="1079">
        <v>3478</v>
      </c>
      <c r="B2630" s="1080" t="s">
        <v>9028</v>
      </c>
      <c r="C2630" s="1079" t="s">
        <v>30</v>
      </c>
      <c r="D2630" s="718">
        <v>50.72</v>
      </c>
    </row>
    <row r="2631" spans="1:4">
      <c r="A2631" s="719">
        <v>3525</v>
      </c>
      <c r="B2631" s="720" t="s">
        <v>9029</v>
      </c>
      <c r="C2631" s="719" t="s">
        <v>30</v>
      </c>
      <c r="D2631" s="721">
        <v>57.44</v>
      </c>
    </row>
    <row r="2632" spans="1:4">
      <c r="A2632" s="1079">
        <v>3511</v>
      </c>
      <c r="B2632" s="1080" t="s">
        <v>9030</v>
      </c>
      <c r="C2632" s="1079" t="s">
        <v>30</v>
      </c>
      <c r="D2632" s="718">
        <v>68.709999999999994</v>
      </c>
    </row>
    <row r="2633" spans="1:4" ht="30">
      <c r="A2633" s="719">
        <v>3104</v>
      </c>
      <c r="B2633" s="720" t="s">
        <v>7242</v>
      </c>
      <c r="C2633" s="719" t="s">
        <v>50</v>
      </c>
      <c r="D2633" s="721">
        <v>342.75</v>
      </c>
    </row>
    <row r="2634" spans="1:4" ht="30">
      <c r="A2634" s="1079">
        <v>12032</v>
      </c>
      <c r="B2634" s="1080" t="s">
        <v>9731</v>
      </c>
      <c r="C2634" s="1079" t="s">
        <v>1801</v>
      </c>
      <c r="D2634" s="718">
        <v>39.32</v>
      </c>
    </row>
    <row r="2635" spans="1:4" ht="30">
      <c r="A2635" s="719">
        <v>12030</v>
      </c>
      <c r="B2635" s="720" t="s">
        <v>9732</v>
      </c>
      <c r="C2635" s="719" t="s">
        <v>1801</v>
      </c>
      <c r="D2635" s="721">
        <v>36.950000000000003</v>
      </c>
    </row>
    <row r="2636" spans="1:4">
      <c r="A2636" s="1079">
        <v>10908</v>
      </c>
      <c r="B2636" s="1080" t="s">
        <v>9031</v>
      </c>
      <c r="C2636" s="1079" t="s">
        <v>30</v>
      </c>
      <c r="D2636" s="718">
        <v>12.93</v>
      </c>
    </row>
    <row r="2637" spans="1:4">
      <c r="A2637" s="719">
        <v>10909</v>
      </c>
      <c r="B2637" s="720" t="s">
        <v>9032</v>
      </c>
      <c r="C2637" s="719" t="s">
        <v>30</v>
      </c>
      <c r="D2637" s="721">
        <v>15.7</v>
      </c>
    </row>
    <row r="2638" spans="1:4">
      <c r="A2638" s="1079">
        <v>3669</v>
      </c>
      <c r="B2638" s="1080" t="s">
        <v>9033</v>
      </c>
      <c r="C2638" s="1079" t="s">
        <v>30</v>
      </c>
      <c r="D2638" s="718">
        <v>9.4600000000000009</v>
      </c>
    </row>
    <row r="2639" spans="1:4">
      <c r="A2639" s="719">
        <v>20138</v>
      </c>
      <c r="B2639" s="720" t="s">
        <v>9034</v>
      </c>
      <c r="C2639" s="719" t="s">
        <v>30</v>
      </c>
      <c r="D2639" s="721">
        <v>77.459999999999994</v>
      </c>
    </row>
    <row r="2640" spans="1:4">
      <c r="A2640" s="1079">
        <v>20139</v>
      </c>
      <c r="B2640" s="1080" t="s">
        <v>8628</v>
      </c>
      <c r="C2640" s="1079" t="s">
        <v>30</v>
      </c>
      <c r="D2640" s="718">
        <v>40.18</v>
      </c>
    </row>
    <row r="2641" spans="1:4">
      <c r="A2641" s="719">
        <v>3668</v>
      </c>
      <c r="B2641" s="720" t="s">
        <v>9035</v>
      </c>
      <c r="C2641" s="719" t="s">
        <v>30</v>
      </c>
      <c r="D2641" s="721">
        <v>31.12</v>
      </c>
    </row>
    <row r="2642" spans="1:4">
      <c r="A2642" s="1079">
        <v>3656</v>
      </c>
      <c r="B2642" s="1080" t="s">
        <v>11902</v>
      </c>
      <c r="C2642" s="1079" t="s">
        <v>30</v>
      </c>
      <c r="D2642" s="718">
        <v>15.7</v>
      </c>
    </row>
    <row r="2643" spans="1:4">
      <c r="A2643" s="719">
        <v>10911</v>
      </c>
      <c r="B2643" s="720" t="s">
        <v>9036</v>
      </c>
      <c r="C2643" s="719" t="s">
        <v>30</v>
      </c>
      <c r="D2643" s="721">
        <v>14.88</v>
      </c>
    </row>
    <row r="2644" spans="1:4">
      <c r="A2644" s="1079">
        <v>3654</v>
      </c>
      <c r="B2644" s="1080" t="s">
        <v>9037</v>
      </c>
      <c r="C2644" s="1079" t="s">
        <v>30</v>
      </c>
      <c r="D2644" s="718">
        <v>9.77</v>
      </c>
    </row>
    <row r="2645" spans="1:4">
      <c r="A2645" s="719">
        <v>3663</v>
      </c>
      <c r="B2645" s="720" t="s">
        <v>9038</v>
      </c>
      <c r="C2645" s="719" t="s">
        <v>30</v>
      </c>
      <c r="D2645" s="721">
        <v>19.690000000000001</v>
      </c>
    </row>
    <row r="2646" spans="1:4">
      <c r="A2646" s="1079">
        <v>3664</v>
      </c>
      <c r="B2646" s="1080" t="s">
        <v>9039</v>
      </c>
      <c r="C2646" s="1079" t="s">
        <v>30</v>
      </c>
      <c r="D2646" s="718">
        <v>11.26</v>
      </c>
    </row>
    <row r="2647" spans="1:4">
      <c r="A2647" s="719">
        <v>3655</v>
      </c>
      <c r="B2647" s="720" t="s">
        <v>7243</v>
      </c>
      <c r="C2647" s="719" t="s">
        <v>30</v>
      </c>
      <c r="D2647" s="721">
        <v>28.57</v>
      </c>
    </row>
    <row r="2648" spans="1:4">
      <c r="A2648" s="1079">
        <v>3657</v>
      </c>
      <c r="B2648" s="1080" t="s">
        <v>7244</v>
      </c>
      <c r="C2648" s="1079" t="s">
        <v>30</v>
      </c>
      <c r="D2648" s="718">
        <v>21.03</v>
      </c>
    </row>
    <row r="2649" spans="1:4">
      <c r="A2649" s="719">
        <v>3665</v>
      </c>
      <c r="B2649" s="720" t="s">
        <v>2391</v>
      </c>
      <c r="C2649" s="719" t="s">
        <v>30</v>
      </c>
      <c r="D2649" s="721">
        <v>42.99</v>
      </c>
    </row>
    <row r="2650" spans="1:4">
      <c r="A2650" s="1079">
        <v>12625</v>
      </c>
      <c r="B2650" s="1080" t="s">
        <v>7245</v>
      </c>
      <c r="C2650" s="1079" t="s">
        <v>30</v>
      </c>
      <c r="D2650" s="718">
        <v>8.4600000000000009</v>
      </c>
    </row>
    <row r="2651" spans="1:4">
      <c r="A2651" s="719">
        <v>20136</v>
      </c>
      <c r="B2651" s="720" t="s">
        <v>9040</v>
      </c>
      <c r="C2651" s="719" t="s">
        <v>30</v>
      </c>
      <c r="D2651" s="721">
        <v>115.6</v>
      </c>
    </row>
    <row r="2652" spans="1:4">
      <c r="A2652" s="1079">
        <v>20144</v>
      </c>
      <c r="B2652" s="1080" t="s">
        <v>8629</v>
      </c>
      <c r="C2652" s="1079" t="s">
        <v>30</v>
      </c>
      <c r="D2652" s="718">
        <v>32.380000000000003</v>
      </c>
    </row>
    <row r="2653" spans="1:4">
      <c r="A2653" s="719">
        <v>20143</v>
      </c>
      <c r="B2653" s="720" t="s">
        <v>8630</v>
      </c>
      <c r="C2653" s="719" t="s">
        <v>30</v>
      </c>
      <c r="D2653" s="721">
        <v>31.16</v>
      </c>
    </row>
    <row r="2654" spans="1:4">
      <c r="A2654" s="1079">
        <v>20145</v>
      </c>
      <c r="B2654" s="1080" t="s">
        <v>8631</v>
      </c>
      <c r="C2654" s="1079" t="s">
        <v>30</v>
      </c>
      <c r="D2654" s="718">
        <v>74.680000000000007</v>
      </c>
    </row>
    <row r="2655" spans="1:4">
      <c r="A2655" s="719">
        <v>20146</v>
      </c>
      <c r="B2655" s="720" t="s">
        <v>8632</v>
      </c>
      <c r="C2655" s="719" t="s">
        <v>30</v>
      </c>
      <c r="D2655" s="721">
        <v>90.81</v>
      </c>
    </row>
    <row r="2656" spans="1:4">
      <c r="A2656" s="1079">
        <v>20140</v>
      </c>
      <c r="B2656" s="1080" t="s">
        <v>8633</v>
      </c>
      <c r="C2656" s="1079" t="s">
        <v>30</v>
      </c>
      <c r="D2656" s="718">
        <v>5.37</v>
      </c>
    </row>
    <row r="2657" spans="1:4">
      <c r="A2657" s="719">
        <v>20141</v>
      </c>
      <c r="B2657" s="720" t="s">
        <v>8634</v>
      </c>
      <c r="C2657" s="719" t="s">
        <v>30</v>
      </c>
      <c r="D2657" s="721">
        <v>8.08</v>
      </c>
    </row>
    <row r="2658" spans="1:4">
      <c r="A2658" s="1079">
        <v>20142</v>
      </c>
      <c r="B2658" s="1080" t="s">
        <v>8635</v>
      </c>
      <c r="C2658" s="1079" t="s">
        <v>30</v>
      </c>
      <c r="D2658" s="718">
        <v>20.53</v>
      </c>
    </row>
    <row r="2659" spans="1:4">
      <c r="A2659" s="719">
        <v>3659</v>
      </c>
      <c r="B2659" s="720" t="s">
        <v>9041</v>
      </c>
      <c r="C2659" s="719" t="s">
        <v>30</v>
      </c>
      <c r="D2659" s="721">
        <v>13.2</v>
      </c>
    </row>
    <row r="2660" spans="1:4">
      <c r="A2660" s="1079">
        <v>3660</v>
      </c>
      <c r="B2660" s="1080" t="s">
        <v>9042</v>
      </c>
      <c r="C2660" s="1079" t="s">
        <v>30</v>
      </c>
      <c r="D2660" s="718">
        <v>18.02</v>
      </c>
    </row>
    <row r="2661" spans="1:4">
      <c r="A2661" s="719">
        <v>3662</v>
      </c>
      <c r="B2661" s="720" t="s">
        <v>9043</v>
      </c>
      <c r="C2661" s="719" t="s">
        <v>30</v>
      </c>
      <c r="D2661" s="721">
        <v>6.83</v>
      </c>
    </row>
    <row r="2662" spans="1:4">
      <c r="A2662" s="1079">
        <v>3661</v>
      </c>
      <c r="B2662" s="1080" t="s">
        <v>9044</v>
      </c>
      <c r="C2662" s="1079" t="s">
        <v>30</v>
      </c>
      <c r="D2662" s="718">
        <v>10.130000000000001</v>
      </c>
    </row>
    <row r="2663" spans="1:4">
      <c r="A2663" s="719">
        <v>3658</v>
      </c>
      <c r="B2663" s="720" t="s">
        <v>9045</v>
      </c>
      <c r="C2663" s="719" t="s">
        <v>30</v>
      </c>
      <c r="D2663" s="721">
        <v>12.93</v>
      </c>
    </row>
    <row r="2664" spans="1:4">
      <c r="A2664" s="1079">
        <v>3670</v>
      </c>
      <c r="B2664" s="1080" t="s">
        <v>9046</v>
      </c>
      <c r="C2664" s="1079" t="s">
        <v>30</v>
      </c>
      <c r="D2664" s="718">
        <v>18.28</v>
      </c>
    </row>
    <row r="2665" spans="1:4">
      <c r="A2665" s="719">
        <v>3666</v>
      </c>
      <c r="B2665" s="720" t="s">
        <v>9047</v>
      </c>
      <c r="C2665" s="719" t="s">
        <v>30</v>
      </c>
      <c r="D2665" s="721">
        <v>2.86</v>
      </c>
    </row>
    <row r="2666" spans="1:4">
      <c r="A2666" s="1079">
        <v>14157</v>
      </c>
      <c r="B2666" s="1080" t="s">
        <v>2392</v>
      </c>
      <c r="C2666" s="1079" t="s">
        <v>30</v>
      </c>
      <c r="D2666" s="718">
        <v>1.46</v>
      </c>
    </row>
    <row r="2667" spans="1:4">
      <c r="A2667" s="719">
        <v>10865</v>
      </c>
      <c r="B2667" s="720" t="s">
        <v>9048</v>
      </c>
      <c r="C2667" s="719" t="s">
        <v>30</v>
      </c>
      <c r="D2667" s="721">
        <v>11.73</v>
      </c>
    </row>
    <row r="2668" spans="1:4">
      <c r="A2668" s="1079">
        <v>3653</v>
      </c>
      <c r="B2668" s="1080" t="s">
        <v>2393</v>
      </c>
      <c r="C2668" s="1079" t="s">
        <v>30</v>
      </c>
      <c r="D2668" s="718">
        <v>23.69</v>
      </c>
    </row>
    <row r="2669" spans="1:4">
      <c r="A2669" s="719">
        <v>3649</v>
      </c>
      <c r="B2669" s="720" t="s">
        <v>2394</v>
      </c>
      <c r="C2669" s="719" t="s">
        <v>30</v>
      </c>
      <c r="D2669" s="721">
        <v>60.66</v>
      </c>
    </row>
    <row r="2670" spans="1:4">
      <c r="A2670" s="1079">
        <v>3651</v>
      </c>
      <c r="B2670" s="1080" t="s">
        <v>2395</v>
      </c>
      <c r="C2670" s="1079" t="s">
        <v>30</v>
      </c>
      <c r="D2670" s="718">
        <v>91.35</v>
      </c>
    </row>
    <row r="2671" spans="1:4">
      <c r="A2671" s="719">
        <v>3650</v>
      </c>
      <c r="B2671" s="720" t="s">
        <v>2396</v>
      </c>
      <c r="C2671" s="719" t="s">
        <v>30</v>
      </c>
      <c r="D2671" s="721">
        <v>127.25</v>
      </c>
    </row>
    <row r="2672" spans="1:4">
      <c r="A2672" s="1079">
        <v>3645</v>
      </c>
      <c r="B2672" s="1080" t="s">
        <v>11003</v>
      </c>
      <c r="C2672" s="1079" t="s">
        <v>30</v>
      </c>
      <c r="D2672" s="718">
        <v>277.60000000000002</v>
      </c>
    </row>
    <row r="2673" spans="1:4">
      <c r="A2673" s="719">
        <v>3646</v>
      </c>
      <c r="B2673" s="720" t="s">
        <v>2397</v>
      </c>
      <c r="C2673" s="719" t="s">
        <v>30</v>
      </c>
      <c r="D2673" s="721">
        <v>451.97</v>
      </c>
    </row>
    <row r="2674" spans="1:4">
      <c r="A2674" s="1079">
        <v>3647</v>
      </c>
      <c r="B2674" s="1080" t="s">
        <v>2398</v>
      </c>
      <c r="C2674" s="1079" t="s">
        <v>30</v>
      </c>
      <c r="D2674" s="718">
        <v>518.99</v>
      </c>
    </row>
    <row r="2675" spans="1:4">
      <c r="A2675" s="719">
        <v>39875</v>
      </c>
      <c r="B2675" s="720" t="s">
        <v>7246</v>
      </c>
      <c r="C2675" s="719" t="s">
        <v>30</v>
      </c>
      <c r="D2675" s="721">
        <v>274.33999999999997</v>
      </c>
    </row>
    <row r="2676" spans="1:4">
      <c r="A2676" s="1079">
        <v>39876</v>
      </c>
      <c r="B2676" s="1080" t="s">
        <v>7247</v>
      </c>
      <c r="C2676" s="1079" t="s">
        <v>30</v>
      </c>
      <c r="D2676" s="718">
        <v>343.47</v>
      </c>
    </row>
    <row r="2677" spans="1:4">
      <c r="A2677" s="719">
        <v>39877</v>
      </c>
      <c r="B2677" s="720" t="s">
        <v>7248</v>
      </c>
      <c r="C2677" s="719" t="s">
        <v>30</v>
      </c>
      <c r="D2677" s="721">
        <v>476.38</v>
      </c>
    </row>
    <row r="2678" spans="1:4">
      <c r="A2678" s="1079">
        <v>39878</v>
      </c>
      <c r="B2678" s="1080" t="s">
        <v>7249</v>
      </c>
      <c r="C2678" s="1079" t="s">
        <v>30</v>
      </c>
      <c r="D2678" s="718">
        <v>629.22</v>
      </c>
    </row>
    <row r="2679" spans="1:4">
      <c r="A2679" s="719">
        <v>39872</v>
      </c>
      <c r="B2679" s="720" t="s">
        <v>7250</v>
      </c>
      <c r="C2679" s="719" t="s">
        <v>30</v>
      </c>
      <c r="D2679" s="721">
        <v>188.13</v>
      </c>
    </row>
    <row r="2680" spans="1:4">
      <c r="A2680" s="1079">
        <v>39873</v>
      </c>
      <c r="B2680" s="1080" t="s">
        <v>7251</v>
      </c>
      <c r="C2680" s="1079" t="s">
        <v>30</v>
      </c>
      <c r="D2680" s="718">
        <v>218.22</v>
      </c>
    </row>
    <row r="2681" spans="1:4">
      <c r="A2681" s="719">
        <v>39874</v>
      </c>
      <c r="B2681" s="720" t="s">
        <v>7252</v>
      </c>
      <c r="C2681" s="719" t="s">
        <v>30</v>
      </c>
      <c r="D2681" s="721">
        <v>239.69</v>
      </c>
    </row>
    <row r="2682" spans="1:4">
      <c r="A2682" s="1079">
        <v>3674</v>
      </c>
      <c r="B2682" s="1080" t="s">
        <v>2399</v>
      </c>
      <c r="C2682" s="1079" t="s">
        <v>29</v>
      </c>
      <c r="D2682" s="718">
        <v>57.03</v>
      </c>
    </row>
    <row r="2683" spans="1:4">
      <c r="A2683" s="719">
        <v>3681</v>
      </c>
      <c r="B2683" s="720" t="s">
        <v>2400</v>
      </c>
      <c r="C2683" s="719" t="s">
        <v>29</v>
      </c>
      <c r="D2683" s="721">
        <v>84.86</v>
      </c>
    </row>
    <row r="2684" spans="1:4">
      <c r="A2684" s="1079">
        <v>3676</v>
      </c>
      <c r="B2684" s="1080" t="s">
        <v>2401</v>
      </c>
      <c r="C2684" s="1079" t="s">
        <v>29</v>
      </c>
      <c r="D2684" s="718">
        <v>319.35000000000002</v>
      </c>
    </row>
    <row r="2685" spans="1:4">
      <c r="A2685" s="719">
        <v>3679</v>
      </c>
      <c r="B2685" s="720" t="s">
        <v>2402</v>
      </c>
      <c r="C2685" s="719" t="s">
        <v>29</v>
      </c>
      <c r="D2685" s="721">
        <v>264.20999999999998</v>
      </c>
    </row>
    <row r="2686" spans="1:4">
      <c r="A2686" s="1079">
        <v>3672</v>
      </c>
      <c r="B2686" s="1080" t="s">
        <v>7253</v>
      </c>
      <c r="C2686" s="1079" t="s">
        <v>29</v>
      </c>
      <c r="D2686" s="718">
        <v>0.9</v>
      </c>
    </row>
    <row r="2687" spans="1:4">
      <c r="A2687" s="719">
        <v>3671</v>
      </c>
      <c r="B2687" s="720" t="s">
        <v>7254</v>
      </c>
      <c r="C2687" s="719" t="s">
        <v>29</v>
      </c>
      <c r="D2687" s="721">
        <v>0.85</v>
      </c>
    </row>
    <row r="2688" spans="1:4">
      <c r="A2688" s="1079">
        <v>3673</v>
      </c>
      <c r="B2688" s="1080" t="s">
        <v>7255</v>
      </c>
      <c r="C2688" s="1079" t="s">
        <v>29</v>
      </c>
      <c r="D2688" s="718">
        <v>1.33</v>
      </c>
    </row>
    <row r="2689" spans="1:4">
      <c r="A2689" s="719">
        <v>38394</v>
      </c>
      <c r="B2689" s="720" t="s">
        <v>10498</v>
      </c>
      <c r="C2689" s="719" t="s">
        <v>30</v>
      </c>
      <c r="D2689" s="721">
        <v>216.4</v>
      </c>
    </row>
    <row r="2690" spans="1:4">
      <c r="A2690" s="1079">
        <v>3729</v>
      </c>
      <c r="B2690" s="1080" t="s">
        <v>8636</v>
      </c>
      <c r="C2690" s="1079" t="s">
        <v>30</v>
      </c>
      <c r="D2690" s="718">
        <v>39.020000000000003</v>
      </c>
    </row>
    <row r="2691" spans="1:4">
      <c r="A2691" s="719">
        <v>63</v>
      </c>
      <c r="B2691" s="720" t="s">
        <v>8895</v>
      </c>
      <c r="C2691" s="719" t="s">
        <v>30</v>
      </c>
      <c r="D2691" s="721">
        <v>36.950000000000003</v>
      </c>
    </row>
    <row r="2692" spans="1:4">
      <c r="A2692" s="1079">
        <v>39398</v>
      </c>
      <c r="B2692" s="1080" t="s">
        <v>7256</v>
      </c>
      <c r="C2692" s="1079" t="s">
        <v>30</v>
      </c>
      <c r="D2692" s="718">
        <v>66.540000000000006</v>
      </c>
    </row>
    <row r="2693" spans="1:4" ht="30">
      <c r="A2693" s="719">
        <v>13343</v>
      </c>
      <c r="B2693" s="720" t="s">
        <v>7257</v>
      </c>
      <c r="C2693" s="719" t="s">
        <v>30</v>
      </c>
      <c r="D2693" s="721">
        <v>19.57</v>
      </c>
    </row>
    <row r="2694" spans="1:4">
      <c r="A2694" s="1079">
        <v>12118</v>
      </c>
      <c r="B2694" s="1080" t="s">
        <v>11004</v>
      </c>
      <c r="C2694" s="1079" t="s">
        <v>30</v>
      </c>
      <c r="D2694" s="718">
        <v>12.77</v>
      </c>
    </row>
    <row r="2695" spans="1:4" ht="30">
      <c r="A2695" s="719">
        <v>39482</v>
      </c>
      <c r="B2695" s="720" t="s">
        <v>11523</v>
      </c>
      <c r="C2695" s="719" t="s">
        <v>30</v>
      </c>
      <c r="D2695" s="721">
        <v>376.13</v>
      </c>
    </row>
    <row r="2696" spans="1:4" ht="30">
      <c r="A2696" s="1079">
        <v>39486</v>
      </c>
      <c r="B2696" s="1080" t="s">
        <v>11903</v>
      </c>
      <c r="C2696" s="1079" t="s">
        <v>30</v>
      </c>
      <c r="D2696" s="718">
        <v>331.39</v>
      </c>
    </row>
    <row r="2697" spans="1:4" ht="30">
      <c r="A2697" s="719">
        <v>39483</v>
      </c>
      <c r="B2697" s="720" t="s">
        <v>11524</v>
      </c>
      <c r="C2697" s="719" t="s">
        <v>30</v>
      </c>
      <c r="D2697" s="721">
        <v>358.74</v>
      </c>
    </row>
    <row r="2698" spans="1:4" ht="30">
      <c r="A2698" s="1079">
        <v>39487</v>
      </c>
      <c r="B2698" s="1080" t="s">
        <v>11525</v>
      </c>
      <c r="C2698" s="1079" t="s">
        <v>30</v>
      </c>
      <c r="D2698" s="718">
        <v>334.81</v>
      </c>
    </row>
    <row r="2699" spans="1:4" ht="30">
      <c r="A2699" s="719">
        <v>39484</v>
      </c>
      <c r="B2699" s="720" t="s">
        <v>11526</v>
      </c>
      <c r="C2699" s="719" t="s">
        <v>30</v>
      </c>
      <c r="D2699" s="721">
        <v>362.16</v>
      </c>
    </row>
    <row r="2700" spans="1:4" ht="30">
      <c r="A2700" s="1079">
        <v>39488</v>
      </c>
      <c r="B2700" s="1080" t="s">
        <v>11527</v>
      </c>
      <c r="C2700" s="1079" t="s">
        <v>30</v>
      </c>
      <c r="D2700" s="718">
        <v>338.23</v>
      </c>
    </row>
    <row r="2701" spans="1:4" ht="30">
      <c r="A2701" s="719">
        <v>39485</v>
      </c>
      <c r="B2701" s="720" t="s">
        <v>11528</v>
      </c>
      <c r="C2701" s="719" t="s">
        <v>30</v>
      </c>
      <c r="D2701" s="721">
        <v>379.28</v>
      </c>
    </row>
    <row r="2702" spans="1:4" ht="30">
      <c r="A2702" s="1079">
        <v>39489</v>
      </c>
      <c r="B2702" s="1080" t="s">
        <v>11529</v>
      </c>
      <c r="C2702" s="1079" t="s">
        <v>30</v>
      </c>
      <c r="D2702" s="718">
        <v>355.34</v>
      </c>
    </row>
    <row r="2703" spans="1:4" ht="30">
      <c r="A2703" s="719">
        <v>39494</v>
      </c>
      <c r="B2703" s="720" t="s">
        <v>11530</v>
      </c>
      <c r="C2703" s="719" t="s">
        <v>30</v>
      </c>
      <c r="D2703" s="721">
        <v>362.46</v>
      </c>
    </row>
    <row r="2704" spans="1:4" ht="30">
      <c r="A2704" s="1079">
        <v>39490</v>
      </c>
      <c r="B2704" s="1080" t="s">
        <v>11531</v>
      </c>
      <c r="C2704" s="1079" t="s">
        <v>30</v>
      </c>
      <c r="D2704" s="718">
        <v>410.87</v>
      </c>
    </row>
    <row r="2705" spans="1:4" ht="30">
      <c r="A2705" s="719">
        <v>39495</v>
      </c>
      <c r="B2705" s="720" t="s">
        <v>11532</v>
      </c>
      <c r="C2705" s="719" t="s">
        <v>30</v>
      </c>
      <c r="D2705" s="721">
        <v>376.13</v>
      </c>
    </row>
    <row r="2706" spans="1:4" ht="30">
      <c r="A2706" s="1079">
        <v>39491</v>
      </c>
      <c r="B2706" s="1080" t="s">
        <v>11533</v>
      </c>
      <c r="C2706" s="1079" t="s">
        <v>30</v>
      </c>
      <c r="D2706" s="718">
        <v>424.01</v>
      </c>
    </row>
    <row r="2707" spans="1:4" ht="30">
      <c r="A2707" s="719">
        <v>39496</v>
      </c>
      <c r="B2707" s="720" t="s">
        <v>11534</v>
      </c>
      <c r="C2707" s="719" t="s">
        <v>30</v>
      </c>
      <c r="D2707" s="721">
        <v>389.68</v>
      </c>
    </row>
    <row r="2708" spans="1:4" ht="30">
      <c r="A2708" s="1079">
        <v>39492</v>
      </c>
      <c r="B2708" s="1080" t="s">
        <v>11535</v>
      </c>
      <c r="C2708" s="1079" t="s">
        <v>30</v>
      </c>
      <c r="D2708" s="718">
        <v>426.61</v>
      </c>
    </row>
    <row r="2709" spans="1:4" ht="30">
      <c r="A2709" s="719">
        <v>39497</v>
      </c>
      <c r="B2709" s="720" t="s">
        <v>11904</v>
      </c>
      <c r="C2709" s="719" t="s">
        <v>30</v>
      </c>
      <c r="D2709" s="721">
        <v>403.35</v>
      </c>
    </row>
    <row r="2710" spans="1:4" ht="30">
      <c r="A2710" s="1079">
        <v>39493</v>
      </c>
      <c r="B2710" s="1080" t="s">
        <v>11536</v>
      </c>
      <c r="C2710" s="1079" t="s">
        <v>30</v>
      </c>
      <c r="D2710" s="718">
        <v>451.36</v>
      </c>
    </row>
    <row r="2711" spans="1:4" ht="30">
      <c r="A2711" s="719">
        <v>39500</v>
      </c>
      <c r="B2711" s="720" t="s">
        <v>11537</v>
      </c>
      <c r="C2711" s="719" t="s">
        <v>30</v>
      </c>
      <c r="D2711" s="721">
        <v>452.84</v>
      </c>
    </row>
    <row r="2712" spans="1:4" ht="45">
      <c r="A2712" s="1079">
        <v>39498</v>
      </c>
      <c r="B2712" s="1080" t="s">
        <v>11538</v>
      </c>
      <c r="C2712" s="1079" t="s">
        <v>30</v>
      </c>
      <c r="D2712" s="718">
        <v>503.54</v>
      </c>
    </row>
    <row r="2713" spans="1:4" ht="30">
      <c r="A2713" s="719">
        <v>39501</v>
      </c>
      <c r="B2713" s="720" t="s">
        <v>11539</v>
      </c>
      <c r="C2713" s="719" t="s">
        <v>30</v>
      </c>
      <c r="D2713" s="721">
        <v>464.63</v>
      </c>
    </row>
    <row r="2714" spans="1:4" ht="45">
      <c r="A2714" s="1079">
        <v>39499</v>
      </c>
      <c r="B2714" s="1080" t="s">
        <v>11540</v>
      </c>
      <c r="C2714" s="1079" t="s">
        <v>30</v>
      </c>
      <c r="D2714" s="718">
        <v>546.25</v>
      </c>
    </row>
    <row r="2715" spans="1:4">
      <c r="A2715" s="719">
        <v>3731</v>
      </c>
      <c r="B2715" s="720" t="s">
        <v>10273</v>
      </c>
      <c r="C2715" s="719" t="s">
        <v>0</v>
      </c>
      <c r="D2715" s="721">
        <v>41</v>
      </c>
    </row>
    <row r="2716" spans="1:4">
      <c r="A2716" s="1079">
        <v>3733</v>
      </c>
      <c r="B2716" s="1080" t="s">
        <v>10274</v>
      </c>
      <c r="C2716" s="1079" t="s">
        <v>0</v>
      </c>
      <c r="D2716" s="718">
        <v>44.17</v>
      </c>
    </row>
    <row r="2717" spans="1:4">
      <c r="A2717" s="719">
        <v>38137</v>
      </c>
      <c r="B2717" s="720" t="s">
        <v>7258</v>
      </c>
      <c r="C2717" s="719" t="s">
        <v>0</v>
      </c>
      <c r="D2717" s="721">
        <v>41.24</v>
      </c>
    </row>
    <row r="2718" spans="1:4">
      <c r="A2718" s="1079">
        <v>38135</v>
      </c>
      <c r="B2718" s="1080" t="s">
        <v>11541</v>
      </c>
      <c r="C2718" s="1079" t="s">
        <v>0</v>
      </c>
      <c r="D2718" s="718">
        <v>52.28</v>
      </c>
    </row>
    <row r="2719" spans="1:4">
      <c r="A2719" s="719">
        <v>38138</v>
      </c>
      <c r="B2719" s="720" t="s">
        <v>7259</v>
      </c>
      <c r="C2719" s="719" t="s">
        <v>0</v>
      </c>
      <c r="D2719" s="721">
        <v>40.5</v>
      </c>
    </row>
    <row r="2720" spans="1:4" ht="30">
      <c r="A2720" s="1079">
        <v>3736</v>
      </c>
      <c r="B2720" s="1080" t="s">
        <v>9733</v>
      </c>
      <c r="C2720" s="1079" t="s">
        <v>0</v>
      </c>
      <c r="D2720" s="718">
        <v>38.5</v>
      </c>
    </row>
    <row r="2721" spans="1:4" ht="30">
      <c r="A2721" s="719">
        <v>3741</v>
      </c>
      <c r="B2721" s="720" t="s">
        <v>9734</v>
      </c>
      <c r="C2721" s="719" t="s">
        <v>0</v>
      </c>
      <c r="D2721" s="721">
        <v>40.130000000000003</v>
      </c>
    </row>
    <row r="2722" spans="1:4" ht="30">
      <c r="A2722" s="1079">
        <v>3745</v>
      </c>
      <c r="B2722" s="1080" t="s">
        <v>9735</v>
      </c>
      <c r="C2722" s="1079" t="s">
        <v>0</v>
      </c>
      <c r="D2722" s="718">
        <v>43.27</v>
      </c>
    </row>
    <row r="2723" spans="1:4" ht="30">
      <c r="A2723" s="719">
        <v>3743</v>
      </c>
      <c r="B2723" s="720" t="s">
        <v>9736</v>
      </c>
      <c r="C2723" s="719" t="s">
        <v>0</v>
      </c>
      <c r="D2723" s="721">
        <v>39.99</v>
      </c>
    </row>
    <row r="2724" spans="1:4" ht="30">
      <c r="A2724" s="1079">
        <v>3744</v>
      </c>
      <c r="B2724" s="1080" t="s">
        <v>9737</v>
      </c>
      <c r="C2724" s="1079" t="s">
        <v>0</v>
      </c>
      <c r="D2724" s="718">
        <v>44.02</v>
      </c>
    </row>
    <row r="2725" spans="1:4" ht="30">
      <c r="A2725" s="719">
        <v>3739</v>
      </c>
      <c r="B2725" s="720" t="s">
        <v>9738</v>
      </c>
      <c r="C2725" s="719" t="s">
        <v>0</v>
      </c>
      <c r="D2725" s="721">
        <v>46.25</v>
      </c>
    </row>
    <row r="2726" spans="1:4" ht="30">
      <c r="A2726" s="1079">
        <v>3737</v>
      </c>
      <c r="B2726" s="1080" t="s">
        <v>9739</v>
      </c>
      <c r="C2726" s="1079" t="s">
        <v>0</v>
      </c>
      <c r="D2726" s="718">
        <v>48.49</v>
      </c>
    </row>
    <row r="2727" spans="1:4" ht="30">
      <c r="A2727" s="719">
        <v>3738</v>
      </c>
      <c r="B2727" s="720" t="s">
        <v>9740</v>
      </c>
      <c r="C2727" s="719" t="s">
        <v>0</v>
      </c>
      <c r="D2727" s="721">
        <v>55.95</v>
      </c>
    </row>
    <row r="2728" spans="1:4" ht="30">
      <c r="A2728" s="1079">
        <v>3747</v>
      </c>
      <c r="B2728" s="1080" t="s">
        <v>9741</v>
      </c>
      <c r="C2728" s="1079" t="s">
        <v>0</v>
      </c>
      <c r="D2728" s="718">
        <v>44.02</v>
      </c>
    </row>
    <row r="2729" spans="1:4" ht="30">
      <c r="A2729" s="719">
        <v>11649</v>
      </c>
      <c r="B2729" s="720" t="s">
        <v>9742</v>
      </c>
      <c r="C2729" s="719" t="s">
        <v>30</v>
      </c>
      <c r="D2729" s="721">
        <v>319.33999999999997</v>
      </c>
    </row>
    <row r="2730" spans="1:4" ht="30">
      <c r="A2730" s="1079">
        <v>11650</v>
      </c>
      <c r="B2730" s="1080" t="s">
        <v>9743</v>
      </c>
      <c r="C2730" s="1079" t="s">
        <v>30</v>
      </c>
      <c r="D2730" s="718">
        <v>544.29</v>
      </c>
    </row>
    <row r="2731" spans="1:4" ht="30">
      <c r="A2731" s="719">
        <v>3742</v>
      </c>
      <c r="B2731" s="720" t="s">
        <v>9744</v>
      </c>
      <c r="C2731" s="719" t="s">
        <v>0</v>
      </c>
      <c r="D2731" s="721">
        <v>58.04</v>
      </c>
    </row>
    <row r="2732" spans="1:4" ht="30">
      <c r="A2732" s="1079">
        <v>3746</v>
      </c>
      <c r="B2732" s="1080" t="s">
        <v>9745</v>
      </c>
      <c r="C2732" s="1079" t="s">
        <v>0</v>
      </c>
      <c r="D2732" s="718">
        <v>67.77</v>
      </c>
    </row>
    <row r="2733" spans="1:4">
      <c r="A2733" s="719">
        <v>13250</v>
      </c>
      <c r="B2733" s="720" t="s">
        <v>7260</v>
      </c>
      <c r="C2733" s="719" t="s">
        <v>30</v>
      </c>
      <c r="D2733" s="721">
        <v>0.56000000000000005</v>
      </c>
    </row>
    <row r="2734" spans="1:4">
      <c r="A2734" s="1079">
        <v>11641</v>
      </c>
      <c r="B2734" s="1080" t="s">
        <v>2403</v>
      </c>
      <c r="C2734" s="1079" t="s">
        <v>0</v>
      </c>
      <c r="D2734" s="718">
        <v>9.42</v>
      </c>
    </row>
    <row r="2735" spans="1:4">
      <c r="A2735" s="719">
        <v>21106</v>
      </c>
      <c r="B2735" s="720" t="s">
        <v>2404</v>
      </c>
      <c r="C2735" s="719" t="s">
        <v>26</v>
      </c>
      <c r="D2735" s="721">
        <v>27.79</v>
      </c>
    </row>
    <row r="2736" spans="1:4">
      <c r="A2736" s="1079">
        <v>3755</v>
      </c>
      <c r="B2736" s="1080" t="s">
        <v>7261</v>
      </c>
      <c r="C2736" s="1079" t="s">
        <v>30</v>
      </c>
      <c r="D2736" s="718">
        <v>14.11</v>
      </c>
    </row>
    <row r="2737" spans="1:4">
      <c r="A2737" s="719">
        <v>3750</v>
      </c>
      <c r="B2737" s="720" t="s">
        <v>7262</v>
      </c>
      <c r="C2737" s="719" t="s">
        <v>30</v>
      </c>
      <c r="D2737" s="721">
        <v>18.97</v>
      </c>
    </row>
    <row r="2738" spans="1:4">
      <c r="A2738" s="1079">
        <v>3756</v>
      </c>
      <c r="B2738" s="1080" t="s">
        <v>7263</v>
      </c>
      <c r="C2738" s="1079" t="s">
        <v>30</v>
      </c>
      <c r="D2738" s="718">
        <v>35.450000000000003</v>
      </c>
    </row>
    <row r="2739" spans="1:4">
      <c r="A2739" s="719">
        <v>39377</v>
      </c>
      <c r="B2739" s="720" t="s">
        <v>8637</v>
      </c>
      <c r="C2739" s="719" t="s">
        <v>30</v>
      </c>
      <c r="D2739" s="721">
        <v>105.03</v>
      </c>
    </row>
    <row r="2740" spans="1:4">
      <c r="A2740" s="1079">
        <v>38191</v>
      </c>
      <c r="B2740" s="1080" t="s">
        <v>10275</v>
      </c>
      <c r="C2740" s="1079" t="s">
        <v>30</v>
      </c>
      <c r="D2740" s="718">
        <v>7.82</v>
      </c>
    </row>
    <row r="2741" spans="1:4">
      <c r="A2741" s="719">
        <v>39381</v>
      </c>
      <c r="B2741" s="720" t="s">
        <v>8638</v>
      </c>
      <c r="C2741" s="719" t="s">
        <v>30</v>
      </c>
      <c r="D2741" s="721">
        <v>7.29</v>
      </c>
    </row>
    <row r="2742" spans="1:4">
      <c r="A2742" s="1079">
        <v>38780</v>
      </c>
      <c r="B2742" s="1080" t="s">
        <v>7264</v>
      </c>
      <c r="C2742" s="1079" t="s">
        <v>30</v>
      </c>
      <c r="D2742" s="718">
        <v>8.92</v>
      </c>
    </row>
    <row r="2743" spans="1:4">
      <c r="A2743" s="719">
        <v>38781</v>
      </c>
      <c r="B2743" s="720" t="s">
        <v>7265</v>
      </c>
      <c r="C2743" s="719" t="s">
        <v>30</v>
      </c>
      <c r="D2743" s="721">
        <v>30.12</v>
      </c>
    </row>
    <row r="2744" spans="1:4">
      <c r="A2744" s="1079">
        <v>38192</v>
      </c>
      <c r="B2744" s="1080" t="s">
        <v>7266</v>
      </c>
      <c r="C2744" s="1079" t="s">
        <v>30</v>
      </c>
      <c r="D2744" s="718">
        <v>54.51</v>
      </c>
    </row>
    <row r="2745" spans="1:4">
      <c r="A2745" s="719">
        <v>3753</v>
      </c>
      <c r="B2745" s="720" t="s">
        <v>11542</v>
      </c>
      <c r="C2745" s="719" t="s">
        <v>30</v>
      </c>
      <c r="D2745" s="721">
        <v>4.7699999999999996</v>
      </c>
    </row>
    <row r="2746" spans="1:4">
      <c r="A2746" s="1079">
        <v>38782</v>
      </c>
      <c r="B2746" s="1080" t="s">
        <v>7267</v>
      </c>
      <c r="C2746" s="1079" t="s">
        <v>30</v>
      </c>
      <c r="D2746" s="718">
        <v>6.21</v>
      </c>
    </row>
    <row r="2747" spans="1:4">
      <c r="A2747" s="719">
        <v>38778</v>
      </c>
      <c r="B2747" s="720" t="s">
        <v>8639</v>
      </c>
      <c r="C2747" s="719" t="s">
        <v>30</v>
      </c>
      <c r="D2747" s="721">
        <v>4.66</v>
      </c>
    </row>
    <row r="2748" spans="1:4">
      <c r="A2748" s="1079">
        <v>38779</v>
      </c>
      <c r="B2748" s="1080" t="s">
        <v>7268</v>
      </c>
      <c r="C2748" s="1079" t="s">
        <v>30</v>
      </c>
      <c r="D2748" s="718">
        <v>4.9400000000000004</v>
      </c>
    </row>
    <row r="2749" spans="1:4">
      <c r="A2749" s="719">
        <v>39388</v>
      </c>
      <c r="B2749" s="720" t="s">
        <v>7269</v>
      </c>
      <c r="C2749" s="719" t="s">
        <v>30</v>
      </c>
      <c r="D2749" s="721">
        <v>24.08</v>
      </c>
    </row>
    <row r="2750" spans="1:4">
      <c r="A2750" s="1079">
        <v>39387</v>
      </c>
      <c r="B2750" s="1080" t="s">
        <v>7270</v>
      </c>
      <c r="C2750" s="1079" t="s">
        <v>30</v>
      </c>
      <c r="D2750" s="718">
        <v>40.61</v>
      </c>
    </row>
    <row r="2751" spans="1:4">
      <c r="A2751" s="719">
        <v>39386</v>
      </c>
      <c r="B2751" s="720" t="s">
        <v>7271</v>
      </c>
      <c r="C2751" s="719" t="s">
        <v>30</v>
      </c>
      <c r="D2751" s="721">
        <v>26.86</v>
      </c>
    </row>
    <row r="2752" spans="1:4">
      <c r="A2752" s="1079">
        <v>38194</v>
      </c>
      <c r="B2752" s="1080" t="s">
        <v>7272</v>
      </c>
      <c r="C2752" s="1079" t="s">
        <v>30</v>
      </c>
      <c r="D2752" s="718">
        <v>22.9</v>
      </c>
    </row>
    <row r="2753" spans="1:4">
      <c r="A2753" s="719">
        <v>38193</v>
      </c>
      <c r="B2753" s="720" t="s">
        <v>7273</v>
      </c>
      <c r="C2753" s="719" t="s">
        <v>30</v>
      </c>
      <c r="D2753" s="721">
        <v>16.940000000000001</v>
      </c>
    </row>
    <row r="2754" spans="1:4">
      <c r="A2754" s="1079">
        <v>12216</v>
      </c>
      <c r="B2754" s="1080" t="s">
        <v>7274</v>
      </c>
      <c r="C2754" s="1079" t="s">
        <v>30</v>
      </c>
      <c r="D2754" s="718">
        <v>27.26</v>
      </c>
    </row>
    <row r="2755" spans="1:4">
      <c r="A2755" s="719">
        <v>3757</v>
      </c>
      <c r="B2755" s="720" t="s">
        <v>7275</v>
      </c>
      <c r="C2755" s="719" t="s">
        <v>30</v>
      </c>
      <c r="D2755" s="721">
        <v>31.52</v>
      </c>
    </row>
    <row r="2756" spans="1:4">
      <c r="A2756" s="1079">
        <v>3758</v>
      </c>
      <c r="B2756" s="1080" t="s">
        <v>7276</v>
      </c>
      <c r="C2756" s="1079" t="s">
        <v>30</v>
      </c>
      <c r="D2756" s="718">
        <v>36.75</v>
      </c>
    </row>
    <row r="2757" spans="1:4">
      <c r="A2757" s="719">
        <v>12214</v>
      </c>
      <c r="B2757" s="720" t="s">
        <v>7277</v>
      </c>
      <c r="C2757" s="719" t="s">
        <v>30</v>
      </c>
      <c r="D2757" s="721">
        <v>12.58</v>
      </c>
    </row>
    <row r="2758" spans="1:4">
      <c r="A2758" s="1079">
        <v>3749</v>
      </c>
      <c r="B2758" s="1080" t="s">
        <v>7278</v>
      </c>
      <c r="C2758" s="1079" t="s">
        <v>30</v>
      </c>
      <c r="D2758" s="718">
        <v>22.43</v>
      </c>
    </row>
    <row r="2759" spans="1:4">
      <c r="A2759" s="719">
        <v>3751</v>
      </c>
      <c r="B2759" s="720" t="s">
        <v>7279</v>
      </c>
      <c r="C2759" s="719" t="s">
        <v>30</v>
      </c>
      <c r="D2759" s="721">
        <v>30.61</v>
      </c>
    </row>
    <row r="2760" spans="1:4">
      <c r="A2760" s="1079">
        <v>39376</v>
      </c>
      <c r="B2760" s="1080" t="s">
        <v>8640</v>
      </c>
      <c r="C2760" s="1079" t="s">
        <v>30</v>
      </c>
      <c r="D2760" s="718">
        <v>25.8</v>
      </c>
    </row>
    <row r="2761" spans="1:4">
      <c r="A2761" s="719">
        <v>3752</v>
      </c>
      <c r="B2761" s="720" t="s">
        <v>7280</v>
      </c>
      <c r="C2761" s="719" t="s">
        <v>30</v>
      </c>
      <c r="D2761" s="721">
        <v>50.49</v>
      </c>
    </row>
    <row r="2762" spans="1:4" ht="30">
      <c r="A2762" s="1079">
        <v>746</v>
      </c>
      <c r="B2762" s="1080" t="s">
        <v>11543</v>
      </c>
      <c r="C2762" s="1079" t="s">
        <v>30</v>
      </c>
      <c r="D2762" s="718">
        <v>3360</v>
      </c>
    </row>
    <row r="2763" spans="1:4">
      <c r="A2763" s="719">
        <v>36521</v>
      </c>
      <c r="B2763" s="720" t="s">
        <v>2405</v>
      </c>
      <c r="C2763" s="719" t="s">
        <v>30</v>
      </c>
      <c r="D2763" s="721">
        <v>115.86</v>
      </c>
    </row>
    <row r="2764" spans="1:4">
      <c r="A2764" s="1079">
        <v>36794</v>
      </c>
      <c r="B2764" s="1080" t="s">
        <v>2406</v>
      </c>
      <c r="C2764" s="1079" t="s">
        <v>30</v>
      </c>
      <c r="D2764" s="718">
        <v>118.11</v>
      </c>
    </row>
    <row r="2765" spans="1:4">
      <c r="A2765" s="719">
        <v>10426</v>
      </c>
      <c r="B2765" s="720" t="s">
        <v>2407</v>
      </c>
      <c r="C2765" s="719" t="s">
        <v>30</v>
      </c>
      <c r="D2765" s="721">
        <v>170.11</v>
      </c>
    </row>
    <row r="2766" spans="1:4">
      <c r="A2766" s="1079">
        <v>10425</v>
      </c>
      <c r="B2766" s="1080" t="s">
        <v>2408</v>
      </c>
      <c r="C2766" s="1079" t="s">
        <v>30</v>
      </c>
      <c r="D2766" s="718">
        <v>75.010000000000005</v>
      </c>
    </row>
    <row r="2767" spans="1:4">
      <c r="A2767" s="719">
        <v>10431</v>
      </c>
      <c r="B2767" s="720" t="s">
        <v>2409</v>
      </c>
      <c r="C2767" s="719" t="s">
        <v>30</v>
      </c>
      <c r="D2767" s="721">
        <v>186.62</v>
      </c>
    </row>
    <row r="2768" spans="1:4">
      <c r="A2768" s="1079">
        <v>10429</v>
      </c>
      <c r="B2768" s="1080" t="s">
        <v>2410</v>
      </c>
      <c r="C2768" s="1079" t="s">
        <v>30</v>
      </c>
      <c r="D2768" s="718">
        <v>89.46</v>
      </c>
    </row>
    <row r="2769" spans="1:4">
      <c r="A2769" s="719">
        <v>20269</v>
      </c>
      <c r="B2769" s="720" t="s">
        <v>2411</v>
      </c>
      <c r="C2769" s="719" t="s">
        <v>30</v>
      </c>
      <c r="D2769" s="721">
        <v>73.73</v>
      </c>
    </row>
    <row r="2770" spans="1:4">
      <c r="A2770" s="1079">
        <v>20270</v>
      </c>
      <c r="B2770" s="1080" t="s">
        <v>2412</v>
      </c>
      <c r="C2770" s="1079" t="s">
        <v>30</v>
      </c>
      <c r="D2770" s="718">
        <v>80.290000000000006</v>
      </c>
    </row>
    <row r="2771" spans="1:4">
      <c r="A2771" s="719">
        <v>11696</v>
      </c>
      <c r="B2771" s="720" t="s">
        <v>2413</v>
      </c>
      <c r="C2771" s="719" t="s">
        <v>30</v>
      </c>
      <c r="D2771" s="721">
        <v>117.3</v>
      </c>
    </row>
    <row r="2772" spans="1:4">
      <c r="A2772" s="1079">
        <v>10427</v>
      </c>
      <c r="B2772" s="1080" t="s">
        <v>2414</v>
      </c>
      <c r="C2772" s="1079" t="s">
        <v>30</v>
      </c>
      <c r="D2772" s="718">
        <v>210.33</v>
      </c>
    </row>
    <row r="2773" spans="1:4">
      <c r="A2773" s="719">
        <v>10428</v>
      </c>
      <c r="B2773" s="720" t="s">
        <v>2415</v>
      </c>
      <c r="C2773" s="719" t="s">
        <v>30</v>
      </c>
      <c r="D2773" s="721">
        <v>213.47</v>
      </c>
    </row>
    <row r="2774" spans="1:4">
      <c r="A2774" s="1079">
        <v>40932</v>
      </c>
      <c r="B2774" s="1080" t="s">
        <v>9049</v>
      </c>
      <c r="C2774" s="1079" t="s">
        <v>161</v>
      </c>
      <c r="D2774" s="718">
        <v>3318.34</v>
      </c>
    </row>
    <row r="2775" spans="1:4">
      <c r="A2775" s="719">
        <v>10853</v>
      </c>
      <c r="B2775" s="720" t="s">
        <v>2416</v>
      </c>
      <c r="C2775" s="719" t="s">
        <v>30</v>
      </c>
      <c r="D2775" s="721">
        <v>62.75</v>
      </c>
    </row>
    <row r="2776" spans="1:4">
      <c r="A2776" s="1079">
        <v>5093</v>
      </c>
      <c r="B2776" s="1080" t="s">
        <v>9746</v>
      </c>
      <c r="C2776" s="1079" t="s">
        <v>1803</v>
      </c>
      <c r="D2776" s="718">
        <v>12.49</v>
      </c>
    </row>
    <row r="2777" spans="1:4" ht="30">
      <c r="A2777" s="719">
        <v>37768</v>
      </c>
      <c r="B2777" s="720" t="s">
        <v>2417</v>
      </c>
      <c r="C2777" s="719" t="s">
        <v>30</v>
      </c>
      <c r="D2777" s="721">
        <v>70000</v>
      </c>
    </row>
    <row r="2778" spans="1:4">
      <c r="A2778" s="1079">
        <v>37773</v>
      </c>
      <c r="B2778" s="1080" t="s">
        <v>2418</v>
      </c>
      <c r="C2778" s="1079" t="s">
        <v>30</v>
      </c>
      <c r="D2778" s="718">
        <v>59441.8</v>
      </c>
    </row>
    <row r="2779" spans="1:4">
      <c r="A2779" s="719">
        <v>37769</v>
      </c>
      <c r="B2779" s="720" t="s">
        <v>2419</v>
      </c>
      <c r="C2779" s="719" t="s">
        <v>30</v>
      </c>
      <c r="D2779" s="721">
        <v>99513.06</v>
      </c>
    </row>
    <row r="2780" spans="1:4">
      <c r="A2780" s="1079">
        <v>37770</v>
      </c>
      <c r="B2780" s="1080" t="s">
        <v>2420</v>
      </c>
      <c r="C2780" s="1079" t="s">
        <v>30</v>
      </c>
      <c r="D2780" s="718">
        <v>168889.54</v>
      </c>
    </row>
    <row r="2781" spans="1:4">
      <c r="A2781" s="719">
        <v>38382</v>
      </c>
      <c r="B2781" s="720" t="s">
        <v>10499</v>
      </c>
      <c r="C2781" s="719" t="s">
        <v>30</v>
      </c>
      <c r="D2781" s="721">
        <v>7.87</v>
      </c>
    </row>
    <row r="2782" spans="1:4">
      <c r="A2782" s="1079">
        <v>6091</v>
      </c>
      <c r="B2782" s="1080" t="s">
        <v>8641</v>
      </c>
      <c r="C2782" s="1079" t="s">
        <v>1415</v>
      </c>
      <c r="D2782" s="718">
        <v>13.48</v>
      </c>
    </row>
    <row r="2783" spans="1:4">
      <c r="A2783" s="719">
        <v>38383</v>
      </c>
      <c r="B2783" s="720" t="s">
        <v>10500</v>
      </c>
      <c r="C2783" s="719" t="s">
        <v>30</v>
      </c>
      <c r="D2783" s="721">
        <v>1.47</v>
      </c>
    </row>
    <row r="2784" spans="1:4">
      <c r="A2784" s="1079">
        <v>3768</v>
      </c>
      <c r="B2784" s="1080" t="s">
        <v>2421</v>
      </c>
      <c r="C2784" s="1079" t="s">
        <v>30</v>
      </c>
      <c r="D2784" s="718">
        <v>2.91</v>
      </c>
    </row>
    <row r="2785" spans="1:4">
      <c r="A2785" s="719">
        <v>3767</v>
      </c>
      <c r="B2785" s="720" t="s">
        <v>2422</v>
      </c>
      <c r="C2785" s="719" t="s">
        <v>30</v>
      </c>
      <c r="D2785" s="721">
        <v>0.69</v>
      </c>
    </row>
    <row r="2786" spans="1:4">
      <c r="A2786" s="1079">
        <v>13192</v>
      </c>
      <c r="B2786" s="1080" t="s">
        <v>2423</v>
      </c>
      <c r="C2786" s="1079" t="s">
        <v>30</v>
      </c>
      <c r="D2786" s="718">
        <v>6002.28</v>
      </c>
    </row>
    <row r="2787" spans="1:4">
      <c r="A2787" s="719">
        <v>38413</v>
      </c>
      <c r="B2787" s="720" t="s">
        <v>7281</v>
      </c>
      <c r="C2787" s="719" t="s">
        <v>30</v>
      </c>
      <c r="D2787" s="721">
        <v>992.69</v>
      </c>
    </row>
    <row r="2788" spans="1:4">
      <c r="A2788" s="1079">
        <v>20193</v>
      </c>
      <c r="B2788" s="1080" t="s">
        <v>11905</v>
      </c>
      <c r="C2788" s="1079" t="s">
        <v>1909</v>
      </c>
      <c r="D2788" s="718">
        <v>4.99</v>
      </c>
    </row>
    <row r="2789" spans="1:4">
      <c r="A2789" s="719">
        <v>10527</v>
      </c>
      <c r="B2789" s="720" t="s">
        <v>11906</v>
      </c>
      <c r="C2789" s="719" t="s">
        <v>1519</v>
      </c>
      <c r="D2789" s="721">
        <v>15</v>
      </c>
    </row>
    <row r="2790" spans="1:4" ht="30">
      <c r="A2790" s="1079">
        <v>41805</v>
      </c>
      <c r="B2790" s="1080" t="s">
        <v>11907</v>
      </c>
      <c r="C2790" s="1079" t="s">
        <v>161</v>
      </c>
      <c r="D2790" s="718">
        <v>380</v>
      </c>
    </row>
    <row r="2791" spans="1:4">
      <c r="A2791" s="719">
        <v>40271</v>
      </c>
      <c r="B2791" s="720" t="s">
        <v>11908</v>
      </c>
      <c r="C2791" s="719" t="s">
        <v>161</v>
      </c>
      <c r="D2791" s="721">
        <v>9.75</v>
      </c>
    </row>
    <row r="2792" spans="1:4">
      <c r="A2792" s="1079">
        <v>40287</v>
      </c>
      <c r="B2792" s="1080" t="s">
        <v>11544</v>
      </c>
      <c r="C2792" s="1079" t="s">
        <v>161</v>
      </c>
      <c r="D2792" s="718">
        <v>3.75</v>
      </c>
    </row>
    <row r="2793" spans="1:4">
      <c r="A2793" s="719">
        <v>40295</v>
      </c>
      <c r="B2793" s="720" t="s">
        <v>11909</v>
      </c>
      <c r="C2793" s="719" t="s">
        <v>171</v>
      </c>
      <c r="D2793" s="721">
        <v>2.4500000000000002</v>
      </c>
    </row>
    <row r="2794" spans="1:4">
      <c r="A2794" s="1079">
        <v>745</v>
      </c>
      <c r="B2794" s="1080" t="s">
        <v>11910</v>
      </c>
      <c r="C2794" s="1079" t="s">
        <v>171</v>
      </c>
      <c r="D2794" s="718">
        <v>2.59</v>
      </c>
    </row>
    <row r="2795" spans="1:4" ht="45">
      <c r="A2795" s="719">
        <v>4084</v>
      </c>
      <c r="B2795" s="720" t="s">
        <v>11911</v>
      </c>
      <c r="C2795" s="719" t="s">
        <v>171</v>
      </c>
      <c r="D2795" s="721">
        <v>1.24</v>
      </c>
    </row>
    <row r="2796" spans="1:4" ht="45">
      <c r="A2796" s="1079">
        <v>743</v>
      </c>
      <c r="B2796" s="1080" t="s">
        <v>11912</v>
      </c>
      <c r="C2796" s="1079" t="s">
        <v>171</v>
      </c>
      <c r="D2796" s="718">
        <v>1.24</v>
      </c>
    </row>
    <row r="2797" spans="1:4" ht="45">
      <c r="A2797" s="719">
        <v>40293</v>
      </c>
      <c r="B2797" s="720" t="s">
        <v>11913</v>
      </c>
      <c r="C2797" s="719" t="s">
        <v>171</v>
      </c>
      <c r="D2797" s="721">
        <v>1.48</v>
      </c>
    </row>
    <row r="2798" spans="1:4" ht="45">
      <c r="A2798" s="1079">
        <v>40294</v>
      </c>
      <c r="B2798" s="1080" t="s">
        <v>11914</v>
      </c>
      <c r="C2798" s="1079" t="s">
        <v>171</v>
      </c>
      <c r="D2798" s="718">
        <v>1.24</v>
      </c>
    </row>
    <row r="2799" spans="1:4" ht="45">
      <c r="A2799" s="719">
        <v>4085</v>
      </c>
      <c r="B2799" s="720" t="s">
        <v>11915</v>
      </c>
      <c r="C2799" s="719" t="s">
        <v>171</v>
      </c>
      <c r="D2799" s="721">
        <v>1.73</v>
      </c>
    </row>
    <row r="2800" spans="1:4" ht="45">
      <c r="A2800" s="1079">
        <v>1383</v>
      </c>
      <c r="B2800" s="1080" t="s">
        <v>11916</v>
      </c>
      <c r="C2800" s="1079" t="s">
        <v>171</v>
      </c>
      <c r="D2800" s="718">
        <v>2.7</v>
      </c>
    </row>
    <row r="2801" spans="1:4">
      <c r="A2801" s="719">
        <v>10775</v>
      </c>
      <c r="B2801" s="720" t="s">
        <v>11917</v>
      </c>
      <c r="C2801" s="719" t="s">
        <v>161</v>
      </c>
      <c r="D2801" s="721">
        <v>515</v>
      </c>
    </row>
    <row r="2802" spans="1:4">
      <c r="A2802" s="1079">
        <v>10776</v>
      </c>
      <c r="B2802" s="1080" t="s">
        <v>11918</v>
      </c>
      <c r="C2802" s="1079" t="s">
        <v>161</v>
      </c>
      <c r="D2802" s="718">
        <v>402.34</v>
      </c>
    </row>
    <row r="2803" spans="1:4">
      <c r="A2803" s="719">
        <v>10779</v>
      </c>
      <c r="B2803" s="720" t="s">
        <v>11919</v>
      </c>
      <c r="C2803" s="719" t="s">
        <v>161</v>
      </c>
      <c r="D2803" s="721">
        <v>643.75</v>
      </c>
    </row>
    <row r="2804" spans="1:4">
      <c r="A2804" s="1079">
        <v>10777</v>
      </c>
      <c r="B2804" s="1080" t="s">
        <v>11920</v>
      </c>
      <c r="C2804" s="1079" t="s">
        <v>161</v>
      </c>
      <c r="D2804" s="718">
        <v>584.73</v>
      </c>
    </row>
    <row r="2805" spans="1:4">
      <c r="A2805" s="719">
        <v>10778</v>
      </c>
      <c r="B2805" s="720" t="s">
        <v>11921</v>
      </c>
      <c r="C2805" s="719" t="s">
        <v>161</v>
      </c>
      <c r="D2805" s="721">
        <v>643.75</v>
      </c>
    </row>
    <row r="2806" spans="1:4">
      <c r="A2806" s="1079">
        <v>40339</v>
      </c>
      <c r="B2806" s="1080" t="s">
        <v>11922</v>
      </c>
      <c r="C2806" s="1079" t="s">
        <v>161</v>
      </c>
      <c r="D2806" s="718">
        <v>3.75</v>
      </c>
    </row>
    <row r="2807" spans="1:4" ht="30">
      <c r="A2807" s="719">
        <v>3355</v>
      </c>
      <c r="B2807" s="720" t="s">
        <v>11923</v>
      </c>
      <c r="C2807" s="719" t="s">
        <v>171</v>
      </c>
      <c r="D2807" s="721">
        <v>26.33</v>
      </c>
    </row>
    <row r="2808" spans="1:4" ht="30">
      <c r="A2808" s="1079">
        <v>39814</v>
      </c>
      <c r="B2808" s="1080" t="s">
        <v>11924</v>
      </c>
      <c r="C2808" s="1079" t="s">
        <v>171</v>
      </c>
      <c r="D2808" s="718">
        <v>49.36</v>
      </c>
    </row>
    <row r="2809" spans="1:4" ht="30">
      <c r="A2809" s="719">
        <v>10749</v>
      </c>
      <c r="B2809" s="720" t="s">
        <v>11925</v>
      </c>
      <c r="C2809" s="719" t="s">
        <v>161</v>
      </c>
      <c r="D2809" s="721">
        <v>6.87</v>
      </c>
    </row>
    <row r="2810" spans="1:4">
      <c r="A2810" s="1079">
        <v>40290</v>
      </c>
      <c r="B2810" s="1080" t="s">
        <v>11926</v>
      </c>
      <c r="C2810" s="1079" t="s">
        <v>161</v>
      </c>
      <c r="D2810" s="718">
        <v>9.9</v>
      </c>
    </row>
    <row r="2811" spans="1:4">
      <c r="A2811" s="719">
        <v>3346</v>
      </c>
      <c r="B2811" s="720" t="s">
        <v>11927</v>
      </c>
      <c r="C2811" s="719" t="s">
        <v>171</v>
      </c>
      <c r="D2811" s="721">
        <v>18</v>
      </c>
    </row>
    <row r="2812" spans="1:4">
      <c r="A2812" s="1079">
        <v>3348</v>
      </c>
      <c r="B2812" s="1080" t="s">
        <v>11928</v>
      </c>
      <c r="C2812" s="1079" t="s">
        <v>171</v>
      </c>
      <c r="D2812" s="718">
        <v>21.53</v>
      </c>
    </row>
    <row r="2813" spans="1:4">
      <c r="A2813" s="719">
        <v>3345</v>
      </c>
      <c r="B2813" s="720" t="s">
        <v>11929</v>
      </c>
      <c r="C2813" s="719" t="s">
        <v>171</v>
      </c>
      <c r="D2813" s="721">
        <v>13.91</v>
      </c>
    </row>
    <row r="2814" spans="1:4">
      <c r="A2814" s="1079">
        <v>39833</v>
      </c>
      <c r="B2814" s="1080" t="s">
        <v>11930</v>
      </c>
      <c r="C2814" s="1079" t="s">
        <v>171</v>
      </c>
      <c r="D2814" s="718">
        <v>29.49</v>
      </c>
    </row>
    <row r="2815" spans="1:4">
      <c r="A2815" s="719">
        <v>39834</v>
      </c>
      <c r="B2815" s="720" t="s">
        <v>11931</v>
      </c>
      <c r="C2815" s="719" t="s">
        <v>171</v>
      </c>
      <c r="D2815" s="721">
        <v>50.62</v>
      </c>
    </row>
    <row r="2816" spans="1:4">
      <c r="A2816" s="1079">
        <v>39835</v>
      </c>
      <c r="B2816" s="1080" t="s">
        <v>11932</v>
      </c>
      <c r="C2816" s="1079" t="s">
        <v>171</v>
      </c>
      <c r="D2816" s="718">
        <v>61.71</v>
      </c>
    </row>
    <row r="2817" spans="1:4">
      <c r="A2817" s="719">
        <v>7252</v>
      </c>
      <c r="B2817" s="720" t="s">
        <v>11933</v>
      </c>
      <c r="C2817" s="719" t="s">
        <v>171</v>
      </c>
      <c r="D2817" s="721">
        <v>2.2999999999999998</v>
      </c>
    </row>
    <row r="2818" spans="1:4">
      <c r="A2818" s="1079">
        <v>4778</v>
      </c>
      <c r="B2818" s="1080" t="s">
        <v>11934</v>
      </c>
      <c r="C2818" s="1079" t="s">
        <v>171</v>
      </c>
      <c r="D2818" s="718">
        <v>2.25</v>
      </c>
    </row>
    <row r="2819" spans="1:4">
      <c r="A2819" s="719">
        <v>4780</v>
      </c>
      <c r="B2819" s="720" t="s">
        <v>11935</v>
      </c>
      <c r="C2819" s="719" t="s">
        <v>171</v>
      </c>
      <c r="D2819" s="721">
        <v>2.4300000000000002</v>
      </c>
    </row>
    <row r="2820" spans="1:4">
      <c r="A2820" s="1079">
        <v>10809</v>
      </c>
      <c r="B2820" s="1080" t="s">
        <v>11936</v>
      </c>
      <c r="C2820" s="1079" t="s">
        <v>171</v>
      </c>
      <c r="D2820" s="718">
        <v>1.24</v>
      </c>
    </row>
    <row r="2821" spans="1:4">
      <c r="A2821" s="719">
        <v>10811</v>
      </c>
      <c r="B2821" s="720" t="s">
        <v>11937</v>
      </c>
      <c r="C2821" s="719" t="s">
        <v>171</v>
      </c>
      <c r="D2821" s="721">
        <v>1.06</v>
      </c>
    </row>
    <row r="2822" spans="1:4">
      <c r="A2822" s="1079">
        <v>7247</v>
      </c>
      <c r="B2822" s="1080" t="s">
        <v>11938</v>
      </c>
      <c r="C2822" s="1079" t="s">
        <v>171</v>
      </c>
      <c r="D2822" s="718">
        <v>2.2999999999999998</v>
      </c>
    </row>
    <row r="2823" spans="1:4" ht="30">
      <c r="A2823" s="719">
        <v>40275</v>
      </c>
      <c r="B2823" s="720" t="s">
        <v>11939</v>
      </c>
      <c r="C2823" s="719" t="s">
        <v>161</v>
      </c>
      <c r="D2823" s="721">
        <v>15</v>
      </c>
    </row>
    <row r="2824" spans="1:4">
      <c r="A2824" s="1079">
        <v>3777</v>
      </c>
      <c r="B2824" s="1080" t="s">
        <v>2424</v>
      </c>
      <c r="C2824" s="1079" t="s">
        <v>0</v>
      </c>
      <c r="D2824" s="718">
        <v>0.92</v>
      </c>
    </row>
    <row r="2825" spans="1:4">
      <c r="A2825" s="719">
        <v>3779</v>
      </c>
      <c r="B2825" s="720" t="s">
        <v>7282</v>
      </c>
      <c r="C2825" s="719" t="s">
        <v>29</v>
      </c>
      <c r="D2825" s="721">
        <v>7.66</v>
      </c>
    </row>
    <row r="2826" spans="1:4">
      <c r="A2826" s="1079">
        <v>3798</v>
      </c>
      <c r="B2826" s="1080" t="s">
        <v>2425</v>
      </c>
      <c r="C2826" s="1079" t="s">
        <v>30</v>
      </c>
      <c r="D2826" s="718">
        <v>32.479999999999997</v>
      </c>
    </row>
    <row r="2827" spans="1:4" ht="30">
      <c r="A2827" s="719">
        <v>38769</v>
      </c>
      <c r="B2827" s="720" t="s">
        <v>11940</v>
      </c>
      <c r="C2827" s="719" t="s">
        <v>30</v>
      </c>
      <c r="D2827" s="721">
        <v>18.37</v>
      </c>
    </row>
    <row r="2828" spans="1:4" ht="30">
      <c r="A2828" s="1079">
        <v>39510</v>
      </c>
      <c r="B2828" s="1080" t="s">
        <v>11941</v>
      </c>
      <c r="C2828" s="1079" t="s">
        <v>30</v>
      </c>
      <c r="D2828" s="718">
        <v>74.37</v>
      </c>
    </row>
    <row r="2829" spans="1:4" ht="30">
      <c r="A2829" s="719">
        <v>38776</v>
      </c>
      <c r="B2829" s="720" t="s">
        <v>11942</v>
      </c>
      <c r="C2829" s="719" t="s">
        <v>30</v>
      </c>
      <c r="D2829" s="721">
        <v>78.930000000000007</v>
      </c>
    </row>
    <row r="2830" spans="1:4">
      <c r="A2830" s="1079">
        <v>38774</v>
      </c>
      <c r="B2830" s="1080" t="s">
        <v>11943</v>
      </c>
      <c r="C2830" s="1079" t="s">
        <v>30</v>
      </c>
      <c r="D2830" s="718">
        <v>18.62</v>
      </c>
    </row>
    <row r="2831" spans="1:4" ht="30">
      <c r="A2831" s="719">
        <v>38889</v>
      </c>
      <c r="B2831" s="720" t="s">
        <v>11944</v>
      </c>
      <c r="C2831" s="719" t="s">
        <v>30</v>
      </c>
      <c r="D2831" s="721">
        <v>14.08</v>
      </c>
    </row>
    <row r="2832" spans="1:4" ht="30">
      <c r="A2832" s="1079">
        <v>38784</v>
      </c>
      <c r="B2832" s="1080" t="s">
        <v>11945</v>
      </c>
      <c r="C2832" s="1079" t="s">
        <v>30</v>
      </c>
      <c r="D2832" s="718">
        <v>18.84</v>
      </c>
    </row>
    <row r="2833" spans="1:4" ht="30">
      <c r="A2833" s="719">
        <v>3788</v>
      </c>
      <c r="B2833" s="720" t="s">
        <v>11946</v>
      </c>
      <c r="C2833" s="719" t="s">
        <v>30</v>
      </c>
      <c r="D2833" s="721">
        <v>22.88</v>
      </c>
    </row>
    <row r="2834" spans="1:4" ht="30">
      <c r="A2834" s="1079">
        <v>12230</v>
      </c>
      <c r="B2834" s="1080" t="s">
        <v>11947</v>
      </c>
      <c r="C2834" s="1079" t="s">
        <v>30</v>
      </c>
      <c r="D2834" s="718">
        <v>5.05</v>
      </c>
    </row>
    <row r="2835" spans="1:4" ht="30">
      <c r="A2835" s="719">
        <v>3780</v>
      </c>
      <c r="B2835" s="720" t="s">
        <v>11948</v>
      </c>
      <c r="C2835" s="719" t="s">
        <v>30</v>
      </c>
      <c r="D2835" s="721">
        <v>40</v>
      </c>
    </row>
    <row r="2836" spans="1:4" ht="30">
      <c r="A2836" s="1079">
        <v>12231</v>
      </c>
      <c r="B2836" s="1080" t="s">
        <v>11949</v>
      </c>
      <c r="C2836" s="1079" t="s">
        <v>30</v>
      </c>
      <c r="D2836" s="718">
        <v>8.4</v>
      </c>
    </row>
    <row r="2837" spans="1:4" ht="30">
      <c r="A2837" s="719">
        <v>3811</v>
      </c>
      <c r="B2837" s="720" t="s">
        <v>11950</v>
      </c>
      <c r="C2837" s="719" t="s">
        <v>30</v>
      </c>
      <c r="D2837" s="721">
        <v>30.31</v>
      </c>
    </row>
    <row r="2838" spans="1:4" ht="30">
      <c r="A2838" s="1079">
        <v>12232</v>
      </c>
      <c r="B2838" s="1080" t="s">
        <v>11951</v>
      </c>
      <c r="C2838" s="1079" t="s">
        <v>30</v>
      </c>
      <c r="D2838" s="718">
        <v>8.8000000000000007</v>
      </c>
    </row>
    <row r="2839" spans="1:4" ht="30">
      <c r="A2839" s="719">
        <v>3799</v>
      </c>
      <c r="B2839" s="720" t="s">
        <v>11952</v>
      </c>
      <c r="C2839" s="719" t="s">
        <v>30</v>
      </c>
      <c r="D2839" s="721">
        <v>42.36</v>
      </c>
    </row>
    <row r="2840" spans="1:4" ht="30">
      <c r="A2840" s="1079">
        <v>12239</v>
      </c>
      <c r="B2840" s="1080" t="s">
        <v>11953</v>
      </c>
      <c r="C2840" s="1079" t="s">
        <v>30</v>
      </c>
      <c r="D2840" s="718">
        <v>11.52</v>
      </c>
    </row>
    <row r="2841" spans="1:4">
      <c r="A2841" s="719">
        <v>38773</v>
      </c>
      <c r="B2841" s="720" t="s">
        <v>11954</v>
      </c>
      <c r="C2841" s="719" t="s">
        <v>30</v>
      </c>
      <c r="D2841" s="721">
        <v>1.84</v>
      </c>
    </row>
    <row r="2842" spans="1:4">
      <c r="A2842" s="1079">
        <v>12271</v>
      </c>
      <c r="B2842" s="1080" t="s">
        <v>2426</v>
      </c>
      <c r="C2842" s="1079" t="s">
        <v>30</v>
      </c>
      <c r="D2842" s="718">
        <v>142.27000000000001</v>
      </c>
    </row>
    <row r="2843" spans="1:4">
      <c r="A2843" s="719">
        <v>12245</v>
      </c>
      <c r="B2843" s="720" t="s">
        <v>2427</v>
      </c>
      <c r="C2843" s="719" t="s">
        <v>30</v>
      </c>
      <c r="D2843" s="721">
        <v>61.71</v>
      </c>
    </row>
    <row r="2844" spans="1:4">
      <c r="A2844" s="1079">
        <v>38785</v>
      </c>
      <c r="B2844" s="1080" t="s">
        <v>11955</v>
      </c>
      <c r="C2844" s="1079" t="s">
        <v>30</v>
      </c>
      <c r="D2844" s="718">
        <v>48.78</v>
      </c>
    </row>
    <row r="2845" spans="1:4">
      <c r="A2845" s="719">
        <v>38786</v>
      </c>
      <c r="B2845" s="720" t="s">
        <v>11956</v>
      </c>
      <c r="C2845" s="719" t="s">
        <v>30</v>
      </c>
      <c r="D2845" s="721">
        <v>60.09</v>
      </c>
    </row>
    <row r="2846" spans="1:4">
      <c r="A2846" s="1079">
        <v>39385</v>
      </c>
      <c r="B2846" s="1080" t="s">
        <v>11957</v>
      </c>
      <c r="C2846" s="1079" t="s">
        <v>30</v>
      </c>
      <c r="D2846" s="718">
        <v>45.45</v>
      </c>
    </row>
    <row r="2847" spans="1:4">
      <c r="A2847" s="719">
        <v>39389</v>
      </c>
      <c r="B2847" s="720" t="s">
        <v>11958</v>
      </c>
      <c r="C2847" s="719" t="s">
        <v>30</v>
      </c>
      <c r="D2847" s="721">
        <v>37.700000000000003</v>
      </c>
    </row>
    <row r="2848" spans="1:4">
      <c r="A2848" s="1079">
        <v>39390</v>
      </c>
      <c r="B2848" s="1080" t="s">
        <v>11959</v>
      </c>
      <c r="C2848" s="1079" t="s">
        <v>30</v>
      </c>
      <c r="D2848" s="718">
        <v>73.02</v>
      </c>
    </row>
    <row r="2849" spans="1:4">
      <c r="A2849" s="719">
        <v>39391</v>
      </c>
      <c r="B2849" s="720" t="s">
        <v>11960</v>
      </c>
      <c r="C2849" s="719" t="s">
        <v>30</v>
      </c>
      <c r="D2849" s="721">
        <v>135.15</v>
      </c>
    </row>
    <row r="2850" spans="1:4" ht="30">
      <c r="A2850" s="1079">
        <v>3803</v>
      </c>
      <c r="B2850" s="1080" t="s">
        <v>11961</v>
      </c>
      <c r="C2850" s="1079" t="s">
        <v>30</v>
      </c>
      <c r="D2850" s="718">
        <v>17.420000000000002</v>
      </c>
    </row>
    <row r="2851" spans="1:4" ht="30">
      <c r="A2851" s="719">
        <v>38770</v>
      </c>
      <c r="B2851" s="720" t="s">
        <v>11962</v>
      </c>
      <c r="C2851" s="719" t="s">
        <v>30</v>
      </c>
      <c r="D2851" s="721">
        <v>20.170000000000002</v>
      </c>
    </row>
    <row r="2852" spans="1:4">
      <c r="A2852" s="1079">
        <v>12267</v>
      </c>
      <c r="B2852" s="1080" t="s">
        <v>2428</v>
      </c>
      <c r="C2852" s="1079" t="s">
        <v>30</v>
      </c>
      <c r="D2852" s="718">
        <v>81.63</v>
      </c>
    </row>
    <row r="2853" spans="1:4" ht="30">
      <c r="A2853" s="719">
        <v>12266</v>
      </c>
      <c r="B2853" s="720" t="s">
        <v>11963</v>
      </c>
      <c r="C2853" s="719" t="s">
        <v>30</v>
      </c>
      <c r="D2853" s="721">
        <v>30.26</v>
      </c>
    </row>
    <row r="2854" spans="1:4" ht="30">
      <c r="A2854" s="1079">
        <v>39378</v>
      </c>
      <c r="B2854" s="1080" t="s">
        <v>11964</v>
      </c>
      <c r="C2854" s="1079" t="s">
        <v>30</v>
      </c>
      <c r="D2854" s="718">
        <v>21.45</v>
      </c>
    </row>
    <row r="2855" spans="1:4" ht="30">
      <c r="A2855" s="719">
        <v>38775</v>
      </c>
      <c r="B2855" s="720" t="s">
        <v>11965</v>
      </c>
      <c r="C2855" s="719" t="s">
        <v>30</v>
      </c>
      <c r="D2855" s="721">
        <v>22.74</v>
      </c>
    </row>
    <row r="2856" spans="1:4">
      <c r="A2856" s="1079">
        <v>21119</v>
      </c>
      <c r="B2856" s="1080" t="s">
        <v>8642</v>
      </c>
      <c r="C2856" s="1079" t="s">
        <v>30</v>
      </c>
      <c r="D2856" s="718">
        <v>1.37</v>
      </c>
    </row>
    <row r="2857" spans="1:4">
      <c r="A2857" s="719">
        <v>37974</v>
      </c>
      <c r="B2857" s="720" t="s">
        <v>8643</v>
      </c>
      <c r="C2857" s="719" t="s">
        <v>30</v>
      </c>
      <c r="D2857" s="721">
        <v>2.04</v>
      </c>
    </row>
    <row r="2858" spans="1:4">
      <c r="A2858" s="1079">
        <v>37975</v>
      </c>
      <c r="B2858" s="1080" t="s">
        <v>8644</v>
      </c>
      <c r="C2858" s="1079" t="s">
        <v>30</v>
      </c>
      <c r="D2858" s="718">
        <v>4.1500000000000004</v>
      </c>
    </row>
    <row r="2859" spans="1:4">
      <c r="A2859" s="719">
        <v>37976</v>
      </c>
      <c r="B2859" s="720" t="s">
        <v>8645</v>
      </c>
      <c r="C2859" s="719" t="s">
        <v>30</v>
      </c>
      <c r="D2859" s="721">
        <v>8.52</v>
      </c>
    </row>
    <row r="2860" spans="1:4">
      <c r="A2860" s="1079">
        <v>37977</v>
      </c>
      <c r="B2860" s="1080" t="s">
        <v>8646</v>
      </c>
      <c r="C2860" s="1079" t="s">
        <v>30</v>
      </c>
      <c r="D2860" s="718">
        <v>11.72</v>
      </c>
    </row>
    <row r="2861" spans="1:4">
      <c r="A2861" s="719">
        <v>37978</v>
      </c>
      <c r="B2861" s="720" t="s">
        <v>8647</v>
      </c>
      <c r="C2861" s="719" t="s">
        <v>30</v>
      </c>
      <c r="D2861" s="721">
        <v>23.76</v>
      </c>
    </row>
    <row r="2862" spans="1:4">
      <c r="A2862" s="1079">
        <v>37979</v>
      </c>
      <c r="B2862" s="1080" t="s">
        <v>8648</v>
      </c>
      <c r="C2862" s="1079" t="s">
        <v>30</v>
      </c>
      <c r="D2862" s="718">
        <v>102.08</v>
      </c>
    </row>
    <row r="2863" spans="1:4">
      <c r="A2863" s="719">
        <v>37980</v>
      </c>
      <c r="B2863" s="720" t="s">
        <v>8649</v>
      </c>
      <c r="C2863" s="719" t="s">
        <v>30</v>
      </c>
      <c r="D2863" s="721">
        <v>114.72</v>
      </c>
    </row>
    <row r="2864" spans="1:4">
      <c r="A2864" s="1079">
        <v>36147</v>
      </c>
      <c r="B2864" s="1080" t="s">
        <v>7283</v>
      </c>
      <c r="C2864" s="1079" t="s">
        <v>1803</v>
      </c>
      <c r="D2864" s="718">
        <v>279.45999999999998</v>
      </c>
    </row>
    <row r="2865" spans="1:4">
      <c r="A2865" s="719">
        <v>12731</v>
      </c>
      <c r="B2865" s="720" t="s">
        <v>7284</v>
      </c>
      <c r="C2865" s="719" t="s">
        <v>30</v>
      </c>
      <c r="D2865" s="721">
        <v>156.56</v>
      </c>
    </row>
    <row r="2866" spans="1:4">
      <c r="A2866" s="1079">
        <v>12723</v>
      </c>
      <c r="B2866" s="1080" t="s">
        <v>7285</v>
      </c>
      <c r="C2866" s="1079" t="s">
        <v>30</v>
      </c>
      <c r="D2866" s="718">
        <v>1.21</v>
      </c>
    </row>
    <row r="2867" spans="1:4">
      <c r="A2867" s="719">
        <v>12724</v>
      </c>
      <c r="B2867" s="720" t="s">
        <v>7286</v>
      </c>
      <c r="C2867" s="719" t="s">
        <v>30</v>
      </c>
      <c r="D2867" s="721">
        <v>2.33</v>
      </c>
    </row>
    <row r="2868" spans="1:4">
      <c r="A2868" s="1079">
        <v>12725</v>
      </c>
      <c r="B2868" s="1080" t="s">
        <v>7287</v>
      </c>
      <c r="C2868" s="1079" t="s">
        <v>30</v>
      </c>
      <c r="D2868" s="718">
        <v>4.68</v>
      </c>
    </row>
    <row r="2869" spans="1:4">
      <c r="A2869" s="719">
        <v>12726</v>
      </c>
      <c r="B2869" s="720" t="s">
        <v>7288</v>
      </c>
      <c r="C2869" s="719" t="s">
        <v>30</v>
      </c>
      <c r="D2869" s="721">
        <v>10.33</v>
      </c>
    </row>
    <row r="2870" spans="1:4">
      <c r="A2870" s="1079">
        <v>12727</v>
      </c>
      <c r="B2870" s="1080" t="s">
        <v>7289</v>
      </c>
      <c r="C2870" s="1079" t="s">
        <v>30</v>
      </c>
      <c r="D2870" s="718">
        <v>13.1</v>
      </c>
    </row>
    <row r="2871" spans="1:4">
      <c r="A2871" s="719">
        <v>12728</v>
      </c>
      <c r="B2871" s="720" t="s">
        <v>7290</v>
      </c>
      <c r="C2871" s="719" t="s">
        <v>30</v>
      </c>
      <c r="D2871" s="721">
        <v>21.39</v>
      </c>
    </row>
    <row r="2872" spans="1:4">
      <c r="A2872" s="1079">
        <v>12729</v>
      </c>
      <c r="B2872" s="1080" t="s">
        <v>7291</v>
      </c>
      <c r="C2872" s="1079" t="s">
        <v>30</v>
      </c>
      <c r="D2872" s="718">
        <v>70.12</v>
      </c>
    </row>
    <row r="2873" spans="1:4">
      <c r="A2873" s="719">
        <v>12730</v>
      </c>
      <c r="B2873" s="720" t="s">
        <v>7292</v>
      </c>
      <c r="C2873" s="719" t="s">
        <v>30</v>
      </c>
      <c r="D2873" s="721">
        <v>107.36</v>
      </c>
    </row>
    <row r="2874" spans="1:4">
      <c r="A2874" s="1079">
        <v>3840</v>
      </c>
      <c r="B2874" s="1080" t="s">
        <v>2429</v>
      </c>
      <c r="C2874" s="1079" t="s">
        <v>30</v>
      </c>
      <c r="D2874" s="718">
        <v>19.989999999999998</v>
      </c>
    </row>
    <row r="2875" spans="1:4">
      <c r="A2875" s="719">
        <v>3838</v>
      </c>
      <c r="B2875" s="720" t="s">
        <v>2430</v>
      </c>
      <c r="C2875" s="719" t="s">
        <v>30</v>
      </c>
      <c r="D2875" s="721">
        <v>47.66</v>
      </c>
    </row>
    <row r="2876" spans="1:4">
      <c r="A2876" s="1079">
        <v>3844</v>
      </c>
      <c r="B2876" s="1080" t="s">
        <v>2431</v>
      </c>
      <c r="C2876" s="1079" t="s">
        <v>30</v>
      </c>
      <c r="D2876" s="718">
        <v>134.78</v>
      </c>
    </row>
    <row r="2877" spans="1:4">
      <c r="A2877" s="719">
        <v>3839</v>
      </c>
      <c r="B2877" s="720" t="s">
        <v>2432</v>
      </c>
      <c r="C2877" s="719" t="s">
        <v>30</v>
      </c>
      <c r="D2877" s="721">
        <v>165.48</v>
      </c>
    </row>
    <row r="2878" spans="1:4">
      <c r="A2878" s="1079">
        <v>3843</v>
      </c>
      <c r="B2878" s="1080" t="s">
        <v>2433</v>
      </c>
      <c r="C2878" s="1079" t="s">
        <v>30</v>
      </c>
      <c r="D2878" s="718">
        <v>282.22000000000003</v>
      </c>
    </row>
    <row r="2879" spans="1:4">
      <c r="A2879" s="719">
        <v>3900</v>
      </c>
      <c r="B2879" s="720" t="s">
        <v>7293</v>
      </c>
      <c r="C2879" s="719" t="s">
        <v>30</v>
      </c>
      <c r="D2879" s="721">
        <v>24.69</v>
      </c>
    </row>
    <row r="2880" spans="1:4">
      <c r="A2880" s="1079">
        <v>3846</v>
      </c>
      <c r="B2880" s="1080" t="s">
        <v>7294</v>
      </c>
      <c r="C2880" s="1079" t="s">
        <v>30</v>
      </c>
      <c r="D2880" s="718">
        <v>7.69</v>
      </c>
    </row>
    <row r="2881" spans="1:4">
      <c r="A2881" s="719">
        <v>3886</v>
      </c>
      <c r="B2881" s="720" t="s">
        <v>7295</v>
      </c>
      <c r="C2881" s="719" t="s">
        <v>30</v>
      </c>
      <c r="D2881" s="721">
        <v>10.82</v>
      </c>
    </row>
    <row r="2882" spans="1:4">
      <c r="A2882" s="1079">
        <v>3854</v>
      </c>
      <c r="B2882" s="1080" t="s">
        <v>7296</v>
      </c>
      <c r="C2882" s="1079" t="s">
        <v>30</v>
      </c>
      <c r="D2882" s="718">
        <v>6.6</v>
      </c>
    </row>
    <row r="2883" spans="1:4">
      <c r="A2883" s="719">
        <v>3873</v>
      </c>
      <c r="B2883" s="720" t="s">
        <v>7297</v>
      </c>
      <c r="C2883" s="719" t="s">
        <v>30</v>
      </c>
      <c r="D2883" s="721">
        <v>9.31</v>
      </c>
    </row>
    <row r="2884" spans="1:4">
      <c r="A2884" s="1079">
        <v>38021</v>
      </c>
      <c r="B2884" s="1080" t="s">
        <v>7298</v>
      </c>
      <c r="C2884" s="1079" t="s">
        <v>30</v>
      </c>
      <c r="D2884" s="718">
        <v>15.8</v>
      </c>
    </row>
    <row r="2885" spans="1:4">
      <c r="A2885" s="719">
        <v>3847</v>
      </c>
      <c r="B2885" s="720" t="s">
        <v>7299</v>
      </c>
      <c r="C2885" s="719" t="s">
        <v>30</v>
      </c>
      <c r="D2885" s="721">
        <v>21.24</v>
      </c>
    </row>
    <row r="2886" spans="1:4">
      <c r="A2886" s="1079">
        <v>38022</v>
      </c>
      <c r="B2886" s="1080" t="s">
        <v>7300</v>
      </c>
      <c r="C2886" s="1079" t="s">
        <v>30</v>
      </c>
      <c r="D2886" s="718">
        <v>28.3</v>
      </c>
    </row>
    <row r="2887" spans="1:4">
      <c r="A2887" s="719">
        <v>3833</v>
      </c>
      <c r="B2887" s="720" t="s">
        <v>7301</v>
      </c>
      <c r="C2887" s="719" t="s">
        <v>30</v>
      </c>
      <c r="D2887" s="721">
        <v>9.0399999999999991</v>
      </c>
    </row>
    <row r="2888" spans="1:4">
      <c r="A2888" s="1079">
        <v>3834</v>
      </c>
      <c r="B2888" s="1080" t="s">
        <v>7302</v>
      </c>
      <c r="C2888" s="1079" t="s">
        <v>30</v>
      </c>
      <c r="D2888" s="718">
        <v>14.61</v>
      </c>
    </row>
    <row r="2889" spans="1:4">
      <c r="A2889" s="719">
        <v>3835</v>
      </c>
      <c r="B2889" s="720" t="s">
        <v>7303</v>
      </c>
      <c r="C2889" s="719" t="s">
        <v>30</v>
      </c>
      <c r="D2889" s="721">
        <v>20.29</v>
      </c>
    </row>
    <row r="2890" spans="1:4">
      <c r="A2890" s="1079">
        <v>3836</v>
      </c>
      <c r="B2890" s="1080" t="s">
        <v>7304</v>
      </c>
      <c r="C2890" s="1079" t="s">
        <v>30</v>
      </c>
      <c r="D2890" s="718">
        <v>52.47</v>
      </c>
    </row>
    <row r="2891" spans="1:4">
      <c r="A2891" s="719">
        <v>3830</v>
      </c>
      <c r="B2891" s="720" t="s">
        <v>7305</v>
      </c>
      <c r="C2891" s="719" t="s">
        <v>30</v>
      </c>
      <c r="D2891" s="721">
        <v>86.38</v>
      </c>
    </row>
    <row r="2892" spans="1:4">
      <c r="A2892" s="1079">
        <v>3831</v>
      </c>
      <c r="B2892" s="1080" t="s">
        <v>7306</v>
      </c>
      <c r="C2892" s="1079" t="s">
        <v>30</v>
      </c>
      <c r="D2892" s="718">
        <v>133.81</v>
      </c>
    </row>
    <row r="2893" spans="1:4">
      <c r="A2893" s="719">
        <v>3841</v>
      </c>
      <c r="B2893" s="720" t="s">
        <v>7307</v>
      </c>
      <c r="C2893" s="719" t="s">
        <v>30</v>
      </c>
      <c r="D2893" s="721">
        <v>261.47000000000003</v>
      </c>
    </row>
    <row r="2894" spans="1:4">
      <c r="A2894" s="1079">
        <v>3842</v>
      </c>
      <c r="B2894" s="1080" t="s">
        <v>7308</v>
      </c>
      <c r="C2894" s="1079" t="s">
        <v>30</v>
      </c>
      <c r="D2894" s="718">
        <v>353.59</v>
      </c>
    </row>
    <row r="2895" spans="1:4">
      <c r="A2895" s="719">
        <v>37981</v>
      </c>
      <c r="B2895" s="720" t="s">
        <v>8650</v>
      </c>
      <c r="C2895" s="719" t="s">
        <v>30</v>
      </c>
      <c r="D2895" s="721">
        <v>4.68</v>
      </c>
    </row>
    <row r="2896" spans="1:4">
      <c r="A2896" s="1079">
        <v>37982</v>
      </c>
      <c r="B2896" s="1080" t="s">
        <v>8651</v>
      </c>
      <c r="C2896" s="1079" t="s">
        <v>30</v>
      </c>
      <c r="D2896" s="718">
        <v>7.1</v>
      </c>
    </row>
    <row r="2897" spans="1:4">
      <c r="A2897" s="719">
        <v>37983</v>
      </c>
      <c r="B2897" s="720" t="s">
        <v>8652</v>
      </c>
      <c r="C2897" s="719" t="s">
        <v>30</v>
      </c>
      <c r="D2897" s="721">
        <v>9.94</v>
      </c>
    </row>
    <row r="2898" spans="1:4">
      <c r="A2898" s="1079">
        <v>37984</v>
      </c>
      <c r="B2898" s="1080" t="s">
        <v>8653</v>
      </c>
      <c r="C2898" s="1079" t="s">
        <v>30</v>
      </c>
      <c r="D2898" s="718">
        <v>17.18</v>
      </c>
    </row>
    <row r="2899" spans="1:4">
      <c r="A2899" s="719">
        <v>37985</v>
      </c>
      <c r="B2899" s="720" t="s">
        <v>8654</v>
      </c>
      <c r="C2899" s="719" t="s">
        <v>30</v>
      </c>
      <c r="D2899" s="721">
        <v>24.05</v>
      </c>
    </row>
    <row r="2900" spans="1:4">
      <c r="A2900" s="1079">
        <v>3826</v>
      </c>
      <c r="B2900" s="1080" t="s">
        <v>7309</v>
      </c>
      <c r="C2900" s="1079" t="s">
        <v>30</v>
      </c>
      <c r="D2900" s="718">
        <v>29.9</v>
      </c>
    </row>
    <row r="2901" spans="1:4">
      <c r="A2901" s="719">
        <v>3825</v>
      </c>
      <c r="B2901" s="720" t="s">
        <v>7310</v>
      </c>
      <c r="C2901" s="719" t="s">
        <v>30</v>
      </c>
      <c r="D2901" s="721">
        <v>7.79</v>
      </c>
    </row>
    <row r="2902" spans="1:4">
      <c r="A2902" s="1079">
        <v>3827</v>
      </c>
      <c r="B2902" s="1080" t="s">
        <v>7311</v>
      </c>
      <c r="C2902" s="1079" t="s">
        <v>30</v>
      </c>
      <c r="D2902" s="718">
        <v>16.489999999999998</v>
      </c>
    </row>
    <row r="2903" spans="1:4">
      <c r="A2903" s="719">
        <v>20165</v>
      </c>
      <c r="B2903" s="720" t="s">
        <v>8655</v>
      </c>
      <c r="C2903" s="719" t="s">
        <v>30</v>
      </c>
      <c r="D2903" s="721">
        <v>13.26</v>
      </c>
    </row>
    <row r="2904" spans="1:4">
      <c r="A2904" s="1079">
        <v>20166</v>
      </c>
      <c r="B2904" s="1080" t="s">
        <v>8656</v>
      </c>
      <c r="C2904" s="1079" t="s">
        <v>30</v>
      </c>
      <c r="D2904" s="718">
        <v>46.26</v>
      </c>
    </row>
    <row r="2905" spans="1:4">
      <c r="A2905" s="719">
        <v>20164</v>
      </c>
      <c r="B2905" s="720" t="s">
        <v>8657</v>
      </c>
      <c r="C2905" s="719" t="s">
        <v>30</v>
      </c>
      <c r="D2905" s="721">
        <v>7.49</v>
      </c>
    </row>
    <row r="2906" spans="1:4">
      <c r="A2906" s="1079">
        <v>3893</v>
      </c>
      <c r="B2906" s="1080" t="s">
        <v>2434</v>
      </c>
      <c r="C2906" s="1079" t="s">
        <v>30</v>
      </c>
      <c r="D2906" s="718">
        <v>11.87</v>
      </c>
    </row>
    <row r="2907" spans="1:4">
      <c r="A2907" s="719">
        <v>3848</v>
      </c>
      <c r="B2907" s="720" t="s">
        <v>2435</v>
      </c>
      <c r="C2907" s="719" t="s">
        <v>30</v>
      </c>
      <c r="D2907" s="721">
        <v>7.21</v>
      </c>
    </row>
    <row r="2908" spans="1:4">
      <c r="A2908" s="1079">
        <v>3895</v>
      </c>
      <c r="B2908" s="1080" t="s">
        <v>2436</v>
      </c>
      <c r="C2908" s="1079" t="s">
        <v>30</v>
      </c>
      <c r="D2908" s="718">
        <v>7.72</v>
      </c>
    </row>
    <row r="2909" spans="1:4">
      <c r="A2909" s="719">
        <v>12404</v>
      </c>
      <c r="B2909" s="720" t="s">
        <v>7312</v>
      </c>
      <c r="C2909" s="719" t="s">
        <v>30</v>
      </c>
      <c r="D2909" s="721">
        <v>7.61</v>
      </c>
    </row>
    <row r="2910" spans="1:4">
      <c r="A2910" s="1079">
        <v>3939</v>
      </c>
      <c r="B2910" s="1080" t="s">
        <v>7313</v>
      </c>
      <c r="C2910" s="1079" t="s">
        <v>30</v>
      </c>
      <c r="D2910" s="718">
        <v>15.68</v>
      </c>
    </row>
    <row r="2911" spans="1:4">
      <c r="A2911" s="719">
        <v>3911</v>
      </c>
      <c r="B2911" s="720" t="s">
        <v>7314</v>
      </c>
      <c r="C2911" s="719" t="s">
        <v>30</v>
      </c>
      <c r="D2911" s="721">
        <v>12.81</v>
      </c>
    </row>
    <row r="2912" spans="1:4">
      <c r="A2912" s="1079">
        <v>3908</v>
      </c>
      <c r="B2912" s="1080" t="s">
        <v>7315</v>
      </c>
      <c r="C2912" s="1079" t="s">
        <v>30</v>
      </c>
      <c r="D2912" s="718">
        <v>4.1399999999999997</v>
      </c>
    </row>
    <row r="2913" spans="1:4">
      <c r="A2913" s="719">
        <v>3910</v>
      </c>
      <c r="B2913" s="720" t="s">
        <v>7316</v>
      </c>
      <c r="C2913" s="719" t="s">
        <v>30</v>
      </c>
      <c r="D2913" s="721">
        <v>9.16</v>
      </c>
    </row>
    <row r="2914" spans="1:4">
      <c r="A2914" s="1079">
        <v>3913</v>
      </c>
      <c r="B2914" s="1080" t="s">
        <v>7317</v>
      </c>
      <c r="C2914" s="1079" t="s">
        <v>30</v>
      </c>
      <c r="D2914" s="718">
        <v>43.8</v>
      </c>
    </row>
    <row r="2915" spans="1:4">
      <c r="A2915" s="719">
        <v>3912</v>
      </c>
      <c r="B2915" s="720" t="s">
        <v>7318</v>
      </c>
      <c r="C2915" s="719" t="s">
        <v>30</v>
      </c>
      <c r="D2915" s="721">
        <v>24.01</v>
      </c>
    </row>
    <row r="2916" spans="1:4">
      <c r="A2916" s="1079">
        <v>3909</v>
      </c>
      <c r="B2916" s="1080" t="s">
        <v>7319</v>
      </c>
      <c r="C2916" s="1079" t="s">
        <v>30</v>
      </c>
      <c r="D2916" s="718">
        <v>5.63</v>
      </c>
    </row>
    <row r="2917" spans="1:4">
      <c r="A2917" s="719">
        <v>3914</v>
      </c>
      <c r="B2917" s="720" t="s">
        <v>7320</v>
      </c>
      <c r="C2917" s="719" t="s">
        <v>30</v>
      </c>
      <c r="D2917" s="721">
        <v>66.08</v>
      </c>
    </row>
    <row r="2918" spans="1:4">
      <c r="A2918" s="1079">
        <v>3915</v>
      </c>
      <c r="B2918" s="1080" t="s">
        <v>7321</v>
      </c>
      <c r="C2918" s="1079" t="s">
        <v>30</v>
      </c>
      <c r="D2918" s="718">
        <v>104.2</v>
      </c>
    </row>
    <row r="2919" spans="1:4">
      <c r="A2919" s="719">
        <v>3916</v>
      </c>
      <c r="B2919" s="720" t="s">
        <v>7322</v>
      </c>
      <c r="C2919" s="719" t="s">
        <v>30</v>
      </c>
      <c r="D2919" s="721">
        <v>189.84</v>
      </c>
    </row>
    <row r="2920" spans="1:4">
      <c r="A2920" s="1079">
        <v>3917</v>
      </c>
      <c r="B2920" s="1080" t="s">
        <v>7323</v>
      </c>
      <c r="C2920" s="1079" t="s">
        <v>30</v>
      </c>
      <c r="D2920" s="718">
        <v>313.12</v>
      </c>
    </row>
    <row r="2921" spans="1:4">
      <c r="A2921" s="719">
        <v>1904</v>
      </c>
      <c r="B2921" s="720" t="s">
        <v>10135</v>
      </c>
      <c r="C2921" s="719" t="s">
        <v>30</v>
      </c>
      <c r="D2921" s="721">
        <v>0.59</v>
      </c>
    </row>
    <row r="2922" spans="1:4">
      <c r="A2922" s="1079">
        <v>1899</v>
      </c>
      <c r="B2922" s="1080" t="s">
        <v>10136</v>
      </c>
      <c r="C2922" s="1079" t="s">
        <v>30</v>
      </c>
      <c r="D2922" s="718">
        <v>0.67</v>
      </c>
    </row>
    <row r="2923" spans="1:4">
      <c r="A2923" s="719">
        <v>1900</v>
      </c>
      <c r="B2923" s="720" t="s">
        <v>10137</v>
      </c>
      <c r="C2923" s="719" t="s">
        <v>30</v>
      </c>
      <c r="D2923" s="721">
        <v>1.0900000000000001</v>
      </c>
    </row>
    <row r="2924" spans="1:4">
      <c r="A2924" s="1079">
        <v>12407</v>
      </c>
      <c r="B2924" s="1080" t="s">
        <v>7324</v>
      </c>
      <c r="C2924" s="1079" t="s">
        <v>30</v>
      </c>
      <c r="D2924" s="718">
        <v>23.7</v>
      </c>
    </row>
    <row r="2925" spans="1:4">
      <c r="A2925" s="719">
        <v>12408</v>
      </c>
      <c r="B2925" s="720" t="s">
        <v>7325</v>
      </c>
      <c r="C2925" s="719" t="s">
        <v>30</v>
      </c>
      <c r="D2925" s="721">
        <v>13.38</v>
      </c>
    </row>
    <row r="2926" spans="1:4">
      <c r="A2926" s="1079">
        <v>12409</v>
      </c>
      <c r="B2926" s="1080" t="s">
        <v>11005</v>
      </c>
      <c r="C2926" s="1079" t="s">
        <v>30</v>
      </c>
      <c r="D2926" s="718">
        <v>13.38</v>
      </c>
    </row>
    <row r="2927" spans="1:4">
      <c r="A2927" s="719">
        <v>12410</v>
      </c>
      <c r="B2927" s="720" t="s">
        <v>7326</v>
      </c>
      <c r="C2927" s="719" t="s">
        <v>30</v>
      </c>
      <c r="D2927" s="721">
        <v>9.2100000000000009</v>
      </c>
    </row>
    <row r="2928" spans="1:4">
      <c r="A2928" s="1079">
        <v>3936</v>
      </c>
      <c r="B2928" s="1080" t="s">
        <v>7327</v>
      </c>
      <c r="C2928" s="1079" t="s">
        <v>30</v>
      </c>
      <c r="D2928" s="718">
        <v>16.649999999999999</v>
      </c>
    </row>
    <row r="2929" spans="1:4">
      <c r="A2929" s="719">
        <v>3922</v>
      </c>
      <c r="B2929" s="720" t="s">
        <v>7328</v>
      </c>
      <c r="C2929" s="719" t="s">
        <v>30</v>
      </c>
      <c r="D2929" s="721">
        <v>15.32</v>
      </c>
    </row>
    <row r="2930" spans="1:4">
      <c r="A2930" s="1079">
        <v>3924</v>
      </c>
      <c r="B2930" s="1080" t="s">
        <v>7329</v>
      </c>
      <c r="C2930" s="1079" t="s">
        <v>30</v>
      </c>
      <c r="D2930" s="718">
        <v>16.649999999999999</v>
      </c>
    </row>
    <row r="2931" spans="1:4">
      <c r="A2931" s="719">
        <v>3923</v>
      </c>
      <c r="B2931" s="720" t="s">
        <v>7330</v>
      </c>
      <c r="C2931" s="719" t="s">
        <v>30</v>
      </c>
      <c r="D2931" s="721">
        <v>16.649999999999999</v>
      </c>
    </row>
    <row r="2932" spans="1:4">
      <c r="A2932" s="1079">
        <v>3937</v>
      </c>
      <c r="B2932" s="1080" t="s">
        <v>7331</v>
      </c>
      <c r="C2932" s="1079" t="s">
        <v>30</v>
      </c>
      <c r="D2932" s="718">
        <v>13.74</v>
      </c>
    </row>
    <row r="2933" spans="1:4">
      <c r="A2933" s="719">
        <v>3921</v>
      </c>
      <c r="B2933" s="720" t="s">
        <v>7332</v>
      </c>
      <c r="C2933" s="719" t="s">
        <v>30</v>
      </c>
      <c r="D2933" s="721">
        <v>13.75</v>
      </c>
    </row>
    <row r="2934" spans="1:4">
      <c r="A2934" s="1079">
        <v>3920</v>
      </c>
      <c r="B2934" s="1080" t="s">
        <v>7333</v>
      </c>
      <c r="C2934" s="1079" t="s">
        <v>30</v>
      </c>
      <c r="D2934" s="718">
        <v>13.74</v>
      </c>
    </row>
    <row r="2935" spans="1:4">
      <c r="A2935" s="719">
        <v>3938</v>
      </c>
      <c r="B2935" s="720" t="s">
        <v>7334</v>
      </c>
      <c r="C2935" s="719" t="s">
        <v>30</v>
      </c>
      <c r="D2935" s="721">
        <v>9.06</v>
      </c>
    </row>
    <row r="2936" spans="1:4">
      <c r="A2936" s="1079">
        <v>3919</v>
      </c>
      <c r="B2936" s="1080" t="s">
        <v>7335</v>
      </c>
      <c r="C2936" s="1079" t="s">
        <v>30</v>
      </c>
      <c r="D2936" s="718">
        <v>9.23</v>
      </c>
    </row>
    <row r="2937" spans="1:4">
      <c r="A2937" s="719">
        <v>3927</v>
      </c>
      <c r="B2937" s="720" t="s">
        <v>7336</v>
      </c>
      <c r="C2937" s="719" t="s">
        <v>30</v>
      </c>
      <c r="D2937" s="721">
        <v>46.77</v>
      </c>
    </row>
    <row r="2938" spans="1:4">
      <c r="A2938" s="1079">
        <v>3928</v>
      </c>
      <c r="B2938" s="1080" t="s">
        <v>7337</v>
      </c>
      <c r="C2938" s="1079" t="s">
        <v>30</v>
      </c>
      <c r="D2938" s="718">
        <v>46.77</v>
      </c>
    </row>
    <row r="2939" spans="1:4">
      <c r="A2939" s="719">
        <v>3926</v>
      </c>
      <c r="B2939" s="720" t="s">
        <v>7338</v>
      </c>
      <c r="C2939" s="719" t="s">
        <v>30</v>
      </c>
      <c r="D2939" s="721">
        <v>26.66</v>
      </c>
    </row>
    <row r="2940" spans="1:4">
      <c r="A2940" s="1079">
        <v>3935</v>
      </c>
      <c r="B2940" s="1080" t="s">
        <v>7339</v>
      </c>
      <c r="C2940" s="1079" t="s">
        <v>30</v>
      </c>
      <c r="D2940" s="718">
        <v>26.66</v>
      </c>
    </row>
    <row r="2941" spans="1:4">
      <c r="A2941" s="719">
        <v>3925</v>
      </c>
      <c r="B2941" s="720" t="s">
        <v>7340</v>
      </c>
      <c r="C2941" s="719" t="s">
        <v>30</v>
      </c>
      <c r="D2941" s="721">
        <v>26.66</v>
      </c>
    </row>
    <row r="2942" spans="1:4">
      <c r="A2942" s="1079">
        <v>12406</v>
      </c>
      <c r="B2942" s="1080" t="s">
        <v>7341</v>
      </c>
      <c r="C2942" s="1079" t="s">
        <v>30</v>
      </c>
      <c r="D2942" s="718">
        <v>6.55</v>
      </c>
    </row>
    <row r="2943" spans="1:4">
      <c r="A2943" s="719">
        <v>3929</v>
      </c>
      <c r="B2943" s="720" t="s">
        <v>7342</v>
      </c>
      <c r="C2943" s="719" t="s">
        <v>30</v>
      </c>
      <c r="D2943" s="721">
        <v>71.260000000000005</v>
      </c>
    </row>
    <row r="2944" spans="1:4">
      <c r="A2944" s="1079">
        <v>3931</v>
      </c>
      <c r="B2944" s="1080" t="s">
        <v>7343</v>
      </c>
      <c r="C2944" s="1079" t="s">
        <v>30</v>
      </c>
      <c r="D2944" s="718">
        <v>71.260000000000005</v>
      </c>
    </row>
    <row r="2945" spans="1:4">
      <c r="A2945" s="719">
        <v>3930</v>
      </c>
      <c r="B2945" s="720" t="s">
        <v>7344</v>
      </c>
      <c r="C2945" s="719" t="s">
        <v>30</v>
      </c>
      <c r="D2945" s="721">
        <v>71.260000000000005</v>
      </c>
    </row>
    <row r="2946" spans="1:4">
      <c r="A2946" s="1079">
        <v>3932</v>
      </c>
      <c r="B2946" s="1080" t="s">
        <v>7345</v>
      </c>
      <c r="C2946" s="1079" t="s">
        <v>30</v>
      </c>
      <c r="D2946" s="718">
        <v>123.04</v>
      </c>
    </row>
    <row r="2947" spans="1:4">
      <c r="A2947" s="719">
        <v>3933</v>
      </c>
      <c r="B2947" s="720" t="s">
        <v>7346</v>
      </c>
      <c r="C2947" s="719" t="s">
        <v>30</v>
      </c>
      <c r="D2947" s="721">
        <v>123.04</v>
      </c>
    </row>
    <row r="2948" spans="1:4">
      <c r="A2948" s="1079">
        <v>3934</v>
      </c>
      <c r="B2948" s="1080" t="s">
        <v>7347</v>
      </c>
      <c r="C2948" s="1079" t="s">
        <v>30</v>
      </c>
      <c r="D2948" s="718">
        <v>123.04</v>
      </c>
    </row>
    <row r="2949" spans="1:4">
      <c r="A2949" s="719">
        <v>3907</v>
      </c>
      <c r="B2949" s="720" t="s">
        <v>2437</v>
      </c>
      <c r="C2949" s="719" t="s">
        <v>30</v>
      </c>
      <c r="D2949" s="721">
        <v>2.77</v>
      </c>
    </row>
    <row r="2950" spans="1:4">
      <c r="A2950" s="1079">
        <v>3889</v>
      </c>
      <c r="B2950" s="1080" t="s">
        <v>2438</v>
      </c>
      <c r="C2950" s="1079" t="s">
        <v>30</v>
      </c>
      <c r="D2950" s="718">
        <v>1.99</v>
      </c>
    </row>
    <row r="2951" spans="1:4">
      <c r="A2951" s="719">
        <v>3868</v>
      </c>
      <c r="B2951" s="720" t="s">
        <v>2439</v>
      </c>
      <c r="C2951" s="719" t="s">
        <v>30</v>
      </c>
      <c r="D2951" s="721">
        <v>0.98</v>
      </c>
    </row>
    <row r="2952" spans="1:4">
      <c r="A2952" s="1079">
        <v>3869</v>
      </c>
      <c r="B2952" s="1080" t="s">
        <v>2440</v>
      </c>
      <c r="C2952" s="1079" t="s">
        <v>30</v>
      </c>
      <c r="D2952" s="718">
        <v>2.37</v>
      </c>
    </row>
    <row r="2953" spans="1:4">
      <c r="A2953" s="719">
        <v>3872</v>
      </c>
      <c r="B2953" s="720" t="s">
        <v>2441</v>
      </c>
      <c r="C2953" s="719" t="s">
        <v>30</v>
      </c>
      <c r="D2953" s="721">
        <v>2.91</v>
      </c>
    </row>
    <row r="2954" spans="1:4">
      <c r="A2954" s="1079">
        <v>3850</v>
      </c>
      <c r="B2954" s="1080" t="s">
        <v>2442</v>
      </c>
      <c r="C2954" s="1079" t="s">
        <v>30</v>
      </c>
      <c r="D2954" s="718">
        <v>7.94</v>
      </c>
    </row>
    <row r="2955" spans="1:4">
      <c r="A2955" s="719">
        <v>38023</v>
      </c>
      <c r="B2955" s="720" t="s">
        <v>2443</v>
      </c>
      <c r="C2955" s="719" t="s">
        <v>30</v>
      </c>
      <c r="D2955" s="721">
        <v>3.33</v>
      </c>
    </row>
    <row r="2956" spans="1:4">
      <c r="A2956" s="1079">
        <v>37986</v>
      </c>
      <c r="B2956" s="1080" t="s">
        <v>7348</v>
      </c>
      <c r="C2956" s="1079" t="s">
        <v>30</v>
      </c>
      <c r="D2956" s="718">
        <v>1.6</v>
      </c>
    </row>
    <row r="2957" spans="1:4">
      <c r="A2957" s="719">
        <v>37987</v>
      </c>
      <c r="B2957" s="720" t="s">
        <v>8658</v>
      </c>
      <c r="C2957" s="719" t="s">
        <v>30</v>
      </c>
      <c r="D2957" s="721">
        <v>120.05</v>
      </c>
    </row>
    <row r="2958" spans="1:4">
      <c r="A2958" s="1079">
        <v>37988</v>
      </c>
      <c r="B2958" s="1080" t="s">
        <v>8659</v>
      </c>
      <c r="C2958" s="1079" t="s">
        <v>30</v>
      </c>
      <c r="D2958" s="718">
        <v>195.82</v>
      </c>
    </row>
    <row r="2959" spans="1:4">
      <c r="A2959" s="719">
        <v>21120</v>
      </c>
      <c r="B2959" s="720" t="s">
        <v>8660</v>
      </c>
      <c r="C2959" s="719" t="s">
        <v>30</v>
      </c>
      <c r="D2959" s="721">
        <v>9.76</v>
      </c>
    </row>
    <row r="2960" spans="1:4">
      <c r="A2960" s="1079">
        <v>39318</v>
      </c>
      <c r="B2960" s="1080" t="s">
        <v>8661</v>
      </c>
      <c r="C2960" s="1079" t="s">
        <v>30</v>
      </c>
      <c r="D2960" s="718">
        <v>8.0500000000000007</v>
      </c>
    </row>
    <row r="2961" spans="1:4">
      <c r="A2961" s="719">
        <v>20162</v>
      </c>
      <c r="B2961" s="720" t="s">
        <v>2444</v>
      </c>
      <c r="C2961" s="719" t="s">
        <v>30</v>
      </c>
      <c r="D2961" s="721">
        <v>13.73</v>
      </c>
    </row>
    <row r="2962" spans="1:4">
      <c r="A2962" s="1079">
        <v>1893</v>
      </c>
      <c r="B2962" s="1080" t="s">
        <v>10138</v>
      </c>
      <c r="C2962" s="1079" t="s">
        <v>30</v>
      </c>
      <c r="D2962" s="718">
        <v>2.2400000000000002</v>
      </c>
    </row>
    <row r="2963" spans="1:4">
      <c r="A2963" s="719">
        <v>1902</v>
      </c>
      <c r="B2963" s="720" t="s">
        <v>10139</v>
      </c>
      <c r="C2963" s="719" t="s">
        <v>30</v>
      </c>
      <c r="D2963" s="721">
        <v>1.63</v>
      </c>
    </row>
    <row r="2964" spans="1:4">
      <c r="A2964" s="1079">
        <v>1901</v>
      </c>
      <c r="B2964" s="1080" t="s">
        <v>10140</v>
      </c>
      <c r="C2964" s="1079" t="s">
        <v>30</v>
      </c>
      <c r="D2964" s="718">
        <v>0.51</v>
      </c>
    </row>
    <row r="2965" spans="1:4">
      <c r="A2965" s="719">
        <v>1892</v>
      </c>
      <c r="B2965" s="720" t="s">
        <v>10141</v>
      </c>
      <c r="C2965" s="719" t="s">
        <v>30</v>
      </c>
      <c r="D2965" s="721">
        <v>1.05</v>
      </c>
    </row>
    <row r="2966" spans="1:4">
      <c r="A2966" s="1079">
        <v>1907</v>
      </c>
      <c r="B2966" s="1080" t="s">
        <v>10142</v>
      </c>
      <c r="C2966" s="1079" t="s">
        <v>30</v>
      </c>
      <c r="D2966" s="718">
        <v>7.2</v>
      </c>
    </row>
    <row r="2967" spans="1:4">
      <c r="A2967" s="719">
        <v>1894</v>
      </c>
      <c r="B2967" s="720" t="s">
        <v>10143</v>
      </c>
      <c r="C2967" s="719" t="s">
        <v>30</v>
      </c>
      <c r="D2967" s="721">
        <v>3.24</v>
      </c>
    </row>
    <row r="2968" spans="1:4">
      <c r="A2968" s="1079">
        <v>1891</v>
      </c>
      <c r="B2968" s="1080" t="s">
        <v>10144</v>
      </c>
      <c r="C2968" s="1079" t="s">
        <v>30</v>
      </c>
      <c r="D2968" s="718">
        <v>0.75</v>
      </c>
    </row>
    <row r="2969" spans="1:4">
      <c r="A2969" s="719">
        <v>1896</v>
      </c>
      <c r="B2969" s="720" t="s">
        <v>10145</v>
      </c>
      <c r="C2969" s="719" t="s">
        <v>30</v>
      </c>
      <c r="D2969" s="721">
        <v>9.67</v>
      </c>
    </row>
    <row r="2970" spans="1:4">
      <c r="A2970" s="1079">
        <v>1895</v>
      </c>
      <c r="B2970" s="1080" t="s">
        <v>10146</v>
      </c>
      <c r="C2970" s="1079" t="s">
        <v>30</v>
      </c>
      <c r="D2970" s="718">
        <v>17</v>
      </c>
    </row>
    <row r="2971" spans="1:4">
      <c r="A2971" s="719">
        <v>2641</v>
      </c>
      <c r="B2971" s="720" t="s">
        <v>11545</v>
      </c>
      <c r="C2971" s="719" t="s">
        <v>30</v>
      </c>
      <c r="D2971" s="721">
        <v>13.73</v>
      </c>
    </row>
    <row r="2972" spans="1:4">
      <c r="A2972" s="1079">
        <v>2636</v>
      </c>
      <c r="B2972" s="1080" t="s">
        <v>11546</v>
      </c>
      <c r="C2972" s="1079" t="s">
        <v>30</v>
      </c>
      <c r="D2972" s="718">
        <v>0.88</v>
      </c>
    </row>
    <row r="2973" spans="1:4">
      <c r="A2973" s="719">
        <v>2637</v>
      </c>
      <c r="B2973" s="720" t="s">
        <v>11547</v>
      </c>
      <c r="C2973" s="719" t="s">
        <v>30</v>
      </c>
      <c r="D2973" s="721">
        <v>0.94</v>
      </c>
    </row>
    <row r="2974" spans="1:4">
      <c r="A2974" s="1079">
        <v>2638</v>
      </c>
      <c r="B2974" s="1080" t="s">
        <v>11548</v>
      </c>
      <c r="C2974" s="1079" t="s">
        <v>30</v>
      </c>
      <c r="D2974" s="718">
        <v>1.0900000000000001</v>
      </c>
    </row>
    <row r="2975" spans="1:4">
      <c r="A2975" s="719">
        <v>2639</v>
      </c>
      <c r="B2975" s="720" t="s">
        <v>11549</v>
      </c>
      <c r="C2975" s="719" t="s">
        <v>30</v>
      </c>
      <c r="D2975" s="721">
        <v>1.94</v>
      </c>
    </row>
    <row r="2976" spans="1:4">
      <c r="A2976" s="1079">
        <v>2644</v>
      </c>
      <c r="B2976" s="1080" t="s">
        <v>11550</v>
      </c>
      <c r="C2976" s="1079" t="s">
        <v>30</v>
      </c>
      <c r="D2976" s="718">
        <v>2.81</v>
      </c>
    </row>
    <row r="2977" spans="1:4">
      <c r="A2977" s="719">
        <v>2643</v>
      </c>
      <c r="B2977" s="720" t="s">
        <v>11551</v>
      </c>
      <c r="C2977" s="719" t="s">
        <v>30</v>
      </c>
      <c r="D2977" s="721">
        <v>3.91</v>
      </c>
    </row>
    <row r="2978" spans="1:4">
      <c r="A2978" s="1079">
        <v>2640</v>
      </c>
      <c r="B2978" s="1080" t="s">
        <v>11552</v>
      </c>
      <c r="C2978" s="1079" t="s">
        <v>30</v>
      </c>
      <c r="D2978" s="718">
        <v>5.71</v>
      </c>
    </row>
    <row r="2979" spans="1:4">
      <c r="A2979" s="719">
        <v>2642</v>
      </c>
      <c r="B2979" s="720" t="s">
        <v>11553</v>
      </c>
      <c r="C2979" s="719" t="s">
        <v>30</v>
      </c>
      <c r="D2979" s="721">
        <v>8.6999999999999993</v>
      </c>
    </row>
    <row r="2980" spans="1:4">
      <c r="A2980" s="1079">
        <v>39855</v>
      </c>
      <c r="B2980" s="1080" t="s">
        <v>7349</v>
      </c>
      <c r="C2980" s="1079" t="s">
        <v>30</v>
      </c>
      <c r="D2980" s="718">
        <v>1.22</v>
      </c>
    </row>
    <row r="2981" spans="1:4">
      <c r="A2981" s="719">
        <v>39856</v>
      </c>
      <c r="B2981" s="720" t="s">
        <v>7350</v>
      </c>
      <c r="C2981" s="719" t="s">
        <v>30</v>
      </c>
      <c r="D2981" s="721">
        <v>2.89</v>
      </c>
    </row>
    <row r="2982" spans="1:4">
      <c r="A2982" s="1079">
        <v>39857</v>
      </c>
      <c r="B2982" s="1080" t="s">
        <v>7351</v>
      </c>
      <c r="C2982" s="1079" t="s">
        <v>30</v>
      </c>
      <c r="D2982" s="718">
        <v>4.68</v>
      </c>
    </row>
    <row r="2983" spans="1:4">
      <c r="A2983" s="719">
        <v>39858</v>
      </c>
      <c r="B2983" s="720" t="s">
        <v>7352</v>
      </c>
      <c r="C2983" s="719" t="s">
        <v>30</v>
      </c>
      <c r="D2983" s="721">
        <v>10.38</v>
      </c>
    </row>
    <row r="2984" spans="1:4">
      <c r="A2984" s="1079">
        <v>39859</v>
      </c>
      <c r="B2984" s="1080" t="s">
        <v>7353</v>
      </c>
      <c r="C2984" s="1079" t="s">
        <v>30</v>
      </c>
      <c r="D2984" s="718">
        <v>16</v>
      </c>
    </row>
    <row r="2985" spans="1:4">
      <c r="A2985" s="719">
        <v>39860</v>
      </c>
      <c r="B2985" s="720" t="s">
        <v>7354</v>
      </c>
      <c r="C2985" s="719" t="s">
        <v>30</v>
      </c>
      <c r="D2985" s="721">
        <v>24.56</v>
      </c>
    </row>
    <row r="2986" spans="1:4">
      <c r="A2986" s="1079">
        <v>39861</v>
      </c>
      <c r="B2986" s="1080" t="s">
        <v>7355</v>
      </c>
      <c r="C2986" s="1079" t="s">
        <v>30</v>
      </c>
      <c r="D2986" s="718">
        <v>70.12</v>
      </c>
    </row>
    <row r="2987" spans="1:4">
      <c r="A2987" s="719">
        <v>3867</v>
      </c>
      <c r="B2987" s="720" t="s">
        <v>2445</v>
      </c>
      <c r="C2987" s="719" t="s">
        <v>30</v>
      </c>
      <c r="D2987" s="721">
        <v>54.5</v>
      </c>
    </row>
    <row r="2988" spans="1:4">
      <c r="A2988" s="1079">
        <v>3861</v>
      </c>
      <c r="B2988" s="1080" t="s">
        <v>2446</v>
      </c>
      <c r="C2988" s="1079" t="s">
        <v>30</v>
      </c>
      <c r="D2988" s="718">
        <v>0.55000000000000004</v>
      </c>
    </row>
    <row r="2989" spans="1:4">
      <c r="A2989" s="719">
        <v>3904</v>
      </c>
      <c r="B2989" s="720" t="s">
        <v>2447</v>
      </c>
      <c r="C2989" s="719" t="s">
        <v>30</v>
      </c>
      <c r="D2989" s="721">
        <v>0.62</v>
      </c>
    </row>
    <row r="2990" spans="1:4">
      <c r="A2990" s="1079">
        <v>3903</v>
      </c>
      <c r="B2990" s="1080" t="s">
        <v>2448</v>
      </c>
      <c r="C2990" s="1079" t="s">
        <v>30</v>
      </c>
      <c r="D2990" s="718">
        <v>1.32</v>
      </c>
    </row>
    <row r="2991" spans="1:4">
      <c r="A2991" s="719">
        <v>3862</v>
      </c>
      <c r="B2991" s="720" t="s">
        <v>2449</v>
      </c>
      <c r="C2991" s="719" t="s">
        <v>30</v>
      </c>
      <c r="D2991" s="721">
        <v>2.93</v>
      </c>
    </row>
    <row r="2992" spans="1:4">
      <c r="A2992" s="1079">
        <v>3863</v>
      </c>
      <c r="B2992" s="1080" t="s">
        <v>2450</v>
      </c>
      <c r="C2992" s="1079" t="s">
        <v>30</v>
      </c>
      <c r="D2992" s="718">
        <v>3.43</v>
      </c>
    </row>
    <row r="2993" spans="1:4">
      <c r="A2993" s="719">
        <v>3864</v>
      </c>
      <c r="B2993" s="720" t="s">
        <v>2451</v>
      </c>
      <c r="C2993" s="719" t="s">
        <v>30</v>
      </c>
      <c r="D2993" s="721">
        <v>9.4</v>
      </c>
    </row>
    <row r="2994" spans="1:4">
      <c r="A2994" s="1079">
        <v>3865</v>
      </c>
      <c r="B2994" s="1080" t="s">
        <v>2452</v>
      </c>
      <c r="C2994" s="1079" t="s">
        <v>30</v>
      </c>
      <c r="D2994" s="718">
        <v>14.05</v>
      </c>
    </row>
    <row r="2995" spans="1:4">
      <c r="A2995" s="719">
        <v>3866</v>
      </c>
      <c r="B2995" s="720" t="s">
        <v>2453</v>
      </c>
      <c r="C2995" s="719" t="s">
        <v>30</v>
      </c>
      <c r="D2995" s="721">
        <v>32.03</v>
      </c>
    </row>
    <row r="2996" spans="1:4">
      <c r="A2996" s="1079">
        <v>3902</v>
      </c>
      <c r="B2996" s="1080" t="s">
        <v>7356</v>
      </c>
      <c r="C2996" s="1079" t="s">
        <v>30</v>
      </c>
      <c r="D2996" s="718">
        <v>18.07</v>
      </c>
    </row>
    <row r="2997" spans="1:4">
      <c r="A2997" s="719">
        <v>3878</v>
      </c>
      <c r="B2997" s="720" t="s">
        <v>7357</v>
      </c>
      <c r="C2997" s="719" t="s">
        <v>30</v>
      </c>
      <c r="D2997" s="721">
        <v>5.7</v>
      </c>
    </row>
    <row r="2998" spans="1:4">
      <c r="A2998" s="1079">
        <v>3877</v>
      </c>
      <c r="B2998" s="1080" t="s">
        <v>2454</v>
      </c>
      <c r="C2998" s="1079" t="s">
        <v>30</v>
      </c>
      <c r="D2998" s="718">
        <v>5.2</v>
      </c>
    </row>
    <row r="2999" spans="1:4">
      <c r="A2999" s="719">
        <v>3879</v>
      </c>
      <c r="B2999" s="720" t="s">
        <v>7358</v>
      </c>
      <c r="C2999" s="719" t="s">
        <v>30</v>
      </c>
      <c r="D2999" s="721">
        <v>11.5</v>
      </c>
    </row>
    <row r="3000" spans="1:4">
      <c r="A3000" s="1079">
        <v>3880</v>
      </c>
      <c r="B3000" s="1080" t="s">
        <v>2455</v>
      </c>
      <c r="C3000" s="1079" t="s">
        <v>30</v>
      </c>
      <c r="D3000" s="718">
        <v>25.98</v>
      </c>
    </row>
    <row r="3001" spans="1:4">
      <c r="A3001" s="719">
        <v>3901</v>
      </c>
      <c r="B3001" s="720" t="s">
        <v>7359</v>
      </c>
      <c r="C3001" s="719" t="s">
        <v>30</v>
      </c>
      <c r="D3001" s="721">
        <v>33.18</v>
      </c>
    </row>
    <row r="3002" spans="1:4">
      <c r="A3002" s="1079">
        <v>12892</v>
      </c>
      <c r="B3002" s="1080" t="s">
        <v>2456</v>
      </c>
      <c r="C3002" s="1079" t="s">
        <v>1803</v>
      </c>
      <c r="D3002" s="718">
        <v>9.7200000000000006</v>
      </c>
    </row>
    <row r="3003" spans="1:4">
      <c r="A3003" s="719">
        <v>3883</v>
      </c>
      <c r="B3003" s="720" t="s">
        <v>2457</v>
      </c>
      <c r="C3003" s="719" t="s">
        <v>30</v>
      </c>
      <c r="D3003" s="721">
        <v>0.99</v>
      </c>
    </row>
    <row r="3004" spans="1:4">
      <c r="A3004" s="1079">
        <v>3876</v>
      </c>
      <c r="B3004" s="1080" t="s">
        <v>2458</v>
      </c>
      <c r="C3004" s="1079" t="s">
        <v>30</v>
      </c>
      <c r="D3004" s="718">
        <v>2.59</v>
      </c>
    </row>
    <row r="3005" spans="1:4">
      <c r="A3005" s="719">
        <v>3884</v>
      </c>
      <c r="B3005" s="720" t="s">
        <v>2459</v>
      </c>
      <c r="C3005" s="719" t="s">
        <v>30</v>
      </c>
      <c r="D3005" s="721">
        <v>1.49</v>
      </c>
    </row>
    <row r="3006" spans="1:4">
      <c r="A3006" s="1079">
        <v>3837</v>
      </c>
      <c r="B3006" s="1080" t="s">
        <v>2460</v>
      </c>
      <c r="C3006" s="1079" t="s">
        <v>30</v>
      </c>
      <c r="D3006" s="718">
        <v>32.200000000000003</v>
      </c>
    </row>
    <row r="3007" spans="1:4">
      <c r="A3007" s="719">
        <v>3845</v>
      </c>
      <c r="B3007" s="720" t="s">
        <v>2461</v>
      </c>
      <c r="C3007" s="719" t="s">
        <v>30</v>
      </c>
      <c r="D3007" s="721">
        <v>9.3800000000000008</v>
      </c>
    </row>
    <row r="3008" spans="1:4">
      <c r="A3008" s="1079">
        <v>11045</v>
      </c>
      <c r="B3008" s="1080" t="s">
        <v>2462</v>
      </c>
      <c r="C3008" s="1079" t="s">
        <v>30</v>
      </c>
      <c r="D3008" s="718">
        <v>19.54</v>
      </c>
    </row>
    <row r="3009" spans="1:4">
      <c r="A3009" s="719">
        <v>20170</v>
      </c>
      <c r="B3009" s="720" t="s">
        <v>8662</v>
      </c>
      <c r="C3009" s="719" t="s">
        <v>30</v>
      </c>
      <c r="D3009" s="721">
        <v>7.69</v>
      </c>
    </row>
    <row r="3010" spans="1:4">
      <c r="A3010" s="1079">
        <v>20171</v>
      </c>
      <c r="B3010" s="1080" t="s">
        <v>8663</v>
      </c>
      <c r="C3010" s="1079" t="s">
        <v>30</v>
      </c>
      <c r="D3010" s="718">
        <v>24.1</v>
      </c>
    </row>
    <row r="3011" spans="1:4">
      <c r="A3011" s="719">
        <v>20167</v>
      </c>
      <c r="B3011" s="720" t="s">
        <v>8664</v>
      </c>
      <c r="C3011" s="719" t="s">
        <v>30</v>
      </c>
      <c r="D3011" s="721">
        <v>3.02</v>
      </c>
    </row>
    <row r="3012" spans="1:4">
      <c r="A3012" s="1079">
        <v>20168</v>
      </c>
      <c r="B3012" s="1080" t="s">
        <v>8665</v>
      </c>
      <c r="C3012" s="1079" t="s">
        <v>30</v>
      </c>
      <c r="D3012" s="718">
        <v>4.5199999999999996</v>
      </c>
    </row>
    <row r="3013" spans="1:4">
      <c r="A3013" s="719">
        <v>20169</v>
      </c>
      <c r="B3013" s="720" t="s">
        <v>8666</v>
      </c>
      <c r="C3013" s="719" t="s">
        <v>30</v>
      </c>
      <c r="D3013" s="721">
        <v>6.34</v>
      </c>
    </row>
    <row r="3014" spans="1:4">
      <c r="A3014" s="1079">
        <v>3899</v>
      </c>
      <c r="B3014" s="1080" t="s">
        <v>2463</v>
      </c>
      <c r="C3014" s="1079" t="s">
        <v>30</v>
      </c>
      <c r="D3014" s="718">
        <v>4.96</v>
      </c>
    </row>
    <row r="3015" spans="1:4">
      <c r="A3015" s="719">
        <v>38676</v>
      </c>
      <c r="B3015" s="720" t="s">
        <v>2464</v>
      </c>
      <c r="C3015" s="719" t="s">
        <v>30</v>
      </c>
      <c r="D3015" s="721">
        <v>21.74</v>
      </c>
    </row>
    <row r="3016" spans="1:4">
      <c r="A3016" s="1079">
        <v>3897</v>
      </c>
      <c r="B3016" s="1080" t="s">
        <v>2465</v>
      </c>
      <c r="C3016" s="1079" t="s">
        <v>30</v>
      </c>
      <c r="D3016" s="718">
        <v>1.01</v>
      </c>
    </row>
    <row r="3017" spans="1:4">
      <c r="A3017" s="719">
        <v>3875</v>
      </c>
      <c r="B3017" s="720" t="s">
        <v>2466</v>
      </c>
      <c r="C3017" s="719" t="s">
        <v>30</v>
      </c>
      <c r="D3017" s="721">
        <v>2.2999999999999998</v>
      </c>
    </row>
    <row r="3018" spans="1:4">
      <c r="A3018" s="1079">
        <v>3898</v>
      </c>
      <c r="B3018" s="1080" t="s">
        <v>2467</v>
      </c>
      <c r="C3018" s="1079" t="s">
        <v>30</v>
      </c>
      <c r="D3018" s="718">
        <v>4.26</v>
      </c>
    </row>
    <row r="3019" spans="1:4">
      <c r="A3019" s="719">
        <v>3855</v>
      </c>
      <c r="B3019" s="720" t="s">
        <v>2468</v>
      </c>
      <c r="C3019" s="719" t="s">
        <v>30</v>
      </c>
      <c r="D3019" s="721">
        <v>4.03</v>
      </c>
    </row>
    <row r="3020" spans="1:4">
      <c r="A3020" s="1079">
        <v>3874</v>
      </c>
      <c r="B3020" s="1080" t="s">
        <v>2469</v>
      </c>
      <c r="C3020" s="1079" t="s">
        <v>30</v>
      </c>
      <c r="D3020" s="718">
        <v>4.3</v>
      </c>
    </row>
    <row r="3021" spans="1:4">
      <c r="A3021" s="719">
        <v>3870</v>
      </c>
      <c r="B3021" s="720" t="s">
        <v>2470</v>
      </c>
      <c r="C3021" s="719" t="s">
        <v>30</v>
      </c>
      <c r="D3021" s="721">
        <v>5.38</v>
      </c>
    </row>
    <row r="3022" spans="1:4">
      <c r="A3022" s="1079">
        <v>38678</v>
      </c>
      <c r="B3022" s="1080" t="s">
        <v>2471</v>
      </c>
      <c r="C3022" s="1079" t="s">
        <v>30</v>
      </c>
      <c r="D3022" s="718">
        <v>12.41</v>
      </c>
    </row>
    <row r="3023" spans="1:4">
      <c r="A3023" s="719">
        <v>3859</v>
      </c>
      <c r="B3023" s="720" t="s">
        <v>2472</v>
      </c>
      <c r="C3023" s="719" t="s">
        <v>30</v>
      </c>
      <c r="D3023" s="721">
        <v>0.98</v>
      </c>
    </row>
    <row r="3024" spans="1:4">
      <c r="A3024" s="1079">
        <v>3856</v>
      </c>
      <c r="B3024" s="1080" t="s">
        <v>2473</v>
      </c>
      <c r="C3024" s="1079" t="s">
        <v>30</v>
      </c>
      <c r="D3024" s="718">
        <v>1.49</v>
      </c>
    </row>
    <row r="3025" spans="1:4">
      <c r="A3025" s="719">
        <v>3906</v>
      </c>
      <c r="B3025" s="720" t="s">
        <v>2474</v>
      </c>
      <c r="C3025" s="719" t="s">
        <v>30</v>
      </c>
      <c r="D3025" s="721">
        <v>1.1299999999999999</v>
      </c>
    </row>
    <row r="3026" spans="1:4">
      <c r="A3026" s="1079">
        <v>3860</v>
      </c>
      <c r="B3026" s="1080" t="s">
        <v>2475</v>
      </c>
      <c r="C3026" s="1079" t="s">
        <v>30</v>
      </c>
      <c r="D3026" s="718">
        <v>3.6</v>
      </c>
    </row>
    <row r="3027" spans="1:4">
      <c r="A3027" s="719">
        <v>3905</v>
      </c>
      <c r="B3027" s="720" t="s">
        <v>2476</v>
      </c>
      <c r="C3027" s="719" t="s">
        <v>30</v>
      </c>
      <c r="D3027" s="721">
        <v>7.75</v>
      </c>
    </row>
    <row r="3028" spans="1:4">
      <c r="A3028" s="1079">
        <v>3871</v>
      </c>
      <c r="B3028" s="1080" t="s">
        <v>2477</v>
      </c>
      <c r="C3028" s="1079" t="s">
        <v>30</v>
      </c>
      <c r="D3028" s="718">
        <v>13.66</v>
      </c>
    </row>
    <row r="3029" spans="1:4">
      <c r="A3029" s="719">
        <v>37429</v>
      </c>
      <c r="B3029" s="720" t="s">
        <v>7360</v>
      </c>
      <c r="C3029" s="719" t="s">
        <v>30</v>
      </c>
      <c r="D3029" s="721">
        <v>2025.1</v>
      </c>
    </row>
    <row r="3030" spans="1:4">
      <c r="A3030" s="1079">
        <v>37426</v>
      </c>
      <c r="B3030" s="1080" t="s">
        <v>7361</v>
      </c>
      <c r="C3030" s="1079" t="s">
        <v>30</v>
      </c>
      <c r="D3030" s="718">
        <v>19.48</v>
      </c>
    </row>
    <row r="3031" spans="1:4">
      <c r="A3031" s="719">
        <v>37427</v>
      </c>
      <c r="B3031" s="720" t="s">
        <v>2478</v>
      </c>
      <c r="C3031" s="719" t="s">
        <v>30</v>
      </c>
      <c r="D3031" s="721">
        <v>46.47</v>
      </c>
    </row>
    <row r="3032" spans="1:4">
      <c r="A3032" s="1079">
        <v>37424</v>
      </c>
      <c r="B3032" s="1080" t="s">
        <v>2479</v>
      </c>
      <c r="C3032" s="1079" t="s">
        <v>30</v>
      </c>
      <c r="D3032" s="718">
        <v>8.9499999999999993</v>
      </c>
    </row>
    <row r="3033" spans="1:4">
      <c r="A3033" s="719">
        <v>37428</v>
      </c>
      <c r="B3033" s="720" t="s">
        <v>2480</v>
      </c>
      <c r="C3033" s="719" t="s">
        <v>30</v>
      </c>
      <c r="D3033" s="721">
        <v>160.13999999999999</v>
      </c>
    </row>
    <row r="3034" spans="1:4">
      <c r="A3034" s="1079">
        <v>37425</v>
      </c>
      <c r="B3034" s="1080" t="s">
        <v>2481</v>
      </c>
      <c r="C3034" s="1079" t="s">
        <v>30</v>
      </c>
      <c r="D3034" s="718">
        <v>9.65</v>
      </c>
    </row>
    <row r="3035" spans="1:4" ht="30">
      <c r="A3035" s="719">
        <v>11519</v>
      </c>
      <c r="B3035" s="720" t="s">
        <v>7362</v>
      </c>
      <c r="C3035" s="719" t="s">
        <v>1803</v>
      </c>
      <c r="D3035" s="721">
        <v>25.71</v>
      </c>
    </row>
    <row r="3036" spans="1:4" ht="30">
      <c r="A3036" s="1079">
        <v>11520</v>
      </c>
      <c r="B3036" s="1080" t="s">
        <v>7363</v>
      </c>
      <c r="C3036" s="1079" t="s">
        <v>1803</v>
      </c>
      <c r="D3036" s="718">
        <v>10.19</v>
      </c>
    </row>
    <row r="3037" spans="1:4">
      <c r="A3037" s="719">
        <v>11518</v>
      </c>
      <c r="B3037" s="720" t="s">
        <v>7364</v>
      </c>
      <c r="C3037" s="719" t="s">
        <v>1803</v>
      </c>
      <c r="D3037" s="721">
        <v>29.67</v>
      </c>
    </row>
    <row r="3038" spans="1:4">
      <c r="A3038" s="1079">
        <v>38473</v>
      </c>
      <c r="B3038" s="1080" t="s">
        <v>8896</v>
      </c>
      <c r="C3038" s="1079" t="s">
        <v>30</v>
      </c>
      <c r="D3038" s="718">
        <v>81.56</v>
      </c>
    </row>
    <row r="3039" spans="1:4">
      <c r="A3039" s="719">
        <v>4244</v>
      </c>
      <c r="B3039" s="720" t="s">
        <v>2482</v>
      </c>
      <c r="C3039" s="719" t="s">
        <v>171</v>
      </c>
      <c r="D3039" s="721">
        <v>12.27</v>
      </c>
    </row>
    <row r="3040" spans="1:4">
      <c r="A3040" s="1079">
        <v>40977</v>
      </c>
      <c r="B3040" s="1080" t="s">
        <v>9050</v>
      </c>
      <c r="C3040" s="1079" t="s">
        <v>161</v>
      </c>
      <c r="D3040" s="718">
        <v>2161.0700000000002</v>
      </c>
    </row>
    <row r="3041" spans="1:4">
      <c r="A3041" s="719">
        <v>4006</v>
      </c>
      <c r="B3041" s="720" t="s">
        <v>2483</v>
      </c>
      <c r="C3041" s="719" t="s">
        <v>25</v>
      </c>
      <c r="D3041" s="721">
        <v>666.08</v>
      </c>
    </row>
    <row r="3042" spans="1:4">
      <c r="A3042" s="1079">
        <v>2742</v>
      </c>
      <c r="B3042" s="1080" t="s">
        <v>8667</v>
      </c>
      <c r="C3042" s="1079" t="s">
        <v>29</v>
      </c>
      <c r="D3042" s="718">
        <v>2.09</v>
      </c>
    </row>
    <row r="3043" spans="1:4">
      <c r="A3043" s="719">
        <v>2748</v>
      </c>
      <c r="B3043" s="720" t="s">
        <v>8668</v>
      </c>
      <c r="C3043" s="719" t="s">
        <v>29</v>
      </c>
      <c r="D3043" s="721">
        <v>6.14</v>
      </c>
    </row>
    <row r="3044" spans="1:4">
      <c r="A3044" s="1079">
        <v>2736</v>
      </c>
      <c r="B3044" s="1080" t="s">
        <v>8669</v>
      </c>
      <c r="C3044" s="1079" t="s">
        <v>29</v>
      </c>
      <c r="D3044" s="718">
        <v>8.57</v>
      </c>
    </row>
    <row r="3045" spans="1:4">
      <c r="A3045" s="719">
        <v>2745</v>
      </c>
      <c r="B3045" s="720" t="s">
        <v>8670</v>
      </c>
      <c r="C3045" s="719" t="s">
        <v>29</v>
      </c>
      <c r="D3045" s="721">
        <v>1.73</v>
      </c>
    </row>
    <row r="3046" spans="1:4">
      <c r="A3046" s="1079">
        <v>2751</v>
      </c>
      <c r="B3046" s="1080" t="s">
        <v>8671</v>
      </c>
      <c r="C3046" s="1079" t="s">
        <v>29</v>
      </c>
      <c r="D3046" s="718">
        <v>2.21</v>
      </c>
    </row>
    <row r="3047" spans="1:4">
      <c r="A3047" s="719">
        <v>14439</v>
      </c>
      <c r="B3047" s="720" t="s">
        <v>10276</v>
      </c>
      <c r="C3047" s="719" t="s">
        <v>29</v>
      </c>
      <c r="D3047" s="721">
        <v>1.96</v>
      </c>
    </row>
    <row r="3048" spans="1:4">
      <c r="A3048" s="1079">
        <v>2731</v>
      </c>
      <c r="B3048" s="1080" t="s">
        <v>9051</v>
      </c>
      <c r="C3048" s="1079" t="s">
        <v>29</v>
      </c>
      <c r="D3048" s="718">
        <v>50.23</v>
      </c>
    </row>
    <row r="3049" spans="1:4">
      <c r="A3049" s="719">
        <v>21138</v>
      </c>
      <c r="B3049" s="720" t="s">
        <v>9747</v>
      </c>
      <c r="C3049" s="719" t="s">
        <v>29</v>
      </c>
      <c r="D3049" s="721">
        <v>5.45</v>
      </c>
    </row>
    <row r="3050" spans="1:4">
      <c r="A3050" s="1079">
        <v>2747</v>
      </c>
      <c r="B3050" s="1080" t="s">
        <v>9052</v>
      </c>
      <c r="C3050" s="1079" t="s">
        <v>29</v>
      </c>
      <c r="D3050" s="718">
        <v>13.47</v>
      </c>
    </row>
    <row r="3051" spans="1:4">
      <c r="A3051" s="719">
        <v>4115</v>
      </c>
      <c r="B3051" s="720" t="s">
        <v>9748</v>
      </c>
      <c r="C3051" s="719" t="s">
        <v>29</v>
      </c>
      <c r="D3051" s="721">
        <v>10.54</v>
      </c>
    </row>
    <row r="3052" spans="1:4">
      <c r="A3052" s="1079">
        <v>2729</v>
      </c>
      <c r="B3052" s="1080" t="s">
        <v>9053</v>
      </c>
      <c r="C3052" s="1079" t="s">
        <v>30</v>
      </c>
      <c r="D3052" s="718">
        <v>12.7</v>
      </c>
    </row>
    <row r="3053" spans="1:4">
      <c r="A3053" s="719">
        <v>4119</v>
      </c>
      <c r="B3053" s="720" t="s">
        <v>9749</v>
      </c>
      <c r="C3053" s="719" t="s">
        <v>29</v>
      </c>
      <c r="D3053" s="721">
        <v>21.21</v>
      </c>
    </row>
    <row r="3054" spans="1:4">
      <c r="A3054" s="1079">
        <v>2794</v>
      </c>
      <c r="B3054" s="1080" t="s">
        <v>9054</v>
      </c>
      <c r="C3054" s="1079" t="s">
        <v>29</v>
      </c>
      <c r="D3054" s="718">
        <v>52.38</v>
      </c>
    </row>
    <row r="3055" spans="1:4">
      <c r="A3055" s="719">
        <v>2788</v>
      </c>
      <c r="B3055" s="720" t="s">
        <v>9055</v>
      </c>
      <c r="C3055" s="719" t="s">
        <v>29</v>
      </c>
      <c r="D3055" s="721">
        <v>105.9</v>
      </c>
    </row>
    <row r="3056" spans="1:4">
      <c r="A3056" s="1079">
        <v>3989</v>
      </c>
      <c r="B3056" s="1080" t="s">
        <v>10277</v>
      </c>
      <c r="C3056" s="1079" t="s">
        <v>25</v>
      </c>
      <c r="D3056" s="718">
        <v>1149.42</v>
      </c>
    </row>
    <row r="3057" spans="1:4">
      <c r="A3057" s="719">
        <v>3997</v>
      </c>
      <c r="B3057" s="720" t="s">
        <v>8672</v>
      </c>
      <c r="C3057" s="719" t="s">
        <v>25</v>
      </c>
      <c r="D3057" s="721">
        <v>1445.95</v>
      </c>
    </row>
    <row r="3058" spans="1:4">
      <c r="A3058" s="1079">
        <v>4004</v>
      </c>
      <c r="B3058" s="1080" t="s">
        <v>2484</v>
      </c>
      <c r="C3058" s="1079" t="s">
        <v>25</v>
      </c>
      <c r="D3058" s="718">
        <v>1039</v>
      </c>
    </row>
    <row r="3059" spans="1:4">
      <c r="A3059" s="719">
        <v>11836</v>
      </c>
      <c r="B3059" s="720" t="s">
        <v>2485</v>
      </c>
      <c r="C3059" s="719" t="s">
        <v>25</v>
      </c>
      <c r="D3059" s="721">
        <v>1230.3900000000001</v>
      </c>
    </row>
    <row r="3060" spans="1:4">
      <c r="A3060" s="1079">
        <v>36151</v>
      </c>
      <c r="B3060" s="1080" t="s">
        <v>7365</v>
      </c>
      <c r="C3060" s="1079" t="s">
        <v>30</v>
      </c>
      <c r="D3060" s="718">
        <v>21.6</v>
      </c>
    </row>
    <row r="3061" spans="1:4">
      <c r="A3061" s="719">
        <v>37457</v>
      </c>
      <c r="B3061" s="720" t="s">
        <v>2486</v>
      </c>
      <c r="C3061" s="719" t="s">
        <v>29</v>
      </c>
      <c r="D3061" s="721">
        <v>2.14</v>
      </c>
    </row>
    <row r="3062" spans="1:4">
      <c r="A3062" s="1079">
        <v>37456</v>
      </c>
      <c r="B3062" s="1080" t="s">
        <v>2487</v>
      </c>
      <c r="C3062" s="1079" t="s">
        <v>29</v>
      </c>
      <c r="D3062" s="718">
        <v>1.1299999999999999</v>
      </c>
    </row>
    <row r="3063" spans="1:4">
      <c r="A3063" s="719">
        <v>37461</v>
      </c>
      <c r="B3063" s="720" t="s">
        <v>11966</v>
      </c>
      <c r="C3063" s="719" t="s">
        <v>29</v>
      </c>
      <c r="D3063" s="721">
        <v>7.97</v>
      </c>
    </row>
    <row r="3064" spans="1:4">
      <c r="A3064" s="1079">
        <v>37460</v>
      </c>
      <c r="B3064" s="1080" t="s">
        <v>11554</v>
      </c>
      <c r="C3064" s="1079" t="s">
        <v>29</v>
      </c>
      <c r="D3064" s="718">
        <v>10.88</v>
      </c>
    </row>
    <row r="3065" spans="1:4">
      <c r="A3065" s="719">
        <v>37458</v>
      </c>
      <c r="B3065" s="720" t="s">
        <v>2488</v>
      </c>
      <c r="C3065" s="719" t="s">
        <v>29</v>
      </c>
      <c r="D3065" s="721">
        <v>3.19</v>
      </c>
    </row>
    <row r="3066" spans="1:4">
      <c r="A3066" s="1079">
        <v>37454</v>
      </c>
      <c r="B3066" s="1080" t="s">
        <v>2489</v>
      </c>
      <c r="C3066" s="1079" t="s">
        <v>29</v>
      </c>
      <c r="D3066" s="718">
        <v>0.83</v>
      </c>
    </row>
    <row r="3067" spans="1:4">
      <c r="A3067" s="719">
        <v>37455</v>
      </c>
      <c r="B3067" s="720" t="s">
        <v>2490</v>
      </c>
      <c r="C3067" s="719" t="s">
        <v>29</v>
      </c>
      <c r="D3067" s="721">
        <v>1.4</v>
      </c>
    </row>
    <row r="3068" spans="1:4">
      <c r="A3068" s="1079">
        <v>37459</v>
      </c>
      <c r="B3068" s="1080" t="s">
        <v>2491</v>
      </c>
      <c r="C3068" s="1079" t="s">
        <v>29</v>
      </c>
      <c r="D3068" s="718">
        <v>4.4800000000000004</v>
      </c>
    </row>
    <row r="3069" spans="1:4" ht="30">
      <c r="A3069" s="719">
        <v>21029</v>
      </c>
      <c r="B3069" s="720" t="s">
        <v>7366</v>
      </c>
      <c r="C3069" s="719" t="s">
        <v>30</v>
      </c>
      <c r="D3069" s="721">
        <v>283.27999999999997</v>
      </c>
    </row>
    <row r="3070" spans="1:4" ht="30">
      <c r="A3070" s="1079">
        <v>21030</v>
      </c>
      <c r="B3070" s="1080" t="s">
        <v>7367</v>
      </c>
      <c r="C3070" s="1079" t="s">
        <v>30</v>
      </c>
      <c r="D3070" s="718">
        <v>349.19</v>
      </c>
    </row>
    <row r="3071" spans="1:4" ht="30">
      <c r="A3071" s="719">
        <v>21031</v>
      </c>
      <c r="B3071" s="720" t="s">
        <v>7368</v>
      </c>
      <c r="C3071" s="719" t="s">
        <v>30</v>
      </c>
      <c r="D3071" s="721">
        <v>434.73</v>
      </c>
    </row>
    <row r="3072" spans="1:4" ht="30">
      <c r="A3072" s="1079">
        <v>21032</v>
      </c>
      <c r="B3072" s="1080" t="s">
        <v>7369</v>
      </c>
      <c r="C3072" s="1079" t="s">
        <v>30</v>
      </c>
      <c r="D3072" s="718">
        <v>464.18</v>
      </c>
    </row>
    <row r="3073" spans="1:4" ht="30">
      <c r="A3073" s="719">
        <v>37527</v>
      </c>
      <c r="B3073" s="720" t="s">
        <v>7370</v>
      </c>
      <c r="C3073" s="719" t="s">
        <v>30</v>
      </c>
      <c r="D3073" s="721">
        <v>419.31</v>
      </c>
    </row>
    <row r="3074" spans="1:4" ht="30">
      <c r="A3074" s="1079">
        <v>37528</v>
      </c>
      <c r="B3074" s="1080" t="s">
        <v>7371</v>
      </c>
      <c r="C3074" s="1079" t="s">
        <v>30</v>
      </c>
      <c r="D3074" s="718">
        <v>499.94</v>
      </c>
    </row>
    <row r="3075" spans="1:4" ht="30">
      <c r="A3075" s="719">
        <v>37529</v>
      </c>
      <c r="B3075" s="720" t="s">
        <v>7372</v>
      </c>
      <c r="C3075" s="719" t="s">
        <v>30</v>
      </c>
      <c r="D3075" s="721">
        <v>504.85</v>
      </c>
    </row>
    <row r="3076" spans="1:4" ht="30">
      <c r="A3076" s="1079">
        <v>37530</v>
      </c>
      <c r="B3076" s="1080" t="s">
        <v>7373</v>
      </c>
      <c r="C3076" s="1079" t="s">
        <v>30</v>
      </c>
      <c r="D3076" s="718">
        <v>659.11</v>
      </c>
    </row>
    <row r="3077" spans="1:4" ht="30">
      <c r="A3077" s="719">
        <v>21034</v>
      </c>
      <c r="B3077" s="720" t="s">
        <v>7374</v>
      </c>
      <c r="C3077" s="719" t="s">
        <v>30</v>
      </c>
      <c r="D3077" s="721">
        <v>562.35</v>
      </c>
    </row>
    <row r="3078" spans="1:4" ht="30">
      <c r="A3078" s="1079">
        <v>37531</v>
      </c>
      <c r="B3078" s="1080" t="s">
        <v>7375</v>
      </c>
      <c r="C3078" s="1079" t="s">
        <v>30</v>
      </c>
      <c r="D3078" s="718">
        <v>708.2</v>
      </c>
    </row>
    <row r="3079" spans="1:4" ht="30">
      <c r="A3079" s="719">
        <v>21036</v>
      </c>
      <c r="B3079" s="720" t="s">
        <v>7376</v>
      </c>
      <c r="C3079" s="719" t="s">
        <v>30</v>
      </c>
      <c r="D3079" s="721">
        <v>861.05</v>
      </c>
    </row>
    <row r="3080" spans="1:4" ht="30">
      <c r="A3080" s="1079">
        <v>21037</v>
      </c>
      <c r="B3080" s="1080" t="s">
        <v>7377</v>
      </c>
      <c r="C3080" s="1079" t="s">
        <v>30</v>
      </c>
      <c r="D3080" s="718">
        <v>981.66</v>
      </c>
    </row>
    <row r="3081" spans="1:4" ht="30">
      <c r="A3081" s="719">
        <v>20185</v>
      </c>
      <c r="B3081" s="720" t="s">
        <v>7378</v>
      </c>
      <c r="C3081" s="719" t="s">
        <v>29</v>
      </c>
      <c r="D3081" s="721">
        <v>12.96</v>
      </c>
    </row>
    <row r="3082" spans="1:4">
      <c r="A3082" s="1079">
        <v>20260</v>
      </c>
      <c r="B3082" s="1080" t="s">
        <v>2492</v>
      </c>
      <c r="C3082" s="1079" t="s">
        <v>30</v>
      </c>
      <c r="D3082" s="718">
        <v>7.43</v>
      </c>
    </row>
    <row r="3083" spans="1:4">
      <c r="A3083" s="719">
        <v>37523</v>
      </c>
      <c r="B3083" s="720" t="s">
        <v>7379</v>
      </c>
      <c r="C3083" s="719" t="s">
        <v>30</v>
      </c>
      <c r="D3083" s="721">
        <v>425734.79</v>
      </c>
    </row>
    <row r="3084" spans="1:4">
      <c r="A3084" s="1079">
        <v>37515</v>
      </c>
      <c r="B3084" s="1080" t="s">
        <v>7380</v>
      </c>
      <c r="C3084" s="1079" t="s">
        <v>30</v>
      </c>
      <c r="D3084" s="718">
        <v>378500</v>
      </c>
    </row>
    <row r="3085" spans="1:4" ht="30">
      <c r="A3085" s="719">
        <v>12899</v>
      </c>
      <c r="B3085" s="720" t="s">
        <v>7381</v>
      </c>
      <c r="C3085" s="719" t="s">
        <v>30</v>
      </c>
      <c r="D3085" s="721">
        <v>50.55</v>
      </c>
    </row>
    <row r="3086" spans="1:4">
      <c r="A3086" s="1079">
        <v>40877</v>
      </c>
      <c r="B3086" s="1080" t="s">
        <v>8897</v>
      </c>
      <c r="C3086" s="1079" t="s">
        <v>0</v>
      </c>
      <c r="D3086" s="718">
        <v>7.13</v>
      </c>
    </row>
    <row r="3087" spans="1:4">
      <c r="A3087" s="719">
        <v>39700</v>
      </c>
      <c r="B3087" s="720" t="s">
        <v>11967</v>
      </c>
      <c r="C3087" s="719" t="s">
        <v>0</v>
      </c>
      <c r="D3087" s="721">
        <v>20.57</v>
      </c>
    </row>
    <row r="3088" spans="1:4">
      <c r="A3088" s="1079">
        <v>11621</v>
      </c>
      <c r="B3088" s="1080" t="s">
        <v>11968</v>
      </c>
      <c r="C3088" s="1079" t="s">
        <v>0</v>
      </c>
      <c r="D3088" s="718">
        <v>40.93</v>
      </c>
    </row>
    <row r="3089" spans="1:4">
      <c r="A3089" s="719">
        <v>4014</v>
      </c>
      <c r="B3089" s="720" t="s">
        <v>11969</v>
      </c>
      <c r="C3089" s="719" t="s">
        <v>0</v>
      </c>
      <c r="D3089" s="721">
        <v>42.35</v>
      </c>
    </row>
    <row r="3090" spans="1:4">
      <c r="A3090" s="1079">
        <v>4015</v>
      </c>
      <c r="B3090" s="1080" t="s">
        <v>11970</v>
      </c>
      <c r="C3090" s="1079" t="s">
        <v>0</v>
      </c>
      <c r="D3090" s="718">
        <v>52.01</v>
      </c>
    </row>
    <row r="3091" spans="1:4">
      <c r="A3091" s="719">
        <v>4017</v>
      </c>
      <c r="B3091" s="720" t="s">
        <v>11971</v>
      </c>
      <c r="C3091" s="719" t="s">
        <v>0</v>
      </c>
      <c r="D3091" s="721">
        <v>75.67</v>
      </c>
    </row>
    <row r="3092" spans="1:4">
      <c r="A3092" s="1079">
        <v>4016</v>
      </c>
      <c r="B3092" s="1080" t="s">
        <v>11972</v>
      </c>
      <c r="C3092" s="1079" t="s">
        <v>0</v>
      </c>
      <c r="D3092" s="718">
        <v>29.89</v>
      </c>
    </row>
    <row r="3093" spans="1:4">
      <c r="A3093" s="719">
        <v>39699</v>
      </c>
      <c r="B3093" s="720" t="s">
        <v>7382</v>
      </c>
      <c r="C3093" s="719" t="s">
        <v>0</v>
      </c>
      <c r="D3093" s="721">
        <v>10.61</v>
      </c>
    </row>
    <row r="3094" spans="1:4">
      <c r="A3094" s="1079">
        <v>38544</v>
      </c>
      <c r="B3094" s="1080" t="s">
        <v>11973</v>
      </c>
      <c r="C3094" s="1079" t="s">
        <v>0</v>
      </c>
      <c r="D3094" s="718">
        <v>7.67</v>
      </c>
    </row>
    <row r="3095" spans="1:4">
      <c r="A3095" s="719">
        <v>38545</v>
      </c>
      <c r="B3095" s="720" t="s">
        <v>11974</v>
      </c>
      <c r="C3095" s="719" t="s">
        <v>0</v>
      </c>
      <c r="D3095" s="721">
        <v>4.93</v>
      </c>
    </row>
    <row r="3096" spans="1:4">
      <c r="A3096" s="1079">
        <v>39323</v>
      </c>
      <c r="B3096" s="1080" t="s">
        <v>11975</v>
      </c>
      <c r="C3096" s="1079" t="s">
        <v>0</v>
      </c>
      <c r="D3096" s="718">
        <v>18.8</v>
      </c>
    </row>
    <row r="3097" spans="1:4" ht="30">
      <c r="A3097" s="719">
        <v>626</v>
      </c>
      <c r="B3097" s="720" t="s">
        <v>9056</v>
      </c>
      <c r="C3097" s="719" t="s">
        <v>26</v>
      </c>
      <c r="D3097" s="721">
        <v>10.1</v>
      </c>
    </row>
    <row r="3098" spans="1:4">
      <c r="A3098" s="1079">
        <v>25860</v>
      </c>
      <c r="B3098" s="1080" t="s">
        <v>2493</v>
      </c>
      <c r="C3098" s="1079" t="s">
        <v>0</v>
      </c>
      <c r="D3098" s="718">
        <v>10.220000000000001</v>
      </c>
    </row>
    <row r="3099" spans="1:4">
      <c r="A3099" s="719">
        <v>25861</v>
      </c>
      <c r="B3099" s="720" t="s">
        <v>2494</v>
      </c>
      <c r="C3099" s="719" t="s">
        <v>0</v>
      </c>
      <c r="D3099" s="721">
        <v>15.42</v>
      </c>
    </row>
    <row r="3100" spans="1:4">
      <c r="A3100" s="1079">
        <v>25862</v>
      </c>
      <c r="B3100" s="1080" t="s">
        <v>2495</v>
      </c>
      <c r="C3100" s="1079" t="s">
        <v>0</v>
      </c>
      <c r="D3100" s="718">
        <v>16.37</v>
      </c>
    </row>
    <row r="3101" spans="1:4">
      <c r="A3101" s="719">
        <v>25863</v>
      </c>
      <c r="B3101" s="720" t="s">
        <v>2496</v>
      </c>
      <c r="C3101" s="719" t="s">
        <v>0</v>
      </c>
      <c r="D3101" s="721">
        <v>20.46</v>
      </c>
    </row>
    <row r="3102" spans="1:4">
      <c r="A3102" s="1079">
        <v>25864</v>
      </c>
      <c r="B3102" s="1080" t="s">
        <v>2497</v>
      </c>
      <c r="C3102" s="1079" t="s">
        <v>0</v>
      </c>
      <c r="D3102" s="718">
        <v>30.68</v>
      </c>
    </row>
    <row r="3103" spans="1:4">
      <c r="A3103" s="719">
        <v>25865</v>
      </c>
      <c r="B3103" s="720" t="s">
        <v>2498</v>
      </c>
      <c r="C3103" s="719" t="s">
        <v>0</v>
      </c>
      <c r="D3103" s="721">
        <v>41.1</v>
      </c>
    </row>
    <row r="3104" spans="1:4">
      <c r="A3104" s="1079">
        <v>25866</v>
      </c>
      <c r="B3104" s="1080" t="s">
        <v>2499</v>
      </c>
      <c r="C3104" s="1079" t="s">
        <v>0</v>
      </c>
      <c r="D3104" s="718">
        <v>51.04</v>
      </c>
    </row>
    <row r="3105" spans="1:4">
      <c r="A3105" s="719">
        <v>25868</v>
      </c>
      <c r="B3105" s="720" t="s">
        <v>2500</v>
      </c>
      <c r="C3105" s="719" t="s">
        <v>0</v>
      </c>
      <c r="D3105" s="721">
        <v>11.39</v>
      </c>
    </row>
    <row r="3106" spans="1:4">
      <c r="A3106" s="1079">
        <v>25869</v>
      </c>
      <c r="B3106" s="1080" t="s">
        <v>2501</v>
      </c>
      <c r="C3106" s="1079" t="s">
        <v>0</v>
      </c>
      <c r="D3106" s="718">
        <v>16.079999999999998</v>
      </c>
    </row>
    <row r="3107" spans="1:4">
      <c r="A3107" s="719">
        <v>25870</v>
      </c>
      <c r="B3107" s="720" t="s">
        <v>2502</v>
      </c>
      <c r="C3107" s="719" t="s">
        <v>0</v>
      </c>
      <c r="D3107" s="721">
        <v>18.23</v>
      </c>
    </row>
    <row r="3108" spans="1:4">
      <c r="A3108" s="1079">
        <v>25871</v>
      </c>
      <c r="B3108" s="1080" t="s">
        <v>2503</v>
      </c>
      <c r="C3108" s="1079" t="s">
        <v>0</v>
      </c>
      <c r="D3108" s="718">
        <v>22.38</v>
      </c>
    </row>
    <row r="3109" spans="1:4">
      <c r="A3109" s="719">
        <v>25867</v>
      </c>
      <c r="B3109" s="720" t="s">
        <v>2504</v>
      </c>
      <c r="C3109" s="719" t="s">
        <v>0</v>
      </c>
      <c r="D3109" s="721">
        <v>33.130000000000003</v>
      </c>
    </row>
    <row r="3110" spans="1:4">
      <c r="A3110" s="1079">
        <v>25872</v>
      </c>
      <c r="B3110" s="1080" t="s">
        <v>2505</v>
      </c>
      <c r="C3110" s="1079" t="s">
        <v>0</v>
      </c>
      <c r="D3110" s="718">
        <v>44.78</v>
      </c>
    </row>
    <row r="3111" spans="1:4">
      <c r="A3111" s="719">
        <v>25873</v>
      </c>
      <c r="B3111" s="720" t="s">
        <v>2506</v>
      </c>
      <c r="C3111" s="719" t="s">
        <v>0</v>
      </c>
      <c r="D3111" s="721">
        <v>55.85</v>
      </c>
    </row>
    <row r="3112" spans="1:4" ht="30">
      <c r="A3112" s="1079">
        <v>12898</v>
      </c>
      <c r="B3112" s="1080" t="s">
        <v>7383</v>
      </c>
      <c r="C3112" s="1079" t="s">
        <v>30</v>
      </c>
      <c r="D3112" s="718">
        <v>118.32</v>
      </c>
    </row>
    <row r="3113" spans="1:4" ht="30">
      <c r="A3113" s="719">
        <v>14535</v>
      </c>
      <c r="B3113" s="720" t="s">
        <v>7384</v>
      </c>
      <c r="C3113" s="719" t="s">
        <v>30</v>
      </c>
      <c r="D3113" s="721">
        <v>38515.769999999997</v>
      </c>
    </row>
    <row r="3114" spans="1:4">
      <c r="A3114" s="1079">
        <v>40637</v>
      </c>
      <c r="B3114" s="1080" t="s">
        <v>9750</v>
      </c>
      <c r="C3114" s="1079" t="s">
        <v>30</v>
      </c>
      <c r="D3114" s="718">
        <v>444393.8</v>
      </c>
    </row>
    <row r="3115" spans="1:4">
      <c r="A3115" s="719">
        <v>13836</v>
      </c>
      <c r="B3115" s="720" t="s">
        <v>7385</v>
      </c>
      <c r="C3115" s="719" t="s">
        <v>30</v>
      </c>
      <c r="D3115" s="721">
        <v>29922.98</v>
      </c>
    </row>
    <row r="3116" spans="1:4" ht="30">
      <c r="A3116" s="1079">
        <v>14534</v>
      </c>
      <c r="B3116" s="1080" t="s">
        <v>7386</v>
      </c>
      <c r="C3116" s="1079" t="s">
        <v>30</v>
      </c>
      <c r="D3116" s="718">
        <v>12526.55</v>
      </c>
    </row>
    <row r="3117" spans="1:4">
      <c r="A3117" s="719">
        <v>14619</v>
      </c>
      <c r="B3117" s="720" t="s">
        <v>7387</v>
      </c>
      <c r="C3117" s="719" t="s">
        <v>30</v>
      </c>
      <c r="D3117" s="721">
        <v>3603.99</v>
      </c>
    </row>
    <row r="3118" spans="1:4" ht="45">
      <c r="A3118" s="1079">
        <v>39813</v>
      </c>
      <c r="B3118" s="1080" t="s">
        <v>10278</v>
      </c>
      <c r="C3118" s="1079" t="s">
        <v>30</v>
      </c>
      <c r="D3118" s="718">
        <v>13930.09</v>
      </c>
    </row>
    <row r="3119" spans="1:4">
      <c r="A3119" s="719">
        <v>12868</v>
      </c>
      <c r="B3119" s="720" t="s">
        <v>2507</v>
      </c>
      <c r="C3119" s="719" t="s">
        <v>171</v>
      </c>
      <c r="D3119" s="721">
        <v>11.02</v>
      </c>
    </row>
    <row r="3120" spans="1:4">
      <c r="A3120" s="1079">
        <v>40916</v>
      </c>
      <c r="B3120" s="1080" t="s">
        <v>9057</v>
      </c>
      <c r="C3120" s="1079" t="s">
        <v>161</v>
      </c>
      <c r="D3120" s="718">
        <v>1941.77</v>
      </c>
    </row>
    <row r="3121" spans="1:4">
      <c r="A3121" s="719">
        <v>4755</v>
      </c>
      <c r="B3121" s="720" t="s">
        <v>9058</v>
      </c>
      <c r="C3121" s="719" t="s">
        <v>171</v>
      </c>
      <c r="D3121" s="721">
        <v>11.57</v>
      </c>
    </row>
    <row r="3122" spans="1:4">
      <c r="A3122" s="1079">
        <v>41067</v>
      </c>
      <c r="B3122" s="1080" t="s">
        <v>9059</v>
      </c>
      <c r="C3122" s="1079" t="s">
        <v>161</v>
      </c>
      <c r="D3122" s="718">
        <v>2035.59</v>
      </c>
    </row>
    <row r="3123" spans="1:4">
      <c r="A3123" s="719">
        <v>38463</v>
      </c>
      <c r="B3123" s="720" t="s">
        <v>8898</v>
      </c>
      <c r="C3123" s="719" t="s">
        <v>30</v>
      </c>
      <c r="D3123" s="721">
        <v>19.809999999999999</v>
      </c>
    </row>
    <row r="3124" spans="1:4" ht="30">
      <c r="A3124" s="1079">
        <v>40703</v>
      </c>
      <c r="B3124" s="1080" t="s">
        <v>11555</v>
      </c>
      <c r="C3124" s="1079" t="s">
        <v>30</v>
      </c>
      <c r="D3124" s="718">
        <v>7770.17</v>
      </c>
    </row>
    <row r="3125" spans="1:4">
      <c r="A3125" s="719">
        <v>14531</v>
      </c>
      <c r="B3125" s="720" t="s">
        <v>7388</v>
      </c>
      <c r="C3125" s="719" t="s">
        <v>30</v>
      </c>
      <c r="D3125" s="721">
        <v>14486.52</v>
      </c>
    </row>
    <row r="3126" spans="1:4">
      <c r="A3126" s="1079">
        <v>36533</v>
      </c>
      <c r="B3126" s="1080" t="s">
        <v>7389</v>
      </c>
      <c r="C3126" s="1079" t="s">
        <v>30</v>
      </c>
      <c r="D3126" s="718">
        <v>16670.28</v>
      </c>
    </row>
    <row r="3127" spans="1:4">
      <c r="A3127" s="719">
        <v>11616</v>
      </c>
      <c r="B3127" s="720" t="s">
        <v>2508</v>
      </c>
      <c r="C3127" s="719" t="s">
        <v>30</v>
      </c>
      <c r="D3127" s="721">
        <v>15744.83</v>
      </c>
    </row>
    <row r="3128" spans="1:4">
      <c r="A3128" s="1079">
        <v>41898</v>
      </c>
      <c r="B3128" s="1080" t="s">
        <v>11556</v>
      </c>
      <c r="C3128" s="1079" t="s">
        <v>30</v>
      </c>
      <c r="D3128" s="718">
        <v>17715.080000000002</v>
      </c>
    </row>
    <row r="3129" spans="1:4">
      <c r="A3129" s="719">
        <v>13447</v>
      </c>
      <c r="B3129" s="720" t="s">
        <v>7390</v>
      </c>
      <c r="C3129" s="719" t="s">
        <v>30</v>
      </c>
      <c r="D3129" s="721">
        <v>32596.97</v>
      </c>
    </row>
    <row r="3130" spans="1:4">
      <c r="A3130" s="1079">
        <v>14529</v>
      </c>
      <c r="B3130" s="1080" t="s">
        <v>2509</v>
      </c>
      <c r="C3130" s="1079" t="s">
        <v>30</v>
      </c>
      <c r="D3130" s="718">
        <v>18230.66</v>
      </c>
    </row>
    <row r="3131" spans="1:4">
      <c r="A3131" s="719">
        <v>10747</v>
      </c>
      <c r="B3131" s="720" t="s">
        <v>2510</v>
      </c>
      <c r="C3131" s="719" t="s">
        <v>30</v>
      </c>
      <c r="D3131" s="721">
        <v>17887.060000000001</v>
      </c>
    </row>
    <row r="3132" spans="1:4">
      <c r="A3132" s="1079">
        <v>36141</v>
      </c>
      <c r="B3132" s="1080" t="s">
        <v>7391</v>
      </c>
      <c r="C3132" s="1079" t="s">
        <v>30</v>
      </c>
      <c r="D3132" s="718">
        <v>29.16</v>
      </c>
    </row>
    <row r="3133" spans="1:4">
      <c r="A3133" s="719">
        <v>4053</v>
      </c>
      <c r="B3133" s="720" t="s">
        <v>2511</v>
      </c>
      <c r="C3133" s="719" t="s">
        <v>1808</v>
      </c>
      <c r="D3133" s="721">
        <v>60.34</v>
      </c>
    </row>
    <row r="3134" spans="1:4">
      <c r="A3134" s="1079">
        <v>4052</v>
      </c>
      <c r="B3134" s="1080" t="s">
        <v>2512</v>
      </c>
      <c r="C3134" s="1079" t="s">
        <v>1434</v>
      </c>
      <c r="D3134" s="718">
        <v>123.06</v>
      </c>
    </row>
    <row r="3135" spans="1:4">
      <c r="A3135" s="719">
        <v>4056</v>
      </c>
      <c r="B3135" s="720" t="s">
        <v>2513</v>
      </c>
      <c r="C3135" s="719" t="s">
        <v>1808</v>
      </c>
      <c r="D3135" s="721">
        <v>31.73</v>
      </c>
    </row>
    <row r="3136" spans="1:4">
      <c r="A3136" s="1079">
        <v>4051</v>
      </c>
      <c r="B3136" s="1080" t="s">
        <v>2514</v>
      </c>
      <c r="C3136" s="1079" t="s">
        <v>1434</v>
      </c>
      <c r="D3136" s="718">
        <v>79.2</v>
      </c>
    </row>
    <row r="3137" spans="1:4">
      <c r="A3137" s="719">
        <v>4048</v>
      </c>
      <c r="B3137" s="720" t="s">
        <v>2514</v>
      </c>
      <c r="C3137" s="719" t="s">
        <v>1415</v>
      </c>
      <c r="D3137" s="721">
        <v>4.4000000000000004</v>
      </c>
    </row>
    <row r="3138" spans="1:4">
      <c r="A3138" s="1079">
        <v>4047</v>
      </c>
      <c r="B3138" s="1080" t="s">
        <v>2514</v>
      </c>
      <c r="C3138" s="1079" t="s">
        <v>1808</v>
      </c>
      <c r="D3138" s="718">
        <v>15.84</v>
      </c>
    </row>
    <row r="3139" spans="1:4" ht="30">
      <c r="A3139" s="719">
        <v>39434</v>
      </c>
      <c r="B3139" s="720" t="s">
        <v>7392</v>
      </c>
      <c r="C3139" s="719" t="s">
        <v>26</v>
      </c>
      <c r="D3139" s="721">
        <v>4.5599999999999996</v>
      </c>
    </row>
    <row r="3140" spans="1:4">
      <c r="A3140" s="1079">
        <v>39433</v>
      </c>
      <c r="B3140" s="1080" t="s">
        <v>7393</v>
      </c>
      <c r="C3140" s="1079" t="s">
        <v>26</v>
      </c>
      <c r="D3140" s="718">
        <v>3.27</v>
      </c>
    </row>
    <row r="3141" spans="1:4">
      <c r="A3141" s="719">
        <v>4049</v>
      </c>
      <c r="B3141" s="720" t="s">
        <v>7394</v>
      </c>
      <c r="C3141" s="719" t="s">
        <v>1415</v>
      </c>
      <c r="D3141" s="721">
        <v>49.62</v>
      </c>
    </row>
    <row r="3142" spans="1:4">
      <c r="A3142" s="1079">
        <v>38120</v>
      </c>
      <c r="B3142" s="1080" t="s">
        <v>7395</v>
      </c>
      <c r="C3142" s="1079" t="s">
        <v>26</v>
      </c>
      <c r="D3142" s="718">
        <v>71.87</v>
      </c>
    </row>
    <row r="3143" spans="1:4">
      <c r="A3143" s="719">
        <v>38877</v>
      </c>
      <c r="B3143" s="720" t="s">
        <v>9060</v>
      </c>
      <c r="C3143" s="719" t="s">
        <v>26</v>
      </c>
      <c r="D3143" s="721">
        <v>4.9400000000000004</v>
      </c>
    </row>
    <row r="3144" spans="1:4">
      <c r="A3144" s="1079">
        <v>10498</v>
      </c>
      <c r="B3144" s="1080" t="s">
        <v>2515</v>
      </c>
      <c r="C3144" s="1079" t="s">
        <v>26</v>
      </c>
      <c r="D3144" s="718">
        <v>7.63</v>
      </c>
    </row>
    <row r="3145" spans="1:4">
      <c r="A3145" s="719">
        <v>4823</v>
      </c>
      <c r="B3145" s="720" t="s">
        <v>10501</v>
      </c>
      <c r="C3145" s="719" t="s">
        <v>26</v>
      </c>
      <c r="D3145" s="721">
        <v>31.89</v>
      </c>
    </row>
    <row r="3146" spans="1:4">
      <c r="A3146" s="1079">
        <v>12357</v>
      </c>
      <c r="B3146" s="1080" t="s">
        <v>7396</v>
      </c>
      <c r="C3146" s="1079" t="s">
        <v>30</v>
      </c>
      <c r="D3146" s="718">
        <v>86.28</v>
      </c>
    </row>
    <row r="3147" spans="1:4">
      <c r="A3147" s="719">
        <v>12358</v>
      </c>
      <c r="B3147" s="720" t="s">
        <v>7397</v>
      </c>
      <c r="C3147" s="719" t="s">
        <v>30</v>
      </c>
      <c r="D3147" s="721">
        <v>97.05</v>
      </c>
    </row>
    <row r="3148" spans="1:4">
      <c r="A3148" s="1079">
        <v>11079</v>
      </c>
      <c r="B3148" s="1080" t="s">
        <v>11557</v>
      </c>
      <c r="C3148" s="1079" t="s">
        <v>25</v>
      </c>
      <c r="D3148" s="718">
        <v>620.04999999999995</v>
      </c>
    </row>
    <row r="3149" spans="1:4">
      <c r="A3149" s="719">
        <v>11082</v>
      </c>
      <c r="B3149" s="720" t="s">
        <v>2516</v>
      </c>
      <c r="C3149" s="719" t="s">
        <v>25</v>
      </c>
      <c r="D3149" s="721">
        <v>632.6</v>
      </c>
    </row>
    <row r="3150" spans="1:4">
      <c r="A3150" s="1079">
        <v>4058</v>
      </c>
      <c r="B3150" s="1080" t="s">
        <v>2517</v>
      </c>
      <c r="C3150" s="1079" t="s">
        <v>171</v>
      </c>
      <c r="D3150" s="718">
        <v>12.27</v>
      </c>
    </row>
    <row r="3151" spans="1:4">
      <c r="A3151" s="719">
        <v>40974</v>
      </c>
      <c r="B3151" s="720" t="s">
        <v>9061</v>
      </c>
      <c r="C3151" s="719" t="s">
        <v>161</v>
      </c>
      <c r="D3151" s="721">
        <v>2161.0700000000002</v>
      </c>
    </row>
    <row r="3152" spans="1:4">
      <c r="A3152" s="1079">
        <v>34794</v>
      </c>
      <c r="B3152" s="1080" t="s">
        <v>2518</v>
      </c>
      <c r="C3152" s="1079" t="s">
        <v>171</v>
      </c>
      <c r="D3152" s="718">
        <v>12.27</v>
      </c>
    </row>
    <row r="3153" spans="1:4">
      <c r="A3153" s="719">
        <v>40925</v>
      </c>
      <c r="B3153" s="720" t="s">
        <v>9062</v>
      </c>
      <c r="C3153" s="719" t="s">
        <v>161</v>
      </c>
      <c r="D3153" s="721">
        <v>2160.33</v>
      </c>
    </row>
    <row r="3154" spans="1:4">
      <c r="A3154" s="1079">
        <v>13741</v>
      </c>
      <c r="B3154" s="1080" t="s">
        <v>7398</v>
      </c>
      <c r="C3154" s="1079" t="s">
        <v>30</v>
      </c>
      <c r="D3154" s="718">
        <v>1718.76</v>
      </c>
    </row>
    <row r="3155" spans="1:4">
      <c r="A3155" s="719">
        <v>3288</v>
      </c>
      <c r="B3155" s="720" t="s">
        <v>2519</v>
      </c>
      <c r="C3155" s="719" t="s">
        <v>29</v>
      </c>
      <c r="D3155" s="721">
        <v>2.9</v>
      </c>
    </row>
    <row r="3156" spans="1:4">
      <c r="A3156" s="1079">
        <v>13587</v>
      </c>
      <c r="B3156" s="1080" t="s">
        <v>2520</v>
      </c>
      <c r="C3156" s="1079" t="s">
        <v>29</v>
      </c>
      <c r="D3156" s="718">
        <v>1.75</v>
      </c>
    </row>
    <row r="3157" spans="1:4">
      <c r="A3157" s="719">
        <v>38598</v>
      </c>
      <c r="B3157" s="720" t="s">
        <v>7399</v>
      </c>
      <c r="C3157" s="719" t="s">
        <v>30</v>
      </c>
      <c r="D3157" s="721">
        <v>2.0499999999999998</v>
      </c>
    </row>
    <row r="3158" spans="1:4">
      <c r="A3158" s="1079">
        <v>38595</v>
      </c>
      <c r="B3158" s="1080" t="s">
        <v>7400</v>
      </c>
      <c r="C3158" s="1079" t="s">
        <v>30</v>
      </c>
      <c r="D3158" s="718">
        <v>1.41</v>
      </c>
    </row>
    <row r="3159" spans="1:4">
      <c r="A3159" s="719">
        <v>38592</v>
      </c>
      <c r="B3159" s="720" t="s">
        <v>7401</v>
      </c>
      <c r="C3159" s="719" t="s">
        <v>30</v>
      </c>
      <c r="D3159" s="721">
        <v>1.85</v>
      </c>
    </row>
    <row r="3160" spans="1:4">
      <c r="A3160" s="1079">
        <v>38588</v>
      </c>
      <c r="B3160" s="1080" t="s">
        <v>7402</v>
      </c>
      <c r="C3160" s="1079" t="s">
        <v>30</v>
      </c>
      <c r="D3160" s="718">
        <v>1.1599999999999999</v>
      </c>
    </row>
    <row r="3161" spans="1:4">
      <c r="A3161" s="719">
        <v>38593</v>
      </c>
      <c r="B3161" s="720" t="s">
        <v>7403</v>
      </c>
      <c r="C3161" s="719" t="s">
        <v>30</v>
      </c>
      <c r="D3161" s="721">
        <v>1.99</v>
      </c>
    </row>
    <row r="3162" spans="1:4">
      <c r="A3162" s="1079">
        <v>38589</v>
      </c>
      <c r="B3162" s="1080" t="s">
        <v>7404</v>
      </c>
      <c r="C3162" s="1079" t="s">
        <v>30</v>
      </c>
      <c r="D3162" s="718">
        <v>1.42</v>
      </c>
    </row>
    <row r="3163" spans="1:4">
      <c r="A3163" s="719">
        <v>38594</v>
      </c>
      <c r="B3163" s="720" t="s">
        <v>7405</v>
      </c>
      <c r="C3163" s="719" t="s">
        <v>30</v>
      </c>
      <c r="D3163" s="721">
        <v>2.95</v>
      </c>
    </row>
    <row r="3164" spans="1:4">
      <c r="A3164" s="1079">
        <v>34787</v>
      </c>
      <c r="B3164" s="1080" t="s">
        <v>7406</v>
      </c>
      <c r="C3164" s="1079" t="s">
        <v>30</v>
      </c>
      <c r="D3164" s="718">
        <v>0.81</v>
      </c>
    </row>
    <row r="3165" spans="1:4">
      <c r="A3165" s="719">
        <v>34788</v>
      </c>
      <c r="B3165" s="720" t="s">
        <v>7407</v>
      </c>
      <c r="C3165" s="719" t="s">
        <v>30</v>
      </c>
      <c r="D3165" s="721">
        <v>0.82</v>
      </c>
    </row>
    <row r="3166" spans="1:4">
      <c r="A3166" s="1079">
        <v>34784</v>
      </c>
      <c r="B3166" s="1080" t="s">
        <v>7408</v>
      </c>
      <c r="C3166" s="1079" t="s">
        <v>30</v>
      </c>
      <c r="D3166" s="718">
        <v>0.9</v>
      </c>
    </row>
    <row r="3167" spans="1:4">
      <c r="A3167" s="719">
        <v>34781</v>
      </c>
      <c r="B3167" s="720" t="s">
        <v>7409</v>
      </c>
      <c r="C3167" s="719" t="s">
        <v>30</v>
      </c>
      <c r="D3167" s="721">
        <v>1.02</v>
      </c>
    </row>
    <row r="3168" spans="1:4">
      <c r="A3168" s="1079">
        <v>34773</v>
      </c>
      <c r="B3168" s="1080" t="s">
        <v>10279</v>
      </c>
      <c r="C3168" s="1079" t="s">
        <v>30</v>
      </c>
      <c r="D3168" s="718">
        <v>1.47</v>
      </c>
    </row>
    <row r="3169" spans="1:4">
      <c r="A3169" s="719">
        <v>34769</v>
      </c>
      <c r="B3169" s="720" t="s">
        <v>10280</v>
      </c>
      <c r="C3169" s="719" t="s">
        <v>30</v>
      </c>
      <c r="D3169" s="721">
        <v>1.71</v>
      </c>
    </row>
    <row r="3170" spans="1:4">
      <c r="A3170" s="1079">
        <v>34763</v>
      </c>
      <c r="B3170" s="1080" t="s">
        <v>10281</v>
      </c>
      <c r="C3170" s="1079" t="s">
        <v>30</v>
      </c>
      <c r="D3170" s="718">
        <v>0.99</v>
      </c>
    </row>
    <row r="3171" spans="1:4">
      <c r="A3171" s="719">
        <v>34774</v>
      </c>
      <c r="B3171" s="720" t="s">
        <v>7410</v>
      </c>
      <c r="C3171" s="719" t="s">
        <v>30</v>
      </c>
      <c r="D3171" s="721">
        <v>1.32</v>
      </c>
    </row>
    <row r="3172" spans="1:4">
      <c r="A3172" s="1079">
        <v>34771</v>
      </c>
      <c r="B3172" s="1080" t="s">
        <v>7411</v>
      </c>
      <c r="C3172" s="1079" t="s">
        <v>30</v>
      </c>
      <c r="D3172" s="718">
        <v>1.51</v>
      </c>
    </row>
    <row r="3173" spans="1:4">
      <c r="A3173" s="719">
        <v>34764</v>
      </c>
      <c r="B3173" s="720" t="s">
        <v>7412</v>
      </c>
      <c r="C3173" s="719" t="s">
        <v>30</v>
      </c>
      <c r="D3173" s="721">
        <v>0.92</v>
      </c>
    </row>
    <row r="3174" spans="1:4">
      <c r="A3174" s="1079">
        <v>4062</v>
      </c>
      <c r="B3174" s="1080" t="s">
        <v>7413</v>
      </c>
      <c r="C3174" s="1079" t="s">
        <v>30</v>
      </c>
      <c r="D3174" s="718">
        <v>16</v>
      </c>
    </row>
    <row r="3175" spans="1:4">
      <c r="A3175" s="719">
        <v>4059</v>
      </c>
      <c r="B3175" s="720" t="s">
        <v>7414</v>
      </c>
      <c r="C3175" s="719" t="s">
        <v>29</v>
      </c>
      <c r="D3175" s="721">
        <v>19.399999999999999</v>
      </c>
    </row>
    <row r="3176" spans="1:4">
      <c r="A3176" s="1079">
        <v>4061</v>
      </c>
      <c r="B3176" s="1080" t="s">
        <v>7415</v>
      </c>
      <c r="C3176" s="1079" t="s">
        <v>30</v>
      </c>
      <c r="D3176" s="718">
        <v>15.52</v>
      </c>
    </row>
    <row r="3177" spans="1:4">
      <c r="A3177" s="719">
        <v>10608</v>
      </c>
      <c r="B3177" s="720" t="s">
        <v>7416</v>
      </c>
      <c r="C3177" s="719" t="s">
        <v>30</v>
      </c>
      <c r="D3177" s="721">
        <v>4280.6099999999997</v>
      </c>
    </row>
    <row r="3178" spans="1:4">
      <c r="A3178" s="1079">
        <v>4069</v>
      </c>
      <c r="B3178" s="1080" t="s">
        <v>2521</v>
      </c>
      <c r="C3178" s="1079" t="s">
        <v>171</v>
      </c>
      <c r="D3178" s="718">
        <v>27.39</v>
      </c>
    </row>
    <row r="3179" spans="1:4">
      <c r="A3179" s="719">
        <v>40819</v>
      </c>
      <c r="B3179" s="720" t="s">
        <v>7417</v>
      </c>
      <c r="C3179" s="719" t="s">
        <v>161</v>
      </c>
      <c r="D3179" s="721">
        <v>4822.84</v>
      </c>
    </row>
    <row r="3180" spans="1:4">
      <c r="A3180" s="1079">
        <v>34361</v>
      </c>
      <c r="B3180" s="1080" t="s">
        <v>2522</v>
      </c>
      <c r="C3180" s="1079" t="s">
        <v>26</v>
      </c>
      <c r="D3180" s="718">
        <v>1.77</v>
      </c>
    </row>
    <row r="3181" spans="1:4">
      <c r="A3181" s="719">
        <v>36512</v>
      </c>
      <c r="B3181" s="720" t="s">
        <v>7418</v>
      </c>
      <c r="C3181" s="719" t="s">
        <v>30</v>
      </c>
      <c r="D3181" s="721">
        <v>9598.58</v>
      </c>
    </row>
    <row r="3182" spans="1:4">
      <c r="A3182" s="1079">
        <v>25972</v>
      </c>
      <c r="B3182" s="1080" t="s">
        <v>2523</v>
      </c>
      <c r="C3182" s="1079" t="s">
        <v>26</v>
      </c>
      <c r="D3182" s="718">
        <v>9.99</v>
      </c>
    </row>
    <row r="3183" spans="1:4">
      <c r="A3183" s="719">
        <v>25973</v>
      </c>
      <c r="B3183" s="720" t="s">
        <v>2524</v>
      </c>
      <c r="C3183" s="719" t="s">
        <v>26</v>
      </c>
      <c r="D3183" s="721">
        <v>9.99</v>
      </c>
    </row>
    <row r="3184" spans="1:4">
      <c r="A3184" s="1079">
        <v>11697</v>
      </c>
      <c r="B3184" s="1080" t="s">
        <v>7419</v>
      </c>
      <c r="C3184" s="1079" t="s">
        <v>30</v>
      </c>
      <c r="D3184" s="718">
        <v>429.35</v>
      </c>
    </row>
    <row r="3185" spans="1:4">
      <c r="A3185" s="719">
        <v>11698</v>
      </c>
      <c r="B3185" s="720" t="s">
        <v>7420</v>
      </c>
      <c r="C3185" s="719" t="s">
        <v>30</v>
      </c>
      <c r="D3185" s="721">
        <v>512.19000000000005</v>
      </c>
    </row>
    <row r="3186" spans="1:4">
      <c r="A3186" s="1079">
        <v>11699</v>
      </c>
      <c r="B3186" s="1080" t="s">
        <v>7421</v>
      </c>
      <c r="C3186" s="1079" t="s">
        <v>30</v>
      </c>
      <c r="D3186" s="718">
        <v>566.08000000000004</v>
      </c>
    </row>
    <row r="3187" spans="1:4">
      <c r="A3187" s="719">
        <v>10432</v>
      </c>
      <c r="B3187" s="720" t="s">
        <v>2525</v>
      </c>
      <c r="C3187" s="719" t="s">
        <v>30</v>
      </c>
      <c r="D3187" s="721">
        <v>261.32</v>
      </c>
    </row>
    <row r="3188" spans="1:4">
      <c r="A3188" s="1079">
        <v>10430</v>
      </c>
      <c r="B3188" s="1080" t="s">
        <v>2526</v>
      </c>
      <c r="C3188" s="1079" t="s">
        <v>30</v>
      </c>
      <c r="D3188" s="718">
        <v>281.44</v>
      </c>
    </row>
    <row r="3189" spans="1:4">
      <c r="A3189" s="719">
        <v>37514</v>
      </c>
      <c r="B3189" s="720" t="s">
        <v>7422</v>
      </c>
      <c r="C3189" s="719" t="s">
        <v>30</v>
      </c>
      <c r="D3189" s="721">
        <v>130000</v>
      </c>
    </row>
    <row r="3190" spans="1:4">
      <c r="A3190" s="1079">
        <v>37519</v>
      </c>
      <c r="B3190" s="1080" t="s">
        <v>7423</v>
      </c>
      <c r="C3190" s="1079" t="s">
        <v>30</v>
      </c>
      <c r="D3190" s="718">
        <v>200628.14</v>
      </c>
    </row>
    <row r="3191" spans="1:4">
      <c r="A3191" s="719">
        <v>37520</v>
      </c>
      <c r="B3191" s="720" t="s">
        <v>7424</v>
      </c>
      <c r="C3191" s="719" t="s">
        <v>30</v>
      </c>
      <c r="D3191" s="721">
        <v>197339.15</v>
      </c>
    </row>
    <row r="3192" spans="1:4">
      <c r="A3192" s="1079">
        <v>37521</v>
      </c>
      <c r="B3192" s="1080" t="s">
        <v>7425</v>
      </c>
      <c r="C3192" s="1079" t="s">
        <v>30</v>
      </c>
      <c r="D3192" s="718">
        <v>240753.77</v>
      </c>
    </row>
    <row r="3193" spans="1:4">
      <c r="A3193" s="719">
        <v>37522</v>
      </c>
      <c r="B3193" s="720" t="s">
        <v>7426</v>
      </c>
      <c r="C3193" s="719" t="s">
        <v>30</v>
      </c>
      <c r="D3193" s="721">
        <v>247997.03</v>
      </c>
    </row>
    <row r="3194" spans="1:4" ht="30">
      <c r="A3194" s="1079">
        <v>21109</v>
      </c>
      <c r="B3194" s="1080" t="s">
        <v>10502</v>
      </c>
      <c r="C3194" s="1079" t="s">
        <v>30</v>
      </c>
      <c r="D3194" s="718">
        <v>60.51</v>
      </c>
    </row>
    <row r="3195" spans="1:4">
      <c r="A3195" s="719">
        <v>36800</v>
      </c>
      <c r="B3195" s="720" t="s">
        <v>7427</v>
      </c>
      <c r="C3195" s="719" t="s">
        <v>30</v>
      </c>
      <c r="D3195" s="721">
        <v>78.040000000000006</v>
      </c>
    </row>
    <row r="3196" spans="1:4">
      <c r="A3196" s="1079">
        <v>11769</v>
      </c>
      <c r="B3196" s="1080" t="s">
        <v>2527</v>
      </c>
      <c r="C3196" s="1079" t="s">
        <v>30</v>
      </c>
      <c r="D3196" s="718">
        <v>191.24</v>
      </c>
    </row>
    <row r="3197" spans="1:4">
      <c r="A3197" s="719">
        <v>36793</v>
      </c>
      <c r="B3197" s="720" t="s">
        <v>2528</v>
      </c>
      <c r="C3197" s="719" t="s">
        <v>30</v>
      </c>
      <c r="D3197" s="721">
        <v>309.64</v>
      </c>
    </row>
    <row r="3198" spans="1:4" ht="30">
      <c r="A3198" s="1079">
        <v>37546</v>
      </c>
      <c r="B3198" s="1080" t="s">
        <v>7428</v>
      </c>
      <c r="C3198" s="1079" t="s">
        <v>30</v>
      </c>
      <c r="D3198" s="718">
        <v>8520.2999999999993</v>
      </c>
    </row>
    <row r="3199" spans="1:4" ht="30">
      <c r="A3199" s="719">
        <v>37544</v>
      </c>
      <c r="B3199" s="720" t="s">
        <v>10147</v>
      </c>
      <c r="C3199" s="719" t="s">
        <v>30</v>
      </c>
      <c r="D3199" s="721">
        <v>9011.65</v>
      </c>
    </row>
    <row r="3200" spans="1:4" ht="30">
      <c r="A3200" s="1079">
        <v>37545</v>
      </c>
      <c r="B3200" s="1080" t="s">
        <v>7429</v>
      </c>
      <c r="C3200" s="1079" t="s">
        <v>30</v>
      </c>
      <c r="D3200" s="718">
        <v>10722.65</v>
      </c>
    </row>
    <row r="3201" spans="1:4">
      <c r="A3201" s="719">
        <v>11771</v>
      </c>
      <c r="B3201" s="720" t="s">
        <v>10282</v>
      </c>
      <c r="C3201" s="719" t="s">
        <v>30</v>
      </c>
      <c r="D3201" s="721">
        <v>237.22</v>
      </c>
    </row>
    <row r="3202" spans="1:4" ht="30">
      <c r="A3202" s="1079">
        <v>39919</v>
      </c>
      <c r="B3202" s="1080" t="s">
        <v>7430</v>
      </c>
      <c r="C3202" s="1079" t="s">
        <v>30</v>
      </c>
      <c r="D3202" s="718">
        <v>42648.800000000003</v>
      </c>
    </row>
    <row r="3203" spans="1:4">
      <c r="A3203" s="719">
        <v>38385</v>
      </c>
      <c r="B3203" s="720" t="s">
        <v>10503</v>
      </c>
      <c r="C3203" s="719" t="s">
        <v>30</v>
      </c>
      <c r="D3203" s="721">
        <v>32.270000000000003</v>
      </c>
    </row>
    <row r="3204" spans="1:4">
      <c r="A3204" s="1079">
        <v>37587</v>
      </c>
      <c r="B3204" s="1080" t="s">
        <v>2529</v>
      </c>
      <c r="C3204" s="1079" t="s">
        <v>30</v>
      </c>
      <c r="D3204" s="718">
        <v>215.76</v>
      </c>
    </row>
    <row r="3205" spans="1:4">
      <c r="A3205" s="719">
        <v>11571</v>
      </c>
      <c r="B3205" s="720" t="s">
        <v>9751</v>
      </c>
      <c r="C3205" s="719" t="s">
        <v>30</v>
      </c>
      <c r="D3205" s="721">
        <v>168.39</v>
      </c>
    </row>
    <row r="3206" spans="1:4">
      <c r="A3206" s="1079">
        <v>11561</v>
      </c>
      <c r="B3206" s="1080" t="s">
        <v>9752</v>
      </c>
      <c r="C3206" s="1079" t="s">
        <v>30</v>
      </c>
      <c r="D3206" s="718">
        <v>130.22999999999999</v>
      </c>
    </row>
    <row r="3207" spans="1:4">
      <c r="A3207" s="719">
        <v>11560</v>
      </c>
      <c r="B3207" s="720" t="s">
        <v>9753</v>
      </c>
      <c r="C3207" s="719" t="s">
        <v>30</v>
      </c>
      <c r="D3207" s="721">
        <v>110.85</v>
      </c>
    </row>
    <row r="3208" spans="1:4">
      <c r="A3208" s="1079">
        <v>11499</v>
      </c>
      <c r="B3208" s="1080" t="s">
        <v>2530</v>
      </c>
      <c r="C3208" s="1079" t="s">
        <v>30</v>
      </c>
      <c r="D3208" s="718">
        <v>1022.83</v>
      </c>
    </row>
    <row r="3209" spans="1:4">
      <c r="A3209" s="719">
        <v>40924</v>
      </c>
      <c r="B3209" s="720" t="s">
        <v>9063</v>
      </c>
      <c r="C3209" s="719" t="s">
        <v>161</v>
      </c>
      <c r="D3209" s="721">
        <v>1946.94</v>
      </c>
    </row>
    <row r="3210" spans="1:4">
      <c r="A3210" s="1079">
        <v>25957</v>
      </c>
      <c r="B3210" s="1080" t="s">
        <v>2531</v>
      </c>
      <c r="C3210" s="1079" t="s">
        <v>171</v>
      </c>
      <c r="D3210" s="718">
        <v>6.57</v>
      </c>
    </row>
    <row r="3211" spans="1:4">
      <c r="A3211" s="719">
        <v>40983</v>
      </c>
      <c r="B3211" s="720" t="s">
        <v>9064</v>
      </c>
      <c r="C3211" s="719" t="s">
        <v>161</v>
      </c>
      <c r="D3211" s="721">
        <v>1157.96</v>
      </c>
    </row>
    <row r="3212" spans="1:4">
      <c r="A3212" s="1079">
        <v>40921</v>
      </c>
      <c r="B3212" s="1080" t="s">
        <v>9065</v>
      </c>
      <c r="C3212" s="1079" t="s">
        <v>161</v>
      </c>
      <c r="D3212" s="718">
        <v>3048.71</v>
      </c>
    </row>
    <row r="3213" spans="1:4">
      <c r="A3213" s="719">
        <v>34761</v>
      </c>
      <c r="B3213" s="720" t="s">
        <v>11558</v>
      </c>
      <c r="C3213" s="719" t="s">
        <v>171</v>
      </c>
      <c r="D3213" s="721">
        <v>11.05</v>
      </c>
    </row>
    <row r="3214" spans="1:4">
      <c r="A3214" s="1079">
        <v>2437</v>
      </c>
      <c r="B3214" s="1080" t="s">
        <v>11006</v>
      </c>
      <c r="C3214" s="1079" t="s">
        <v>171</v>
      </c>
      <c r="D3214" s="718">
        <v>17.32</v>
      </c>
    </row>
    <row r="3215" spans="1:4">
      <c r="A3215" s="719">
        <v>40534</v>
      </c>
      <c r="B3215" s="720" t="s">
        <v>7431</v>
      </c>
      <c r="C3215" s="719" t="s">
        <v>30</v>
      </c>
      <c r="D3215" s="721">
        <v>261.45999999999998</v>
      </c>
    </row>
    <row r="3216" spans="1:4" ht="30">
      <c r="A3216" s="1079">
        <v>14252</v>
      </c>
      <c r="B3216" s="1080" t="s">
        <v>7432</v>
      </c>
      <c r="C3216" s="1079" t="s">
        <v>30</v>
      </c>
      <c r="D3216" s="718">
        <v>1484.06</v>
      </c>
    </row>
    <row r="3217" spans="1:4" ht="30">
      <c r="A3217" s="719">
        <v>730</v>
      </c>
      <c r="B3217" s="720" t="s">
        <v>7433</v>
      </c>
      <c r="C3217" s="719" t="s">
        <v>30</v>
      </c>
      <c r="D3217" s="721">
        <v>3965.14</v>
      </c>
    </row>
    <row r="3218" spans="1:4" ht="30">
      <c r="A3218" s="1079">
        <v>723</v>
      </c>
      <c r="B3218" s="1080" t="s">
        <v>7434</v>
      </c>
      <c r="C3218" s="1079" t="s">
        <v>30</v>
      </c>
      <c r="D3218" s="718">
        <v>1970.81</v>
      </c>
    </row>
    <row r="3219" spans="1:4" ht="30">
      <c r="A3219" s="719">
        <v>36502</v>
      </c>
      <c r="B3219" s="720" t="s">
        <v>7435</v>
      </c>
      <c r="C3219" s="719" t="s">
        <v>30</v>
      </c>
      <c r="D3219" s="721">
        <v>1852.33</v>
      </c>
    </row>
    <row r="3220" spans="1:4" ht="30">
      <c r="A3220" s="1079">
        <v>36503</v>
      </c>
      <c r="B3220" s="1080" t="s">
        <v>7436</v>
      </c>
      <c r="C3220" s="1079" t="s">
        <v>30</v>
      </c>
      <c r="D3220" s="718">
        <v>2284.14</v>
      </c>
    </row>
    <row r="3221" spans="1:4">
      <c r="A3221" s="719">
        <v>4087</v>
      </c>
      <c r="B3221" s="720" t="s">
        <v>7437</v>
      </c>
      <c r="C3221" s="719" t="s">
        <v>30</v>
      </c>
      <c r="D3221" s="721">
        <v>10435</v>
      </c>
    </row>
    <row r="3222" spans="1:4">
      <c r="A3222" s="1079">
        <v>13227</v>
      </c>
      <c r="B3222" s="1080" t="s">
        <v>9754</v>
      </c>
      <c r="C3222" s="1079" t="s">
        <v>30</v>
      </c>
      <c r="D3222" s="718">
        <v>646349.47</v>
      </c>
    </row>
    <row r="3223" spans="1:4">
      <c r="A3223" s="719">
        <v>10597</v>
      </c>
      <c r="B3223" s="720" t="s">
        <v>9755</v>
      </c>
      <c r="C3223" s="719" t="s">
        <v>30</v>
      </c>
      <c r="D3223" s="721">
        <v>869739.49</v>
      </c>
    </row>
    <row r="3224" spans="1:4">
      <c r="A3224" s="1079">
        <v>4090</v>
      </c>
      <c r="B3224" s="1080" t="s">
        <v>11007</v>
      </c>
      <c r="C3224" s="1079" t="s">
        <v>30</v>
      </c>
      <c r="D3224" s="718">
        <v>618877.5</v>
      </c>
    </row>
    <row r="3225" spans="1:4">
      <c r="A3225" s="719">
        <v>39628</v>
      </c>
      <c r="B3225" s="720" t="s">
        <v>7438</v>
      </c>
      <c r="C3225" s="719" t="s">
        <v>30</v>
      </c>
      <c r="D3225" s="721">
        <v>2948.49</v>
      </c>
    </row>
    <row r="3226" spans="1:4">
      <c r="A3226" s="1079">
        <v>39404</v>
      </c>
      <c r="B3226" s="1080" t="s">
        <v>7439</v>
      </c>
      <c r="C3226" s="1079" t="s">
        <v>30</v>
      </c>
      <c r="D3226" s="718">
        <v>1462.06</v>
      </c>
    </row>
    <row r="3227" spans="1:4">
      <c r="A3227" s="719">
        <v>39402</v>
      </c>
      <c r="B3227" s="720" t="s">
        <v>7440</v>
      </c>
      <c r="C3227" s="719" t="s">
        <v>30</v>
      </c>
      <c r="D3227" s="721">
        <v>1204.46</v>
      </c>
    </row>
    <row r="3228" spans="1:4">
      <c r="A3228" s="1079">
        <v>39403</v>
      </c>
      <c r="B3228" s="1080" t="s">
        <v>7441</v>
      </c>
      <c r="C3228" s="1079" t="s">
        <v>30</v>
      </c>
      <c r="D3228" s="718">
        <v>1178.26</v>
      </c>
    </row>
    <row r="3229" spans="1:4">
      <c r="A3229" s="719">
        <v>4093</v>
      </c>
      <c r="B3229" s="720" t="s">
        <v>2532</v>
      </c>
      <c r="C3229" s="719" t="s">
        <v>171</v>
      </c>
      <c r="D3229" s="721">
        <v>10.39</v>
      </c>
    </row>
    <row r="3230" spans="1:4">
      <c r="A3230" s="1079">
        <v>10512</v>
      </c>
      <c r="B3230" s="1080" t="s">
        <v>2533</v>
      </c>
      <c r="C3230" s="1079" t="s">
        <v>161</v>
      </c>
      <c r="D3230" s="718">
        <v>1831.44</v>
      </c>
    </row>
    <row r="3231" spans="1:4">
      <c r="A3231" s="719">
        <v>20020</v>
      </c>
      <c r="B3231" s="720" t="s">
        <v>11559</v>
      </c>
      <c r="C3231" s="719" t="s">
        <v>171</v>
      </c>
      <c r="D3231" s="721">
        <v>10.39</v>
      </c>
    </row>
    <row r="3232" spans="1:4">
      <c r="A3232" s="1079">
        <v>4094</v>
      </c>
      <c r="B3232" s="1080" t="s">
        <v>11008</v>
      </c>
      <c r="C3232" s="1079" t="s">
        <v>171</v>
      </c>
      <c r="D3232" s="718">
        <v>10.39</v>
      </c>
    </row>
    <row r="3233" spans="1:4">
      <c r="A3233" s="719">
        <v>41038</v>
      </c>
      <c r="B3233" s="720" t="s">
        <v>9066</v>
      </c>
      <c r="C3233" s="719" t="s">
        <v>161</v>
      </c>
      <c r="D3233" s="721">
        <v>1830.19</v>
      </c>
    </row>
    <row r="3234" spans="1:4">
      <c r="A3234" s="1079">
        <v>40988</v>
      </c>
      <c r="B3234" s="1080" t="s">
        <v>9067</v>
      </c>
      <c r="C3234" s="1079" t="s">
        <v>161</v>
      </c>
      <c r="D3234" s="718">
        <v>1831.24</v>
      </c>
    </row>
    <row r="3235" spans="1:4">
      <c r="A3235" s="719">
        <v>40990</v>
      </c>
      <c r="B3235" s="720" t="s">
        <v>9068</v>
      </c>
      <c r="C3235" s="719" t="s">
        <v>161</v>
      </c>
      <c r="D3235" s="721">
        <v>1691.15</v>
      </c>
    </row>
    <row r="3236" spans="1:4">
      <c r="A3236" s="1079">
        <v>40994</v>
      </c>
      <c r="B3236" s="1080" t="s">
        <v>9069</v>
      </c>
      <c r="C3236" s="1079" t="s">
        <v>161</v>
      </c>
      <c r="D3236" s="718">
        <v>1831.24</v>
      </c>
    </row>
    <row r="3237" spans="1:4">
      <c r="A3237" s="719">
        <v>4095</v>
      </c>
      <c r="B3237" s="720" t="s">
        <v>11009</v>
      </c>
      <c r="C3237" s="719" t="s">
        <v>171</v>
      </c>
      <c r="D3237" s="721">
        <v>9.59</v>
      </c>
    </row>
    <row r="3238" spans="1:4">
      <c r="A3238" s="1079">
        <v>4097</v>
      </c>
      <c r="B3238" s="1080" t="s">
        <v>2534</v>
      </c>
      <c r="C3238" s="1079" t="s">
        <v>171</v>
      </c>
      <c r="D3238" s="718">
        <v>10.39</v>
      </c>
    </row>
    <row r="3239" spans="1:4">
      <c r="A3239" s="719">
        <v>40992</v>
      </c>
      <c r="B3239" s="720" t="s">
        <v>9070</v>
      </c>
      <c r="C3239" s="719" t="s">
        <v>161</v>
      </c>
      <c r="D3239" s="721">
        <v>2004.63</v>
      </c>
    </row>
    <row r="3240" spans="1:4">
      <c r="A3240" s="1079">
        <v>4096</v>
      </c>
      <c r="B3240" s="1080" t="s">
        <v>10283</v>
      </c>
      <c r="C3240" s="1079" t="s">
        <v>171</v>
      </c>
      <c r="D3240" s="718">
        <v>11.38</v>
      </c>
    </row>
    <row r="3241" spans="1:4">
      <c r="A3241" s="719">
        <v>13955</v>
      </c>
      <c r="B3241" s="720" t="s">
        <v>2535</v>
      </c>
      <c r="C3241" s="719" t="s">
        <v>30</v>
      </c>
      <c r="D3241" s="721">
        <v>2127.27</v>
      </c>
    </row>
    <row r="3242" spans="1:4">
      <c r="A3242" s="1079">
        <v>4114</v>
      </c>
      <c r="B3242" s="1080" t="s">
        <v>7442</v>
      </c>
      <c r="C3242" s="1079" t="s">
        <v>30</v>
      </c>
      <c r="D3242" s="718">
        <v>39.71</v>
      </c>
    </row>
    <row r="3243" spans="1:4">
      <c r="A3243" s="719">
        <v>36797</v>
      </c>
      <c r="B3243" s="720" t="s">
        <v>8673</v>
      </c>
      <c r="C3243" s="719" t="s">
        <v>30</v>
      </c>
      <c r="D3243" s="721">
        <v>34.729999999999997</v>
      </c>
    </row>
    <row r="3244" spans="1:4">
      <c r="A3244" s="1079">
        <v>4107</v>
      </c>
      <c r="B3244" s="1080" t="s">
        <v>2536</v>
      </c>
      <c r="C3244" s="1079" t="s">
        <v>30</v>
      </c>
      <c r="D3244" s="718">
        <v>33.44</v>
      </c>
    </row>
    <row r="3245" spans="1:4">
      <c r="A3245" s="719">
        <v>36799</v>
      </c>
      <c r="B3245" s="720" t="s">
        <v>2537</v>
      </c>
      <c r="C3245" s="719" t="s">
        <v>30</v>
      </c>
      <c r="D3245" s="721">
        <v>31.93</v>
      </c>
    </row>
    <row r="3246" spans="1:4">
      <c r="A3246" s="1079">
        <v>4108</v>
      </c>
      <c r="B3246" s="1080" t="s">
        <v>7443</v>
      </c>
      <c r="C3246" s="1079" t="s">
        <v>30</v>
      </c>
      <c r="D3246" s="718">
        <v>26.89</v>
      </c>
    </row>
    <row r="3247" spans="1:4">
      <c r="A3247" s="719">
        <v>4102</v>
      </c>
      <c r="B3247" s="720" t="s">
        <v>7444</v>
      </c>
      <c r="C3247" s="719" t="s">
        <v>30</v>
      </c>
      <c r="D3247" s="721">
        <v>40</v>
      </c>
    </row>
    <row r="3248" spans="1:4">
      <c r="A3248" s="1079">
        <v>10826</v>
      </c>
      <c r="B3248" s="1080" t="s">
        <v>2538</v>
      </c>
      <c r="C3248" s="1079" t="s">
        <v>30</v>
      </c>
      <c r="D3248" s="718">
        <v>86.2</v>
      </c>
    </row>
    <row r="3249" spans="1:4">
      <c r="A3249" s="719">
        <v>365</v>
      </c>
      <c r="B3249" s="720" t="s">
        <v>2539</v>
      </c>
      <c r="C3249" s="719" t="s">
        <v>30</v>
      </c>
      <c r="D3249" s="721">
        <v>53.44</v>
      </c>
    </row>
    <row r="3250" spans="1:4">
      <c r="A3250" s="1079">
        <v>38639</v>
      </c>
      <c r="B3250" s="1080" t="s">
        <v>2540</v>
      </c>
      <c r="C3250" s="1079" t="s">
        <v>30</v>
      </c>
      <c r="D3250" s="718">
        <v>206.89</v>
      </c>
    </row>
    <row r="3251" spans="1:4">
      <c r="A3251" s="719">
        <v>38640</v>
      </c>
      <c r="B3251" s="720" t="s">
        <v>7445</v>
      </c>
      <c r="C3251" s="719" t="s">
        <v>30</v>
      </c>
      <c r="D3251" s="721">
        <v>3.1</v>
      </c>
    </row>
    <row r="3252" spans="1:4">
      <c r="A3252" s="1079">
        <v>358</v>
      </c>
      <c r="B3252" s="1080" t="s">
        <v>7446</v>
      </c>
      <c r="C3252" s="1079" t="s">
        <v>30</v>
      </c>
      <c r="D3252" s="718">
        <v>63.79</v>
      </c>
    </row>
    <row r="3253" spans="1:4">
      <c r="A3253" s="719">
        <v>359</v>
      </c>
      <c r="B3253" s="720" t="s">
        <v>7447</v>
      </c>
      <c r="C3253" s="719" t="s">
        <v>30</v>
      </c>
      <c r="D3253" s="721">
        <v>131.03</v>
      </c>
    </row>
    <row r="3254" spans="1:4">
      <c r="A3254" s="1079">
        <v>38641</v>
      </c>
      <c r="B3254" s="1080" t="s">
        <v>2541</v>
      </c>
      <c r="C3254" s="1079" t="s">
        <v>30</v>
      </c>
      <c r="D3254" s="718">
        <v>129.31</v>
      </c>
    </row>
    <row r="3255" spans="1:4">
      <c r="A3255" s="719">
        <v>360</v>
      </c>
      <c r="B3255" s="720" t="s">
        <v>2542</v>
      </c>
      <c r="C3255" s="719" t="s">
        <v>30</v>
      </c>
      <c r="D3255" s="721">
        <v>3</v>
      </c>
    </row>
    <row r="3256" spans="1:4">
      <c r="A3256" s="1079">
        <v>4127</v>
      </c>
      <c r="B3256" s="1080" t="s">
        <v>2543</v>
      </c>
      <c r="C3256" s="1079" t="s">
        <v>30</v>
      </c>
      <c r="D3256" s="718">
        <v>244.39</v>
      </c>
    </row>
    <row r="3257" spans="1:4">
      <c r="A3257" s="719">
        <v>4154</v>
      </c>
      <c r="B3257" s="720" t="s">
        <v>2544</v>
      </c>
      <c r="C3257" s="719" t="s">
        <v>30</v>
      </c>
      <c r="D3257" s="721">
        <v>298.58999999999997</v>
      </c>
    </row>
    <row r="3258" spans="1:4">
      <c r="A3258" s="1079">
        <v>4168</v>
      </c>
      <c r="B3258" s="1080" t="s">
        <v>2545</v>
      </c>
      <c r="C3258" s="1079" t="s">
        <v>30</v>
      </c>
      <c r="D3258" s="718">
        <v>315.33999999999997</v>
      </c>
    </row>
    <row r="3259" spans="1:4">
      <c r="A3259" s="719">
        <v>4161</v>
      </c>
      <c r="B3259" s="720" t="s">
        <v>2546</v>
      </c>
      <c r="C3259" s="719" t="s">
        <v>30</v>
      </c>
      <c r="D3259" s="721">
        <v>303.52</v>
      </c>
    </row>
    <row r="3260" spans="1:4">
      <c r="A3260" s="1079">
        <v>4214</v>
      </c>
      <c r="B3260" s="1080" t="s">
        <v>7448</v>
      </c>
      <c r="C3260" s="1079" t="s">
        <v>30</v>
      </c>
      <c r="D3260" s="718">
        <v>4.57</v>
      </c>
    </row>
    <row r="3261" spans="1:4">
      <c r="A3261" s="719">
        <v>4215</v>
      </c>
      <c r="B3261" s="720" t="s">
        <v>7449</v>
      </c>
      <c r="C3261" s="719" t="s">
        <v>30</v>
      </c>
      <c r="D3261" s="721">
        <v>3.79</v>
      </c>
    </row>
    <row r="3262" spans="1:4">
      <c r="A3262" s="1079">
        <v>4210</v>
      </c>
      <c r="B3262" s="1080" t="s">
        <v>7450</v>
      </c>
      <c r="C3262" s="1079" t="s">
        <v>30</v>
      </c>
      <c r="D3262" s="718">
        <v>0.57999999999999996</v>
      </c>
    </row>
    <row r="3263" spans="1:4">
      <c r="A3263" s="719">
        <v>4212</v>
      </c>
      <c r="B3263" s="720" t="s">
        <v>7451</v>
      </c>
      <c r="C3263" s="719" t="s">
        <v>30</v>
      </c>
      <c r="D3263" s="721">
        <v>1.52</v>
      </c>
    </row>
    <row r="3264" spans="1:4">
      <c r="A3264" s="1079">
        <v>4213</v>
      </c>
      <c r="B3264" s="1080" t="s">
        <v>7452</v>
      </c>
      <c r="C3264" s="1079" t="s">
        <v>30</v>
      </c>
      <c r="D3264" s="718">
        <v>8.26</v>
      </c>
    </row>
    <row r="3265" spans="1:4">
      <c r="A3265" s="719">
        <v>4211</v>
      </c>
      <c r="B3265" s="720" t="s">
        <v>7453</v>
      </c>
      <c r="C3265" s="719" t="s">
        <v>30</v>
      </c>
      <c r="D3265" s="721">
        <v>0.86</v>
      </c>
    </row>
    <row r="3266" spans="1:4">
      <c r="A3266" s="1079">
        <v>4209</v>
      </c>
      <c r="B3266" s="1080" t="s">
        <v>7454</v>
      </c>
      <c r="C3266" s="1079" t="s">
        <v>30</v>
      </c>
      <c r="D3266" s="718">
        <v>15.45</v>
      </c>
    </row>
    <row r="3267" spans="1:4">
      <c r="A3267" s="719">
        <v>4180</v>
      </c>
      <c r="B3267" s="720" t="s">
        <v>7455</v>
      </c>
      <c r="C3267" s="719" t="s">
        <v>30</v>
      </c>
      <c r="D3267" s="721">
        <v>11.63</v>
      </c>
    </row>
    <row r="3268" spans="1:4">
      <c r="A3268" s="1079">
        <v>4177</v>
      </c>
      <c r="B3268" s="1080" t="s">
        <v>7456</v>
      </c>
      <c r="C3268" s="1079" t="s">
        <v>30</v>
      </c>
      <c r="D3268" s="718">
        <v>3.86</v>
      </c>
    </row>
    <row r="3269" spans="1:4">
      <c r="A3269" s="719">
        <v>4179</v>
      </c>
      <c r="B3269" s="720" t="s">
        <v>7457</v>
      </c>
      <c r="C3269" s="719" t="s">
        <v>30</v>
      </c>
      <c r="D3269" s="721">
        <v>7.9</v>
      </c>
    </row>
    <row r="3270" spans="1:4">
      <c r="A3270" s="1079">
        <v>4208</v>
      </c>
      <c r="B3270" s="1080" t="s">
        <v>7458</v>
      </c>
      <c r="C3270" s="1079" t="s">
        <v>30</v>
      </c>
      <c r="D3270" s="718">
        <v>36.78</v>
      </c>
    </row>
    <row r="3271" spans="1:4">
      <c r="A3271" s="719">
        <v>4181</v>
      </c>
      <c r="B3271" s="720" t="s">
        <v>7459</v>
      </c>
      <c r="C3271" s="719" t="s">
        <v>30</v>
      </c>
      <c r="D3271" s="721">
        <v>24.03</v>
      </c>
    </row>
    <row r="3272" spans="1:4">
      <c r="A3272" s="1079">
        <v>4178</v>
      </c>
      <c r="B3272" s="1080" t="s">
        <v>7460</v>
      </c>
      <c r="C3272" s="1079" t="s">
        <v>30</v>
      </c>
      <c r="D3272" s="718">
        <v>5.35</v>
      </c>
    </row>
    <row r="3273" spans="1:4">
      <c r="A3273" s="719">
        <v>4182</v>
      </c>
      <c r="B3273" s="720" t="s">
        <v>7461</v>
      </c>
      <c r="C3273" s="719" t="s">
        <v>30</v>
      </c>
      <c r="D3273" s="721">
        <v>59.83</v>
      </c>
    </row>
    <row r="3274" spans="1:4">
      <c r="A3274" s="1079">
        <v>4183</v>
      </c>
      <c r="B3274" s="1080" t="s">
        <v>7462</v>
      </c>
      <c r="C3274" s="1079" t="s">
        <v>30</v>
      </c>
      <c r="D3274" s="718">
        <v>96.32</v>
      </c>
    </row>
    <row r="3275" spans="1:4">
      <c r="A3275" s="719">
        <v>4184</v>
      </c>
      <c r="B3275" s="720" t="s">
        <v>7463</v>
      </c>
      <c r="C3275" s="719" t="s">
        <v>30</v>
      </c>
      <c r="D3275" s="721">
        <v>212.61</v>
      </c>
    </row>
    <row r="3276" spans="1:4">
      <c r="A3276" s="1079">
        <v>4185</v>
      </c>
      <c r="B3276" s="1080" t="s">
        <v>7464</v>
      </c>
      <c r="C3276" s="1079" t="s">
        <v>30</v>
      </c>
      <c r="D3276" s="718">
        <v>353.27</v>
      </c>
    </row>
    <row r="3277" spans="1:4">
      <c r="A3277" s="719">
        <v>4205</v>
      </c>
      <c r="B3277" s="720" t="s">
        <v>7465</v>
      </c>
      <c r="C3277" s="719" t="s">
        <v>30</v>
      </c>
      <c r="D3277" s="721">
        <v>20.399999999999999</v>
      </c>
    </row>
    <row r="3278" spans="1:4">
      <c r="A3278" s="1079">
        <v>4192</v>
      </c>
      <c r="B3278" s="1080" t="s">
        <v>7466</v>
      </c>
      <c r="C3278" s="1079" t="s">
        <v>30</v>
      </c>
      <c r="D3278" s="718">
        <v>20.399999999999999</v>
      </c>
    </row>
    <row r="3279" spans="1:4">
      <c r="A3279" s="719">
        <v>4191</v>
      </c>
      <c r="B3279" s="720" t="s">
        <v>7467</v>
      </c>
      <c r="C3279" s="719" t="s">
        <v>30</v>
      </c>
      <c r="D3279" s="721">
        <v>20.399999999999999</v>
      </c>
    </row>
    <row r="3280" spans="1:4">
      <c r="A3280" s="1079">
        <v>4207</v>
      </c>
      <c r="B3280" s="1080" t="s">
        <v>7468</v>
      </c>
      <c r="C3280" s="1079" t="s">
        <v>30</v>
      </c>
      <c r="D3280" s="718">
        <v>16.41</v>
      </c>
    </row>
    <row r="3281" spans="1:4">
      <c r="A3281" s="719">
        <v>4206</v>
      </c>
      <c r="B3281" s="720" t="s">
        <v>7469</v>
      </c>
      <c r="C3281" s="719" t="s">
        <v>30</v>
      </c>
      <c r="D3281" s="721">
        <v>15.94</v>
      </c>
    </row>
    <row r="3282" spans="1:4">
      <c r="A3282" s="1079">
        <v>4190</v>
      </c>
      <c r="B3282" s="1080" t="s">
        <v>7470</v>
      </c>
      <c r="C3282" s="1079" t="s">
        <v>30</v>
      </c>
      <c r="D3282" s="718">
        <v>15.94</v>
      </c>
    </row>
    <row r="3283" spans="1:4">
      <c r="A3283" s="719">
        <v>4186</v>
      </c>
      <c r="B3283" s="720" t="s">
        <v>7471</v>
      </c>
      <c r="C3283" s="719" t="s">
        <v>30</v>
      </c>
      <c r="D3283" s="721">
        <v>4.71</v>
      </c>
    </row>
    <row r="3284" spans="1:4">
      <c r="A3284" s="1079">
        <v>4188</v>
      </c>
      <c r="B3284" s="1080" t="s">
        <v>7472</v>
      </c>
      <c r="C3284" s="1079" t="s">
        <v>30</v>
      </c>
      <c r="D3284" s="718">
        <v>9.6199999999999992</v>
      </c>
    </row>
    <row r="3285" spans="1:4">
      <c r="A3285" s="719">
        <v>4189</v>
      </c>
      <c r="B3285" s="720" t="s">
        <v>7473</v>
      </c>
      <c r="C3285" s="719" t="s">
        <v>30</v>
      </c>
      <c r="D3285" s="721">
        <v>9.6199999999999992</v>
      </c>
    </row>
    <row r="3286" spans="1:4">
      <c r="A3286" s="1079">
        <v>4197</v>
      </c>
      <c r="B3286" s="1080" t="s">
        <v>7474</v>
      </c>
      <c r="C3286" s="1079" t="s">
        <v>30</v>
      </c>
      <c r="D3286" s="718">
        <v>50.94</v>
      </c>
    </row>
    <row r="3287" spans="1:4">
      <c r="A3287" s="719">
        <v>4194</v>
      </c>
      <c r="B3287" s="720" t="s">
        <v>7475</v>
      </c>
      <c r="C3287" s="719" t="s">
        <v>30</v>
      </c>
      <c r="D3287" s="721">
        <v>30.78</v>
      </c>
    </row>
    <row r="3288" spans="1:4">
      <c r="A3288" s="1079">
        <v>4193</v>
      </c>
      <c r="B3288" s="1080" t="s">
        <v>7476</v>
      </c>
      <c r="C3288" s="1079" t="s">
        <v>30</v>
      </c>
      <c r="D3288" s="718">
        <v>30.78</v>
      </c>
    </row>
    <row r="3289" spans="1:4">
      <c r="A3289" s="719">
        <v>4204</v>
      </c>
      <c r="B3289" s="720" t="s">
        <v>7477</v>
      </c>
      <c r="C3289" s="719" t="s">
        <v>30</v>
      </c>
      <c r="D3289" s="721">
        <v>30.78</v>
      </c>
    </row>
    <row r="3290" spans="1:4">
      <c r="A3290" s="1079">
        <v>4187</v>
      </c>
      <c r="B3290" s="1080" t="s">
        <v>7478</v>
      </c>
      <c r="C3290" s="1079" t="s">
        <v>30</v>
      </c>
      <c r="D3290" s="718">
        <v>6.13</v>
      </c>
    </row>
    <row r="3291" spans="1:4">
      <c r="A3291" s="719">
        <v>4202</v>
      </c>
      <c r="B3291" s="720" t="s">
        <v>7479</v>
      </c>
      <c r="C3291" s="719" t="s">
        <v>30</v>
      </c>
      <c r="D3291" s="721">
        <v>93.03</v>
      </c>
    </row>
    <row r="3292" spans="1:4">
      <c r="A3292" s="1079">
        <v>4203</v>
      </c>
      <c r="B3292" s="1080" t="s">
        <v>7480</v>
      </c>
      <c r="C3292" s="1079" t="s">
        <v>30</v>
      </c>
      <c r="D3292" s="718">
        <v>82.16</v>
      </c>
    </row>
    <row r="3293" spans="1:4">
      <c r="A3293" s="719">
        <v>7595</v>
      </c>
      <c r="B3293" s="720" t="s">
        <v>2547</v>
      </c>
      <c r="C3293" s="719" t="s">
        <v>171</v>
      </c>
      <c r="D3293" s="721">
        <v>9.9499999999999993</v>
      </c>
    </row>
    <row r="3294" spans="1:4">
      <c r="A3294" s="1079">
        <v>41094</v>
      </c>
      <c r="B3294" s="1080" t="s">
        <v>9071</v>
      </c>
      <c r="C3294" s="1079" t="s">
        <v>161</v>
      </c>
      <c r="D3294" s="718">
        <v>1754.98</v>
      </c>
    </row>
    <row r="3295" spans="1:4">
      <c r="A3295" s="719">
        <v>38175</v>
      </c>
      <c r="B3295" s="720" t="s">
        <v>9756</v>
      </c>
      <c r="C3295" s="719" t="s">
        <v>30</v>
      </c>
      <c r="D3295" s="721">
        <v>2.2400000000000002</v>
      </c>
    </row>
    <row r="3296" spans="1:4" ht="30">
      <c r="A3296" s="1079">
        <v>38176</v>
      </c>
      <c r="B3296" s="1080" t="s">
        <v>9757</v>
      </c>
      <c r="C3296" s="1079" t="s">
        <v>30</v>
      </c>
      <c r="D3296" s="718">
        <v>6.09</v>
      </c>
    </row>
    <row r="3297" spans="1:4">
      <c r="A3297" s="719">
        <v>36152</v>
      </c>
      <c r="B3297" s="720" t="s">
        <v>7481</v>
      </c>
      <c r="C3297" s="719" t="s">
        <v>30</v>
      </c>
      <c r="D3297" s="721">
        <v>4.21</v>
      </c>
    </row>
    <row r="3298" spans="1:4">
      <c r="A3298" s="1079">
        <v>11138</v>
      </c>
      <c r="B3298" s="1080" t="s">
        <v>2548</v>
      </c>
      <c r="C3298" s="1079" t="s">
        <v>1415</v>
      </c>
      <c r="D3298" s="718">
        <v>2.2000000000000002</v>
      </c>
    </row>
    <row r="3299" spans="1:4">
      <c r="A3299" s="719">
        <v>5333</v>
      </c>
      <c r="B3299" s="720" t="s">
        <v>2549</v>
      </c>
      <c r="C3299" s="719" t="s">
        <v>1415</v>
      </c>
      <c r="D3299" s="721">
        <v>15.76</v>
      </c>
    </row>
    <row r="3300" spans="1:4">
      <c r="A3300" s="1079">
        <v>4221</v>
      </c>
      <c r="B3300" s="1080" t="s">
        <v>2550</v>
      </c>
      <c r="C3300" s="1079" t="s">
        <v>1415</v>
      </c>
      <c r="D3300" s="718">
        <v>3.42</v>
      </c>
    </row>
    <row r="3301" spans="1:4">
      <c r="A3301" s="719">
        <v>4227</v>
      </c>
      <c r="B3301" s="720" t="s">
        <v>2551</v>
      </c>
      <c r="C3301" s="719" t="s">
        <v>1415</v>
      </c>
      <c r="D3301" s="721">
        <v>19</v>
      </c>
    </row>
    <row r="3302" spans="1:4" ht="30">
      <c r="A3302" s="1079">
        <v>38170</v>
      </c>
      <c r="B3302" s="1080" t="s">
        <v>9758</v>
      </c>
      <c r="C3302" s="1079" t="s">
        <v>30</v>
      </c>
      <c r="D3302" s="718">
        <v>10.26</v>
      </c>
    </row>
    <row r="3303" spans="1:4">
      <c r="A3303" s="719">
        <v>4242</v>
      </c>
      <c r="B3303" s="720" t="s">
        <v>11560</v>
      </c>
      <c r="C3303" s="719" t="s">
        <v>171</v>
      </c>
      <c r="D3303" s="721">
        <v>10.39</v>
      </c>
    </row>
    <row r="3304" spans="1:4">
      <c r="A3304" s="1079">
        <v>40980</v>
      </c>
      <c r="B3304" s="1080" t="s">
        <v>9072</v>
      </c>
      <c r="C3304" s="1079" t="s">
        <v>161</v>
      </c>
      <c r="D3304" s="718">
        <v>1378.48</v>
      </c>
    </row>
    <row r="3305" spans="1:4">
      <c r="A3305" s="719">
        <v>4243</v>
      </c>
      <c r="B3305" s="720" t="s">
        <v>2552</v>
      </c>
      <c r="C3305" s="719" t="s">
        <v>171</v>
      </c>
      <c r="D3305" s="721">
        <v>11</v>
      </c>
    </row>
    <row r="3306" spans="1:4">
      <c r="A3306" s="1079">
        <v>41031</v>
      </c>
      <c r="B3306" s="1080" t="s">
        <v>9073</v>
      </c>
      <c r="C3306" s="1079" t="s">
        <v>161</v>
      </c>
      <c r="D3306" s="718">
        <v>1935.63</v>
      </c>
    </row>
    <row r="3307" spans="1:4">
      <c r="A3307" s="719">
        <v>37623</v>
      </c>
      <c r="B3307" s="720" t="s">
        <v>7482</v>
      </c>
      <c r="C3307" s="719" t="s">
        <v>171</v>
      </c>
      <c r="D3307" s="721">
        <v>10.029999999999999</v>
      </c>
    </row>
    <row r="3308" spans="1:4">
      <c r="A3308" s="1079">
        <v>4250</v>
      </c>
      <c r="B3308" s="1080" t="s">
        <v>9074</v>
      </c>
      <c r="C3308" s="1079" t="s">
        <v>171</v>
      </c>
      <c r="D3308" s="718">
        <v>6.68</v>
      </c>
    </row>
    <row r="3309" spans="1:4">
      <c r="A3309" s="719">
        <v>40978</v>
      </c>
      <c r="B3309" s="720" t="s">
        <v>9075</v>
      </c>
      <c r="C3309" s="719" t="s">
        <v>161</v>
      </c>
      <c r="D3309" s="721">
        <v>1176.79</v>
      </c>
    </row>
    <row r="3310" spans="1:4">
      <c r="A3310" s="1079">
        <v>25960</v>
      </c>
      <c r="B3310" s="1080" t="s">
        <v>9076</v>
      </c>
      <c r="C3310" s="1079" t="s">
        <v>171</v>
      </c>
      <c r="D3310" s="718">
        <v>11.4</v>
      </c>
    </row>
    <row r="3311" spans="1:4">
      <c r="A3311" s="719">
        <v>41043</v>
      </c>
      <c r="B3311" s="720" t="s">
        <v>9077</v>
      </c>
      <c r="C3311" s="719" t="s">
        <v>161</v>
      </c>
      <c r="D3311" s="721">
        <v>2006.93</v>
      </c>
    </row>
    <row r="3312" spans="1:4">
      <c r="A3312" s="1079">
        <v>4234</v>
      </c>
      <c r="B3312" s="1080" t="s">
        <v>2553</v>
      </c>
      <c r="C3312" s="1079" t="s">
        <v>171</v>
      </c>
      <c r="D3312" s="718">
        <v>12.27</v>
      </c>
    </row>
    <row r="3313" spans="1:4">
      <c r="A3313" s="719">
        <v>40987</v>
      </c>
      <c r="B3313" s="720" t="s">
        <v>9078</v>
      </c>
      <c r="C3313" s="719" t="s">
        <v>161</v>
      </c>
      <c r="D3313" s="721">
        <v>2161.0700000000002</v>
      </c>
    </row>
    <row r="3314" spans="1:4">
      <c r="A3314" s="1079">
        <v>4253</v>
      </c>
      <c r="B3314" s="1080" t="s">
        <v>11010</v>
      </c>
      <c r="C3314" s="1079" t="s">
        <v>171</v>
      </c>
      <c r="D3314" s="718">
        <v>6.17</v>
      </c>
    </row>
    <row r="3315" spans="1:4">
      <c r="A3315" s="719">
        <v>40981</v>
      </c>
      <c r="B3315" s="720" t="s">
        <v>9079</v>
      </c>
      <c r="C3315" s="719" t="s">
        <v>161</v>
      </c>
      <c r="D3315" s="721">
        <v>1086.83</v>
      </c>
    </row>
    <row r="3316" spans="1:4">
      <c r="A3316" s="1079">
        <v>4254</v>
      </c>
      <c r="B3316" s="1080" t="s">
        <v>2554</v>
      </c>
      <c r="C3316" s="1079" t="s">
        <v>171</v>
      </c>
      <c r="D3316" s="718">
        <v>14.23</v>
      </c>
    </row>
    <row r="3317" spans="1:4">
      <c r="A3317" s="719">
        <v>41036</v>
      </c>
      <c r="B3317" s="720" t="s">
        <v>9080</v>
      </c>
      <c r="C3317" s="719" t="s">
        <v>161</v>
      </c>
      <c r="D3317" s="721">
        <v>2504.16</v>
      </c>
    </row>
    <row r="3318" spans="1:4">
      <c r="A3318" s="1079">
        <v>4251</v>
      </c>
      <c r="B3318" s="1080" t="s">
        <v>9081</v>
      </c>
      <c r="C3318" s="1079" t="s">
        <v>171</v>
      </c>
      <c r="D3318" s="718">
        <v>6.61</v>
      </c>
    </row>
    <row r="3319" spans="1:4">
      <c r="A3319" s="719">
        <v>40979</v>
      </c>
      <c r="B3319" s="720" t="s">
        <v>9082</v>
      </c>
      <c r="C3319" s="719" t="s">
        <v>161</v>
      </c>
      <c r="D3319" s="721">
        <v>1166.3399999999999</v>
      </c>
    </row>
    <row r="3320" spans="1:4">
      <c r="A3320" s="1079">
        <v>4230</v>
      </c>
      <c r="B3320" s="1080" t="s">
        <v>11561</v>
      </c>
      <c r="C3320" s="1079" t="s">
        <v>171</v>
      </c>
      <c r="D3320" s="718">
        <v>10.29</v>
      </c>
    </row>
    <row r="3321" spans="1:4">
      <c r="A3321" s="719">
        <v>40998</v>
      </c>
      <c r="B3321" s="720" t="s">
        <v>9083</v>
      </c>
      <c r="C3321" s="719" t="s">
        <v>161</v>
      </c>
      <c r="D3321" s="721">
        <v>1812.12</v>
      </c>
    </row>
    <row r="3322" spans="1:4">
      <c r="A3322" s="1079">
        <v>4257</v>
      </c>
      <c r="B3322" s="1080" t="s">
        <v>2555</v>
      </c>
      <c r="C3322" s="1079" t="s">
        <v>171</v>
      </c>
      <c r="D3322" s="718">
        <v>6.21</v>
      </c>
    </row>
    <row r="3323" spans="1:4">
      <c r="A3323" s="719">
        <v>40982</v>
      </c>
      <c r="B3323" s="720" t="s">
        <v>9084</v>
      </c>
      <c r="C3323" s="719" t="s">
        <v>161</v>
      </c>
      <c r="D3323" s="721">
        <v>1092.71</v>
      </c>
    </row>
    <row r="3324" spans="1:4">
      <c r="A3324" s="1079">
        <v>41029</v>
      </c>
      <c r="B3324" s="1080" t="s">
        <v>9085</v>
      </c>
      <c r="C3324" s="1079" t="s">
        <v>161</v>
      </c>
      <c r="D3324" s="718">
        <v>1830.19</v>
      </c>
    </row>
    <row r="3325" spans="1:4">
      <c r="A3325" s="719">
        <v>41026</v>
      </c>
      <c r="B3325" s="720" t="s">
        <v>9086</v>
      </c>
      <c r="C3325" s="719" t="s">
        <v>161</v>
      </c>
      <c r="D3325" s="721">
        <v>2837.47</v>
      </c>
    </row>
    <row r="3326" spans="1:4">
      <c r="A3326" s="1079">
        <v>4240</v>
      </c>
      <c r="B3326" s="1080" t="s">
        <v>11562</v>
      </c>
      <c r="C3326" s="1079" t="s">
        <v>171</v>
      </c>
      <c r="D3326" s="718">
        <v>16.11</v>
      </c>
    </row>
    <row r="3327" spans="1:4">
      <c r="A3327" s="719">
        <v>4239</v>
      </c>
      <c r="B3327" s="720" t="s">
        <v>2556</v>
      </c>
      <c r="C3327" s="719" t="s">
        <v>171</v>
      </c>
      <c r="D3327" s="721">
        <v>16.11</v>
      </c>
    </row>
    <row r="3328" spans="1:4">
      <c r="A3328" s="1079">
        <v>41024</v>
      </c>
      <c r="B3328" s="1080" t="s">
        <v>9087</v>
      </c>
      <c r="C3328" s="1079" t="s">
        <v>161</v>
      </c>
      <c r="D3328" s="718">
        <v>2837.47</v>
      </c>
    </row>
    <row r="3329" spans="1:4">
      <c r="A3329" s="719">
        <v>4248</v>
      </c>
      <c r="B3329" s="720" t="s">
        <v>2557</v>
      </c>
      <c r="C3329" s="719" t="s">
        <v>171</v>
      </c>
      <c r="D3329" s="721">
        <v>11.53</v>
      </c>
    </row>
    <row r="3330" spans="1:4">
      <c r="A3330" s="1079">
        <v>41033</v>
      </c>
      <c r="B3330" s="1080" t="s">
        <v>9088</v>
      </c>
      <c r="C3330" s="1079" t="s">
        <v>161</v>
      </c>
      <c r="D3330" s="718">
        <v>2030.6</v>
      </c>
    </row>
    <row r="3331" spans="1:4">
      <c r="A3331" s="719">
        <v>25959</v>
      </c>
      <c r="B3331" s="720" t="s">
        <v>2558</v>
      </c>
      <c r="C3331" s="719" t="s">
        <v>171</v>
      </c>
      <c r="D3331" s="721">
        <v>11.4</v>
      </c>
    </row>
    <row r="3332" spans="1:4">
      <c r="A3332" s="1079">
        <v>41040</v>
      </c>
      <c r="B3332" s="1080" t="s">
        <v>9089</v>
      </c>
      <c r="C3332" s="1079" t="s">
        <v>161</v>
      </c>
      <c r="D3332" s="718">
        <v>2006.93</v>
      </c>
    </row>
    <row r="3333" spans="1:4">
      <c r="A3333" s="719">
        <v>4238</v>
      </c>
      <c r="B3333" s="720" t="s">
        <v>2559</v>
      </c>
      <c r="C3333" s="719" t="s">
        <v>171</v>
      </c>
      <c r="D3333" s="721">
        <v>9.93</v>
      </c>
    </row>
    <row r="3334" spans="1:4">
      <c r="A3334" s="1079">
        <v>41012</v>
      </c>
      <c r="B3334" s="1080" t="s">
        <v>9090</v>
      </c>
      <c r="C3334" s="1079" t="s">
        <v>161</v>
      </c>
      <c r="D3334" s="718">
        <v>1749.46</v>
      </c>
    </row>
    <row r="3335" spans="1:4">
      <c r="A3335" s="719">
        <v>4237</v>
      </c>
      <c r="B3335" s="720" t="s">
        <v>11563</v>
      </c>
      <c r="C3335" s="719" t="s">
        <v>171</v>
      </c>
      <c r="D3335" s="721">
        <v>10.84</v>
      </c>
    </row>
    <row r="3336" spans="1:4">
      <c r="A3336" s="1079">
        <v>41002</v>
      </c>
      <c r="B3336" s="1080" t="s">
        <v>9091</v>
      </c>
      <c r="C3336" s="1079" t="s">
        <v>161</v>
      </c>
      <c r="D3336" s="718">
        <v>1912.1</v>
      </c>
    </row>
    <row r="3337" spans="1:4">
      <c r="A3337" s="719">
        <v>4233</v>
      </c>
      <c r="B3337" s="720" t="s">
        <v>7483</v>
      </c>
      <c r="C3337" s="719" t="s">
        <v>171</v>
      </c>
      <c r="D3337" s="721">
        <v>10.39</v>
      </c>
    </row>
    <row r="3338" spans="1:4">
      <c r="A3338" s="1079">
        <v>41001</v>
      </c>
      <c r="B3338" s="1080" t="s">
        <v>9092</v>
      </c>
      <c r="C3338" s="1079" t="s">
        <v>161</v>
      </c>
      <c r="D3338" s="718">
        <v>1830.19</v>
      </c>
    </row>
    <row r="3339" spans="1:4">
      <c r="A3339" s="719">
        <v>4252</v>
      </c>
      <c r="B3339" s="720" t="s">
        <v>11564</v>
      </c>
      <c r="C3339" s="719" t="s">
        <v>171</v>
      </c>
      <c r="D3339" s="721">
        <v>7.82</v>
      </c>
    </row>
    <row r="3340" spans="1:4">
      <c r="A3340" s="1079">
        <v>2</v>
      </c>
      <c r="B3340" s="1080" t="s">
        <v>2560</v>
      </c>
      <c r="C3340" s="1079" t="s">
        <v>25</v>
      </c>
      <c r="D3340" s="718">
        <v>10.81</v>
      </c>
    </row>
    <row r="3341" spans="1:4" ht="30">
      <c r="A3341" s="719">
        <v>36517</v>
      </c>
      <c r="B3341" s="720" t="s">
        <v>11976</v>
      </c>
      <c r="C3341" s="719" t="s">
        <v>30</v>
      </c>
      <c r="D3341" s="721">
        <v>215340</v>
      </c>
    </row>
    <row r="3342" spans="1:4" ht="30">
      <c r="A3342" s="1079">
        <v>4262</v>
      </c>
      <c r="B3342" s="1080" t="s">
        <v>7484</v>
      </c>
      <c r="C3342" s="1079" t="s">
        <v>30</v>
      </c>
      <c r="D3342" s="718">
        <v>242500</v>
      </c>
    </row>
    <row r="3343" spans="1:4" ht="30">
      <c r="A3343" s="719">
        <v>4263</v>
      </c>
      <c r="B3343" s="720" t="s">
        <v>7485</v>
      </c>
      <c r="C3343" s="719" t="s">
        <v>30</v>
      </c>
      <c r="D3343" s="721">
        <v>336266.65</v>
      </c>
    </row>
    <row r="3344" spans="1:4" ht="30">
      <c r="A3344" s="1079">
        <v>36518</v>
      </c>
      <c r="B3344" s="1080" t="s">
        <v>7486</v>
      </c>
      <c r="C3344" s="1079" t="s">
        <v>30</v>
      </c>
      <c r="D3344" s="718">
        <v>382826.65</v>
      </c>
    </row>
    <row r="3345" spans="1:4">
      <c r="A3345" s="719">
        <v>14221</v>
      </c>
      <c r="B3345" s="720" t="s">
        <v>7487</v>
      </c>
      <c r="C3345" s="719" t="s">
        <v>30</v>
      </c>
      <c r="D3345" s="721">
        <v>223423.32</v>
      </c>
    </row>
    <row r="3346" spans="1:4">
      <c r="A3346" s="1079">
        <v>38402</v>
      </c>
      <c r="B3346" s="1080" t="s">
        <v>2561</v>
      </c>
      <c r="C3346" s="1079" t="s">
        <v>30</v>
      </c>
      <c r="D3346" s="718">
        <v>7.77</v>
      </c>
    </row>
    <row r="3347" spans="1:4">
      <c r="A3347" s="719">
        <v>3412</v>
      </c>
      <c r="B3347" s="720" t="s">
        <v>7488</v>
      </c>
      <c r="C3347" s="719" t="s">
        <v>0</v>
      </c>
      <c r="D3347" s="721">
        <v>13.11</v>
      </c>
    </row>
    <row r="3348" spans="1:4">
      <c r="A3348" s="1079">
        <v>3413</v>
      </c>
      <c r="B3348" s="1080" t="s">
        <v>7489</v>
      </c>
      <c r="C3348" s="1079" t="s">
        <v>0</v>
      </c>
      <c r="D3348" s="718">
        <v>29.52</v>
      </c>
    </row>
    <row r="3349" spans="1:4">
      <c r="A3349" s="719">
        <v>39744</v>
      </c>
      <c r="B3349" s="720" t="s">
        <v>7490</v>
      </c>
      <c r="C3349" s="719" t="s">
        <v>0</v>
      </c>
      <c r="D3349" s="721">
        <v>22.92</v>
      </c>
    </row>
    <row r="3350" spans="1:4">
      <c r="A3350" s="1079">
        <v>39745</v>
      </c>
      <c r="B3350" s="1080" t="s">
        <v>7491</v>
      </c>
      <c r="C3350" s="1079" t="s">
        <v>0</v>
      </c>
      <c r="D3350" s="718">
        <v>48.38</v>
      </c>
    </row>
    <row r="3351" spans="1:4">
      <c r="A3351" s="719">
        <v>39637</v>
      </c>
      <c r="B3351" s="720" t="s">
        <v>7492</v>
      </c>
      <c r="C3351" s="719" t="s">
        <v>0</v>
      </c>
      <c r="D3351" s="721">
        <v>54.21</v>
      </c>
    </row>
    <row r="3352" spans="1:4">
      <c r="A3352" s="1079">
        <v>39638</v>
      </c>
      <c r="B3352" s="1080" t="s">
        <v>7493</v>
      </c>
      <c r="C3352" s="1079" t="s">
        <v>0</v>
      </c>
      <c r="D3352" s="718">
        <v>100.96</v>
      </c>
    </row>
    <row r="3353" spans="1:4">
      <c r="A3353" s="719">
        <v>39639</v>
      </c>
      <c r="B3353" s="720" t="s">
        <v>7494</v>
      </c>
      <c r="C3353" s="719" t="s">
        <v>0</v>
      </c>
      <c r="D3353" s="721">
        <v>133.1</v>
      </c>
    </row>
    <row r="3354" spans="1:4" ht="30">
      <c r="A3354" s="1079">
        <v>39517</v>
      </c>
      <c r="B3354" s="1080" t="s">
        <v>7495</v>
      </c>
      <c r="C3354" s="1079" t="s">
        <v>0</v>
      </c>
      <c r="D3354" s="718">
        <v>121.58</v>
      </c>
    </row>
    <row r="3355" spans="1:4" ht="30">
      <c r="A3355" s="719">
        <v>39518</v>
      </c>
      <c r="B3355" s="720" t="s">
        <v>7496</v>
      </c>
      <c r="C3355" s="719" t="s">
        <v>0</v>
      </c>
      <c r="D3355" s="721">
        <v>143.81</v>
      </c>
    </row>
    <row r="3356" spans="1:4">
      <c r="A3356" s="1079">
        <v>38366</v>
      </c>
      <c r="B3356" s="1080" t="s">
        <v>11977</v>
      </c>
      <c r="C3356" s="1079" t="s">
        <v>0</v>
      </c>
      <c r="D3356" s="718">
        <v>4.34</v>
      </c>
    </row>
    <row r="3357" spans="1:4">
      <c r="A3357" s="719">
        <v>11851</v>
      </c>
      <c r="B3357" s="720" t="s">
        <v>9759</v>
      </c>
      <c r="C3357" s="719" t="s">
        <v>2562</v>
      </c>
      <c r="D3357" s="721">
        <v>0.04</v>
      </c>
    </row>
    <row r="3358" spans="1:4">
      <c r="A3358" s="1079">
        <v>40571</v>
      </c>
      <c r="B3358" s="1080" t="s">
        <v>9760</v>
      </c>
      <c r="C3358" s="1079" t="s">
        <v>2562</v>
      </c>
      <c r="D3358" s="718">
        <v>0.4</v>
      </c>
    </row>
    <row r="3359" spans="1:4">
      <c r="A3359" s="719">
        <v>11703</v>
      </c>
      <c r="B3359" s="720" t="s">
        <v>2563</v>
      </c>
      <c r="C3359" s="719" t="s">
        <v>30</v>
      </c>
      <c r="D3359" s="721">
        <v>25.89</v>
      </c>
    </row>
    <row r="3360" spans="1:4">
      <c r="A3360" s="1079">
        <v>37400</v>
      </c>
      <c r="B3360" s="1080" t="s">
        <v>2564</v>
      </c>
      <c r="C3360" s="1079" t="s">
        <v>30</v>
      </c>
      <c r="D3360" s="718">
        <v>41.54</v>
      </c>
    </row>
    <row r="3361" spans="1:4">
      <c r="A3361" s="719">
        <v>25400</v>
      </c>
      <c r="B3361" s="720" t="s">
        <v>7497</v>
      </c>
      <c r="C3361" s="719" t="s">
        <v>30</v>
      </c>
      <c r="D3361" s="721">
        <v>992.82</v>
      </c>
    </row>
    <row r="3362" spans="1:4">
      <c r="A3362" s="1079">
        <v>4272</v>
      </c>
      <c r="B3362" s="1080" t="s">
        <v>7498</v>
      </c>
      <c r="C3362" s="1079" t="s">
        <v>30</v>
      </c>
      <c r="D3362" s="718">
        <v>49.53</v>
      </c>
    </row>
    <row r="3363" spans="1:4">
      <c r="A3363" s="719">
        <v>4276</v>
      </c>
      <c r="B3363" s="720" t="s">
        <v>7499</v>
      </c>
      <c r="C3363" s="719" t="s">
        <v>30</v>
      </c>
      <c r="D3363" s="721">
        <v>146.21</v>
      </c>
    </row>
    <row r="3364" spans="1:4">
      <c r="A3364" s="1079">
        <v>4273</v>
      </c>
      <c r="B3364" s="1080" t="s">
        <v>7500</v>
      </c>
      <c r="C3364" s="1079" t="s">
        <v>30</v>
      </c>
      <c r="D3364" s="718">
        <v>242.88</v>
      </c>
    </row>
    <row r="3365" spans="1:4" ht="30">
      <c r="A3365" s="719">
        <v>4274</v>
      </c>
      <c r="B3365" s="720" t="s">
        <v>2565</v>
      </c>
      <c r="C3365" s="719" t="s">
        <v>30</v>
      </c>
      <c r="D3365" s="721">
        <v>56.32</v>
      </c>
    </row>
    <row r="3366" spans="1:4" ht="30">
      <c r="A3366" s="1079">
        <v>39438</v>
      </c>
      <c r="B3366" s="1080" t="s">
        <v>7501</v>
      </c>
      <c r="C3366" s="1079" t="s">
        <v>30</v>
      </c>
      <c r="D3366" s="718">
        <v>0.11</v>
      </c>
    </row>
    <row r="3367" spans="1:4">
      <c r="A3367" s="719">
        <v>11963</v>
      </c>
      <c r="B3367" s="720" t="s">
        <v>2566</v>
      </c>
      <c r="C3367" s="719" t="s">
        <v>30</v>
      </c>
      <c r="D3367" s="721">
        <v>4.1500000000000004</v>
      </c>
    </row>
    <row r="3368" spans="1:4">
      <c r="A3368" s="1079">
        <v>11964</v>
      </c>
      <c r="B3368" s="1080" t="s">
        <v>2567</v>
      </c>
      <c r="C3368" s="1079" t="s">
        <v>30</v>
      </c>
      <c r="D3368" s="718">
        <v>1.04</v>
      </c>
    </row>
    <row r="3369" spans="1:4" ht="30">
      <c r="A3369" s="719">
        <v>4379</v>
      </c>
      <c r="B3369" s="720" t="s">
        <v>7502</v>
      </c>
      <c r="C3369" s="719" t="s">
        <v>30</v>
      </c>
      <c r="D3369" s="721">
        <v>0.02</v>
      </c>
    </row>
    <row r="3370" spans="1:4">
      <c r="A3370" s="1079">
        <v>4377</v>
      </c>
      <c r="B3370" s="1080" t="s">
        <v>7503</v>
      </c>
      <c r="C3370" s="1079" t="s">
        <v>30</v>
      </c>
      <c r="D3370" s="718">
        <v>0.08</v>
      </c>
    </row>
    <row r="3371" spans="1:4">
      <c r="A3371" s="719">
        <v>4356</v>
      </c>
      <c r="B3371" s="720" t="s">
        <v>2568</v>
      </c>
      <c r="C3371" s="719" t="s">
        <v>30</v>
      </c>
      <c r="D3371" s="721">
        <v>0.11</v>
      </c>
    </row>
    <row r="3372" spans="1:4" ht="30">
      <c r="A3372" s="1079">
        <v>13246</v>
      </c>
      <c r="B3372" s="1080" t="s">
        <v>7504</v>
      </c>
      <c r="C3372" s="1079" t="s">
        <v>30</v>
      </c>
      <c r="D3372" s="718">
        <v>0.19</v>
      </c>
    </row>
    <row r="3373" spans="1:4" ht="30">
      <c r="A3373" s="719">
        <v>4346</v>
      </c>
      <c r="B3373" s="720" t="s">
        <v>7505</v>
      </c>
      <c r="C3373" s="719" t="s">
        <v>30</v>
      </c>
      <c r="D3373" s="721">
        <v>4.45</v>
      </c>
    </row>
    <row r="3374" spans="1:4" ht="30">
      <c r="A3374" s="1079">
        <v>11955</v>
      </c>
      <c r="B3374" s="1080" t="s">
        <v>7506</v>
      </c>
      <c r="C3374" s="1079" t="s">
        <v>30</v>
      </c>
      <c r="D3374" s="718">
        <v>1.94</v>
      </c>
    </row>
    <row r="3375" spans="1:4">
      <c r="A3375" s="719">
        <v>11960</v>
      </c>
      <c r="B3375" s="720" t="s">
        <v>2569</v>
      </c>
      <c r="C3375" s="719" t="s">
        <v>30</v>
      </c>
      <c r="D3375" s="721">
        <v>0.06</v>
      </c>
    </row>
    <row r="3376" spans="1:4">
      <c r="A3376" s="1079">
        <v>4333</v>
      </c>
      <c r="B3376" s="1080" t="s">
        <v>9761</v>
      </c>
      <c r="C3376" s="1079" t="s">
        <v>30</v>
      </c>
      <c r="D3376" s="718">
        <v>0.11</v>
      </c>
    </row>
    <row r="3377" spans="1:4">
      <c r="A3377" s="719">
        <v>4358</v>
      </c>
      <c r="B3377" s="720" t="s">
        <v>2570</v>
      </c>
      <c r="C3377" s="719" t="s">
        <v>30</v>
      </c>
      <c r="D3377" s="721">
        <v>0.89</v>
      </c>
    </row>
    <row r="3378" spans="1:4">
      <c r="A3378" s="1079">
        <v>39435</v>
      </c>
      <c r="B3378" s="1080" t="s">
        <v>7507</v>
      </c>
      <c r="C3378" s="1079" t="s">
        <v>30</v>
      </c>
      <c r="D3378" s="718">
        <v>0.04</v>
      </c>
    </row>
    <row r="3379" spans="1:4">
      <c r="A3379" s="719">
        <v>39436</v>
      </c>
      <c r="B3379" s="720" t="s">
        <v>7508</v>
      </c>
      <c r="C3379" s="719" t="s">
        <v>30</v>
      </c>
      <c r="D3379" s="721">
        <v>7.0000000000000007E-2</v>
      </c>
    </row>
    <row r="3380" spans="1:4">
      <c r="A3380" s="1079">
        <v>39437</v>
      </c>
      <c r="B3380" s="1080" t="s">
        <v>7509</v>
      </c>
      <c r="C3380" s="1079" t="s">
        <v>30</v>
      </c>
      <c r="D3380" s="718">
        <v>0.1</v>
      </c>
    </row>
    <row r="3381" spans="1:4">
      <c r="A3381" s="719">
        <v>39439</v>
      </c>
      <c r="B3381" s="720" t="s">
        <v>7510</v>
      </c>
      <c r="C3381" s="719" t="s">
        <v>30</v>
      </c>
      <c r="D3381" s="721">
        <v>0.06</v>
      </c>
    </row>
    <row r="3382" spans="1:4">
      <c r="A3382" s="1079">
        <v>39440</v>
      </c>
      <c r="B3382" s="1080" t="s">
        <v>7511</v>
      </c>
      <c r="C3382" s="1079" t="s">
        <v>30</v>
      </c>
      <c r="D3382" s="718">
        <v>0.08</v>
      </c>
    </row>
    <row r="3383" spans="1:4">
      <c r="A3383" s="719">
        <v>39441</v>
      </c>
      <c r="B3383" s="720" t="s">
        <v>7512</v>
      </c>
      <c r="C3383" s="719" t="s">
        <v>30</v>
      </c>
      <c r="D3383" s="721">
        <v>0.11</v>
      </c>
    </row>
    <row r="3384" spans="1:4">
      <c r="A3384" s="1079">
        <v>39442</v>
      </c>
      <c r="B3384" s="1080" t="s">
        <v>7513</v>
      </c>
      <c r="C3384" s="1079" t="s">
        <v>30</v>
      </c>
      <c r="D3384" s="718">
        <v>0.08</v>
      </c>
    </row>
    <row r="3385" spans="1:4">
      <c r="A3385" s="719">
        <v>39443</v>
      </c>
      <c r="B3385" s="720" t="s">
        <v>7514</v>
      </c>
      <c r="C3385" s="719" t="s">
        <v>30</v>
      </c>
      <c r="D3385" s="721">
        <v>0.1</v>
      </c>
    </row>
    <row r="3386" spans="1:4">
      <c r="A3386" s="1079">
        <v>4329</v>
      </c>
      <c r="B3386" s="1080" t="s">
        <v>7515</v>
      </c>
      <c r="C3386" s="1079" t="s">
        <v>30</v>
      </c>
      <c r="D3386" s="718">
        <v>0.95</v>
      </c>
    </row>
    <row r="3387" spans="1:4">
      <c r="A3387" s="719">
        <v>4383</v>
      </c>
      <c r="B3387" s="720" t="s">
        <v>2571</v>
      </c>
      <c r="C3387" s="719" t="s">
        <v>30</v>
      </c>
      <c r="D3387" s="721">
        <v>2.04</v>
      </c>
    </row>
    <row r="3388" spans="1:4" ht="30">
      <c r="A3388" s="1079">
        <v>4344</v>
      </c>
      <c r="B3388" s="1080" t="s">
        <v>11565</v>
      </c>
      <c r="C3388" s="1079" t="s">
        <v>30</v>
      </c>
      <c r="D3388" s="718">
        <v>1.9</v>
      </c>
    </row>
    <row r="3389" spans="1:4">
      <c r="A3389" s="719">
        <v>436</v>
      </c>
      <c r="B3389" s="720" t="s">
        <v>7516</v>
      </c>
      <c r="C3389" s="719" t="s">
        <v>30</v>
      </c>
      <c r="D3389" s="721">
        <v>3.21</v>
      </c>
    </row>
    <row r="3390" spans="1:4">
      <c r="A3390" s="1079">
        <v>442</v>
      </c>
      <c r="B3390" s="1080" t="s">
        <v>7517</v>
      </c>
      <c r="C3390" s="1079" t="s">
        <v>30</v>
      </c>
      <c r="D3390" s="718">
        <v>1.9</v>
      </c>
    </row>
    <row r="3391" spans="1:4">
      <c r="A3391" s="719">
        <v>11953</v>
      </c>
      <c r="B3391" s="720" t="s">
        <v>2572</v>
      </c>
      <c r="C3391" s="719" t="s">
        <v>30</v>
      </c>
      <c r="D3391" s="721">
        <v>1.42</v>
      </c>
    </row>
    <row r="3392" spans="1:4">
      <c r="A3392" s="1079">
        <v>4335</v>
      </c>
      <c r="B3392" s="1080" t="s">
        <v>10284</v>
      </c>
      <c r="C3392" s="1079" t="s">
        <v>30</v>
      </c>
      <c r="D3392" s="718">
        <v>6.04</v>
      </c>
    </row>
    <row r="3393" spans="1:4">
      <c r="A3393" s="719">
        <v>4334</v>
      </c>
      <c r="B3393" s="720" t="s">
        <v>10285</v>
      </c>
      <c r="C3393" s="719" t="s">
        <v>30</v>
      </c>
      <c r="D3393" s="721">
        <v>8.2899999999999991</v>
      </c>
    </row>
    <row r="3394" spans="1:4">
      <c r="A3394" s="1079">
        <v>4343</v>
      </c>
      <c r="B3394" s="1080" t="s">
        <v>10286</v>
      </c>
      <c r="C3394" s="1079" t="s">
        <v>30</v>
      </c>
      <c r="D3394" s="718">
        <v>2.04</v>
      </c>
    </row>
    <row r="3395" spans="1:4">
      <c r="A3395" s="719">
        <v>430</v>
      </c>
      <c r="B3395" s="720" t="s">
        <v>7518</v>
      </c>
      <c r="C3395" s="719" t="s">
        <v>30</v>
      </c>
      <c r="D3395" s="721">
        <v>2.88</v>
      </c>
    </row>
    <row r="3396" spans="1:4">
      <c r="A3396" s="1079">
        <v>441</v>
      </c>
      <c r="B3396" s="1080" t="s">
        <v>7519</v>
      </c>
      <c r="C3396" s="1079" t="s">
        <v>30</v>
      </c>
      <c r="D3396" s="718">
        <v>3.17</v>
      </c>
    </row>
    <row r="3397" spans="1:4">
      <c r="A3397" s="719">
        <v>431</v>
      </c>
      <c r="B3397" s="720" t="s">
        <v>7520</v>
      </c>
      <c r="C3397" s="719" t="s">
        <v>30</v>
      </c>
      <c r="D3397" s="721">
        <v>3.82</v>
      </c>
    </row>
    <row r="3398" spans="1:4">
      <c r="A3398" s="1079">
        <v>432</v>
      </c>
      <c r="B3398" s="1080" t="s">
        <v>7521</v>
      </c>
      <c r="C3398" s="1079" t="s">
        <v>30</v>
      </c>
      <c r="D3398" s="718">
        <v>4.22</v>
      </c>
    </row>
    <row r="3399" spans="1:4">
      <c r="A3399" s="719">
        <v>429</v>
      </c>
      <c r="B3399" s="720" t="s">
        <v>7522</v>
      </c>
      <c r="C3399" s="719" t="s">
        <v>30</v>
      </c>
      <c r="D3399" s="721">
        <v>5.69</v>
      </c>
    </row>
    <row r="3400" spans="1:4">
      <c r="A3400" s="1079">
        <v>439</v>
      </c>
      <c r="B3400" s="1080" t="s">
        <v>7523</v>
      </c>
      <c r="C3400" s="1079" t="s">
        <v>30</v>
      </c>
      <c r="D3400" s="718">
        <v>4.8499999999999996</v>
      </c>
    </row>
    <row r="3401" spans="1:4">
      <c r="A3401" s="719">
        <v>433</v>
      </c>
      <c r="B3401" s="720" t="s">
        <v>7524</v>
      </c>
      <c r="C3401" s="719" t="s">
        <v>30</v>
      </c>
      <c r="D3401" s="721">
        <v>5.66</v>
      </c>
    </row>
    <row r="3402" spans="1:4">
      <c r="A3402" s="1079">
        <v>437</v>
      </c>
      <c r="B3402" s="1080" t="s">
        <v>7525</v>
      </c>
      <c r="C3402" s="1079" t="s">
        <v>30</v>
      </c>
      <c r="D3402" s="718">
        <v>7.52</v>
      </c>
    </row>
    <row r="3403" spans="1:4">
      <c r="A3403" s="719">
        <v>11790</v>
      </c>
      <c r="B3403" s="720" t="s">
        <v>7526</v>
      </c>
      <c r="C3403" s="719" t="s">
        <v>30</v>
      </c>
      <c r="D3403" s="721">
        <v>8.5299999999999994</v>
      </c>
    </row>
    <row r="3404" spans="1:4" ht="30">
      <c r="A3404" s="1079">
        <v>428</v>
      </c>
      <c r="B3404" s="1080" t="s">
        <v>7527</v>
      </c>
      <c r="C3404" s="1079" t="s">
        <v>30</v>
      </c>
      <c r="D3404" s="718">
        <v>9.2799999999999994</v>
      </c>
    </row>
    <row r="3405" spans="1:4" ht="30">
      <c r="A3405" s="719">
        <v>4384</v>
      </c>
      <c r="B3405" s="720" t="s">
        <v>2573</v>
      </c>
      <c r="C3405" s="719" t="s">
        <v>30</v>
      </c>
      <c r="D3405" s="721">
        <v>9.8699999999999992</v>
      </c>
    </row>
    <row r="3406" spans="1:4" ht="30">
      <c r="A3406" s="1079">
        <v>4351</v>
      </c>
      <c r="B3406" s="1080" t="s">
        <v>11978</v>
      </c>
      <c r="C3406" s="1079" t="s">
        <v>30</v>
      </c>
      <c r="D3406" s="718">
        <v>7.31</v>
      </c>
    </row>
    <row r="3407" spans="1:4">
      <c r="A3407" s="719">
        <v>11054</v>
      </c>
      <c r="B3407" s="720" t="s">
        <v>2574</v>
      </c>
      <c r="C3407" s="719" t="s">
        <v>30</v>
      </c>
      <c r="D3407" s="721">
        <v>0.02</v>
      </c>
    </row>
    <row r="3408" spans="1:4">
      <c r="A3408" s="1079">
        <v>11055</v>
      </c>
      <c r="B3408" s="1080" t="s">
        <v>2575</v>
      </c>
      <c r="C3408" s="1079" t="s">
        <v>30</v>
      </c>
      <c r="D3408" s="718">
        <v>0.04</v>
      </c>
    </row>
    <row r="3409" spans="1:4">
      <c r="A3409" s="719">
        <v>11056</v>
      </c>
      <c r="B3409" s="720" t="s">
        <v>2576</v>
      </c>
      <c r="C3409" s="719" t="s">
        <v>30</v>
      </c>
      <c r="D3409" s="721">
        <v>0.05</v>
      </c>
    </row>
    <row r="3410" spans="1:4">
      <c r="A3410" s="1079">
        <v>11057</v>
      </c>
      <c r="B3410" s="1080" t="s">
        <v>2577</v>
      </c>
      <c r="C3410" s="1079" t="s">
        <v>30</v>
      </c>
      <c r="D3410" s="718">
        <v>0.1</v>
      </c>
    </row>
    <row r="3411" spans="1:4">
      <c r="A3411" s="719">
        <v>11059</v>
      </c>
      <c r="B3411" s="720" t="s">
        <v>2578</v>
      </c>
      <c r="C3411" s="719" t="s">
        <v>30</v>
      </c>
      <c r="D3411" s="721">
        <v>0.19</v>
      </c>
    </row>
    <row r="3412" spans="1:4">
      <c r="A3412" s="1079">
        <v>11058</v>
      </c>
      <c r="B3412" s="1080" t="s">
        <v>2579</v>
      </c>
      <c r="C3412" s="1079" t="s">
        <v>30</v>
      </c>
      <c r="D3412" s="718">
        <v>0.25</v>
      </c>
    </row>
    <row r="3413" spans="1:4">
      <c r="A3413" s="719">
        <v>4380</v>
      </c>
      <c r="B3413" s="720" t="s">
        <v>2580</v>
      </c>
      <c r="C3413" s="719" t="s">
        <v>30</v>
      </c>
      <c r="D3413" s="721">
        <v>0.84</v>
      </c>
    </row>
    <row r="3414" spans="1:4">
      <c r="A3414" s="1079">
        <v>4299</v>
      </c>
      <c r="B3414" s="1080" t="s">
        <v>2581</v>
      </c>
      <c r="C3414" s="1079" t="s">
        <v>30</v>
      </c>
      <c r="D3414" s="718">
        <v>0.79</v>
      </c>
    </row>
    <row r="3415" spans="1:4">
      <c r="A3415" s="719">
        <v>4304</v>
      </c>
      <c r="B3415" s="720" t="s">
        <v>2582</v>
      </c>
      <c r="C3415" s="719" t="s">
        <v>30</v>
      </c>
      <c r="D3415" s="721">
        <v>1.07</v>
      </c>
    </row>
    <row r="3416" spans="1:4">
      <c r="A3416" s="1079">
        <v>4305</v>
      </c>
      <c r="B3416" s="1080" t="s">
        <v>2583</v>
      </c>
      <c r="C3416" s="1079" t="s">
        <v>30</v>
      </c>
      <c r="D3416" s="718">
        <v>1.25</v>
      </c>
    </row>
    <row r="3417" spans="1:4">
      <c r="A3417" s="719">
        <v>4306</v>
      </c>
      <c r="B3417" s="720" t="s">
        <v>2584</v>
      </c>
      <c r="C3417" s="719" t="s">
        <v>30</v>
      </c>
      <c r="D3417" s="721">
        <v>1.45</v>
      </c>
    </row>
    <row r="3418" spans="1:4">
      <c r="A3418" s="1079">
        <v>4308</v>
      </c>
      <c r="B3418" s="1080" t="s">
        <v>2585</v>
      </c>
      <c r="C3418" s="1079" t="s">
        <v>30</v>
      </c>
      <c r="D3418" s="718">
        <v>3</v>
      </c>
    </row>
    <row r="3419" spans="1:4">
      <c r="A3419" s="719">
        <v>4302</v>
      </c>
      <c r="B3419" s="720" t="s">
        <v>2586</v>
      </c>
      <c r="C3419" s="719" t="s">
        <v>30</v>
      </c>
      <c r="D3419" s="721">
        <v>2.25</v>
      </c>
    </row>
    <row r="3420" spans="1:4">
      <c r="A3420" s="1079">
        <v>4300</v>
      </c>
      <c r="B3420" s="1080" t="s">
        <v>2587</v>
      </c>
      <c r="C3420" s="1079" t="s">
        <v>30</v>
      </c>
      <c r="D3420" s="718">
        <v>0.53</v>
      </c>
    </row>
    <row r="3421" spans="1:4">
      <c r="A3421" s="719">
        <v>4301</v>
      </c>
      <c r="B3421" s="720" t="s">
        <v>2588</v>
      </c>
      <c r="C3421" s="719" t="s">
        <v>30</v>
      </c>
      <c r="D3421" s="721">
        <v>0.65</v>
      </c>
    </row>
    <row r="3422" spans="1:4">
      <c r="A3422" s="1079">
        <v>4320</v>
      </c>
      <c r="B3422" s="1080" t="s">
        <v>7528</v>
      </c>
      <c r="C3422" s="1079" t="s">
        <v>30</v>
      </c>
      <c r="D3422" s="718">
        <v>1.99</v>
      </c>
    </row>
    <row r="3423" spans="1:4">
      <c r="A3423" s="719">
        <v>4318</v>
      </c>
      <c r="B3423" s="720" t="s">
        <v>7529</v>
      </c>
      <c r="C3423" s="719" t="s">
        <v>30</v>
      </c>
      <c r="D3423" s="721">
        <v>0.97</v>
      </c>
    </row>
    <row r="3424" spans="1:4">
      <c r="A3424" s="1079">
        <v>40547</v>
      </c>
      <c r="B3424" s="1080" t="s">
        <v>11011</v>
      </c>
      <c r="C3424" s="1079" t="s">
        <v>2320</v>
      </c>
      <c r="D3424" s="718">
        <v>11.99</v>
      </c>
    </row>
    <row r="3425" spans="1:4">
      <c r="A3425" s="719">
        <v>11962</v>
      </c>
      <c r="B3425" s="720" t="s">
        <v>2589</v>
      </c>
      <c r="C3425" s="719" t="s">
        <v>30</v>
      </c>
      <c r="D3425" s="721">
        <v>0.09</v>
      </c>
    </row>
    <row r="3426" spans="1:4">
      <c r="A3426" s="1079">
        <v>4332</v>
      </c>
      <c r="B3426" s="1080" t="s">
        <v>2590</v>
      </c>
      <c r="C3426" s="1079" t="s">
        <v>30</v>
      </c>
      <c r="D3426" s="718">
        <v>0.47</v>
      </c>
    </row>
    <row r="3427" spans="1:4">
      <c r="A3427" s="719">
        <v>4331</v>
      </c>
      <c r="B3427" s="720" t="s">
        <v>10148</v>
      </c>
      <c r="C3427" s="719" t="s">
        <v>30</v>
      </c>
      <c r="D3427" s="721">
        <v>1.8</v>
      </c>
    </row>
    <row r="3428" spans="1:4" ht="30">
      <c r="A3428" s="1079">
        <v>4336</v>
      </c>
      <c r="B3428" s="1080" t="s">
        <v>7530</v>
      </c>
      <c r="C3428" s="1079" t="s">
        <v>30</v>
      </c>
      <c r="D3428" s="718">
        <v>2.2999999999999998</v>
      </c>
    </row>
    <row r="3429" spans="1:4">
      <c r="A3429" s="719">
        <v>13294</v>
      </c>
      <c r="B3429" s="720" t="s">
        <v>2591</v>
      </c>
      <c r="C3429" s="719" t="s">
        <v>30</v>
      </c>
      <c r="D3429" s="721">
        <v>0.66</v>
      </c>
    </row>
    <row r="3430" spans="1:4">
      <c r="A3430" s="1079">
        <v>11948</v>
      </c>
      <c r="B3430" s="1080" t="s">
        <v>2592</v>
      </c>
      <c r="C3430" s="1079" t="s">
        <v>30</v>
      </c>
      <c r="D3430" s="718">
        <v>0.28999999999999998</v>
      </c>
    </row>
    <row r="3431" spans="1:4">
      <c r="A3431" s="719">
        <v>4382</v>
      </c>
      <c r="B3431" s="720" t="s">
        <v>2593</v>
      </c>
      <c r="C3431" s="719" t="s">
        <v>30</v>
      </c>
      <c r="D3431" s="721">
        <v>0.49</v>
      </c>
    </row>
    <row r="3432" spans="1:4">
      <c r="A3432" s="1079">
        <v>4354</v>
      </c>
      <c r="B3432" s="1080" t="s">
        <v>11979</v>
      </c>
      <c r="C3432" s="1079" t="s">
        <v>30</v>
      </c>
      <c r="D3432" s="718">
        <v>20.65</v>
      </c>
    </row>
    <row r="3433" spans="1:4">
      <c r="A3433" s="719">
        <v>40839</v>
      </c>
      <c r="B3433" s="720" t="s">
        <v>11012</v>
      </c>
      <c r="C3433" s="719" t="s">
        <v>2320</v>
      </c>
      <c r="D3433" s="721">
        <v>49.69</v>
      </c>
    </row>
    <row r="3434" spans="1:4">
      <c r="A3434" s="1079">
        <v>40552</v>
      </c>
      <c r="B3434" s="1080" t="s">
        <v>11013</v>
      </c>
      <c r="C3434" s="1079" t="s">
        <v>2320</v>
      </c>
      <c r="D3434" s="718">
        <v>20.56</v>
      </c>
    </row>
    <row r="3435" spans="1:4">
      <c r="A3435" s="719">
        <v>40549</v>
      </c>
      <c r="B3435" s="720" t="s">
        <v>11014</v>
      </c>
      <c r="C3435" s="719" t="s">
        <v>2320</v>
      </c>
      <c r="D3435" s="721">
        <v>81.39</v>
      </c>
    </row>
    <row r="3436" spans="1:4">
      <c r="A3436" s="1079">
        <v>4385</v>
      </c>
      <c r="B3436" s="1080" t="s">
        <v>7531</v>
      </c>
      <c r="C3436" s="1079" t="s">
        <v>1463</v>
      </c>
      <c r="D3436" s="718">
        <v>1320</v>
      </c>
    </row>
    <row r="3437" spans="1:4">
      <c r="A3437" s="719">
        <v>4386</v>
      </c>
      <c r="B3437" s="720" t="s">
        <v>7531</v>
      </c>
      <c r="C3437" s="719" t="s">
        <v>0</v>
      </c>
      <c r="D3437" s="721">
        <v>55.81</v>
      </c>
    </row>
    <row r="3438" spans="1:4">
      <c r="A3438" s="1079">
        <v>38397</v>
      </c>
      <c r="B3438" s="1080" t="s">
        <v>8899</v>
      </c>
      <c r="C3438" s="1079" t="s">
        <v>26</v>
      </c>
      <c r="D3438" s="718">
        <v>3.15</v>
      </c>
    </row>
    <row r="3439" spans="1:4">
      <c r="A3439" s="719">
        <v>20078</v>
      </c>
      <c r="B3439" s="720" t="s">
        <v>9762</v>
      </c>
      <c r="C3439" s="719" t="s">
        <v>30</v>
      </c>
      <c r="D3439" s="721">
        <v>16.37</v>
      </c>
    </row>
    <row r="3440" spans="1:4" ht="30">
      <c r="A3440" s="1079">
        <v>20079</v>
      </c>
      <c r="B3440" s="1080" t="s">
        <v>9763</v>
      </c>
      <c r="C3440" s="1079" t="s">
        <v>30</v>
      </c>
      <c r="D3440" s="718">
        <v>102.11</v>
      </c>
    </row>
    <row r="3441" spans="1:4">
      <c r="A3441" s="719">
        <v>39897</v>
      </c>
      <c r="B3441" s="720" t="s">
        <v>7532</v>
      </c>
      <c r="C3441" s="719" t="s">
        <v>7533</v>
      </c>
      <c r="D3441" s="721">
        <v>22.51</v>
      </c>
    </row>
    <row r="3442" spans="1:4">
      <c r="A3442" s="1079">
        <v>118</v>
      </c>
      <c r="B3442" s="1080" t="s">
        <v>7534</v>
      </c>
      <c r="C3442" s="1079" t="s">
        <v>30</v>
      </c>
      <c r="D3442" s="718">
        <v>61.89</v>
      </c>
    </row>
    <row r="3443" spans="1:4">
      <c r="A3443" s="719">
        <v>4396</v>
      </c>
      <c r="B3443" s="720" t="s">
        <v>7535</v>
      </c>
      <c r="C3443" s="719" t="s">
        <v>0</v>
      </c>
      <c r="D3443" s="721">
        <v>116.35</v>
      </c>
    </row>
    <row r="3444" spans="1:4">
      <c r="A3444" s="1079">
        <v>36881</v>
      </c>
      <c r="B3444" s="1080" t="s">
        <v>7536</v>
      </c>
      <c r="C3444" s="1079" t="s">
        <v>0</v>
      </c>
      <c r="D3444" s="718">
        <v>103.97</v>
      </c>
    </row>
    <row r="3445" spans="1:4">
      <c r="A3445" s="719">
        <v>36882</v>
      </c>
      <c r="B3445" s="720" t="s">
        <v>7537</v>
      </c>
      <c r="C3445" s="719" t="s">
        <v>0</v>
      </c>
      <c r="D3445" s="721">
        <v>121.3</v>
      </c>
    </row>
    <row r="3446" spans="1:4">
      <c r="A3446" s="1079">
        <v>4397</v>
      </c>
      <c r="B3446" s="1080" t="s">
        <v>7538</v>
      </c>
      <c r="C3446" s="1079" t="s">
        <v>0</v>
      </c>
      <c r="D3446" s="718">
        <v>188.67</v>
      </c>
    </row>
    <row r="3447" spans="1:4">
      <c r="A3447" s="719">
        <v>34754</v>
      </c>
      <c r="B3447" s="720" t="s">
        <v>7539</v>
      </c>
      <c r="C3447" s="719" t="s">
        <v>0</v>
      </c>
      <c r="D3447" s="721">
        <v>349.36</v>
      </c>
    </row>
    <row r="3448" spans="1:4" ht="30">
      <c r="A3448" s="1079">
        <v>25962</v>
      </c>
      <c r="B3448" s="1080" t="s">
        <v>7540</v>
      </c>
      <c r="C3448" s="1079" t="s">
        <v>0</v>
      </c>
      <c r="D3448" s="718">
        <v>221.27</v>
      </c>
    </row>
    <row r="3449" spans="1:4" ht="30">
      <c r="A3449" s="719">
        <v>34752</v>
      </c>
      <c r="B3449" s="720" t="s">
        <v>10287</v>
      </c>
      <c r="C3449" s="719" t="s">
        <v>0</v>
      </c>
      <c r="D3449" s="721">
        <v>389.65</v>
      </c>
    </row>
    <row r="3450" spans="1:4">
      <c r="A3450" s="1079">
        <v>4751</v>
      </c>
      <c r="B3450" s="1080" t="s">
        <v>2594</v>
      </c>
      <c r="C3450" s="1079" t="s">
        <v>171</v>
      </c>
      <c r="D3450" s="718">
        <v>14.8</v>
      </c>
    </row>
    <row r="3451" spans="1:4">
      <c r="A3451" s="719">
        <v>41066</v>
      </c>
      <c r="B3451" s="720" t="s">
        <v>9093</v>
      </c>
      <c r="C3451" s="719" t="s">
        <v>161</v>
      </c>
      <c r="D3451" s="721">
        <v>2608.7399999999998</v>
      </c>
    </row>
    <row r="3452" spans="1:4">
      <c r="A3452" s="1079">
        <v>20209</v>
      </c>
      <c r="B3452" s="1080" t="s">
        <v>10288</v>
      </c>
      <c r="C3452" s="1079" t="s">
        <v>29</v>
      </c>
      <c r="D3452" s="718">
        <v>5.47</v>
      </c>
    </row>
    <row r="3453" spans="1:4">
      <c r="A3453" s="719">
        <v>4433</v>
      </c>
      <c r="B3453" s="720" t="s">
        <v>8674</v>
      </c>
      <c r="C3453" s="719" t="s">
        <v>29</v>
      </c>
      <c r="D3453" s="721">
        <v>5.84</v>
      </c>
    </row>
    <row r="3454" spans="1:4">
      <c r="A3454" s="1079">
        <v>4491</v>
      </c>
      <c r="B3454" s="1080" t="s">
        <v>2595</v>
      </c>
      <c r="C3454" s="1079" t="s">
        <v>29</v>
      </c>
      <c r="D3454" s="718">
        <v>4.32</v>
      </c>
    </row>
    <row r="3455" spans="1:4">
      <c r="A3455" s="719">
        <v>4505</v>
      </c>
      <c r="B3455" s="720" t="s">
        <v>2596</v>
      </c>
      <c r="C3455" s="719" t="s">
        <v>29</v>
      </c>
      <c r="D3455" s="721">
        <v>1.7</v>
      </c>
    </row>
    <row r="3456" spans="1:4">
      <c r="A3456" s="1079">
        <v>4517</v>
      </c>
      <c r="B3456" s="1080" t="s">
        <v>2597</v>
      </c>
      <c r="C3456" s="1079" t="s">
        <v>29</v>
      </c>
      <c r="D3456" s="718">
        <v>1.1499999999999999</v>
      </c>
    </row>
    <row r="3457" spans="1:4">
      <c r="A3457" s="719">
        <v>4448</v>
      </c>
      <c r="B3457" s="720" t="s">
        <v>2598</v>
      </c>
      <c r="C3457" s="719" t="s">
        <v>29</v>
      </c>
      <c r="D3457" s="721">
        <v>7.89</v>
      </c>
    </row>
    <row r="3458" spans="1:4">
      <c r="A3458" s="1079">
        <v>6194</v>
      </c>
      <c r="B3458" s="1080" t="s">
        <v>2599</v>
      </c>
      <c r="C3458" s="1079" t="s">
        <v>29</v>
      </c>
      <c r="D3458" s="718">
        <v>2.9</v>
      </c>
    </row>
    <row r="3459" spans="1:4">
      <c r="A3459" s="719">
        <v>4509</v>
      </c>
      <c r="B3459" s="720" t="s">
        <v>2600</v>
      </c>
      <c r="C3459" s="719" t="s">
        <v>29</v>
      </c>
      <c r="D3459" s="721">
        <v>2.2200000000000002</v>
      </c>
    </row>
    <row r="3460" spans="1:4">
      <c r="A3460" s="1079">
        <v>4513</v>
      </c>
      <c r="B3460" s="1080" t="s">
        <v>7541</v>
      </c>
      <c r="C3460" s="1079" t="s">
        <v>29</v>
      </c>
      <c r="D3460" s="718">
        <v>1.67</v>
      </c>
    </row>
    <row r="3461" spans="1:4">
      <c r="A3461" s="719">
        <v>4512</v>
      </c>
      <c r="B3461" s="720" t="s">
        <v>2601</v>
      </c>
      <c r="C3461" s="719" t="s">
        <v>29</v>
      </c>
      <c r="D3461" s="721">
        <v>1.36</v>
      </c>
    </row>
    <row r="3462" spans="1:4">
      <c r="A3462" s="1079">
        <v>4500</v>
      </c>
      <c r="B3462" s="1080" t="s">
        <v>2602</v>
      </c>
      <c r="C3462" s="1079" t="s">
        <v>29</v>
      </c>
      <c r="D3462" s="718">
        <v>6.69</v>
      </c>
    </row>
    <row r="3463" spans="1:4">
      <c r="A3463" s="719">
        <v>10731</v>
      </c>
      <c r="B3463" s="720" t="s">
        <v>2603</v>
      </c>
      <c r="C3463" s="719" t="s">
        <v>0</v>
      </c>
      <c r="D3463" s="721">
        <v>67</v>
      </c>
    </row>
    <row r="3464" spans="1:4">
      <c r="A3464" s="1079">
        <v>4704</v>
      </c>
      <c r="B3464" s="1080" t="s">
        <v>7542</v>
      </c>
      <c r="C3464" s="1079" t="s">
        <v>0</v>
      </c>
      <c r="D3464" s="718">
        <v>60.46</v>
      </c>
    </row>
    <row r="3465" spans="1:4">
      <c r="A3465" s="719">
        <v>10730</v>
      </c>
      <c r="B3465" s="720" t="s">
        <v>7543</v>
      </c>
      <c r="C3465" s="719" t="s">
        <v>0</v>
      </c>
      <c r="D3465" s="721">
        <v>64.78</v>
      </c>
    </row>
    <row r="3466" spans="1:4">
      <c r="A3466" s="1079">
        <v>4729</v>
      </c>
      <c r="B3466" s="1080" t="s">
        <v>2604</v>
      </c>
      <c r="C3466" s="1079" t="s">
        <v>25</v>
      </c>
      <c r="D3466" s="718">
        <v>58.03</v>
      </c>
    </row>
    <row r="3467" spans="1:4">
      <c r="A3467" s="719">
        <v>4720</v>
      </c>
      <c r="B3467" s="720" t="s">
        <v>2605</v>
      </c>
      <c r="C3467" s="719" t="s">
        <v>25</v>
      </c>
      <c r="D3467" s="721">
        <v>63.46</v>
      </c>
    </row>
    <row r="3468" spans="1:4">
      <c r="A3468" s="1079">
        <v>4721</v>
      </c>
      <c r="B3468" s="1080" t="s">
        <v>10289</v>
      </c>
      <c r="C3468" s="1079" t="s">
        <v>25</v>
      </c>
      <c r="D3468" s="718">
        <v>49.7</v>
      </c>
    </row>
    <row r="3469" spans="1:4">
      <c r="A3469" s="719">
        <v>4718</v>
      </c>
      <c r="B3469" s="720" t="s">
        <v>2606</v>
      </c>
      <c r="C3469" s="719" t="s">
        <v>25</v>
      </c>
      <c r="D3469" s="721">
        <v>49.7</v>
      </c>
    </row>
    <row r="3470" spans="1:4">
      <c r="A3470" s="1079">
        <v>4722</v>
      </c>
      <c r="B3470" s="1080" t="s">
        <v>2607</v>
      </c>
      <c r="C3470" s="1079" t="s">
        <v>25</v>
      </c>
      <c r="D3470" s="718">
        <v>49.7</v>
      </c>
    </row>
    <row r="3471" spans="1:4">
      <c r="A3471" s="719">
        <v>4723</v>
      </c>
      <c r="B3471" s="720" t="s">
        <v>2608</v>
      </c>
      <c r="C3471" s="719" t="s">
        <v>25</v>
      </c>
      <c r="D3471" s="721">
        <v>54.22</v>
      </c>
    </row>
    <row r="3472" spans="1:4">
      <c r="A3472" s="1079">
        <v>4727</v>
      </c>
      <c r="B3472" s="1080" t="s">
        <v>2609</v>
      </c>
      <c r="C3472" s="1079" t="s">
        <v>25</v>
      </c>
      <c r="D3472" s="718">
        <v>55.72</v>
      </c>
    </row>
    <row r="3473" spans="1:4">
      <c r="A3473" s="719">
        <v>4748</v>
      </c>
      <c r="B3473" s="720" t="s">
        <v>2610</v>
      </c>
      <c r="C3473" s="719" t="s">
        <v>25</v>
      </c>
      <c r="D3473" s="721">
        <v>53.77</v>
      </c>
    </row>
    <row r="3474" spans="1:4">
      <c r="A3474" s="1079">
        <v>4730</v>
      </c>
      <c r="B3474" s="1080" t="s">
        <v>7544</v>
      </c>
      <c r="C3474" s="1079" t="s">
        <v>25</v>
      </c>
      <c r="D3474" s="718">
        <v>51.96</v>
      </c>
    </row>
    <row r="3475" spans="1:4" ht="30">
      <c r="A3475" s="719">
        <v>13186</v>
      </c>
      <c r="B3475" s="720" t="s">
        <v>10290</v>
      </c>
      <c r="C3475" s="719" t="s">
        <v>25</v>
      </c>
      <c r="D3475" s="721">
        <v>78.5</v>
      </c>
    </row>
    <row r="3476" spans="1:4" ht="30">
      <c r="A3476" s="1079">
        <v>10737</v>
      </c>
      <c r="B3476" s="1080" t="s">
        <v>7545</v>
      </c>
      <c r="C3476" s="1079" t="s">
        <v>0</v>
      </c>
      <c r="D3476" s="718">
        <v>210.55</v>
      </c>
    </row>
    <row r="3477" spans="1:4" ht="30">
      <c r="A3477" s="719">
        <v>10734</v>
      </c>
      <c r="B3477" s="720" t="s">
        <v>7546</v>
      </c>
      <c r="C3477" s="719" t="s">
        <v>0</v>
      </c>
      <c r="D3477" s="721">
        <v>125.25</v>
      </c>
    </row>
    <row r="3478" spans="1:4">
      <c r="A3478" s="1079">
        <v>4708</v>
      </c>
      <c r="B3478" s="1080" t="s">
        <v>11566</v>
      </c>
      <c r="C3478" s="1079" t="s">
        <v>0</v>
      </c>
      <c r="D3478" s="718">
        <v>242.94</v>
      </c>
    </row>
    <row r="3479" spans="1:4" ht="30">
      <c r="A3479" s="719">
        <v>4712</v>
      </c>
      <c r="B3479" s="720" t="s">
        <v>7547</v>
      </c>
      <c r="C3479" s="719" t="s">
        <v>0</v>
      </c>
      <c r="D3479" s="721">
        <v>118.77</v>
      </c>
    </row>
    <row r="3480" spans="1:4" ht="30">
      <c r="A3480" s="1079">
        <v>4710</v>
      </c>
      <c r="B3480" s="1080" t="s">
        <v>7548</v>
      </c>
      <c r="C3480" s="1079" t="s">
        <v>0</v>
      </c>
      <c r="D3480" s="718">
        <v>380.89</v>
      </c>
    </row>
    <row r="3481" spans="1:4">
      <c r="A3481" s="719">
        <v>4746</v>
      </c>
      <c r="B3481" s="720" t="s">
        <v>8900</v>
      </c>
      <c r="C3481" s="719" t="s">
        <v>25</v>
      </c>
      <c r="D3481" s="721">
        <v>48.19</v>
      </c>
    </row>
    <row r="3482" spans="1:4">
      <c r="A3482" s="1079">
        <v>4750</v>
      </c>
      <c r="B3482" s="1080" t="s">
        <v>2611</v>
      </c>
      <c r="C3482" s="1079" t="s">
        <v>171</v>
      </c>
      <c r="D3482" s="718">
        <v>12.27</v>
      </c>
    </row>
    <row r="3483" spans="1:4">
      <c r="A3483" s="719">
        <v>41065</v>
      </c>
      <c r="B3483" s="720" t="s">
        <v>9094</v>
      </c>
      <c r="C3483" s="719" t="s">
        <v>161</v>
      </c>
      <c r="D3483" s="721">
        <v>2161.0700000000002</v>
      </c>
    </row>
    <row r="3484" spans="1:4">
      <c r="A3484" s="1079">
        <v>34747</v>
      </c>
      <c r="B3484" s="1080" t="s">
        <v>7549</v>
      </c>
      <c r="C3484" s="1079" t="s">
        <v>29</v>
      </c>
      <c r="D3484" s="718">
        <v>25.97</v>
      </c>
    </row>
    <row r="3485" spans="1:4">
      <c r="A3485" s="719">
        <v>4826</v>
      </c>
      <c r="B3485" s="720" t="s">
        <v>7550</v>
      </c>
      <c r="C3485" s="719" t="s">
        <v>29</v>
      </c>
      <c r="D3485" s="721">
        <v>27.93</v>
      </c>
    </row>
    <row r="3486" spans="1:4">
      <c r="A3486" s="1079">
        <v>10855</v>
      </c>
      <c r="B3486" s="1080" t="s">
        <v>7551</v>
      </c>
      <c r="C3486" s="1079" t="s">
        <v>29</v>
      </c>
      <c r="D3486" s="718">
        <v>65.12</v>
      </c>
    </row>
    <row r="3487" spans="1:4">
      <c r="A3487" s="719">
        <v>4825</v>
      </c>
      <c r="B3487" s="720" t="s">
        <v>7552</v>
      </c>
      <c r="C3487" s="719" t="s">
        <v>29</v>
      </c>
      <c r="D3487" s="721">
        <v>38.659999999999997</v>
      </c>
    </row>
    <row r="3488" spans="1:4">
      <c r="A3488" s="1079">
        <v>34744</v>
      </c>
      <c r="B3488" s="1080" t="s">
        <v>2612</v>
      </c>
      <c r="C3488" s="1079" t="s">
        <v>0</v>
      </c>
      <c r="D3488" s="718">
        <v>27.9</v>
      </c>
    </row>
    <row r="3489" spans="1:4" ht="30">
      <c r="A3489" s="719">
        <v>39430</v>
      </c>
      <c r="B3489" s="720" t="s">
        <v>11567</v>
      </c>
      <c r="C3489" s="719" t="s">
        <v>30</v>
      </c>
      <c r="D3489" s="721">
        <v>1.1299999999999999</v>
      </c>
    </row>
    <row r="3490" spans="1:4">
      <c r="A3490" s="1079">
        <v>39573</v>
      </c>
      <c r="B3490" s="1080" t="s">
        <v>11568</v>
      </c>
      <c r="C3490" s="1079" t="s">
        <v>30</v>
      </c>
      <c r="D3490" s="718">
        <v>1.1200000000000001</v>
      </c>
    </row>
    <row r="3491" spans="1:4">
      <c r="A3491" s="719">
        <v>38410</v>
      </c>
      <c r="B3491" s="720" t="s">
        <v>7553</v>
      </c>
      <c r="C3491" s="719" t="s">
        <v>30</v>
      </c>
      <c r="D3491" s="721">
        <v>9977.15</v>
      </c>
    </row>
    <row r="3492" spans="1:4">
      <c r="A3492" s="1079">
        <v>4765</v>
      </c>
      <c r="B3492" s="1080" t="s">
        <v>7554</v>
      </c>
      <c r="C3492" s="1079" t="s">
        <v>29</v>
      </c>
      <c r="D3492" s="718">
        <v>51.24</v>
      </c>
    </row>
    <row r="3493" spans="1:4">
      <c r="A3493" s="719">
        <v>4766</v>
      </c>
      <c r="B3493" s="720" t="s">
        <v>7555</v>
      </c>
      <c r="C3493" s="719" t="s">
        <v>26</v>
      </c>
      <c r="D3493" s="721">
        <v>4.08</v>
      </c>
    </row>
    <row r="3494" spans="1:4">
      <c r="A3494" s="1079">
        <v>4767</v>
      </c>
      <c r="B3494" s="1080" t="s">
        <v>7555</v>
      </c>
      <c r="C3494" s="1079" t="s">
        <v>29</v>
      </c>
      <c r="D3494" s="718">
        <v>88.29</v>
      </c>
    </row>
    <row r="3495" spans="1:4">
      <c r="A3495" s="719">
        <v>10963</v>
      </c>
      <c r="B3495" s="720" t="s">
        <v>11980</v>
      </c>
      <c r="C3495" s="719" t="s">
        <v>29</v>
      </c>
      <c r="D3495" s="721">
        <v>139.91999999999999</v>
      </c>
    </row>
    <row r="3496" spans="1:4">
      <c r="A3496" s="1079">
        <v>10962</v>
      </c>
      <c r="B3496" s="1080" t="s">
        <v>7556</v>
      </c>
      <c r="C3496" s="1079" t="s">
        <v>26</v>
      </c>
      <c r="D3496" s="718">
        <v>4.34</v>
      </c>
    </row>
    <row r="3497" spans="1:4">
      <c r="A3497" s="719">
        <v>34742</v>
      </c>
      <c r="B3497" s="720" t="s">
        <v>7557</v>
      </c>
      <c r="C3497" s="719" t="s">
        <v>26</v>
      </c>
      <c r="D3497" s="721">
        <v>4.07</v>
      </c>
    </row>
    <row r="3498" spans="1:4">
      <c r="A3498" s="1079">
        <v>4773</v>
      </c>
      <c r="B3498" s="1080" t="s">
        <v>7558</v>
      </c>
      <c r="C3498" s="1079" t="s">
        <v>29</v>
      </c>
      <c r="D3498" s="718">
        <v>176.63</v>
      </c>
    </row>
    <row r="3499" spans="1:4">
      <c r="A3499" s="719">
        <v>34740</v>
      </c>
      <c r="B3499" s="720" t="s">
        <v>7559</v>
      </c>
      <c r="C3499" s="719" t="s">
        <v>26</v>
      </c>
      <c r="D3499" s="721">
        <v>4.07</v>
      </c>
    </row>
    <row r="3500" spans="1:4">
      <c r="A3500" s="1079">
        <v>4776</v>
      </c>
      <c r="B3500" s="1080" t="s">
        <v>7560</v>
      </c>
      <c r="C3500" s="1079" t="s">
        <v>29</v>
      </c>
      <c r="D3500" s="718">
        <v>273.83999999999997</v>
      </c>
    </row>
    <row r="3501" spans="1:4">
      <c r="A3501" s="719">
        <v>4774</v>
      </c>
      <c r="B3501" s="720" t="s">
        <v>7560</v>
      </c>
      <c r="C3501" s="719" t="s">
        <v>26</v>
      </c>
      <c r="D3501" s="721">
        <v>4.08</v>
      </c>
    </row>
    <row r="3502" spans="1:4">
      <c r="A3502" s="1079">
        <v>40313</v>
      </c>
      <c r="B3502" s="1080" t="s">
        <v>7561</v>
      </c>
      <c r="C3502" s="1079" t="s">
        <v>26</v>
      </c>
      <c r="D3502" s="718">
        <v>4.07</v>
      </c>
    </row>
    <row r="3503" spans="1:4">
      <c r="A3503" s="719">
        <v>13340</v>
      </c>
      <c r="B3503" s="720" t="s">
        <v>8675</v>
      </c>
      <c r="C3503" s="719" t="s">
        <v>29</v>
      </c>
      <c r="D3503" s="721">
        <v>17.260000000000002</v>
      </c>
    </row>
    <row r="3504" spans="1:4">
      <c r="A3504" s="1079">
        <v>10965</v>
      </c>
      <c r="B3504" s="1080" t="s">
        <v>7562</v>
      </c>
      <c r="C3504" s="1079" t="s">
        <v>29</v>
      </c>
      <c r="D3504" s="718">
        <v>36.83</v>
      </c>
    </row>
    <row r="3505" spans="1:4">
      <c r="A3505" s="719">
        <v>10966</v>
      </c>
      <c r="B3505" s="720" t="s">
        <v>7563</v>
      </c>
      <c r="C3505" s="719" t="s">
        <v>26</v>
      </c>
      <c r="D3505" s="721">
        <v>4.1100000000000003</v>
      </c>
    </row>
    <row r="3506" spans="1:4">
      <c r="A3506" s="1079">
        <v>40537</v>
      </c>
      <c r="B3506" s="1080" t="s">
        <v>9764</v>
      </c>
      <c r="C3506" s="1079" t="s">
        <v>26</v>
      </c>
      <c r="D3506" s="718">
        <v>4.49</v>
      </c>
    </row>
    <row r="3507" spans="1:4">
      <c r="A3507" s="719">
        <v>40536</v>
      </c>
      <c r="B3507" s="720" t="s">
        <v>9765</v>
      </c>
      <c r="C3507" s="719" t="s">
        <v>26</v>
      </c>
      <c r="D3507" s="721">
        <v>4.49</v>
      </c>
    </row>
    <row r="3508" spans="1:4">
      <c r="A3508" s="1079">
        <v>40535</v>
      </c>
      <c r="B3508" s="1080" t="s">
        <v>9766</v>
      </c>
      <c r="C3508" s="1079" t="s">
        <v>26</v>
      </c>
      <c r="D3508" s="718">
        <v>4.49</v>
      </c>
    </row>
    <row r="3509" spans="1:4" ht="30">
      <c r="A3509" s="719">
        <v>39427</v>
      </c>
      <c r="B3509" s="720" t="s">
        <v>11569</v>
      </c>
      <c r="C3509" s="719" t="s">
        <v>29</v>
      </c>
      <c r="D3509" s="721">
        <v>3.02</v>
      </c>
    </row>
    <row r="3510" spans="1:4">
      <c r="A3510" s="1079">
        <v>39424</v>
      </c>
      <c r="B3510" s="1080" t="s">
        <v>11570</v>
      </c>
      <c r="C3510" s="1079" t="s">
        <v>29</v>
      </c>
      <c r="D3510" s="718">
        <v>1.79</v>
      </c>
    </row>
    <row r="3511" spans="1:4">
      <c r="A3511" s="719">
        <v>39425</v>
      </c>
      <c r="B3511" s="720" t="s">
        <v>11571</v>
      </c>
      <c r="C3511" s="719" t="s">
        <v>29</v>
      </c>
      <c r="D3511" s="721">
        <v>1.77</v>
      </c>
    </row>
    <row r="3512" spans="1:4">
      <c r="A3512" s="1079">
        <v>40664</v>
      </c>
      <c r="B3512" s="1080" t="s">
        <v>9767</v>
      </c>
      <c r="C3512" s="1079" t="s">
        <v>26</v>
      </c>
      <c r="D3512" s="718">
        <v>3.86</v>
      </c>
    </row>
    <row r="3513" spans="1:4">
      <c r="A3513" s="719">
        <v>34360</v>
      </c>
      <c r="B3513" s="720" t="s">
        <v>2613</v>
      </c>
      <c r="C3513" s="719" t="s">
        <v>26</v>
      </c>
      <c r="D3513" s="721">
        <v>42.55</v>
      </c>
    </row>
    <row r="3514" spans="1:4">
      <c r="A3514" s="1079">
        <v>20259</v>
      </c>
      <c r="B3514" s="1080" t="s">
        <v>2614</v>
      </c>
      <c r="C3514" s="1079" t="s">
        <v>29</v>
      </c>
      <c r="D3514" s="718">
        <v>8.5</v>
      </c>
    </row>
    <row r="3515" spans="1:4" ht="30">
      <c r="A3515" s="719">
        <v>14077</v>
      </c>
      <c r="B3515" s="720" t="s">
        <v>7564</v>
      </c>
      <c r="C3515" s="719" t="s">
        <v>29</v>
      </c>
      <c r="D3515" s="721">
        <v>130.1</v>
      </c>
    </row>
    <row r="3516" spans="1:4" ht="30">
      <c r="A3516" s="1079">
        <v>3678</v>
      </c>
      <c r="B3516" s="1080" t="s">
        <v>7565</v>
      </c>
      <c r="C3516" s="1079" t="s">
        <v>29</v>
      </c>
      <c r="D3516" s="718">
        <v>58.8</v>
      </c>
    </row>
    <row r="3517" spans="1:4">
      <c r="A3517" s="719">
        <v>39418</v>
      </c>
      <c r="B3517" s="720" t="s">
        <v>11572</v>
      </c>
      <c r="C3517" s="719" t="s">
        <v>29</v>
      </c>
      <c r="D3517" s="721">
        <v>3.37</v>
      </c>
    </row>
    <row r="3518" spans="1:4">
      <c r="A3518" s="1079">
        <v>39419</v>
      </c>
      <c r="B3518" s="1080" t="s">
        <v>11573</v>
      </c>
      <c r="C3518" s="1079" t="s">
        <v>29</v>
      </c>
      <c r="D3518" s="718">
        <v>4.0999999999999996</v>
      </c>
    </row>
    <row r="3519" spans="1:4">
      <c r="A3519" s="719">
        <v>39420</v>
      </c>
      <c r="B3519" s="720" t="s">
        <v>11574</v>
      </c>
      <c r="C3519" s="719" t="s">
        <v>29</v>
      </c>
      <c r="D3519" s="721">
        <v>4.53</v>
      </c>
    </row>
    <row r="3520" spans="1:4">
      <c r="A3520" s="1079">
        <v>39571</v>
      </c>
      <c r="B3520" s="1080" t="s">
        <v>11575</v>
      </c>
      <c r="C3520" s="1079" t="s">
        <v>29</v>
      </c>
      <c r="D3520" s="718">
        <v>2.74</v>
      </c>
    </row>
    <row r="3521" spans="1:4">
      <c r="A3521" s="719">
        <v>39421</v>
      </c>
      <c r="B3521" s="720" t="s">
        <v>11576</v>
      </c>
      <c r="C3521" s="719" t="s">
        <v>29</v>
      </c>
      <c r="D3521" s="721">
        <v>3.99</v>
      </c>
    </row>
    <row r="3522" spans="1:4">
      <c r="A3522" s="1079">
        <v>39422</v>
      </c>
      <c r="B3522" s="1080" t="s">
        <v>11577</v>
      </c>
      <c r="C3522" s="1079" t="s">
        <v>29</v>
      </c>
      <c r="D3522" s="718">
        <v>4.66</v>
      </c>
    </row>
    <row r="3523" spans="1:4">
      <c r="A3523" s="719">
        <v>39423</v>
      </c>
      <c r="B3523" s="720" t="s">
        <v>11578</v>
      </c>
      <c r="C3523" s="719" t="s">
        <v>29</v>
      </c>
      <c r="D3523" s="721">
        <v>5.41</v>
      </c>
    </row>
    <row r="3524" spans="1:4" ht="30">
      <c r="A3524" s="1079">
        <v>39426</v>
      </c>
      <c r="B3524" s="1080" t="s">
        <v>11981</v>
      </c>
      <c r="C3524" s="1079" t="s">
        <v>29</v>
      </c>
      <c r="D3524" s="718">
        <v>12.16</v>
      </c>
    </row>
    <row r="3525" spans="1:4" ht="30">
      <c r="A3525" s="719">
        <v>39429</v>
      </c>
      <c r="B3525" s="720" t="s">
        <v>11579</v>
      </c>
      <c r="C3525" s="719" t="s">
        <v>29</v>
      </c>
      <c r="D3525" s="721">
        <v>3.83</v>
      </c>
    </row>
    <row r="3526" spans="1:4" ht="30">
      <c r="A3526" s="1079">
        <v>39428</v>
      </c>
      <c r="B3526" s="1080" t="s">
        <v>11580</v>
      </c>
      <c r="C3526" s="1079" t="s">
        <v>29</v>
      </c>
      <c r="D3526" s="718">
        <v>2.93</v>
      </c>
    </row>
    <row r="3527" spans="1:4">
      <c r="A3527" s="719">
        <v>39572</v>
      </c>
      <c r="B3527" s="720" t="s">
        <v>11581</v>
      </c>
      <c r="C3527" s="719" t="s">
        <v>29</v>
      </c>
      <c r="D3527" s="721">
        <v>2.5299999999999998</v>
      </c>
    </row>
    <row r="3528" spans="1:4">
      <c r="A3528" s="1079">
        <v>39570</v>
      </c>
      <c r="B3528" s="1080" t="s">
        <v>11582</v>
      </c>
      <c r="C3528" s="1079" t="s">
        <v>29</v>
      </c>
      <c r="D3528" s="718">
        <v>2.69</v>
      </c>
    </row>
    <row r="3529" spans="1:4">
      <c r="A3529" s="719">
        <v>39569</v>
      </c>
      <c r="B3529" s="720" t="s">
        <v>11583</v>
      </c>
      <c r="C3529" s="719" t="s">
        <v>29</v>
      </c>
      <c r="D3529" s="721">
        <v>2.66</v>
      </c>
    </row>
    <row r="3530" spans="1:4">
      <c r="A3530" s="1079">
        <v>11552</v>
      </c>
      <c r="B3530" s="1080" t="s">
        <v>9768</v>
      </c>
      <c r="C3530" s="1079" t="s">
        <v>29</v>
      </c>
      <c r="D3530" s="718">
        <v>7.75</v>
      </c>
    </row>
    <row r="3531" spans="1:4">
      <c r="A3531" s="719">
        <v>40598</v>
      </c>
      <c r="B3531" s="720" t="s">
        <v>9769</v>
      </c>
      <c r="C3531" s="719" t="s">
        <v>26</v>
      </c>
      <c r="D3531" s="721">
        <v>4.49</v>
      </c>
    </row>
    <row r="3532" spans="1:4">
      <c r="A3532" s="1079">
        <v>39029</v>
      </c>
      <c r="B3532" s="1080" t="s">
        <v>11584</v>
      </c>
      <c r="C3532" s="1079" t="s">
        <v>29</v>
      </c>
      <c r="D3532" s="718">
        <v>8.58</v>
      </c>
    </row>
    <row r="3533" spans="1:4">
      <c r="A3533" s="719">
        <v>39028</v>
      </c>
      <c r="B3533" s="720" t="s">
        <v>11585</v>
      </c>
      <c r="C3533" s="719" t="s">
        <v>29</v>
      </c>
      <c r="D3533" s="721">
        <v>5</v>
      </c>
    </row>
    <row r="3534" spans="1:4">
      <c r="A3534" s="1079">
        <v>39328</v>
      </c>
      <c r="B3534" s="1080" t="s">
        <v>11586</v>
      </c>
      <c r="C3534" s="1079" t="s">
        <v>29</v>
      </c>
      <c r="D3534" s="718">
        <v>2.75</v>
      </c>
    </row>
    <row r="3535" spans="1:4" ht="30">
      <c r="A3535" s="719">
        <v>38541</v>
      </c>
      <c r="B3535" s="720" t="s">
        <v>7566</v>
      </c>
      <c r="C3535" s="719" t="s">
        <v>30</v>
      </c>
      <c r="D3535" s="721">
        <v>2012236.82</v>
      </c>
    </row>
    <row r="3536" spans="1:4" ht="30">
      <c r="A3536" s="1079">
        <v>38542</v>
      </c>
      <c r="B3536" s="1080" t="s">
        <v>7567</v>
      </c>
      <c r="C3536" s="1079" t="s">
        <v>30</v>
      </c>
      <c r="D3536" s="718">
        <v>3128947.34</v>
      </c>
    </row>
    <row r="3537" spans="1:4" ht="30">
      <c r="A3537" s="719">
        <v>38543</v>
      </c>
      <c r="B3537" s="720" t="s">
        <v>10291</v>
      </c>
      <c r="C3537" s="719" t="s">
        <v>30</v>
      </c>
      <c r="D3537" s="721">
        <v>766052.65</v>
      </c>
    </row>
    <row r="3538" spans="1:4" ht="30">
      <c r="A3538" s="1079">
        <v>40406</v>
      </c>
      <c r="B3538" s="1080" t="s">
        <v>10292</v>
      </c>
      <c r="C3538" s="1079" t="s">
        <v>30</v>
      </c>
      <c r="D3538" s="718">
        <v>52326.14</v>
      </c>
    </row>
    <row r="3539" spans="1:4">
      <c r="A3539" s="719">
        <v>40789</v>
      </c>
      <c r="B3539" s="720" t="s">
        <v>7568</v>
      </c>
      <c r="C3539" s="719" t="s">
        <v>30</v>
      </c>
      <c r="D3539" s="721">
        <v>7540.73</v>
      </c>
    </row>
    <row r="3540" spans="1:4" ht="30">
      <c r="A3540" s="1079">
        <v>40791</v>
      </c>
      <c r="B3540" s="1080" t="s">
        <v>11587</v>
      </c>
      <c r="C3540" s="1079" t="s">
        <v>30</v>
      </c>
      <c r="D3540" s="718">
        <v>23605.77</v>
      </c>
    </row>
    <row r="3541" spans="1:4">
      <c r="A3541" s="719">
        <v>11651</v>
      </c>
      <c r="B3541" s="720" t="s">
        <v>7569</v>
      </c>
      <c r="C3541" s="719" t="s">
        <v>30</v>
      </c>
      <c r="D3541" s="721">
        <v>12910.33</v>
      </c>
    </row>
    <row r="3542" spans="1:4">
      <c r="A3542" s="1079">
        <v>40435</v>
      </c>
      <c r="B3542" s="1080" t="s">
        <v>9770</v>
      </c>
      <c r="C3542" s="1079" t="s">
        <v>30</v>
      </c>
      <c r="D3542" s="718">
        <v>420250</v>
      </c>
    </row>
    <row r="3543" spans="1:4">
      <c r="A3543" s="719">
        <v>39012</v>
      </c>
      <c r="B3543" s="720" t="s">
        <v>7570</v>
      </c>
      <c r="C3543" s="719" t="s">
        <v>30</v>
      </c>
      <c r="D3543" s="721">
        <v>438472.77</v>
      </c>
    </row>
    <row r="3544" spans="1:4">
      <c r="A3544" s="1079">
        <v>5327</v>
      </c>
      <c r="B3544" s="1080" t="s">
        <v>2615</v>
      </c>
      <c r="C3544" s="1079" t="s">
        <v>26</v>
      </c>
      <c r="D3544" s="718">
        <v>25</v>
      </c>
    </row>
    <row r="3545" spans="1:4">
      <c r="A3545" s="719">
        <v>35274</v>
      </c>
      <c r="B3545" s="720" t="s">
        <v>8676</v>
      </c>
      <c r="C3545" s="719" t="s">
        <v>29</v>
      </c>
      <c r="D3545" s="721">
        <v>17.96</v>
      </c>
    </row>
    <row r="3546" spans="1:4">
      <c r="A3546" s="1079">
        <v>35275</v>
      </c>
      <c r="B3546" s="1080" t="s">
        <v>8677</v>
      </c>
      <c r="C3546" s="1079" t="s">
        <v>29</v>
      </c>
      <c r="D3546" s="718">
        <v>38.36</v>
      </c>
    </row>
    <row r="3547" spans="1:4">
      <c r="A3547" s="719">
        <v>35276</v>
      </c>
      <c r="B3547" s="720" t="s">
        <v>8678</v>
      </c>
      <c r="C3547" s="719" t="s">
        <v>29</v>
      </c>
      <c r="D3547" s="721">
        <v>62.73</v>
      </c>
    </row>
    <row r="3548" spans="1:4">
      <c r="A3548" s="1079">
        <v>38386</v>
      </c>
      <c r="B3548" s="1080" t="s">
        <v>10504</v>
      </c>
      <c r="C3548" s="1079" t="s">
        <v>30</v>
      </c>
      <c r="D3548" s="718">
        <v>3.46</v>
      </c>
    </row>
    <row r="3549" spans="1:4">
      <c r="A3549" s="719">
        <v>38387</v>
      </c>
      <c r="B3549" s="720" t="s">
        <v>10505</v>
      </c>
      <c r="C3549" s="719" t="s">
        <v>30</v>
      </c>
      <c r="D3549" s="721">
        <v>8.1</v>
      </c>
    </row>
    <row r="3550" spans="1:4">
      <c r="A3550" s="1079">
        <v>38388</v>
      </c>
      <c r="B3550" s="1080" t="s">
        <v>10506</v>
      </c>
      <c r="C3550" s="1079" t="s">
        <v>30</v>
      </c>
      <c r="D3550" s="718">
        <v>10.95</v>
      </c>
    </row>
    <row r="3551" spans="1:4">
      <c r="A3551" s="719">
        <v>11091</v>
      </c>
      <c r="B3551" s="720" t="s">
        <v>11588</v>
      </c>
      <c r="C3551" s="719" t="s">
        <v>30</v>
      </c>
      <c r="D3551" s="721">
        <v>0.96</v>
      </c>
    </row>
    <row r="3552" spans="1:4">
      <c r="A3552" s="1079">
        <v>37586</v>
      </c>
      <c r="B3552" s="1080" t="s">
        <v>7571</v>
      </c>
      <c r="C3552" s="1079" t="s">
        <v>2320</v>
      </c>
      <c r="D3552" s="718">
        <v>54.22</v>
      </c>
    </row>
    <row r="3553" spans="1:4">
      <c r="A3553" s="719">
        <v>37395</v>
      </c>
      <c r="B3553" s="720" t="s">
        <v>2616</v>
      </c>
      <c r="C3553" s="719" t="s">
        <v>2320</v>
      </c>
      <c r="D3553" s="721">
        <v>46.62</v>
      </c>
    </row>
    <row r="3554" spans="1:4">
      <c r="A3554" s="1079">
        <v>14147</v>
      </c>
      <c r="B3554" s="1080" t="s">
        <v>7572</v>
      </c>
      <c r="C3554" s="1079" t="s">
        <v>2320</v>
      </c>
      <c r="D3554" s="718">
        <v>61.85</v>
      </c>
    </row>
    <row r="3555" spans="1:4">
      <c r="A3555" s="719">
        <v>37396</v>
      </c>
      <c r="B3555" s="720" t="s">
        <v>2617</v>
      </c>
      <c r="C3555" s="719" t="s">
        <v>2320</v>
      </c>
      <c r="D3555" s="721">
        <v>38.15</v>
      </c>
    </row>
    <row r="3556" spans="1:4">
      <c r="A3556" s="1079">
        <v>37397</v>
      </c>
      <c r="B3556" s="1080" t="s">
        <v>2618</v>
      </c>
      <c r="C3556" s="1079" t="s">
        <v>2320</v>
      </c>
      <c r="D3556" s="718">
        <v>39.96</v>
      </c>
    </row>
    <row r="3557" spans="1:4">
      <c r="A3557" s="719">
        <v>11559</v>
      </c>
      <c r="B3557" s="720" t="s">
        <v>9771</v>
      </c>
      <c r="C3557" s="719" t="s">
        <v>30</v>
      </c>
      <c r="D3557" s="721">
        <v>3.56</v>
      </c>
    </row>
    <row r="3558" spans="1:4">
      <c r="A3558" s="1079">
        <v>444</v>
      </c>
      <c r="B3558" s="1080" t="s">
        <v>2619</v>
      </c>
      <c r="C3558" s="1079" t="s">
        <v>30</v>
      </c>
      <c r="D3558" s="718">
        <v>11.47</v>
      </c>
    </row>
    <row r="3559" spans="1:4">
      <c r="A3559" s="719">
        <v>445</v>
      </c>
      <c r="B3559" s="720" t="s">
        <v>2620</v>
      </c>
      <c r="C3559" s="719" t="s">
        <v>30</v>
      </c>
      <c r="D3559" s="721">
        <v>15.7</v>
      </c>
    </row>
    <row r="3560" spans="1:4">
      <c r="A3560" s="1079">
        <v>4783</v>
      </c>
      <c r="B3560" s="1080" t="s">
        <v>2621</v>
      </c>
      <c r="C3560" s="1079" t="s">
        <v>171</v>
      </c>
      <c r="D3560" s="718">
        <v>12.27</v>
      </c>
    </row>
    <row r="3561" spans="1:4">
      <c r="A3561" s="719">
        <v>41079</v>
      </c>
      <c r="B3561" s="720" t="s">
        <v>9095</v>
      </c>
      <c r="C3561" s="719" t="s">
        <v>161</v>
      </c>
      <c r="D3561" s="721">
        <v>2161.0700000000002</v>
      </c>
    </row>
    <row r="3562" spans="1:4">
      <c r="A3562" s="1079">
        <v>12874</v>
      </c>
      <c r="B3562" s="1080" t="s">
        <v>2622</v>
      </c>
      <c r="C3562" s="1079" t="s">
        <v>171</v>
      </c>
      <c r="D3562" s="718">
        <v>12.97</v>
      </c>
    </row>
    <row r="3563" spans="1:4">
      <c r="A3563" s="719">
        <v>41082</v>
      </c>
      <c r="B3563" s="720" t="s">
        <v>9096</v>
      </c>
      <c r="C3563" s="719" t="s">
        <v>161</v>
      </c>
      <c r="D3563" s="721">
        <v>2284.2399999999998</v>
      </c>
    </row>
    <row r="3564" spans="1:4">
      <c r="A3564" s="1079">
        <v>4785</v>
      </c>
      <c r="B3564" s="1080" t="s">
        <v>2623</v>
      </c>
      <c r="C3564" s="1079" t="s">
        <v>171</v>
      </c>
      <c r="D3564" s="718">
        <v>14.61</v>
      </c>
    </row>
    <row r="3565" spans="1:4">
      <c r="A3565" s="719">
        <v>41081</v>
      </c>
      <c r="B3565" s="720" t="s">
        <v>9097</v>
      </c>
      <c r="C3565" s="719" t="s">
        <v>161</v>
      </c>
      <c r="D3565" s="721">
        <v>2573.4899999999998</v>
      </c>
    </row>
    <row r="3566" spans="1:4">
      <c r="A3566" s="1079">
        <v>4801</v>
      </c>
      <c r="B3566" s="1080" t="s">
        <v>8679</v>
      </c>
      <c r="C3566" s="1079" t="s">
        <v>0</v>
      </c>
      <c r="D3566" s="718">
        <v>50.56</v>
      </c>
    </row>
    <row r="3567" spans="1:4">
      <c r="A3567" s="719">
        <v>4794</v>
      </c>
      <c r="B3567" s="720" t="s">
        <v>8680</v>
      </c>
      <c r="C3567" s="719" t="s">
        <v>0</v>
      </c>
      <c r="D3567" s="721">
        <v>230.29</v>
      </c>
    </row>
    <row r="3568" spans="1:4">
      <c r="A3568" s="1079">
        <v>4796</v>
      </c>
      <c r="B3568" s="1080" t="s">
        <v>11589</v>
      </c>
      <c r="C3568" s="1079" t="s">
        <v>0</v>
      </c>
      <c r="D3568" s="718">
        <v>139.88</v>
      </c>
    </row>
    <row r="3569" spans="1:4">
      <c r="A3569" s="719">
        <v>4800</v>
      </c>
      <c r="B3569" s="720" t="s">
        <v>8681</v>
      </c>
      <c r="C3569" s="719" t="s">
        <v>0</v>
      </c>
      <c r="D3569" s="721">
        <v>38.46</v>
      </c>
    </row>
    <row r="3570" spans="1:4">
      <c r="A3570" s="1079">
        <v>4795</v>
      </c>
      <c r="B3570" s="1080" t="s">
        <v>8682</v>
      </c>
      <c r="C3570" s="1079" t="s">
        <v>0</v>
      </c>
      <c r="D3570" s="718">
        <v>224.18</v>
      </c>
    </row>
    <row r="3571" spans="1:4" ht="30">
      <c r="A3571" s="719">
        <v>40581</v>
      </c>
      <c r="B3571" s="720" t="s">
        <v>7573</v>
      </c>
      <c r="C3571" s="719" t="s">
        <v>0</v>
      </c>
      <c r="D3571" s="721">
        <v>32.79</v>
      </c>
    </row>
    <row r="3572" spans="1:4" ht="30">
      <c r="A3572" s="1079">
        <v>40582</v>
      </c>
      <c r="B3572" s="1080" t="s">
        <v>10293</v>
      </c>
      <c r="C3572" s="1079" t="s">
        <v>0</v>
      </c>
      <c r="D3572" s="718">
        <v>36.89</v>
      </c>
    </row>
    <row r="3573" spans="1:4" ht="30">
      <c r="A3573" s="719">
        <v>39694</v>
      </c>
      <c r="B3573" s="720" t="s">
        <v>10294</v>
      </c>
      <c r="C3573" s="719" t="s">
        <v>0</v>
      </c>
      <c r="D3573" s="721">
        <v>230.89</v>
      </c>
    </row>
    <row r="3574" spans="1:4">
      <c r="A3574" s="1079">
        <v>1292</v>
      </c>
      <c r="B3574" s="1080" t="s">
        <v>7574</v>
      </c>
      <c r="C3574" s="1079" t="s">
        <v>0</v>
      </c>
      <c r="D3574" s="718">
        <v>29.55</v>
      </c>
    </row>
    <row r="3575" spans="1:4">
      <c r="A3575" s="719">
        <v>1287</v>
      </c>
      <c r="B3575" s="720" t="s">
        <v>7575</v>
      </c>
      <c r="C3575" s="719" t="s">
        <v>0</v>
      </c>
      <c r="D3575" s="721">
        <v>14.5</v>
      </c>
    </row>
    <row r="3576" spans="1:4" ht="30">
      <c r="A3576" s="1079">
        <v>1297</v>
      </c>
      <c r="B3576" s="1080" t="s">
        <v>7576</v>
      </c>
      <c r="C3576" s="1079" t="s">
        <v>0</v>
      </c>
      <c r="D3576" s="718">
        <v>12.02</v>
      </c>
    </row>
    <row r="3577" spans="1:4" ht="30">
      <c r="A3577" s="719">
        <v>4786</v>
      </c>
      <c r="B3577" s="720" t="s">
        <v>10295</v>
      </c>
      <c r="C3577" s="719" t="s">
        <v>0</v>
      </c>
      <c r="D3577" s="721">
        <v>77.5</v>
      </c>
    </row>
    <row r="3578" spans="1:4" ht="30">
      <c r="A3578" s="1079">
        <v>10840</v>
      </c>
      <c r="B3578" s="1080" t="s">
        <v>11982</v>
      </c>
      <c r="C3578" s="1079" t="s">
        <v>0</v>
      </c>
      <c r="D3578" s="718">
        <v>155</v>
      </c>
    </row>
    <row r="3579" spans="1:4" ht="30">
      <c r="A3579" s="719">
        <v>10841</v>
      </c>
      <c r="B3579" s="720" t="s">
        <v>11983</v>
      </c>
      <c r="C3579" s="719" t="s">
        <v>0</v>
      </c>
      <c r="D3579" s="721">
        <v>116.98</v>
      </c>
    </row>
    <row r="3580" spans="1:4" ht="30">
      <c r="A3580" s="1079">
        <v>25980</v>
      </c>
      <c r="B3580" s="1080" t="s">
        <v>11984</v>
      </c>
      <c r="C3580" s="1079" t="s">
        <v>0</v>
      </c>
      <c r="D3580" s="718">
        <v>149.47</v>
      </c>
    </row>
    <row r="3581" spans="1:4" ht="30">
      <c r="A3581" s="719">
        <v>10842</v>
      </c>
      <c r="B3581" s="720" t="s">
        <v>11985</v>
      </c>
      <c r="C3581" s="719" t="s">
        <v>0</v>
      </c>
      <c r="D3581" s="721">
        <v>168.97</v>
      </c>
    </row>
    <row r="3582" spans="1:4">
      <c r="A3582" s="1079">
        <v>21108</v>
      </c>
      <c r="B3582" s="1080" t="s">
        <v>2624</v>
      </c>
      <c r="C3582" s="1079" t="s">
        <v>0</v>
      </c>
      <c r="D3582" s="718">
        <v>39.39</v>
      </c>
    </row>
    <row r="3583" spans="1:4">
      <c r="A3583" s="719">
        <v>38180</v>
      </c>
      <c r="B3583" s="720" t="s">
        <v>8683</v>
      </c>
      <c r="C3583" s="719" t="s">
        <v>0</v>
      </c>
      <c r="D3583" s="721">
        <v>112.62</v>
      </c>
    </row>
    <row r="3584" spans="1:4">
      <c r="A3584" s="1079">
        <v>40648</v>
      </c>
      <c r="B3584" s="1080" t="s">
        <v>11986</v>
      </c>
      <c r="C3584" s="1079" t="s">
        <v>0</v>
      </c>
      <c r="D3584" s="718">
        <v>148.80000000000001</v>
      </c>
    </row>
    <row r="3585" spans="1:4">
      <c r="A3585" s="719">
        <v>40649</v>
      </c>
      <c r="B3585" s="720" t="s">
        <v>11987</v>
      </c>
      <c r="C3585" s="719" t="s">
        <v>0</v>
      </c>
      <c r="D3585" s="721">
        <v>86.67</v>
      </c>
    </row>
    <row r="3586" spans="1:4">
      <c r="A3586" s="1079">
        <v>40650</v>
      </c>
      <c r="B3586" s="1080" t="s">
        <v>11988</v>
      </c>
      <c r="C3586" s="1079" t="s">
        <v>0</v>
      </c>
      <c r="D3586" s="718">
        <v>111.6</v>
      </c>
    </row>
    <row r="3587" spans="1:4">
      <c r="A3587" s="719">
        <v>40651</v>
      </c>
      <c r="B3587" s="720" t="s">
        <v>11989</v>
      </c>
      <c r="C3587" s="719" t="s">
        <v>0</v>
      </c>
      <c r="D3587" s="721">
        <v>205.84</v>
      </c>
    </row>
    <row r="3588" spans="1:4">
      <c r="A3588" s="1079">
        <v>40652</v>
      </c>
      <c r="B3588" s="1080" t="s">
        <v>11990</v>
      </c>
      <c r="C3588" s="1079" t="s">
        <v>0</v>
      </c>
      <c r="D3588" s="718">
        <v>110.36</v>
      </c>
    </row>
    <row r="3589" spans="1:4">
      <c r="A3589" s="719">
        <v>40647</v>
      </c>
      <c r="B3589" s="720" t="s">
        <v>11991</v>
      </c>
      <c r="C3589" s="719" t="s">
        <v>0</v>
      </c>
      <c r="D3589" s="721">
        <v>121.52</v>
      </c>
    </row>
    <row r="3590" spans="1:4" ht="30">
      <c r="A3590" s="1079">
        <v>40588</v>
      </c>
      <c r="B3590" s="1080" t="s">
        <v>7577</v>
      </c>
      <c r="C3590" s="1079" t="s">
        <v>0</v>
      </c>
      <c r="D3590" s="718">
        <v>46.88</v>
      </c>
    </row>
    <row r="3591" spans="1:4" ht="30">
      <c r="A3591" s="719">
        <v>40585</v>
      </c>
      <c r="B3591" s="720" t="s">
        <v>7578</v>
      </c>
      <c r="C3591" s="719" t="s">
        <v>0</v>
      </c>
      <c r="D3591" s="721">
        <v>45.09</v>
      </c>
    </row>
    <row r="3592" spans="1:4">
      <c r="A3592" s="1079">
        <v>40653</v>
      </c>
      <c r="B3592" s="1080" t="s">
        <v>11992</v>
      </c>
      <c r="C3592" s="1079" t="s">
        <v>0</v>
      </c>
      <c r="D3592" s="718">
        <v>93</v>
      </c>
    </row>
    <row r="3593" spans="1:4">
      <c r="A3593" s="719">
        <v>36178</v>
      </c>
      <c r="B3593" s="720" t="s">
        <v>7579</v>
      </c>
      <c r="C3593" s="719" t="s">
        <v>30</v>
      </c>
      <c r="D3593" s="721">
        <v>4.4000000000000004</v>
      </c>
    </row>
    <row r="3594" spans="1:4">
      <c r="A3594" s="1079">
        <v>38195</v>
      </c>
      <c r="B3594" s="1080" t="s">
        <v>2625</v>
      </c>
      <c r="C3594" s="1079" t="s">
        <v>0</v>
      </c>
      <c r="D3594" s="718">
        <v>46.53</v>
      </c>
    </row>
    <row r="3595" spans="1:4">
      <c r="A3595" s="719">
        <v>38181</v>
      </c>
      <c r="B3595" s="720" t="s">
        <v>11590</v>
      </c>
      <c r="C3595" s="719" t="s">
        <v>0</v>
      </c>
      <c r="D3595" s="721">
        <v>153.74</v>
      </c>
    </row>
    <row r="3596" spans="1:4">
      <c r="A3596" s="1079">
        <v>38182</v>
      </c>
      <c r="B3596" s="1080" t="s">
        <v>11591</v>
      </c>
      <c r="C3596" s="1079" t="s">
        <v>0</v>
      </c>
      <c r="D3596" s="718">
        <v>146.44</v>
      </c>
    </row>
    <row r="3597" spans="1:4">
      <c r="A3597" s="719">
        <v>38186</v>
      </c>
      <c r="B3597" s="720" t="s">
        <v>11592</v>
      </c>
      <c r="C3597" s="719" t="s">
        <v>0</v>
      </c>
      <c r="D3597" s="721">
        <v>380.66</v>
      </c>
    </row>
    <row r="3598" spans="1:4">
      <c r="A3598" s="1079">
        <v>38185</v>
      </c>
      <c r="B3598" s="1080" t="s">
        <v>11593</v>
      </c>
      <c r="C3598" s="1079" t="s">
        <v>0</v>
      </c>
      <c r="D3598" s="718">
        <v>338.92</v>
      </c>
    </row>
    <row r="3599" spans="1:4">
      <c r="A3599" s="719">
        <v>40654</v>
      </c>
      <c r="B3599" s="720" t="s">
        <v>11993</v>
      </c>
      <c r="C3599" s="719" t="s">
        <v>0</v>
      </c>
      <c r="D3599" s="721">
        <v>144.46</v>
      </c>
    </row>
    <row r="3600" spans="1:4" ht="30">
      <c r="A3600" s="1079">
        <v>25981</v>
      </c>
      <c r="B3600" s="1080" t="s">
        <v>11994</v>
      </c>
      <c r="C3600" s="1079" t="s">
        <v>0</v>
      </c>
      <c r="D3600" s="718">
        <v>123.48</v>
      </c>
    </row>
    <row r="3601" spans="1:4">
      <c r="A3601" s="719">
        <v>4822</v>
      </c>
      <c r="B3601" s="720" t="s">
        <v>2626</v>
      </c>
      <c r="C3601" s="719" t="s">
        <v>0</v>
      </c>
      <c r="D3601" s="721">
        <v>107.01</v>
      </c>
    </row>
    <row r="3602" spans="1:4">
      <c r="A3602" s="1079">
        <v>4818</v>
      </c>
      <c r="B3602" s="1080" t="s">
        <v>2627</v>
      </c>
      <c r="C3602" s="1079" t="s">
        <v>0</v>
      </c>
      <c r="D3602" s="718">
        <v>110</v>
      </c>
    </row>
    <row r="3603" spans="1:4" ht="30">
      <c r="A3603" s="719">
        <v>39567</v>
      </c>
      <c r="B3603" s="720" t="s">
        <v>7580</v>
      </c>
      <c r="C3603" s="719" t="s">
        <v>0</v>
      </c>
      <c r="D3603" s="721">
        <v>54.29</v>
      </c>
    </row>
    <row r="3604" spans="1:4" ht="30">
      <c r="A3604" s="1079">
        <v>39566</v>
      </c>
      <c r="B3604" s="1080" t="s">
        <v>7581</v>
      </c>
      <c r="C3604" s="1079" t="s">
        <v>0</v>
      </c>
      <c r="D3604" s="718">
        <v>62.7</v>
      </c>
    </row>
    <row r="3605" spans="1:4">
      <c r="A3605" s="719">
        <v>11062</v>
      </c>
      <c r="B3605" s="720" t="s">
        <v>10296</v>
      </c>
      <c r="C3605" s="719" t="s">
        <v>0</v>
      </c>
      <c r="D3605" s="721">
        <v>38.770000000000003</v>
      </c>
    </row>
    <row r="3606" spans="1:4">
      <c r="A3606" s="1079">
        <v>11063</v>
      </c>
      <c r="B3606" s="1080" t="s">
        <v>10297</v>
      </c>
      <c r="C3606" s="1079" t="s">
        <v>0</v>
      </c>
      <c r="D3606" s="718">
        <v>37.53</v>
      </c>
    </row>
    <row r="3607" spans="1:4">
      <c r="A3607" s="719">
        <v>13521</v>
      </c>
      <c r="B3607" s="720" t="s">
        <v>7582</v>
      </c>
      <c r="C3607" s="719" t="s">
        <v>30</v>
      </c>
      <c r="D3607" s="721">
        <v>99</v>
      </c>
    </row>
    <row r="3608" spans="1:4" ht="30">
      <c r="A3608" s="1079">
        <v>10851</v>
      </c>
      <c r="B3608" s="1080" t="s">
        <v>7583</v>
      </c>
      <c r="C3608" s="1079" t="s">
        <v>30</v>
      </c>
      <c r="D3608" s="718">
        <v>36.450000000000003</v>
      </c>
    </row>
    <row r="3609" spans="1:4">
      <c r="A3609" s="719">
        <v>4812</v>
      </c>
      <c r="B3609" s="720" t="s">
        <v>7584</v>
      </c>
      <c r="C3609" s="719" t="s">
        <v>0</v>
      </c>
      <c r="D3609" s="721">
        <v>15</v>
      </c>
    </row>
    <row r="3610" spans="1:4">
      <c r="A3610" s="1079">
        <v>10849</v>
      </c>
      <c r="B3610" s="1080" t="s">
        <v>2628</v>
      </c>
      <c r="C3610" s="1079" t="s">
        <v>30</v>
      </c>
      <c r="D3610" s="718">
        <v>1440.01</v>
      </c>
    </row>
    <row r="3611" spans="1:4">
      <c r="A3611" s="719">
        <v>10848</v>
      </c>
      <c r="B3611" s="720" t="s">
        <v>10298</v>
      </c>
      <c r="C3611" s="719" t="s">
        <v>30</v>
      </c>
      <c r="D3611" s="721">
        <v>904.5</v>
      </c>
    </row>
    <row r="3612" spans="1:4">
      <c r="A3612" s="1079">
        <v>4813</v>
      </c>
      <c r="B3612" s="1080" t="s">
        <v>10299</v>
      </c>
      <c r="C3612" s="1079" t="s">
        <v>0</v>
      </c>
      <c r="D3612" s="718">
        <v>300</v>
      </c>
    </row>
    <row r="3613" spans="1:4" ht="30">
      <c r="A3613" s="719">
        <v>37560</v>
      </c>
      <c r="B3613" s="720" t="s">
        <v>11995</v>
      </c>
      <c r="C3613" s="719" t="s">
        <v>30</v>
      </c>
      <c r="D3613" s="721">
        <v>23.42</v>
      </c>
    </row>
    <row r="3614" spans="1:4" ht="30">
      <c r="A3614" s="1079">
        <v>37557</v>
      </c>
      <c r="B3614" s="1080" t="s">
        <v>7585</v>
      </c>
      <c r="C3614" s="1079" t="s">
        <v>30</v>
      </c>
      <c r="D3614" s="718">
        <v>7.11</v>
      </c>
    </row>
    <row r="3615" spans="1:4" ht="30">
      <c r="A3615" s="719">
        <v>37556</v>
      </c>
      <c r="B3615" s="720" t="s">
        <v>7586</v>
      </c>
      <c r="C3615" s="719" t="s">
        <v>30</v>
      </c>
      <c r="D3615" s="721">
        <v>13.76</v>
      </c>
    </row>
    <row r="3616" spans="1:4" ht="30">
      <c r="A3616" s="1079">
        <v>37559</v>
      </c>
      <c r="B3616" s="1080" t="s">
        <v>7587</v>
      </c>
      <c r="C3616" s="1079" t="s">
        <v>30</v>
      </c>
      <c r="D3616" s="718">
        <v>16.88</v>
      </c>
    </row>
    <row r="3617" spans="1:4" ht="30">
      <c r="A3617" s="719">
        <v>37539</v>
      </c>
      <c r="B3617" s="720" t="s">
        <v>7588</v>
      </c>
      <c r="C3617" s="719" t="s">
        <v>30</v>
      </c>
      <c r="D3617" s="721">
        <v>11.9</v>
      </c>
    </row>
    <row r="3618" spans="1:4" ht="30">
      <c r="A3618" s="1079">
        <v>37558</v>
      </c>
      <c r="B3618" s="1080" t="s">
        <v>7589</v>
      </c>
      <c r="C3618" s="1079" t="s">
        <v>30</v>
      </c>
      <c r="D3618" s="718">
        <v>22.18</v>
      </c>
    </row>
    <row r="3619" spans="1:4">
      <c r="A3619" s="719">
        <v>34723</v>
      </c>
      <c r="B3619" s="720" t="s">
        <v>7590</v>
      </c>
      <c r="C3619" s="719" t="s">
        <v>0</v>
      </c>
      <c r="D3619" s="721">
        <v>693</v>
      </c>
    </row>
    <row r="3620" spans="1:4">
      <c r="A3620" s="1079">
        <v>34721</v>
      </c>
      <c r="B3620" s="1080" t="s">
        <v>7591</v>
      </c>
      <c r="C3620" s="1079" t="s">
        <v>0</v>
      </c>
      <c r="D3620" s="718">
        <v>864</v>
      </c>
    </row>
    <row r="3621" spans="1:4">
      <c r="A3621" s="719">
        <v>4309</v>
      </c>
      <c r="B3621" s="720" t="s">
        <v>7592</v>
      </c>
      <c r="C3621" s="719" t="s">
        <v>30</v>
      </c>
      <c r="D3621" s="721">
        <v>4.32</v>
      </c>
    </row>
    <row r="3622" spans="1:4">
      <c r="A3622" s="1079">
        <v>4307</v>
      </c>
      <c r="B3622" s="1080" t="s">
        <v>7593</v>
      </c>
      <c r="C3622" s="1079" t="s">
        <v>30</v>
      </c>
      <c r="D3622" s="718">
        <v>7.39</v>
      </c>
    </row>
    <row r="3623" spans="1:4">
      <c r="A3623" s="719">
        <v>10850</v>
      </c>
      <c r="B3623" s="720" t="s">
        <v>2629</v>
      </c>
      <c r="C3623" s="719" t="s">
        <v>30</v>
      </c>
      <c r="D3623" s="721">
        <v>45</v>
      </c>
    </row>
    <row r="3624" spans="1:4">
      <c r="A3624" s="1079">
        <v>13457</v>
      </c>
      <c r="B3624" s="1080" t="s">
        <v>7594</v>
      </c>
      <c r="C3624" s="1079" t="s">
        <v>30</v>
      </c>
      <c r="D3624" s="718">
        <v>9057.9699999999993</v>
      </c>
    </row>
    <row r="3625" spans="1:4">
      <c r="A3625" s="719">
        <v>4792</v>
      </c>
      <c r="B3625" s="720" t="s">
        <v>8684</v>
      </c>
      <c r="C3625" s="719" t="s">
        <v>0</v>
      </c>
      <c r="D3625" s="721">
        <v>108.11</v>
      </c>
    </row>
    <row r="3626" spans="1:4">
      <c r="A3626" s="1079">
        <v>4790</v>
      </c>
      <c r="B3626" s="1080" t="s">
        <v>8685</v>
      </c>
      <c r="C3626" s="1079" t="s">
        <v>0</v>
      </c>
      <c r="D3626" s="718">
        <v>65</v>
      </c>
    </row>
    <row r="3627" spans="1:4">
      <c r="A3627" s="719">
        <v>7552</v>
      </c>
      <c r="B3627" s="720" t="s">
        <v>11594</v>
      </c>
      <c r="C3627" s="719" t="s">
        <v>30</v>
      </c>
      <c r="D3627" s="721">
        <v>12.77</v>
      </c>
    </row>
    <row r="3628" spans="1:4">
      <c r="A3628" s="1079">
        <v>4893</v>
      </c>
      <c r="B3628" s="1080" t="s">
        <v>11595</v>
      </c>
      <c r="C3628" s="1079" t="s">
        <v>30</v>
      </c>
      <c r="D3628" s="718">
        <v>9.64</v>
      </c>
    </row>
    <row r="3629" spans="1:4">
      <c r="A3629" s="719">
        <v>4894</v>
      </c>
      <c r="B3629" s="720" t="s">
        <v>11596</v>
      </c>
      <c r="C3629" s="719" t="s">
        <v>30</v>
      </c>
      <c r="D3629" s="721">
        <v>8.27</v>
      </c>
    </row>
    <row r="3630" spans="1:4">
      <c r="A3630" s="1079">
        <v>4888</v>
      </c>
      <c r="B3630" s="1080" t="s">
        <v>11597</v>
      </c>
      <c r="C3630" s="1079" t="s">
        <v>30</v>
      </c>
      <c r="D3630" s="718">
        <v>2.81</v>
      </c>
    </row>
    <row r="3631" spans="1:4">
      <c r="A3631" s="719">
        <v>4890</v>
      </c>
      <c r="B3631" s="720" t="s">
        <v>11598</v>
      </c>
      <c r="C3631" s="719" t="s">
        <v>30</v>
      </c>
      <c r="D3631" s="721">
        <v>5.29</v>
      </c>
    </row>
    <row r="3632" spans="1:4">
      <c r="A3632" s="1079">
        <v>12411</v>
      </c>
      <c r="B3632" s="1080" t="s">
        <v>11599</v>
      </c>
      <c r="C3632" s="1079" t="s">
        <v>30</v>
      </c>
      <c r="D3632" s="718">
        <v>28.5</v>
      </c>
    </row>
    <row r="3633" spans="1:4">
      <c r="A3633" s="719">
        <v>4891</v>
      </c>
      <c r="B3633" s="720" t="s">
        <v>11600</v>
      </c>
      <c r="C3633" s="719" t="s">
        <v>30</v>
      </c>
      <c r="D3633" s="721">
        <v>14.25</v>
      </c>
    </row>
    <row r="3634" spans="1:4">
      <c r="A3634" s="1079">
        <v>4889</v>
      </c>
      <c r="B3634" s="1080" t="s">
        <v>11601</v>
      </c>
      <c r="C3634" s="1079" t="s">
        <v>30</v>
      </c>
      <c r="D3634" s="718">
        <v>3.81</v>
      </c>
    </row>
    <row r="3635" spans="1:4">
      <c r="A3635" s="719">
        <v>4892</v>
      </c>
      <c r="B3635" s="720" t="s">
        <v>11602</v>
      </c>
      <c r="C3635" s="719" t="s">
        <v>30</v>
      </c>
      <c r="D3635" s="721">
        <v>39.9</v>
      </c>
    </row>
    <row r="3636" spans="1:4">
      <c r="A3636" s="1079">
        <v>12412</v>
      </c>
      <c r="B3636" s="1080" t="s">
        <v>11603</v>
      </c>
      <c r="C3636" s="1079" t="s">
        <v>30</v>
      </c>
      <c r="D3636" s="718">
        <v>74.16</v>
      </c>
    </row>
    <row r="3637" spans="1:4">
      <c r="A3637" s="719">
        <v>11073</v>
      </c>
      <c r="B3637" s="720" t="s">
        <v>7595</v>
      </c>
      <c r="C3637" s="719" t="s">
        <v>30</v>
      </c>
      <c r="D3637" s="721">
        <v>8.25</v>
      </c>
    </row>
    <row r="3638" spans="1:4">
      <c r="A3638" s="1079">
        <v>11071</v>
      </c>
      <c r="B3638" s="1080" t="s">
        <v>2630</v>
      </c>
      <c r="C3638" s="1079" t="s">
        <v>30</v>
      </c>
      <c r="D3638" s="718">
        <v>9.84</v>
      </c>
    </row>
    <row r="3639" spans="1:4">
      <c r="A3639" s="719">
        <v>11072</v>
      </c>
      <c r="B3639" s="720" t="s">
        <v>2631</v>
      </c>
      <c r="C3639" s="719" t="s">
        <v>30</v>
      </c>
      <c r="D3639" s="721">
        <v>3.6</v>
      </c>
    </row>
    <row r="3640" spans="1:4">
      <c r="A3640" s="1079">
        <v>4895</v>
      </c>
      <c r="B3640" s="1080" t="s">
        <v>7596</v>
      </c>
      <c r="C3640" s="1079" t="s">
        <v>30</v>
      </c>
      <c r="D3640" s="718">
        <v>0.6</v>
      </c>
    </row>
    <row r="3641" spans="1:4">
      <c r="A3641" s="719">
        <v>4907</v>
      </c>
      <c r="B3641" s="720" t="s">
        <v>7597</v>
      </c>
      <c r="C3641" s="719" t="s">
        <v>30</v>
      </c>
      <c r="D3641" s="721">
        <v>11.92</v>
      </c>
    </row>
    <row r="3642" spans="1:4">
      <c r="A3642" s="1079">
        <v>4904</v>
      </c>
      <c r="B3642" s="1080" t="s">
        <v>7598</v>
      </c>
      <c r="C3642" s="1079" t="s">
        <v>30</v>
      </c>
      <c r="D3642" s="718">
        <v>96.27</v>
      </c>
    </row>
    <row r="3643" spans="1:4">
      <c r="A3643" s="719">
        <v>4905</v>
      </c>
      <c r="B3643" s="720" t="s">
        <v>7599</v>
      </c>
      <c r="C3643" s="719" t="s">
        <v>30</v>
      </c>
      <c r="D3643" s="721">
        <v>157.01</v>
      </c>
    </row>
    <row r="3644" spans="1:4">
      <c r="A3644" s="1079">
        <v>4902</v>
      </c>
      <c r="B3644" s="1080" t="s">
        <v>2632</v>
      </c>
      <c r="C3644" s="1079" t="s">
        <v>30</v>
      </c>
      <c r="D3644" s="718">
        <v>27</v>
      </c>
    </row>
    <row r="3645" spans="1:4">
      <c r="A3645" s="719">
        <v>4908</v>
      </c>
      <c r="B3645" s="720" t="s">
        <v>2633</v>
      </c>
      <c r="C3645" s="719" t="s">
        <v>30</v>
      </c>
      <c r="D3645" s="721">
        <v>38.86</v>
      </c>
    </row>
    <row r="3646" spans="1:4">
      <c r="A3646" s="1079">
        <v>4909</v>
      </c>
      <c r="B3646" s="1080" t="s">
        <v>2634</v>
      </c>
      <c r="C3646" s="1079" t="s">
        <v>30</v>
      </c>
      <c r="D3646" s="718">
        <v>71.23</v>
      </c>
    </row>
    <row r="3647" spans="1:4">
      <c r="A3647" s="719">
        <v>4903</v>
      </c>
      <c r="B3647" s="720" t="s">
        <v>2635</v>
      </c>
      <c r="C3647" s="719" t="s">
        <v>30</v>
      </c>
      <c r="D3647" s="721">
        <v>140.1</v>
      </c>
    </row>
    <row r="3648" spans="1:4">
      <c r="A3648" s="1079">
        <v>4897</v>
      </c>
      <c r="B3648" s="1080" t="s">
        <v>7600</v>
      </c>
      <c r="C3648" s="1079" t="s">
        <v>30</v>
      </c>
      <c r="D3648" s="718">
        <v>1.27</v>
      </c>
    </row>
    <row r="3649" spans="1:4">
      <c r="A3649" s="719">
        <v>4896</v>
      </c>
      <c r="B3649" s="720" t="s">
        <v>7601</v>
      </c>
      <c r="C3649" s="719" t="s">
        <v>30</v>
      </c>
      <c r="D3649" s="721">
        <v>0.54</v>
      </c>
    </row>
    <row r="3650" spans="1:4">
      <c r="A3650" s="1079">
        <v>4900</v>
      </c>
      <c r="B3650" s="1080" t="s">
        <v>7602</v>
      </c>
      <c r="C3650" s="1079" t="s">
        <v>30</v>
      </c>
      <c r="D3650" s="718">
        <v>3.68</v>
      </c>
    </row>
    <row r="3651" spans="1:4">
      <c r="A3651" s="719">
        <v>4898</v>
      </c>
      <c r="B3651" s="720" t="s">
        <v>7603</v>
      </c>
      <c r="C3651" s="719" t="s">
        <v>30</v>
      </c>
      <c r="D3651" s="721">
        <v>1.6</v>
      </c>
    </row>
    <row r="3652" spans="1:4">
      <c r="A3652" s="1079">
        <v>4899</v>
      </c>
      <c r="B3652" s="1080" t="s">
        <v>7604</v>
      </c>
      <c r="C3652" s="1079" t="s">
        <v>30</v>
      </c>
      <c r="D3652" s="718">
        <v>5.01</v>
      </c>
    </row>
    <row r="3653" spans="1:4">
      <c r="A3653" s="719">
        <v>13946</v>
      </c>
      <c r="B3653" s="720" t="s">
        <v>7605</v>
      </c>
      <c r="C3653" s="719" t="s">
        <v>30</v>
      </c>
      <c r="D3653" s="721">
        <v>314.24</v>
      </c>
    </row>
    <row r="3654" spans="1:4">
      <c r="A3654" s="1079">
        <v>13942</v>
      </c>
      <c r="B3654" s="1080" t="s">
        <v>7606</v>
      </c>
      <c r="C3654" s="1079" t="s">
        <v>30</v>
      </c>
      <c r="D3654" s="718">
        <v>358.95</v>
      </c>
    </row>
    <row r="3655" spans="1:4">
      <c r="A3655" s="719">
        <v>36505</v>
      </c>
      <c r="B3655" s="720" t="s">
        <v>2636</v>
      </c>
      <c r="C3655" s="719" t="s">
        <v>30</v>
      </c>
      <c r="D3655" s="721">
        <v>1256.82</v>
      </c>
    </row>
    <row r="3656" spans="1:4">
      <c r="A3656" s="1079">
        <v>36507</v>
      </c>
      <c r="B3656" s="1080" t="s">
        <v>2637</v>
      </c>
      <c r="C3656" s="1079" t="s">
        <v>30</v>
      </c>
      <c r="D3656" s="718">
        <v>1710.17</v>
      </c>
    </row>
    <row r="3657" spans="1:4">
      <c r="A3657" s="719">
        <v>36506</v>
      </c>
      <c r="B3657" s="720" t="s">
        <v>2638</v>
      </c>
      <c r="C3657" s="719" t="s">
        <v>30</v>
      </c>
      <c r="D3657" s="721">
        <v>1922.58</v>
      </c>
    </row>
    <row r="3658" spans="1:4">
      <c r="A3658" s="1079">
        <v>13940</v>
      </c>
      <c r="B3658" s="1080" t="s">
        <v>2639</v>
      </c>
      <c r="C3658" s="1079" t="s">
        <v>30</v>
      </c>
      <c r="D3658" s="718">
        <v>2180.3000000000002</v>
      </c>
    </row>
    <row r="3659" spans="1:4">
      <c r="A3659" s="719">
        <v>13950</v>
      </c>
      <c r="B3659" s="720" t="s">
        <v>7607</v>
      </c>
      <c r="C3659" s="719" t="s">
        <v>30</v>
      </c>
      <c r="D3659" s="721">
        <v>766</v>
      </c>
    </row>
    <row r="3660" spans="1:4">
      <c r="A3660" s="1079">
        <v>36504</v>
      </c>
      <c r="B3660" s="1080" t="s">
        <v>7608</v>
      </c>
      <c r="C3660" s="1079" t="s">
        <v>30</v>
      </c>
      <c r="D3660" s="718">
        <v>1382.1</v>
      </c>
    </row>
    <row r="3661" spans="1:4">
      <c r="A3661" s="719">
        <v>11096</v>
      </c>
      <c r="B3661" s="720" t="s">
        <v>2640</v>
      </c>
      <c r="C3661" s="719" t="s">
        <v>26</v>
      </c>
      <c r="D3661" s="721">
        <v>0.25</v>
      </c>
    </row>
    <row r="3662" spans="1:4">
      <c r="A3662" s="1079">
        <v>4741</v>
      </c>
      <c r="B3662" s="1080" t="s">
        <v>2641</v>
      </c>
      <c r="C3662" s="1079" t="s">
        <v>25</v>
      </c>
      <c r="D3662" s="718">
        <v>47.44</v>
      </c>
    </row>
    <row r="3663" spans="1:4">
      <c r="A3663" s="719">
        <v>4752</v>
      </c>
      <c r="B3663" s="720" t="s">
        <v>9098</v>
      </c>
      <c r="C3663" s="719" t="s">
        <v>171</v>
      </c>
      <c r="D3663" s="721">
        <v>13.07</v>
      </c>
    </row>
    <row r="3664" spans="1:4">
      <c r="A3664" s="1079">
        <v>41091</v>
      </c>
      <c r="B3664" s="1080" t="s">
        <v>9099</v>
      </c>
      <c r="C3664" s="1079" t="s">
        <v>161</v>
      </c>
      <c r="D3664" s="718">
        <v>2302.4699999999998</v>
      </c>
    </row>
    <row r="3665" spans="1:4">
      <c r="A3665" s="719">
        <v>13954</v>
      </c>
      <c r="B3665" s="720" t="s">
        <v>7609</v>
      </c>
      <c r="C3665" s="719" t="s">
        <v>30</v>
      </c>
      <c r="D3665" s="721">
        <v>8462.1</v>
      </c>
    </row>
    <row r="3666" spans="1:4">
      <c r="A3666" s="1079">
        <v>3411</v>
      </c>
      <c r="B3666" s="1080" t="s">
        <v>7610</v>
      </c>
      <c r="C3666" s="1079" t="s">
        <v>26</v>
      </c>
      <c r="D3666" s="718">
        <v>36.81</v>
      </c>
    </row>
    <row r="3667" spans="1:4">
      <c r="A3667" s="719">
        <v>39995</v>
      </c>
      <c r="B3667" s="720" t="s">
        <v>7611</v>
      </c>
      <c r="C3667" s="719" t="s">
        <v>25</v>
      </c>
      <c r="D3667" s="721">
        <v>283.22000000000003</v>
      </c>
    </row>
    <row r="3668" spans="1:4">
      <c r="A3668" s="1079">
        <v>11615</v>
      </c>
      <c r="B3668" s="1080" t="s">
        <v>7612</v>
      </c>
      <c r="C3668" s="1079" t="s">
        <v>0</v>
      </c>
      <c r="D3668" s="718">
        <v>2.4</v>
      </c>
    </row>
    <row r="3669" spans="1:4">
      <c r="A3669" s="719">
        <v>3408</v>
      </c>
      <c r="B3669" s="720" t="s">
        <v>7613</v>
      </c>
      <c r="C3669" s="719" t="s">
        <v>0</v>
      </c>
      <c r="D3669" s="721">
        <v>6.38</v>
      </c>
    </row>
    <row r="3670" spans="1:4">
      <c r="A3670" s="1079">
        <v>3409</v>
      </c>
      <c r="B3670" s="1080" t="s">
        <v>7614</v>
      </c>
      <c r="C3670" s="1079" t="s">
        <v>0</v>
      </c>
      <c r="D3670" s="718">
        <v>15.95</v>
      </c>
    </row>
    <row r="3671" spans="1:4">
      <c r="A3671" s="719">
        <v>11427</v>
      </c>
      <c r="B3671" s="720" t="s">
        <v>2642</v>
      </c>
      <c r="C3671" s="719" t="s">
        <v>26</v>
      </c>
      <c r="D3671" s="721">
        <v>59.19</v>
      </c>
    </row>
    <row r="3672" spans="1:4">
      <c r="A3672" s="1079">
        <v>26022</v>
      </c>
      <c r="B3672" s="1080" t="s">
        <v>7615</v>
      </c>
      <c r="C3672" s="1079" t="s">
        <v>30</v>
      </c>
      <c r="D3672" s="718">
        <v>96.47</v>
      </c>
    </row>
    <row r="3673" spans="1:4">
      <c r="A3673" s="719">
        <v>421</v>
      </c>
      <c r="B3673" s="720" t="s">
        <v>2643</v>
      </c>
      <c r="C3673" s="719" t="s">
        <v>30</v>
      </c>
      <c r="D3673" s="721">
        <v>5.6</v>
      </c>
    </row>
    <row r="3674" spans="1:4">
      <c r="A3674" s="1079">
        <v>12362</v>
      </c>
      <c r="B3674" s="1080" t="s">
        <v>2644</v>
      </c>
      <c r="C3674" s="1079" t="s">
        <v>30</v>
      </c>
      <c r="D3674" s="718">
        <v>6.23</v>
      </c>
    </row>
    <row r="3675" spans="1:4">
      <c r="A3675" s="719">
        <v>14148</v>
      </c>
      <c r="B3675" s="720" t="s">
        <v>7616</v>
      </c>
      <c r="C3675" s="719" t="s">
        <v>30</v>
      </c>
      <c r="D3675" s="721">
        <v>1.05</v>
      </c>
    </row>
    <row r="3676" spans="1:4">
      <c r="A3676" s="1079">
        <v>4341</v>
      </c>
      <c r="B3676" s="1080" t="s">
        <v>2645</v>
      </c>
      <c r="C3676" s="1079" t="s">
        <v>30</v>
      </c>
      <c r="D3676" s="718">
        <v>0.44</v>
      </c>
    </row>
    <row r="3677" spans="1:4">
      <c r="A3677" s="719">
        <v>4337</v>
      </c>
      <c r="B3677" s="720" t="s">
        <v>2646</v>
      </c>
      <c r="C3677" s="719" t="s">
        <v>30</v>
      </c>
      <c r="D3677" s="721">
        <v>1.1200000000000001</v>
      </c>
    </row>
    <row r="3678" spans="1:4">
      <c r="A3678" s="1079">
        <v>4339</v>
      </c>
      <c r="B3678" s="1080" t="s">
        <v>2647</v>
      </c>
      <c r="C3678" s="1079" t="s">
        <v>30</v>
      </c>
      <c r="D3678" s="718">
        <v>0.23</v>
      </c>
    </row>
    <row r="3679" spans="1:4">
      <c r="A3679" s="719">
        <v>39997</v>
      </c>
      <c r="B3679" s="720" t="s">
        <v>7617</v>
      </c>
      <c r="C3679" s="719" t="s">
        <v>30</v>
      </c>
      <c r="D3679" s="721">
        <v>0.13</v>
      </c>
    </row>
    <row r="3680" spans="1:4">
      <c r="A3680" s="1079">
        <v>11971</v>
      </c>
      <c r="B3680" s="1080" t="s">
        <v>2648</v>
      </c>
      <c r="C3680" s="1079" t="s">
        <v>30</v>
      </c>
      <c r="D3680" s="718">
        <v>1.85</v>
      </c>
    </row>
    <row r="3681" spans="1:4">
      <c r="A3681" s="719">
        <v>4342</v>
      </c>
      <c r="B3681" s="720" t="s">
        <v>2649</v>
      </c>
      <c r="C3681" s="719" t="s">
        <v>30</v>
      </c>
      <c r="D3681" s="721">
        <v>0.09</v>
      </c>
    </row>
    <row r="3682" spans="1:4">
      <c r="A3682" s="1079">
        <v>4330</v>
      </c>
      <c r="B3682" s="1080" t="s">
        <v>2650</v>
      </c>
      <c r="C3682" s="1079" t="s">
        <v>30</v>
      </c>
      <c r="D3682" s="718">
        <v>0.06</v>
      </c>
    </row>
    <row r="3683" spans="1:4">
      <c r="A3683" s="719">
        <v>4340</v>
      </c>
      <c r="B3683" s="720" t="s">
        <v>2651</v>
      </c>
      <c r="C3683" s="719" t="s">
        <v>30</v>
      </c>
      <c r="D3683" s="721">
        <v>0.52</v>
      </c>
    </row>
    <row r="3684" spans="1:4">
      <c r="A3684" s="1079">
        <v>5088</v>
      </c>
      <c r="B3684" s="1080" t="s">
        <v>11604</v>
      </c>
      <c r="C3684" s="1079" t="s">
        <v>30</v>
      </c>
      <c r="D3684" s="718">
        <v>2.2799999999999998</v>
      </c>
    </row>
    <row r="3685" spans="1:4">
      <c r="A3685" s="719">
        <v>11154</v>
      </c>
      <c r="B3685" s="720" t="s">
        <v>7618</v>
      </c>
      <c r="C3685" s="719" t="s">
        <v>30</v>
      </c>
      <c r="D3685" s="721">
        <v>1290.8699999999999</v>
      </c>
    </row>
    <row r="3686" spans="1:4" ht="30">
      <c r="A3686" s="1079">
        <v>39021</v>
      </c>
      <c r="B3686" s="1080" t="s">
        <v>7619</v>
      </c>
      <c r="C3686" s="1079" t="s">
        <v>30</v>
      </c>
      <c r="D3686" s="718">
        <v>507.16</v>
      </c>
    </row>
    <row r="3687" spans="1:4" ht="30">
      <c r="A3687" s="719">
        <v>39022</v>
      </c>
      <c r="B3687" s="720" t="s">
        <v>10300</v>
      </c>
      <c r="C3687" s="719" t="s">
        <v>30</v>
      </c>
      <c r="D3687" s="721">
        <v>627.20000000000005</v>
      </c>
    </row>
    <row r="3688" spans="1:4" ht="30">
      <c r="A3688" s="1079">
        <v>39024</v>
      </c>
      <c r="B3688" s="1080" t="s">
        <v>7620</v>
      </c>
      <c r="C3688" s="1079" t="s">
        <v>30</v>
      </c>
      <c r="D3688" s="718">
        <v>1186.79</v>
      </c>
    </row>
    <row r="3689" spans="1:4" ht="30">
      <c r="A3689" s="719">
        <v>4914</v>
      </c>
      <c r="B3689" s="720" t="s">
        <v>10301</v>
      </c>
      <c r="C3689" s="719" t="s">
        <v>0</v>
      </c>
      <c r="D3689" s="721">
        <v>962.28</v>
      </c>
    </row>
    <row r="3690" spans="1:4">
      <c r="A3690" s="1079">
        <v>4917</v>
      </c>
      <c r="B3690" s="1080" t="s">
        <v>10302</v>
      </c>
      <c r="C3690" s="1079" t="s">
        <v>0</v>
      </c>
      <c r="D3690" s="718">
        <v>664.56</v>
      </c>
    </row>
    <row r="3691" spans="1:4" ht="30">
      <c r="A3691" s="719">
        <v>39025</v>
      </c>
      <c r="B3691" s="720" t="s">
        <v>7621</v>
      </c>
      <c r="C3691" s="719" t="s">
        <v>30</v>
      </c>
      <c r="D3691" s="721">
        <v>1216.93</v>
      </c>
    </row>
    <row r="3692" spans="1:4">
      <c r="A3692" s="1079">
        <v>4930</v>
      </c>
      <c r="B3692" s="1080" t="s">
        <v>7622</v>
      </c>
      <c r="C3692" s="1079" t="s">
        <v>0</v>
      </c>
      <c r="D3692" s="718">
        <v>351.75</v>
      </c>
    </row>
    <row r="3693" spans="1:4" ht="30">
      <c r="A3693" s="719">
        <v>4922</v>
      </c>
      <c r="B3693" s="720" t="s">
        <v>10303</v>
      </c>
      <c r="C3693" s="719" t="s">
        <v>0</v>
      </c>
      <c r="D3693" s="721">
        <v>616.44000000000005</v>
      </c>
    </row>
    <row r="3694" spans="1:4" ht="30">
      <c r="A3694" s="1079">
        <v>4911</v>
      </c>
      <c r="B3694" s="1080" t="s">
        <v>2652</v>
      </c>
      <c r="C3694" s="1079" t="s">
        <v>0</v>
      </c>
      <c r="D3694" s="718">
        <v>250</v>
      </c>
    </row>
    <row r="3695" spans="1:4" ht="30">
      <c r="A3695" s="719">
        <v>37518</v>
      </c>
      <c r="B3695" s="720" t="s">
        <v>2653</v>
      </c>
      <c r="C3695" s="719" t="s">
        <v>0</v>
      </c>
      <c r="D3695" s="721">
        <v>319.14</v>
      </c>
    </row>
    <row r="3696" spans="1:4" ht="30">
      <c r="A3696" s="1079">
        <v>4910</v>
      </c>
      <c r="B3696" s="1080" t="s">
        <v>2654</v>
      </c>
      <c r="C3696" s="1079" t="s">
        <v>0</v>
      </c>
      <c r="D3696" s="718">
        <v>250</v>
      </c>
    </row>
    <row r="3697" spans="1:4" ht="30">
      <c r="A3697" s="719">
        <v>4943</v>
      </c>
      <c r="B3697" s="720" t="s">
        <v>2655</v>
      </c>
      <c r="C3697" s="719" t="s">
        <v>0</v>
      </c>
      <c r="D3697" s="721">
        <v>396.8</v>
      </c>
    </row>
    <row r="3698" spans="1:4">
      <c r="A3698" s="1079">
        <v>4977</v>
      </c>
      <c r="B3698" s="1080" t="s">
        <v>2656</v>
      </c>
      <c r="C3698" s="1079" t="s">
        <v>0</v>
      </c>
      <c r="D3698" s="718">
        <v>256.82</v>
      </c>
    </row>
    <row r="3699" spans="1:4" ht="30">
      <c r="A3699" s="719">
        <v>11364</v>
      </c>
      <c r="B3699" s="720" t="s">
        <v>11605</v>
      </c>
      <c r="C3699" s="719" t="s">
        <v>30</v>
      </c>
      <c r="D3699" s="721">
        <v>102</v>
      </c>
    </row>
    <row r="3700" spans="1:4" ht="30">
      <c r="A3700" s="1079">
        <v>11365</v>
      </c>
      <c r="B3700" s="1080" t="s">
        <v>11606</v>
      </c>
      <c r="C3700" s="1079" t="s">
        <v>30</v>
      </c>
      <c r="D3700" s="718">
        <v>109.85</v>
      </c>
    </row>
    <row r="3701" spans="1:4" ht="30">
      <c r="A3701" s="719">
        <v>11366</v>
      </c>
      <c r="B3701" s="720" t="s">
        <v>11607</v>
      </c>
      <c r="C3701" s="719" t="s">
        <v>30</v>
      </c>
      <c r="D3701" s="721">
        <v>116.26</v>
      </c>
    </row>
    <row r="3702" spans="1:4" ht="30">
      <c r="A3702" s="1079">
        <v>11367</v>
      </c>
      <c r="B3702" s="1080" t="s">
        <v>11608</v>
      </c>
      <c r="C3702" s="1079" t="s">
        <v>0</v>
      </c>
      <c r="D3702" s="718">
        <v>89.55</v>
      </c>
    </row>
    <row r="3703" spans="1:4" ht="30">
      <c r="A3703" s="719">
        <v>4989</v>
      </c>
      <c r="B3703" s="720" t="s">
        <v>11609</v>
      </c>
      <c r="C3703" s="719" t="s">
        <v>30</v>
      </c>
      <c r="D3703" s="721">
        <v>232.38</v>
      </c>
    </row>
    <row r="3704" spans="1:4" ht="30">
      <c r="A3704" s="1079">
        <v>4982</v>
      </c>
      <c r="B3704" s="1080" t="s">
        <v>11610</v>
      </c>
      <c r="C3704" s="1079" t="s">
        <v>30</v>
      </c>
      <c r="D3704" s="718">
        <v>201.74</v>
      </c>
    </row>
    <row r="3705" spans="1:4" ht="30">
      <c r="A3705" s="719">
        <v>20322</v>
      </c>
      <c r="B3705" s="720" t="s">
        <v>11611</v>
      </c>
      <c r="C3705" s="719" t="s">
        <v>30</v>
      </c>
      <c r="D3705" s="721">
        <v>177.81</v>
      </c>
    </row>
    <row r="3706" spans="1:4" ht="30">
      <c r="A3706" s="1079">
        <v>10553</v>
      </c>
      <c r="B3706" s="1080" t="s">
        <v>11612</v>
      </c>
      <c r="C3706" s="1079" t="s">
        <v>30</v>
      </c>
      <c r="D3706" s="718">
        <v>189.57</v>
      </c>
    </row>
    <row r="3707" spans="1:4" ht="30">
      <c r="A3707" s="719">
        <v>5020</v>
      </c>
      <c r="B3707" s="720" t="s">
        <v>11613</v>
      </c>
      <c r="C3707" s="719" t="s">
        <v>30</v>
      </c>
      <c r="D3707" s="721">
        <v>196.55</v>
      </c>
    </row>
    <row r="3708" spans="1:4" ht="30">
      <c r="A3708" s="1079">
        <v>4962</v>
      </c>
      <c r="B3708" s="1080" t="s">
        <v>11614</v>
      </c>
      <c r="C3708" s="1079" t="s">
        <v>30</v>
      </c>
      <c r="D3708" s="718">
        <v>191.48</v>
      </c>
    </row>
    <row r="3709" spans="1:4" ht="30">
      <c r="A3709" s="719">
        <v>4981</v>
      </c>
      <c r="B3709" s="720" t="s">
        <v>11615</v>
      </c>
      <c r="C3709" s="719" t="s">
        <v>30</v>
      </c>
      <c r="D3709" s="721">
        <v>135.41</v>
      </c>
    </row>
    <row r="3710" spans="1:4" ht="30">
      <c r="A3710" s="1079">
        <v>10554</v>
      </c>
      <c r="B3710" s="1080" t="s">
        <v>11616</v>
      </c>
      <c r="C3710" s="1079" t="s">
        <v>30</v>
      </c>
      <c r="D3710" s="718">
        <v>211.86</v>
      </c>
    </row>
    <row r="3711" spans="1:4" ht="30">
      <c r="A3711" s="719">
        <v>4964</v>
      </c>
      <c r="B3711" s="720" t="s">
        <v>11617</v>
      </c>
      <c r="C3711" s="719" t="s">
        <v>30</v>
      </c>
      <c r="D3711" s="721">
        <v>232.52</v>
      </c>
    </row>
    <row r="3712" spans="1:4" ht="30">
      <c r="A3712" s="1079">
        <v>4992</v>
      </c>
      <c r="B3712" s="1080" t="s">
        <v>11618</v>
      </c>
      <c r="C3712" s="1079" t="s">
        <v>30</v>
      </c>
      <c r="D3712" s="718">
        <v>230.6</v>
      </c>
    </row>
    <row r="3713" spans="1:4" ht="30">
      <c r="A3713" s="719">
        <v>10555</v>
      </c>
      <c r="B3713" s="720" t="s">
        <v>11619</v>
      </c>
      <c r="C3713" s="719" t="s">
        <v>30</v>
      </c>
      <c r="D3713" s="721">
        <v>204.48</v>
      </c>
    </row>
    <row r="3714" spans="1:4" ht="30">
      <c r="A3714" s="1079">
        <v>4987</v>
      </c>
      <c r="B3714" s="1080" t="s">
        <v>11620</v>
      </c>
      <c r="C3714" s="1079" t="s">
        <v>30</v>
      </c>
      <c r="D3714" s="718">
        <v>211.86</v>
      </c>
    </row>
    <row r="3715" spans="1:4" ht="30">
      <c r="A3715" s="719">
        <v>10556</v>
      </c>
      <c r="B3715" s="720" t="s">
        <v>11621</v>
      </c>
      <c r="C3715" s="719" t="s">
        <v>30</v>
      </c>
      <c r="D3715" s="721">
        <v>217.23</v>
      </c>
    </row>
    <row r="3716" spans="1:4" ht="30">
      <c r="A3716" s="1079">
        <v>4958</v>
      </c>
      <c r="B3716" s="1080" t="s">
        <v>11622</v>
      </c>
      <c r="C3716" s="1079" t="s">
        <v>0</v>
      </c>
      <c r="D3716" s="718">
        <v>124.15</v>
      </c>
    </row>
    <row r="3717" spans="1:4" ht="30">
      <c r="A3717" s="719">
        <v>39502</v>
      </c>
      <c r="B3717" s="720" t="s">
        <v>11623</v>
      </c>
      <c r="C3717" s="719" t="s">
        <v>30</v>
      </c>
      <c r="D3717" s="721">
        <v>300.91000000000003</v>
      </c>
    </row>
    <row r="3718" spans="1:4" ht="30">
      <c r="A3718" s="1079">
        <v>39504</v>
      </c>
      <c r="B3718" s="1080" t="s">
        <v>11624</v>
      </c>
      <c r="C3718" s="1079" t="s">
        <v>30</v>
      </c>
      <c r="D3718" s="718">
        <v>213.37</v>
      </c>
    </row>
    <row r="3719" spans="1:4" ht="30">
      <c r="A3719" s="719">
        <v>39503</v>
      </c>
      <c r="B3719" s="720" t="s">
        <v>11625</v>
      </c>
      <c r="C3719" s="719" t="s">
        <v>30</v>
      </c>
      <c r="D3719" s="721">
        <v>326.89</v>
      </c>
    </row>
    <row r="3720" spans="1:4" ht="30">
      <c r="A3720" s="1079">
        <v>39505</v>
      </c>
      <c r="B3720" s="1080" t="s">
        <v>11626</v>
      </c>
      <c r="C3720" s="1079" t="s">
        <v>30</v>
      </c>
      <c r="D3720" s="718">
        <v>232.52</v>
      </c>
    </row>
    <row r="3721" spans="1:4">
      <c r="A3721" s="719">
        <v>25969</v>
      </c>
      <c r="B3721" s="720" t="s">
        <v>2657</v>
      </c>
      <c r="C3721" s="719" t="s">
        <v>30</v>
      </c>
      <c r="D3721" s="721">
        <v>211.48</v>
      </c>
    </row>
    <row r="3722" spans="1:4" ht="30">
      <c r="A3722" s="1079">
        <v>4944</v>
      </c>
      <c r="B3722" s="1080" t="s">
        <v>2658</v>
      </c>
      <c r="C3722" s="1079" t="s">
        <v>0</v>
      </c>
      <c r="D3722" s="718">
        <v>486.63</v>
      </c>
    </row>
    <row r="3723" spans="1:4">
      <c r="A3723" s="719">
        <v>4969</v>
      </c>
      <c r="B3723" s="720" t="s">
        <v>7623</v>
      </c>
      <c r="C3723" s="719" t="s">
        <v>0</v>
      </c>
      <c r="D3723" s="721">
        <v>462.86</v>
      </c>
    </row>
    <row r="3724" spans="1:4">
      <c r="A3724" s="1079">
        <v>5002</v>
      </c>
      <c r="B3724" s="1080" t="s">
        <v>2659</v>
      </c>
      <c r="C3724" s="1079" t="s">
        <v>0</v>
      </c>
      <c r="D3724" s="718">
        <v>468.21</v>
      </c>
    </row>
    <row r="3725" spans="1:4">
      <c r="A3725" s="719">
        <v>5028</v>
      </c>
      <c r="B3725" s="720" t="s">
        <v>11996</v>
      </c>
      <c r="C3725" s="719" t="s">
        <v>0</v>
      </c>
      <c r="D3725" s="721">
        <v>393.56</v>
      </c>
    </row>
    <row r="3726" spans="1:4">
      <c r="A3726" s="1079">
        <v>4998</v>
      </c>
      <c r="B3726" s="1080" t="s">
        <v>7624</v>
      </c>
      <c r="C3726" s="1079" t="s">
        <v>0</v>
      </c>
      <c r="D3726" s="718">
        <v>476.16</v>
      </c>
    </row>
    <row r="3727" spans="1:4">
      <c r="A3727" s="719">
        <v>21102</v>
      </c>
      <c r="B3727" s="720" t="s">
        <v>2660</v>
      </c>
      <c r="C3727" s="719" t="s">
        <v>30</v>
      </c>
      <c r="D3727" s="721">
        <v>30.8</v>
      </c>
    </row>
    <row r="3728" spans="1:4">
      <c r="A3728" s="1079">
        <v>21101</v>
      </c>
      <c r="B3728" s="1080" t="s">
        <v>2661</v>
      </c>
      <c r="C3728" s="1079" t="s">
        <v>30</v>
      </c>
      <c r="D3728" s="718">
        <v>19.78</v>
      </c>
    </row>
    <row r="3729" spans="1:4">
      <c r="A3729" s="719">
        <v>34713</v>
      </c>
      <c r="B3729" s="720" t="s">
        <v>7625</v>
      </c>
      <c r="C3729" s="719" t="s">
        <v>0</v>
      </c>
      <c r="D3729" s="721">
        <v>199.07</v>
      </c>
    </row>
    <row r="3730" spans="1:4" ht="30">
      <c r="A3730" s="1079">
        <v>4947</v>
      </c>
      <c r="B3730" s="1080" t="s">
        <v>11627</v>
      </c>
      <c r="C3730" s="1079" t="s">
        <v>0</v>
      </c>
      <c r="D3730" s="718">
        <v>569</v>
      </c>
    </row>
    <row r="3731" spans="1:4">
      <c r="A3731" s="719">
        <v>37563</v>
      </c>
      <c r="B3731" s="720" t="s">
        <v>2662</v>
      </c>
      <c r="C3731" s="719" t="s">
        <v>0</v>
      </c>
      <c r="D3731" s="721">
        <v>347.09</v>
      </c>
    </row>
    <row r="3732" spans="1:4">
      <c r="A3732" s="1079">
        <v>4948</v>
      </c>
      <c r="B3732" s="1080" t="s">
        <v>7626</v>
      </c>
      <c r="C3732" s="1079" t="s">
        <v>0</v>
      </c>
      <c r="D3732" s="718">
        <v>315</v>
      </c>
    </row>
    <row r="3733" spans="1:4" ht="30">
      <c r="A3733" s="719">
        <v>37561</v>
      </c>
      <c r="B3733" s="720" t="s">
        <v>7627</v>
      </c>
      <c r="C3733" s="719" t="s">
        <v>0</v>
      </c>
      <c r="D3733" s="721">
        <v>504.22</v>
      </c>
    </row>
    <row r="3734" spans="1:4" ht="30">
      <c r="A3734" s="1079">
        <v>37562</v>
      </c>
      <c r="B3734" s="1080" t="s">
        <v>7628</v>
      </c>
      <c r="C3734" s="1079" t="s">
        <v>0</v>
      </c>
      <c r="D3734" s="718">
        <v>323.39999999999998</v>
      </c>
    </row>
    <row r="3735" spans="1:4">
      <c r="A3735" s="719">
        <v>37585</v>
      </c>
      <c r="B3735" s="720" t="s">
        <v>7629</v>
      </c>
      <c r="C3735" s="719" t="s">
        <v>30</v>
      </c>
      <c r="D3735" s="721">
        <v>331.35</v>
      </c>
    </row>
    <row r="3736" spans="1:4">
      <c r="A3736" s="1079">
        <v>14164</v>
      </c>
      <c r="B3736" s="1080" t="s">
        <v>7630</v>
      </c>
      <c r="C3736" s="1079" t="s">
        <v>30</v>
      </c>
      <c r="D3736" s="718">
        <v>1190.6400000000001</v>
      </c>
    </row>
    <row r="3737" spans="1:4">
      <c r="A3737" s="719">
        <v>14163</v>
      </c>
      <c r="B3737" s="720" t="s">
        <v>7631</v>
      </c>
      <c r="C3737" s="719" t="s">
        <v>30</v>
      </c>
      <c r="D3737" s="721">
        <v>1353.24</v>
      </c>
    </row>
    <row r="3738" spans="1:4">
      <c r="A3738" s="1079">
        <v>5051</v>
      </c>
      <c r="B3738" s="1080" t="s">
        <v>7632</v>
      </c>
      <c r="C3738" s="1079" t="s">
        <v>30</v>
      </c>
      <c r="D3738" s="718">
        <v>1150.92</v>
      </c>
    </row>
    <row r="3739" spans="1:4">
      <c r="A3739" s="719">
        <v>14162</v>
      </c>
      <c r="B3739" s="720" t="s">
        <v>7633</v>
      </c>
      <c r="C3739" s="719" t="s">
        <v>30</v>
      </c>
      <c r="D3739" s="721">
        <v>1149.24</v>
      </c>
    </row>
    <row r="3740" spans="1:4">
      <c r="A3740" s="1079">
        <v>5052</v>
      </c>
      <c r="B3740" s="1080" t="s">
        <v>7634</v>
      </c>
      <c r="C3740" s="1079" t="s">
        <v>30</v>
      </c>
      <c r="D3740" s="718">
        <v>857.5</v>
      </c>
    </row>
    <row r="3741" spans="1:4">
      <c r="A3741" s="719">
        <v>14166</v>
      </c>
      <c r="B3741" s="720" t="s">
        <v>7635</v>
      </c>
      <c r="C3741" s="719" t="s">
        <v>30</v>
      </c>
      <c r="D3741" s="721">
        <v>868.38</v>
      </c>
    </row>
    <row r="3742" spans="1:4">
      <c r="A3742" s="1079">
        <v>14165</v>
      </c>
      <c r="B3742" s="1080" t="s">
        <v>7636</v>
      </c>
      <c r="C3742" s="1079" t="s">
        <v>30</v>
      </c>
      <c r="D3742" s="718">
        <v>1203.03</v>
      </c>
    </row>
    <row r="3743" spans="1:4">
      <c r="A3743" s="719">
        <v>5050</v>
      </c>
      <c r="B3743" s="720" t="s">
        <v>7637</v>
      </c>
      <c r="C3743" s="719" t="s">
        <v>30</v>
      </c>
      <c r="D3743" s="721">
        <v>296.08999999999997</v>
      </c>
    </row>
    <row r="3744" spans="1:4">
      <c r="A3744" s="1079">
        <v>12378</v>
      </c>
      <c r="B3744" s="1080" t="s">
        <v>7638</v>
      </c>
      <c r="C3744" s="1079" t="s">
        <v>30</v>
      </c>
      <c r="D3744" s="718">
        <v>703.8</v>
      </c>
    </row>
    <row r="3745" spans="1:4">
      <c r="A3745" s="719">
        <v>5040</v>
      </c>
      <c r="B3745" s="720" t="s">
        <v>2663</v>
      </c>
      <c r="C3745" s="719" t="s">
        <v>30</v>
      </c>
      <c r="D3745" s="721">
        <v>212.88</v>
      </c>
    </row>
    <row r="3746" spans="1:4">
      <c r="A3746" s="1079">
        <v>5054</v>
      </c>
      <c r="B3746" s="1080" t="s">
        <v>2664</v>
      </c>
      <c r="C3746" s="1079" t="s">
        <v>30</v>
      </c>
      <c r="D3746" s="718">
        <v>310.54000000000002</v>
      </c>
    </row>
    <row r="3747" spans="1:4">
      <c r="A3747" s="719">
        <v>12366</v>
      </c>
      <c r="B3747" s="720" t="s">
        <v>2665</v>
      </c>
      <c r="C3747" s="719" t="s">
        <v>30</v>
      </c>
      <c r="D3747" s="721">
        <v>552.87</v>
      </c>
    </row>
    <row r="3748" spans="1:4">
      <c r="A3748" s="1079">
        <v>5045</v>
      </c>
      <c r="B3748" s="1080" t="s">
        <v>2666</v>
      </c>
      <c r="C3748" s="1079" t="s">
        <v>30</v>
      </c>
      <c r="D3748" s="718">
        <v>769.9</v>
      </c>
    </row>
    <row r="3749" spans="1:4">
      <c r="A3749" s="719">
        <v>12367</v>
      </c>
      <c r="B3749" s="720" t="s">
        <v>2667</v>
      </c>
      <c r="C3749" s="719" t="s">
        <v>30</v>
      </c>
      <c r="D3749" s="721">
        <v>2357.04</v>
      </c>
    </row>
    <row r="3750" spans="1:4">
      <c r="A3750" s="1079">
        <v>12368</v>
      </c>
      <c r="B3750" s="1080" t="s">
        <v>2668</v>
      </c>
      <c r="C3750" s="1079" t="s">
        <v>30</v>
      </c>
      <c r="D3750" s="718">
        <v>4663.6099999999997</v>
      </c>
    </row>
    <row r="3751" spans="1:4">
      <c r="A3751" s="719">
        <v>5042</v>
      </c>
      <c r="B3751" s="720" t="s">
        <v>2669</v>
      </c>
      <c r="C3751" s="719" t="s">
        <v>30</v>
      </c>
      <c r="D3751" s="721">
        <v>401.61</v>
      </c>
    </row>
    <row r="3752" spans="1:4">
      <c r="A3752" s="1079">
        <v>5044</v>
      </c>
      <c r="B3752" s="1080" t="s">
        <v>2670</v>
      </c>
      <c r="C3752" s="1079" t="s">
        <v>30</v>
      </c>
      <c r="D3752" s="718">
        <v>543.16999999999996</v>
      </c>
    </row>
    <row r="3753" spans="1:4">
      <c r="A3753" s="719">
        <v>5055</v>
      </c>
      <c r="B3753" s="720" t="s">
        <v>2671</v>
      </c>
      <c r="C3753" s="719" t="s">
        <v>30</v>
      </c>
      <c r="D3753" s="721">
        <v>772.24</v>
      </c>
    </row>
    <row r="3754" spans="1:4">
      <c r="A3754" s="1079">
        <v>5041</v>
      </c>
      <c r="B3754" s="1080" t="s">
        <v>2672</v>
      </c>
      <c r="C3754" s="1079" t="s">
        <v>30</v>
      </c>
      <c r="D3754" s="718">
        <v>285.3</v>
      </c>
    </row>
    <row r="3755" spans="1:4">
      <c r="A3755" s="719">
        <v>5043</v>
      </c>
      <c r="B3755" s="720" t="s">
        <v>2673</v>
      </c>
      <c r="C3755" s="719" t="s">
        <v>30</v>
      </c>
      <c r="D3755" s="721">
        <v>492.69</v>
      </c>
    </row>
    <row r="3756" spans="1:4">
      <c r="A3756" s="1079">
        <v>5053</v>
      </c>
      <c r="B3756" s="1080" t="s">
        <v>2674</v>
      </c>
      <c r="C3756" s="1079" t="s">
        <v>30</v>
      </c>
      <c r="D3756" s="718">
        <v>601.05999999999995</v>
      </c>
    </row>
    <row r="3757" spans="1:4">
      <c r="A3757" s="719">
        <v>5035</v>
      </c>
      <c r="B3757" s="720" t="s">
        <v>2675</v>
      </c>
      <c r="C3757" s="719" t="s">
        <v>30</v>
      </c>
      <c r="D3757" s="721">
        <v>982.72</v>
      </c>
    </row>
    <row r="3758" spans="1:4">
      <c r="A3758" s="1079">
        <v>5036</v>
      </c>
      <c r="B3758" s="1080" t="s">
        <v>2676</v>
      </c>
      <c r="C3758" s="1079" t="s">
        <v>30</v>
      </c>
      <c r="D3758" s="718">
        <v>1640.49</v>
      </c>
    </row>
    <row r="3759" spans="1:4">
      <c r="A3759" s="719">
        <v>5059</v>
      </c>
      <c r="B3759" s="720" t="s">
        <v>2677</v>
      </c>
      <c r="C3759" s="719" t="s">
        <v>30</v>
      </c>
      <c r="D3759" s="721">
        <v>768.58</v>
      </c>
    </row>
    <row r="3760" spans="1:4">
      <c r="A3760" s="1079">
        <v>5034</v>
      </c>
      <c r="B3760" s="1080" t="s">
        <v>2678</v>
      </c>
      <c r="C3760" s="1079" t="s">
        <v>30</v>
      </c>
      <c r="D3760" s="718">
        <v>1060.57</v>
      </c>
    </row>
    <row r="3761" spans="1:4">
      <c r="A3761" s="719">
        <v>5056</v>
      </c>
      <c r="B3761" s="720" t="s">
        <v>2679</v>
      </c>
      <c r="C3761" s="719" t="s">
        <v>30</v>
      </c>
      <c r="D3761" s="721">
        <v>824.08</v>
      </c>
    </row>
    <row r="3762" spans="1:4">
      <c r="A3762" s="1079">
        <v>5057</v>
      </c>
      <c r="B3762" s="1080" t="s">
        <v>2680</v>
      </c>
      <c r="C3762" s="1079" t="s">
        <v>30</v>
      </c>
      <c r="D3762" s="718">
        <v>660.91</v>
      </c>
    </row>
    <row r="3763" spans="1:4">
      <c r="A3763" s="719">
        <v>5033</v>
      </c>
      <c r="B3763" s="720" t="s">
        <v>2681</v>
      </c>
      <c r="C3763" s="719" t="s">
        <v>30</v>
      </c>
      <c r="D3763" s="721">
        <v>548.66</v>
      </c>
    </row>
    <row r="3764" spans="1:4">
      <c r="A3764" s="1079">
        <v>5037</v>
      </c>
      <c r="B3764" s="1080" t="s">
        <v>2682</v>
      </c>
      <c r="C3764" s="1079" t="s">
        <v>30</v>
      </c>
      <c r="D3764" s="718">
        <v>278.36</v>
      </c>
    </row>
    <row r="3765" spans="1:4">
      <c r="A3765" s="719">
        <v>5038</v>
      </c>
      <c r="B3765" s="720" t="s">
        <v>2683</v>
      </c>
      <c r="C3765" s="719" t="s">
        <v>30</v>
      </c>
      <c r="D3765" s="721">
        <v>447.15</v>
      </c>
    </row>
    <row r="3766" spans="1:4">
      <c r="A3766" s="1079">
        <v>12374</v>
      </c>
      <c r="B3766" s="1080" t="s">
        <v>2684</v>
      </c>
      <c r="C3766" s="1079" t="s">
        <v>30</v>
      </c>
      <c r="D3766" s="718">
        <v>274.33</v>
      </c>
    </row>
    <row r="3767" spans="1:4">
      <c r="A3767" s="719">
        <v>12372</v>
      </c>
      <c r="B3767" s="720" t="s">
        <v>2685</v>
      </c>
      <c r="C3767" s="719" t="s">
        <v>30</v>
      </c>
      <c r="D3767" s="721">
        <v>589.26</v>
      </c>
    </row>
    <row r="3768" spans="1:4">
      <c r="A3768" s="1079">
        <v>13335</v>
      </c>
      <c r="B3768" s="1080" t="s">
        <v>2686</v>
      </c>
      <c r="C3768" s="1079" t="s">
        <v>30</v>
      </c>
      <c r="D3768" s="718">
        <v>354.86</v>
      </c>
    </row>
    <row r="3769" spans="1:4">
      <c r="A3769" s="719">
        <v>13339</v>
      </c>
      <c r="B3769" s="720" t="s">
        <v>2687</v>
      </c>
      <c r="C3769" s="719" t="s">
        <v>30</v>
      </c>
      <c r="D3769" s="721">
        <v>876</v>
      </c>
    </row>
    <row r="3770" spans="1:4">
      <c r="A3770" s="1079">
        <v>12373</v>
      </c>
      <c r="B3770" s="1080" t="s">
        <v>2688</v>
      </c>
      <c r="C3770" s="1079" t="s">
        <v>30</v>
      </c>
      <c r="D3770" s="718">
        <v>917.35</v>
      </c>
    </row>
    <row r="3771" spans="1:4">
      <c r="A3771" s="719">
        <v>34712</v>
      </c>
      <c r="B3771" s="720" t="s">
        <v>2689</v>
      </c>
      <c r="C3771" s="719" t="s">
        <v>30</v>
      </c>
      <c r="D3771" s="721">
        <v>669.36</v>
      </c>
    </row>
    <row r="3772" spans="1:4">
      <c r="A3772" s="1079">
        <v>34711</v>
      </c>
      <c r="B3772" s="1080" t="s">
        <v>2690</v>
      </c>
      <c r="C3772" s="1079" t="s">
        <v>30</v>
      </c>
      <c r="D3772" s="718">
        <v>877.85</v>
      </c>
    </row>
    <row r="3773" spans="1:4">
      <c r="A3773" s="719">
        <v>34706</v>
      </c>
      <c r="B3773" s="720" t="s">
        <v>2691</v>
      </c>
      <c r="C3773" s="719" t="s">
        <v>30</v>
      </c>
      <c r="D3773" s="721">
        <v>1504.42</v>
      </c>
    </row>
    <row r="3774" spans="1:4">
      <c r="A3774" s="1079">
        <v>34703</v>
      </c>
      <c r="B3774" s="1080" t="s">
        <v>2692</v>
      </c>
      <c r="C3774" s="1079" t="s">
        <v>30</v>
      </c>
      <c r="D3774" s="718">
        <v>2523.83</v>
      </c>
    </row>
    <row r="3775" spans="1:4">
      <c r="A3775" s="719">
        <v>12388</v>
      </c>
      <c r="B3775" s="720" t="s">
        <v>2693</v>
      </c>
      <c r="C3775" s="719" t="s">
        <v>30</v>
      </c>
      <c r="D3775" s="721">
        <v>175.26</v>
      </c>
    </row>
    <row r="3776" spans="1:4">
      <c r="A3776" s="1079">
        <v>34695</v>
      </c>
      <c r="B3776" s="1080" t="s">
        <v>2694</v>
      </c>
      <c r="C3776" s="1079" t="s">
        <v>30</v>
      </c>
      <c r="D3776" s="718">
        <v>630.95000000000005</v>
      </c>
    </row>
    <row r="3777" spans="1:4">
      <c r="A3777" s="719">
        <v>34692</v>
      </c>
      <c r="B3777" s="720" t="s">
        <v>2695</v>
      </c>
      <c r="C3777" s="719" t="s">
        <v>30</v>
      </c>
      <c r="D3777" s="721">
        <v>1514.3</v>
      </c>
    </row>
    <row r="3778" spans="1:4">
      <c r="A3778" s="1079">
        <v>26028</v>
      </c>
      <c r="B3778" s="1080" t="s">
        <v>2696</v>
      </c>
      <c r="C3778" s="1079" t="s">
        <v>1094</v>
      </c>
      <c r="D3778" s="718">
        <v>261.14999999999998</v>
      </c>
    </row>
    <row r="3779" spans="1:4">
      <c r="A3779" s="719">
        <v>11844</v>
      </c>
      <c r="B3779" s="720" t="s">
        <v>10304</v>
      </c>
      <c r="C3779" s="719" t="s">
        <v>29</v>
      </c>
      <c r="D3779" s="721">
        <v>16.63</v>
      </c>
    </row>
    <row r="3780" spans="1:4">
      <c r="A3780" s="1079">
        <v>4465</v>
      </c>
      <c r="B3780" s="1080" t="s">
        <v>8686</v>
      </c>
      <c r="C3780" s="1079" t="s">
        <v>29</v>
      </c>
      <c r="D3780" s="718">
        <v>23.37</v>
      </c>
    </row>
    <row r="3781" spans="1:4">
      <c r="A3781" s="719">
        <v>35273</v>
      </c>
      <c r="B3781" s="720" t="s">
        <v>8687</v>
      </c>
      <c r="C3781" s="719" t="s">
        <v>29</v>
      </c>
      <c r="D3781" s="721">
        <v>25.82</v>
      </c>
    </row>
    <row r="3782" spans="1:4">
      <c r="A3782" s="1079">
        <v>4470</v>
      </c>
      <c r="B3782" s="1080" t="s">
        <v>8688</v>
      </c>
      <c r="C3782" s="1079" t="s">
        <v>29</v>
      </c>
      <c r="D3782" s="718">
        <v>38.590000000000003</v>
      </c>
    </row>
    <row r="3783" spans="1:4">
      <c r="A3783" s="719">
        <v>20204</v>
      </c>
      <c r="B3783" s="720" t="s">
        <v>10305</v>
      </c>
      <c r="C3783" s="719" t="s">
        <v>29</v>
      </c>
      <c r="D3783" s="721">
        <v>23.49</v>
      </c>
    </row>
    <row r="3784" spans="1:4">
      <c r="A3784" s="1079">
        <v>20208</v>
      </c>
      <c r="B3784" s="1080" t="s">
        <v>10306</v>
      </c>
      <c r="C3784" s="1079" t="s">
        <v>29</v>
      </c>
      <c r="D3784" s="718">
        <v>27.58</v>
      </c>
    </row>
    <row r="3785" spans="1:4">
      <c r="A3785" s="719">
        <v>4437</v>
      </c>
      <c r="B3785" s="720" t="s">
        <v>10307</v>
      </c>
      <c r="C3785" s="719" t="s">
        <v>29</v>
      </c>
      <c r="D3785" s="721">
        <v>27.94</v>
      </c>
    </row>
    <row r="3786" spans="1:4">
      <c r="A3786" s="1079">
        <v>14580</v>
      </c>
      <c r="B3786" s="1080" t="s">
        <v>8689</v>
      </c>
      <c r="C3786" s="1079" t="s">
        <v>29</v>
      </c>
      <c r="D3786" s="718">
        <v>30.43</v>
      </c>
    </row>
    <row r="3787" spans="1:4">
      <c r="A3787" s="719">
        <v>40304</v>
      </c>
      <c r="B3787" s="720" t="s">
        <v>9772</v>
      </c>
      <c r="C3787" s="719" t="s">
        <v>26</v>
      </c>
      <c r="D3787" s="721">
        <v>9.84</v>
      </c>
    </row>
    <row r="3788" spans="1:4">
      <c r="A3788" s="1079">
        <v>5065</v>
      </c>
      <c r="B3788" s="1080" t="s">
        <v>7639</v>
      </c>
      <c r="C3788" s="1079" t="s">
        <v>26</v>
      </c>
      <c r="D3788" s="718">
        <v>15.17</v>
      </c>
    </row>
    <row r="3789" spans="1:4">
      <c r="A3789" s="719">
        <v>5072</v>
      </c>
      <c r="B3789" s="720" t="s">
        <v>7640</v>
      </c>
      <c r="C3789" s="719" t="s">
        <v>26</v>
      </c>
      <c r="D3789" s="721">
        <v>14.03</v>
      </c>
    </row>
    <row r="3790" spans="1:4">
      <c r="A3790" s="1079">
        <v>5066</v>
      </c>
      <c r="B3790" s="1080" t="s">
        <v>7641</v>
      </c>
      <c r="C3790" s="1079" t="s">
        <v>26</v>
      </c>
      <c r="D3790" s="718">
        <v>10.5</v>
      </c>
    </row>
    <row r="3791" spans="1:4">
      <c r="A3791" s="719">
        <v>5063</v>
      </c>
      <c r="B3791" s="720" t="s">
        <v>7642</v>
      </c>
      <c r="C3791" s="719" t="s">
        <v>26</v>
      </c>
      <c r="D3791" s="721">
        <v>9.51</v>
      </c>
    </row>
    <row r="3792" spans="1:4">
      <c r="A3792" s="1079">
        <v>20247</v>
      </c>
      <c r="B3792" s="1080" t="s">
        <v>7643</v>
      </c>
      <c r="C3792" s="1079" t="s">
        <v>26</v>
      </c>
      <c r="D3792" s="718">
        <v>8.83</v>
      </c>
    </row>
    <row r="3793" spans="1:4">
      <c r="A3793" s="719">
        <v>5074</v>
      </c>
      <c r="B3793" s="720" t="s">
        <v>7644</v>
      </c>
      <c r="C3793" s="719" t="s">
        <v>26</v>
      </c>
      <c r="D3793" s="721">
        <v>8.93</v>
      </c>
    </row>
    <row r="3794" spans="1:4">
      <c r="A3794" s="1079">
        <v>5067</v>
      </c>
      <c r="B3794" s="1080" t="s">
        <v>7645</v>
      </c>
      <c r="C3794" s="1079" t="s">
        <v>26</v>
      </c>
      <c r="D3794" s="718">
        <v>8.5</v>
      </c>
    </row>
    <row r="3795" spans="1:4">
      <c r="A3795" s="719">
        <v>5078</v>
      </c>
      <c r="B3795" s="720" t="s">
        <v>7646</v>
      </c>
      <c r="C3795" s="719" t="s">
        <v>26</v>
      </c>
      <c r="D3795" s="721">
        <v>8.4</v>
      </c>
    </row>
    <row r="3796" spans="1:4">
      <c r="A3796" s="1079">
        <v>5068</v>
      </c>
      <c r="B3796" s="1080" t="s">
        <v>7647</v>
      </c>
      <c r="C3796" s="1079" t="s">
        <v>26</v>
      </c>
      <c r="D3796" s="718">
        <v>7.97</v>
      </c>
    </row>
    <row r="3797" spans="1:4">
      <c r="A3797" s="719">
        <v>5073</v>
      </c>
      <c r="B3797" s="720" t="s">
        <v>7648</v>
      </c>
      <c r="C3797" s="719" t="s">
        <v>26</v>
      </c>
      <c r="D3797" s="721">
        <v>8.1300000000000008</v>
      </c>
    </row>
    <row r="3798" spans="1:4">
      <c r="A3798" s="1079">
        <v>5069</v>
      </c>
      <c r="B3798" s="1080" t="s">
        <v>7649</v>
      </c>
      <c r="C3798" s="1079" t="s">
        <v>26</v>
      </c>
      <c r="D3798" s="718">
        <v>8.1300000000000008</v>
      </c>
    </row>
    <row r="3799" spans="1:4">
      <c r="A3799" s="719">
        <v>5070</v>
      </c>
      <c r="B3799" s="720" t="s">
        <v>7650</v>
      </c>
      <c r="C3799" s="719" t="s">
        <v>26</v>
      </c>
      <c r="D3799" s="721">
        <v>8.2100000000000009</v>
      </c>
    </row>
    <row r="3800" spans="1:4">
      <c r="A3800" s="1079">
        <v>5071</v>
      </c>
      <c r="B3800" s="1080" t="s">
        <v>7651</v>
      </c>
      <c r="C3800" s="1079" t="s">
        <v>26</v>
      </c>
      <c r="D3800" s="718">
        <v>7.97</v>
      </c>
    </row>
    <row r="3801" spans="1:4">
      <c r="A3801" s="719">
        <v>5061</v>
      </c>
      <c r="B3801" s="720" t="s">
        <v>7652</v>
      </c>
      <c r="C3801" s="719" t="s">
        <v>26</v>
      </c>
      <c r="D3801" s="721">
        <v>7.84</v>
      </c>
    </row>
    <row r="3802" spans="1:4">
      <c r="A3802" s="1079">
        <v>5075</v>
      </c>
      <c r="B3802" s="1080" t="s">
        <v>7653</v>
      </c>
      <c r="C3802" s="1079" t="s">
        <v>26</v>
      </c>
      <c r="D3802" s="718">
        <v>7.97</v>
      </c>
    </row>
    <row r="3803" spans="1:4">
      <c r="A3803" s="719">
        <v>39027</v>
      </c>
      <c r="B3803" s="720" t="s">
        <v>7654</v>
      </c>
      <c r="C3803" s="719" t="s">
        <v>26</v>
      </c>
      <c r="D3803" s="721">
        <v>7.96</v>
      </c>
    </row>
    <row r="3804" spans="1:4">
      <c r="A3804" s="1079">
        <v>5062</v>
      </c>
      <c r="B3804" s="1080" t="s">
        <v>7655</v>
      </c>
      <c r="C3804" s="1079" t="s">
        <v>26</v>
      </c>
      <c r="D3804" s="718">
        <v>8.08</v>
      </c>
    </row>
    <row r="3805" spans="1:4">
      <c r="A3805" s="719">
        <v>40568</v>
      </c>
      <c r="B3805" s="720" t="s">
        <v>9773</v>
      </c>
      <c r="C3805" s="719" t="s">
        <v>26</v>
      </c>
      <c r="D3805" s="721">
        <v>8.0299999999999994</v>
      </c>
    </row>
    <row r="3806" spans="1:4">
      <c r="A3806" s="1079">
        <v>39026</v>
      </c>
      <c r="B3806" s="1080" t="s">
        <v>9774</v>
      </c>
      <c r="C3806" s="1079" t="s">
        <v>26</v>
      </c>
      <c r="D3806" s="718">
        <v>8.9600000000000009</v>
      </c>
    </row>
    <row r="3807" spans="1:4">
      <c r="A3807" s="719">
        <v>11572</v>
      </c>
      <c r="B3807" s="720" t="s">
        <v>9775</v>
      </c>
      <c r="C3807" s="719" t="s">
        <v>30</v>
      </c>
      <c r="D3807" s="721">
        <v>14.29</v>
      </c>
    </row>
    <row r="3808" spans="1:4">
      <c r="A3808" s="1079">
        <v>38959</v>
      </c>
      <c r="B3808" s="1080" t="s">
        <v>8901</v>
      </c>
      <c r="C3808" s="1079" t="s">
        <v>30</v>
      </c>
      <c r="D3808" s="718">
        <v>446.08</v>
      </c>
    </row>
    <row r="3809" spans="1:4">
      <c r="A3809" s="719">
        <v>11149</v>
      </c>
      <c r="B3809" s="720" t="s">
        <v>2697</v>
      </c>
      <c r="C3809" s="719" t="s">
        <v>1808</v>
      </c>
      <c r="D3809" s="721">
        <v>146.69999999999999</v>
      </c>
    </row>
    <row r="3810" spans="1:4">
      <c r="A3810" s="1079">
        <v>511</v>
      </c>
      <c r="B3810" s="1080" t="s">
        <v>7656</v>
      </c>
      <c r="C3810" s="1079" t="s">
        <v>1415</v>
      </c>
      <c r="D3810" s="718">
        <v>11.31</v>
      </c>
    </row>
    <row r="3811" spans="1:4">
      <c r="A3811" s="719">
        <v>11174</v>
      </c>
      <c r="B3811" s="720" t="s">
        <v>2698</v>
      </c>
      <c r="C3811" s="719" t="s">
        <v>1434</v>
      </c>
      <c r="D3811" s="721">
        <v>416.53</v>
      </c>
    </row>
    <row r="3812" spans="1:4">
      <c r="A3812" s="1079">
        <v>37540</v>
      </c>
      <c r="B3812" s="1080" t="s">
        <v>7657</v>
      </c>
      <c r="C3812" s="1079" t="s">
        <v>30</v>
      </c>
      <c r="D3812" s="718">
        <v>55438.15</v>
      </c>
    </row>
    <row r="3813" spans="1:4">
      <c r="A3813" s="719">
        <v>37548</v>
      </c>
      <c r="B3813" s="720" t="s">
        <v>7658</v>
      </c>
      <c r="C3813" s="719" t="s">
        <v>30</v>
      </c>
      <c r="D3813" s="721">
        <v>73482.990000000005</v>
      </c>
    </row>
    <row r="3814" spans="1:4" ht="30">
      <c r="A3814" s="1079">
        <v>39828</v>
      </c>
      <c r="B3814" s="1080" t="s">
        <v>7659</v>
      </c>
      <c r="C3814" s="1079" t="s">
        <v>30</v>
      </c>
      <c r="D3814" s="718">
        <v>440.82</v>
      </c>
    </row>
    <row r="3815" spans="1:4" ht="30">
      <c r="A3815" s="719">
        <v>12273</v>
      </c>
      <c r="B3815" s="720" t="s">
        <v>7660</v>
      </c>
      <c r="C3815" s="719" t="s">
        <v>30</v>
      </c>
      <c r="D3815" s="721">
        <v>41.98</v>
      </c>
    </row>
    <row r="3816" spans="1:4">
      <c r="A3816" s="1079">
        <v>38392</v>
      </c>
      <c r="B3816" s="1080" t="s">
        <v>10507</v>
      </c>
      <c r="C3816" s="1079" t="s">
        <v>30</v>
      </c>
      <c r="D3816" s="718">
        <v>38.200000000000003</v>
      </c>
    </row>
    <row r="3817" spans="1:4">
      <c r="A3817" s="719">
        <v>11735</v>
      </c>
      <c r="B3817" s="720" t="s">
        <v>7661</v>
      </c>
      <c r="C3817" s="719" t="s">
        <v>30</v>
      </c>
      <c r="D3817" s="721">
        <v>3.11</v>
      </c>
    </row>
    <row r="3818" spans="1:4">
      <c r="A3818" s="1079">
        <v>11733</v>
      </c>
      <c r="B3818" s="1080" t="s">
        <v>7662</v>
      </c>
      <c r="C3818" s="1079" t="s">
        <v>30</v>
      </c>
      <c r="D3818" s="718">
        <v>1.52</v>
      </c>
    </row>
    <row r="3819" spans="1:4">
      <c r="A3819" s="719">
        <v>11734</v>
      </c>
      <c r="B3819" s="720" t="s">
        <v>7663</v>
      </c>
      <c r="C3819" s="719" t="s">
        <v>30</v>
      </c>
      <c r="D3819" s="721">
        <v>2.34</v>
      </c>
    </row>
    <row r="3820" spans="1:4">
      <c r="A3820" s="1079">
        <v>11737</v>
      </c>
      <c r="B3820" s="1080" t="s">
        <v>7664</v>
      </c>
      <c r="C3820" s="1079" t="s">
        <v>30</v>
      </c>
      <c r="D3820" s="718">
        <v>4.1500000000000004</v>
      </c>
    </row>
    <row r="3821" spans="1:4">
      <c r="A3821" s="719">
        <v>11738</v>
      </c>
      <c r="B3821" s="720" t="s">
        <v>7665</v>
      </c>
      <c r="C3821" s="719" t="s">
        <v>30</v>
      </c>
      <c r="D3821" s="721">
        <v>6.75</v>
      </c>
    </row>
    <row r="3822" spans="1:4">
      <c r="A3822" s="1079">
        <v>36143</v>
      </c>
      <c r="B3822" s="1080" t="s">
        <v>7666</v>
      </c>
      <c r="C3822" s="1079" t="s">
        <v>30</v>
      </c>
      <c r="D3822" s="718">
        <v>22.14</v>
      </c>
    </row>
    <row r="3823" spans="1:4">
      <c r="A3823" s="719">
        <v>36142</v>
      </c>
      <c r="B3823" s="720" t="s">
        <v>2699</v>
      </c>
      <c r="C3823" s="719" t="s">
        <v>30</v>
      </c>
      <c r="D3823" s="721">
        <v>1.62</v>
      </c>
    </row>
    <row r="3824" spans="1:4">
      <c r="A3824" s="1079">
        <v>36146</v>
      </c>
      <c r="B3824" s="1080" t="s">
        <v>2700</v>
      </c>
      <c r="C3824" s="1079" t="s">
        <v>30</v>
      </c>
      <c r="D3824" s="718">
        <v>183.6</v>
      </c>
    </row>
    <row r="3825" spans="1:4">
      <c r="A3825" s="719">
        <v>38377</v>
      </c>
      <c r="B3825" s="720" t="s">
        <v>8690</v>
      </c>
      <c r="C3825" s="719" t="s">
        <v>30</v>
      </c>
      <c r="D3825" s="721">
        <v>19.940000000000001</v>
      </c>
    </row>
    <row r="3826" spans="1:4">
      <c r="A3826" s="1079">
        <v>38376</v>
      </c>
      <c r="B3826" s="1080" t="s">
        <v>8691</v>
      </c>
      <c r="C3826" s="1079" t="s">
        <v>30</v>
      </c>
      <c r="D3826" s="718">
        <v>22.73</v>
      </c>
    </row>
    <row r="3827" spans="1:4">
      <c r="A3827" s="719">
        <v>38116</v>
      </c>
      <c r="B3827" s="720" t="s">
        <v>11015</v>
      </c>
      <c r="C3827" s="719" t="s">
        <v>30</v>
      </c>
      <c r="D3827" s="721">
        <v>3.25</v>
      </c>
    </row>
    <row r="3828" spans="1:4">
      <c r="A3828" s="1079">
        <v>38066</v>
      </c>
      <c r="B3828" s="1080" t="s">
        <v>11016</v>
      </c>
      <c r="C3828" s="1079" t="s">
        <v>30</v>
      </c>
      <c r="D3828" s="718">
        <v>5.36</v>
      </c>
    </row>
    <row r="3829" spans="1:4">
      <c r="A3829" s="719">
        <v>38117</v>
      </c>
      <c r="B3829" s="720" t="s">
        <v>11017</v>
      </c>
      <c r="C3829" s="719" t="s">
        <v>30</v>
      </c>
      <c r="D3829" s="721">
        <v>5.53</v>
      </c>
    </row>
    <row r="3830" spans="1:4">
      <c r="A3830" s="1079">
        <v>38067</v>
      </c>
      <c r="B3830" s="1080" t="s">
        <v>11018</v>
      </c>
      <c r="C3830" s="1079" t="s">
        <v>30</v>
      </c>
      <c r="D3830" s="718">
        <v>7.55</v>
      </c>
    </row>
    <row r="3831" spans="1:4">
      <c r="A3831" s="719">
        <v>41757</v>
      </c>
      <c r="B3831" s="720" t="s">
        <v>10308</v>
      </c>
      <c r="C3831" s="719" t="s">
        <v>30</v>
      </c>
      <c r="D3831" s="721">
        <v>16830</v>
      </c>
    </row>
    <row r="3832" spans="1:4" ht="30">
      <c r="A3832" s="1079">
        <v>5080</v>
      </c>
      <c r="B3832" s="1080" t="s">
        <v>9776</v>
      </c>
      <c r="C3832" s="1079" t="s">
        <v>30</v>
      </c>
      <c r="D3832" s="718">
        <v>10.130000000000001</v>
      </c>
    </row>
    <row r="3833" spans="1:4" ht="30">
      <c r="A3833" s="719">
        <v>11522</v>
      </c>
      <c r="B3833" s="720" t="s">
        <v>9777</v>
      </c>
      <c r="C3833" s="719" t="s">
        <v>30</v>
      </c>
      <c r="D3833" s="721">
        <v>12.66</v>
      </c>
    </row>
    <row r="3834" spans="1:4" ht="30">
      <c r="A3834" s="1079">
        <v>11523</v>
      </c>
      <c r="B3834" s="1080" t="s">
        <v>9778</v>
      </c>
      <c r="C3834" s="1079" t="s">
        <v>30</v>
      </c>
      <c r="D3834" s="718">
        <v>11.85</v>
      </c>
    </row>
    <row r="3835" spans="1:4" ht="30">
      <c r="A3835" s="719">
        <v>11524</v>
      </c>
      <c r="B3835" s="720" t="s">
        <v>9779</v>
      </c>
      <c r="C3835" s="719" t="s">
        <v>30</v>
      </c>
      <c r="D3835" s="721">
        <v>24.4</v>
      </c>
    </row>
    <row r="3836" spans="1:4" ht="30">
      <c r="A3836" s="1079">
        <v>38168</v>
      </c>
      <c r="B3836" s="1080" t="s">
        <v>9780</v>
      </c>
      <c r="C3836" s="1079" t="s">
        <v>30</v>
      </c>
      <c r="D3836" s="718">
        <v>117.79</v>
      </c>
    </row>
    <row r="3837" spans="1:4" ht="30">
      <c r="A3837" s="719">
        <v>13393</v>
      </c>
      <c r="B3837" s="720" t="s">
        <v>10149</v>
      </c>
      <c r="C3837" s="719" t="s">
        <v>30</v>
      </c>
      <c r="D3837" s="721">
        <v>234.8</v>
      </c>
    </row>
    <row r="3838" spans="1:4" ht="30">
      <c r="A3838" s="1079">
        <v>13395</v>
      </c>
      <c r="B3838" s="1080" t="s">
        <v>10150</v>
      </c>
      <c r="C3838" s="1079" t="s">
        <v>30</v>
      </c>
      <c r="D3838" s="718">
        <v>281.55</v>
      </c>
    </row>
    <row r="3839" spans="1:4" ht="30">
      <c r="A3839" s="719">
        <v>12039</v>
      </c>
      <c r="B3839" s="720" t="s">
        <v>10151</v>
      </c>
      <c r="C3839" s="719" t="s">
        <v>30</v>
      </c>
      <c r="D3839" s="721">
        <v>376.74</v>
      </c>
    </row>
    <row r="3840" spans="1:4" ht="30">
      <c r="A3840" s="1079">
        <v>13396</v>
      </c>
      <c r="B3840" s="1080" t="s">
        <v>10152</v>
      </c>
      <c r="C3840" s="1079" t="s">
        <v>30</v>
      </c>
      <c r="D3840" s="718">
        <v>602.57000000000005</v>
      </c>
    </row>
    <row r="3841" spans="1:4" ht="30">
      <c r="A3841" s="719">
        <v>13397</v>
      </c>
      <c r="B3841" s="720" t="s">
        <v>10153</v>
      </c>
      <c r="C3841" s="719" t="s">
        <v>30</v>
      </c>
      <c r="D3841" s="721">
        <v>609.04</v>
      </c>
    </row>
    <row r="3842" spans="1:4" ht="30">
      <c r="A3842" s="1079">
        <v>12041</v>
      </c>
      <c r="B3842" s="1080" t="s">
        <v>10154</v>
      </c>
      <c r="C3842" s="1079" t="s">
        <v>30</v>
      </c>
      <c r="D3842" s="718">
        <v>824.22</v>
      </c>
    </row>
    <row r="3843" spans="1:4" ht="30">
      <c r="A3843" s="719">
        <v>12043</v>
      </c>
      <c r="B3843" s="720" t="s">
        <v>10155</v>
      </c>
      <c r="C3843" s="719" t="s">
        <v>30</v>
      </c>
      <c r="D3843" s="721">
        <v>950.39</v>
      </c>
    </row>
    <row r="3844" spans="1:4" ht="30">
      <c r="A3844" s="1079">
        <v>39762</v>
      </c>
      <c r="B3844" s="1080" t="s">
        <v>10156</v>
      </c>
      <c r="C3844" s="1079" t="s">
        <v>30</v>
      </c>
      <c r="D3844" s="718">
        <v>642.1</v>
      </c>
    </row>
    <row r="3845" spans="1:4" ht="30">
      <c r="A3845" s="719">
        <v>12042</v>
      </c>
      <c r="B3845" s="720" t="s">
        <v>10157</v>
      </c>
      <c r="C3845" s="719" t="s">
        <v>30</v>
      </c>
      <c r="D3845" s="721">
        <v>642.26</v>
      </c>
    </row>
    <row r="3846" spans="1:4" ht="30">
      <c r="A3846" s="1079">
        <v>39763</v>
      </c>
      <c r="B3846" s="1080" t="s">
        <v>10158</v>
      </c>
      <c r="C3846" s="1079" t="s">
        <v>30</v>
      </c>
      <c r="D3846" s="718">
        <v>969.05</v>
      </c>
    </row>
    <row r="3847" spans="1:4" ht="30">
      <c r="A3847" s="719">
        <v>39756</v>
      </c>
      <c r="B3847" s="720" t="s">
        <v>10159</v>
      </c>
      <c r="C3847" s="719" t="s">
        <v>30</v>
      </c>
      <c r="D3847" s="721">
        <v>293.8</v>
      </c>
    </row>
    <row r="3848" spans="1:4" ht="30">
      <c r="A3848" s="1079">
        <v>12038</v>
      </c>
      <c r="B3848" s="1080" t="s">
        <v>10160</v>
      </c>
      <c r="C3848" s="1079" t="s">
        <v>30</v>
      </c>
      <c r="D3848" s="718">
        <v>328</v>
      </c>
    </row>
    <row r="3849" spans="1:4" ht="30">
      <c r="A3849" s="719">
        <v>12040</v>
      </c>
      <c r="B3849" s="720" t="s">
        <v>10161</v>
      </c>
      <c r="C3849" s="719" t="s">
        <v>30</v>
      </c>
      <c r="D3849" s="721">
        <v>419.09</v>
      </c>
    </row>
    <row r="3850" spans="1:4" ht="30">
      <c r="A3850" s="1079">
        <v>39757</v>
      </c>
      <c r="B3850" s="1080" t="s">
        <v>10162</v>
      </c>
      <c r="C3850" s="1079" t="s">
        <v>30</v>
      </c>
      <c r="D3850" s="718">
        <v>448.13</v>
      </c>
    </row>
    <row r="3851" spans="1:4" ht="30">
      <c r="A3851" s="719">
        <v>39758</v>
      </c>
      <c r="B3851" s="720" t="s">
        <v>10163</v>
      </c>
      <c r="C3851" s="719" t="s">
        <v>30</v>
      </c>
      <c r="D3851" s="721">
        <v>581.69000000000005</v>
      </c>
    </row>
    <row r="3852" spans="1:4" ht="30">
      <c r="A3852" s="1079">
        <v>39759</v>
      </c>
      <c r="B3852" s="1080" t="s">
        <v>10309</v>
      </c>
      <c r="C3852" s="1079" t="s">
        <v>30</v>
      </c>
      <c r="D3852" s="718">
        <v>794.77</v>
      </c>
    </row>
    <row r="3853" spans="1:4" ht="30">
      <c r="A3853" s="719">
        <v>39760</v>
      </c>
      <c r="B3853" s="720" t="s">
        <v>10164</v>
      </c>
      <c r="C3853" s="719" t="s">
        <v>30</v>
      </c>
      <c r="D3853" s="721">
        <v>798.41</v>
      </c>
    </row>
    <row r="3854" spans="1:4" ht="30">
      <c r="A3854" s="1079">
        <v>39761</v>
      </c>
      <c r="B3854" s="1080" t="s">
        <v>10165</v>
      </c>
      <c r="C3854" s="1079" t="s">
        <v>30</v>
      </c>
      <c r="D3854" s="718">
        <v>1021.85</v>
      </c>
    </row>
    <row r="3855" spans="1:4" ht="30">
      <c r="A3855" s="719">
        <v>39765</v>
      </c>
      <c r="B3855" s="720" t="s">
        <v>10166</v>
      </c>
      <c r="C3855" s="719" t="s">
        <v>30</v>
      </c>
      <c r="D3855" s="721">
        <v>45.37</v>
      </c>
    </row>
    <row r="3856" spans="1:4" ht="30">
      <c r="A3856" s="1079">
        <v>13399</v>
      </c>
      <c r="B3856" s="1080" t="s">
        <v>10167</v>
      </c>
      <c r="C3856" s="1079" t="s">
        <v>30</v>
      </c>
      <c r="D3856" s="718">
        <v>25.8</v>
      </c>
    </row>
    <row r="3857" spans="1:4" ht="30">
      <c r="A3857" s="719">
        <v>39764</v>
      </c>
      <c r="B3857" s="720" t="s">
        <v>10168</v>
      </c>
      <c r="C3857" s="719" t="s">
        <v>30</v>
      </c>
      <c r="D3857" s="721">
        <v>35.479999999999997</v>
      </c>
    </row>
    <row r="3858" spans="1:4">
      <c r="A3858" s="1079">
        <v>4224</v>
      </c>
      <c r="B3858" s="1080" t="s">
        <v>2701</v>
      </c>
      <c r="C3858" s="1079" t="s">
        <v>1415</v>
      </c>
      <c r="D3858" s="718">
        <v>10.91</v>
      </c>
    </row>
    <row r="3859" spans="1:4">
      <c r="A3859" s="719">
        <v>21059</v>
      </c>
      <c r="B3859" s="720" t="s">
        <v>7667</v>
      </c>
      <c r="C3859" s="719" t="s">
        <v>30</v>
      </c>
      <c r="D3859" s="721">
        <v>32.619999999999997</v>
      </c>
    </row>
    <row r="3860" spans="1:4">
      <c r="A3860" s="1079">
        <v>11234</v>
      </c>
      <c r="B3860" s="1080" t="s">
        <v>7668</v>
      </c>
      <c r="C3860" s="1079" t="s">
        <v>30</v>
      </c>
      <c r="D3860" s="718">
        <v>49.17</v>
      </c>
    </row>
    <row r="3861" spans="1:4">
      <c r="A3861" s="719">
        <v>21060</v>
      </c>
      <c r="B3861" s="720" t="s">
        <v>7669</v>
      </c>
      <c r="C3861" s="719" t="s">
        <v>30</v>
      </c>
      <c r="D3861" s="721">
        <v>60.52</v>
      </c>
    </row>
    <row r="3862" spans="1:4">
      <c r="A3862" s="1079">
        <v>21061</v>
      </c>
      <c r="B3862" s="1080" t="s">
        <v>7670</v>
      </c>
      <c r="C3862" s="1079" t="s">
        <v>30</v>
      </c>
      <c r="D3862" s="718">
        <v>75.650000000000006</v>
      </c>
    </row>
    <row r="3863" spans="1:4">
      <c r="A3863" s="719">
        <v>21062</v>
      </c>
      <c r="B3863" s="720" t="s">
        <v>7671</v>
      </c>
      <c r="C3863" s="719" t="s">
        <v>30</v>
      </c>
      <c r="D3863" s="721">
        <v>119.16</v>
      </c>
    </row>
    <row r="3864" spans="1:4">
      <c r="A3864" s="1079">
        <v>11708</v>
      </c>
      <c r="B3864" s="1080" t="s">
        <v>2702</v>
      </c>
      <c r="C3864" s="1079" t="s">
        <v>30</v>
      </c>
      <c r="D3864" s="718">
        <v>13</v>
      </c>
    </row>
    <row r="3865" spans="1:4">
      <c r="A3865" s="719">
        <v>11709</v>
      </c>
      <c r="B3865" s="720" t="s">
        <v>2703</v>
      </c>
      <c r="C3865" s="719" t="s">
        <v>30</v>
      </c>
      <c r="D3865" s="721">
        <v>30.54</v>
      </c>
    </row>
    <row r="3866" spans="1:4">
      <c r="A3866" s="1079">
        <v>11710</v>
      </c>
      <c r="B3866" s="1080" t="s">
        <v>2704</v>
      </c>
      <c r="C3866" s="1079" t="s">
        <v>30</v>
      </c>
      <c r="D3866" s="718">
        <v>70.22</v>
      </c>
    </row>
    <row r="3867" spans="1:4">
      <c r="A3867" s="719">
        <v>11707</v>
      </c>
      <c r="B3867" s="720" t="s">
        <v>2705</v>
      </c>
      <c r="C3867" s="719" t="s">
        <v>30</v>
      </c>
      <c r="D3867" s="721">
        <v>9.74</v>
      </c>
    </row>
    <row r="3868" spans="1:4">
      <c r="A3868" s="1079">
        <v>11739</v>
      </c>
      <c r="B3868" s="1080" t="s">
        <v>7672</v>
      </c>
      <c r="C3868" s="1079" t="s">
        <v>30</v>
      </c>
      <c r="D3868" s="718">
        <v>4.5199999999999996</v>
      </c>
    </row>
    <row r="3869" spans="1:4">
      <c r="A3869" s="719">
        <v>11711</v>
      </c>
      <c r="B3869" s="720" t="s">
        <v>2706</v>
      </c>
      <c r="C3869" s="719" t="s">
        <v>30</v>
      </c>
      <c r="D3869" s="721">
        <v>6.62</v>
      </c>
    </row>
    <row r="3870" spans="1:4">
      <c r="A3870" s="1079">
        <v>5102</v>
      </c>
      <c r="B3870" s="1080" t="s">
        <v>7673</v>
      </c>
      <c r="C3870" s="1079" t="s">
        <v>30</v>
      </c>
      <c r="D3870" s="718">
        <v>6.4</v>
      </c>
    </row>
    <row r="3871" spans="1:4">
      <c r="A3871" s="719">
        <v>11741</v>
      </c>
      <c r="B3871" s="720" t="s">
        <v>7674</v>
      </c>
      <c r="C3871" s="719" t="s">
        <v>30</v>
      </c>
      <c r="D3871" s="721">
        <v>4.66</v>
      </c>
    </row>
    <row r="3872" spans="1:4">
      <c r="A3872" s="1079">
        <v>11743</v>
      </c>
      <c r="B3872" s="1080" t="s">
        <v>7675</v>
      </c>
      <c r="C3872" s="1079" t="s">
        <v>30</v>
      </c>
      <c r="D3872" s="718">
        <v>4.2300000000000004</v>
      </c>
    </row>
    <row r="3873" spans="1:4">
      <c r="A3873" s="719">
        <v>11745</v>
      </c>
      <c r="B3873" s="720" t="s">
        <v>7676</v>
      </c>
      <c r="C3873" s="719" t="s">
        <v>30</v>
      </c>
      <c r="D3873" s="721">
        <v>6.02</v>
      </c>
    </row>
    <row r="3874" spans="1:4">
      <c r="A3874" s="1079">
        <v>25961</v>
      </c>
      <c r="B3874" s="1080" t="s">
        <v>2707</v>
      </c>
      <c r="C3874" s="1079" t="s">
        <v>171</v>
      </c>
      <c r="D3874" s="718">
        <v>4.4400000000000004</v>
      </c>
    </row>
    <row r="3875" spans="1:4">
      <c r="A3875" s="719">
        <v>40985</v>
      </c>
      <c r="B3875" s="720" t="s">
        <v>9100</v>
      </c>
      <c r="C3875" s="719" t="s">
        <v>161</v>
      </c>
      <c r="D3875" s="721">
        <v>782.15</v>
      </c>
    </row>
    <row r="3876" spans="1:4">
      <c r="A3876" s="1079">
        <v>1088</v>
      </c>
      <c r="B3876" s="1080" t="s">
        <v>11997</v>
      </c>
      <c r="C3876" s="1079" t="s">
        <v>30</v>
      </c>
      <c r="D3876" s="718">
        <v>8.07</v>
      </c>
    </row>
    <row r="3877" spans="1:4">
      <c r="A3877" s="719">
        <v>1087</v>
      </c>
      <c r="B3877" s="720" t="s">
        <v>11998</v>
      </c>
      <c r="C3877" s="719" t="s">
        <v>30</v>
      </c>
      <c r="D3877" s="721">
        <v>10.09</v>
      </c>
    </row>
    <row r="3878" spans="1:4">
      <c r="A3878" s="1079">
        <v>38777</v>
      </c>
      <c r="B3878" s="1080" t="s">
        <v>11999</v>
      </c>
      <c r="C3878" s="1079" t="s">
        <v>30</v>
      </c>
      <c r="D3878" s="718">
        <v>20.09</v>
      </c>
    </row>
    <row r="3879" spans="1:4">
      <c r="A3879" s="719">
        <v>1086</v>
      </c>
      <c r="B3879" s="720" t="s">
        <v>12000</v>
      </c>
      <c r="C3879" s="719" t="s">
        <v>30</v>
      </c>
      <c r="D3879" s="721">
        <v>10.6</v>
      </c>
    </row>
    <row r="3880" spans="1:4">
      <c r="A3880" s="1079">
        <v>1079</v>
      </c>
      <c r="B3880" s="1080" t="s">
        <v>12001</v>
      </c>
      <c r="C3880" s="1079" t="s">
        <v>30</v>
      </c>
      <c r="D3880" s="718">
        <v>10.96</v>
      </c>
    </row>
    <row r="3881" spans="1:4">
      <c r="A3881" s="719">
        <v>1082</v>
      </c>
      <c r="B3881" s="720" t="s">
        <v>2708</v>
      </c>
      <c r="C3881" s="719" t="s">
        <v>30</v>
      </c>
      <c r="D3881" s="721">
        <v>95.16</v>
      </c>
    </row>
    <row r="3882" spans="1:4">
      <c r="A3882" s="1079">
        <v>12316</v>
      </c>
      <c r="B3882" s="1080" t="s">
        <v>2709</v>
      </c>
      <c r="C3882" s="1079" t="s">
        <v>30</v>
      </c>
      <c r="D3882" s="718">
        <v>43.61</v>
      </c>
    </row>
    <row r="3883" spans="1:4">
      <c r="A3883" s="719">
        <v>12317</v>
      </c>
      <c r="B3883" s="720" t="s">
        <v>2710</v>
      </c>
      <c r="C3883" s="719" t="s">
        <v>30</v>
      </c>
      <c r="D3883" s="721">
        <v>52.01</v>
      </c>
    </row>
    <row r="3884" spans="1:4">
      <c r="A3884" s="1079">
        <v>12318</v>
      </c>
      <c r="B3884" s="1080" t="s">
        <v>2711</v>
      </c>
      <c r="C3884" s="1079" t="s">
        <v>30</v>
      </c>
      <c r="D3884" s="718">
        <v>59.91</v>
      </c>
    </row>
    <row r="3885" spans="1:4">
      <c r="A3885" s="719">
        <v>5104</v>
      </c>
      <c r="B3885" s="720" t="s">
        <v>7677</v>
      </c>
      <c r="C3885" s="719" t="s">
        <v>26</v>
      </c>
      <c r="D3885" s="721">
        <v>69.38</v>
      </c>
    </row>
    <row r="3886" spans="1:4">
      <c r="A3886" s="1079">
        <v>26023</v>
      </c>
      <c r="B3886" s="1080" t="s">
        <v>7678</v>
      </c>
      <c r="C3886" s="1079" t="s">
        <v>30</v>
      </c>
      <c r="D3886" s="718">
        <v>34.270000000000003</v>
      </c>
    </row>
    <row r="3887" spans="1:4">
      <c r="A3887" s="719">
        <v>2710</v>
      </c>
      <c r="B3887" s="720" t="s">
        <v>7679</v>
      </c>
      <c r="C3887" s="719" t="s">
        <v>30</v>
      </c>
      <c r="D3887" s="721">
        <v>27.37</v>
      </c>
    </row>
    <row r="3888" spans="1:4">
      <c r="A3888" s="1079">
        <v>14575</v>
      </c>
      <c r="B3888" s="1080" t="s">
        <v>2712</v>
      </c>
      <c r="C3888" s="1079" t="s">
        <v>30</v>
      </c>
      <c r="D3888" s="718">
        <v>2136096.87</v>
      </c>
    </row>
    <row r="3889" spans="1:4">
      <c r="A3889" s="719">
        <v>20033</v>
      </c>
      <c r="B3889" s="720" t="s">
        <v>2713</v>
      </c>
      <c r="C3889" s="719" t="s">
        <v>30</v>
      </c>
      <c r="D3889" s="721">
        <v>19.010000000000002</v>
      </c>
    </row>
    <row r="3890" spans="1:4">
      <c r="A3890" s="1079">
        <v>20034</v>
      </c>
      <c r="B3890" s="1080" t="s">
        <v>2714</v>
      </c>
      <c r="C3890" s="1079" t="s">
        <v>30</v>
      </c>
      <c r="D3890" s="718">
        <v>31.15</v>
      </c>
    </row>
    <row r="3891" spans="1:4">
      <c r="A3891" s="719">
        <v>20035</v>
      </c>
      <c r="B3891" s="720" t="s">
        <v>2715</v>
      </c>
      <c r="C3891" s="719" t="s">
        <v>30</v>
      </c>
      <c r="D3891" s="721">
        <v>34.68</v>
      </c>
    </row>
    <row r="3892" spans="1:4">
      <c r="A3892" s="1079">
        <v>20036</v>
      </c>
      <c r="B3892" s="1080" t="s">
        <v>2716</v>
      </c>
      <c r="C3892" s="1079" t="s">
        <v>30</v>
      </c>
      <c r="D3892" s="718">
        <v>50.15</v>
      </c>
    </row>
    <row r="3893" spans="1:4">
      <c r="A3893" s="719">
        <v>20037</v>
      </c>
      <c r="B3893" s="720" t="s">
        <v>2717</v>
      </c>
      <c r="C3893" s="719" t="s">
        <v>30</v>
      </c>
      <c r="D3893" s="721">
        <v>102.31</v>
      </c>
    </row>
    <row r="3894" spans="1:4">
      <c r="A3894" s="1079">
        <v>20038</v>
      </c>
      <c r="B3894" s="1080" t="s">
        <v>2718</v>
      </c>
      <c r="C3894" s="1079" t="s">
        <v>30</v>
      </c>
      <c r="D3894" s="718">
        <v>188.78</v>
      </c>
    </row>
    <row r="3895" spans="1:4">
      <c r="A3895" s="719">
        <v>20039</v>
      </c>
      <c r="B3895" s="720" t="s">
        <v>2719</v>
      </c>
      <c r="C3895" s="719" t="s">
        <v>30</v>
      </c>
      <c r="D3895" s="721">
        <v>266.66000000000003</v>
      </c>
    </row>
    <row r="3896" spans="1:4">
      <c r="A3896" s="1079">
        <v>20040</v>
      </c>
      <c r="B3896" s="1080" t="s">
        <v>2720</v>
      </c>
      <c r="C3896" s="1079" t="s">
        <v>30</v>
      </c>
      <c r="D3896" s="718">
        <v>340.09</v>
      </c>
    </row>
    <row r="3897" spans="1:4">
      <c r="A3897" s="719">
        <v>20041</v>
      </c>
      <c r="B3897" s="720" t="s">
        <v>2721</v>
      </c>
      <c r="C3897" s="719" t="s">
        <v>30</v>
      </c>
      <c r="D3897" s="721">
        <v>343.26</v>
      </c>
    </row>
    <row r="3898" spans="1:4">
      <c r="A3898" s="1079">
        <v>20043</v>
      </c>
      <c r="B3898" s="1080" t="s">
        <v>2722</v>
      </c>
      <c r="C3898" s="1079" t="s">
        <v>30</v>
      </c>
      <c r="D3898" s="718">
        <v>1.88</v>
      </c>
    </row>
    <row r="3899" spans="1:4">
      <c r="A3899" s="719">
        <v>20044</v>
      </c>
      <c r="B3899" s="720" t="s">
        <v>2723</v>
      </c>
      <c r="C3899" s="719" t="s">
        <v>30</v>
      </c>
      <c r="D3899" s="721">
        <v>2.29</v>
      </c>
    </row>
    <row r="3900" spans="1:4">
      <c r="A3900" s="1079">
        <v>20042</v>
      </c>
      <c r="B3900" s="1080" t="s">
        <v>2724</v>
      </c>
      <c r="C3900" s="1079" t="s">
        <v>30</v>
      </c>
      <c r="D3900" s="718">
        <v>1.72</v>
      </c>
    </row>
    <row r="3901" spans="1:4">
      <c r="A3901" s="719">
        <v>20046</v>
      </c>
      <c r="B3901" s="720" t="s">
        <v>8692</v>
      </c>
      <c r="C3901" s="719" t="s">
        <v>30</v>
      </c>
      <c r="D3901" s="721">
        <v>9.66</v>
      </c>
    </row>
    <row r="3902" spans="1:4">
      <c r="A3902" s="1079">
        <v>20047</v>
      </c>
      <c r="B3902" s="1080" t="s">
        <v>8693</v>
      </c>
      <c r="C3902" s="1079" t="s">
        <v>30</v>
      </c>
      <c r="D3902" s="718">
        <v>27.97</v>
      </c>
    </row>
    <row r="3903" spans="1:4">
      <c r="A3903" s="719">
        <v>20045</v>
      </c>
      <c r="B3903" s="720" t="s">
        <v>8694</v>
      </c>
      <c r="C3903" s="719" t="s">
        <v>30</v>
      </c>
      <c r="D3903" s="721">
        <v>4.58</v>
      </c>
    </row>
    <row r="3904" spans="1:4">
      <c r="A3904" s="1079">
        <v>20972</v>
      </c>
      <c r="B3904" s="1080" t="s">
        <v>7680</v>
      </c>
      <c r="C3904" s="1079" t="s">
        <v>30</v>
      </c>
      <c r="D3904" s="718">
        <v>89.99</v>
      </c>
    </row>
    <row r="3905" spans="1:4">
      <c r="A3905" s="719">
        <v>20032</v>
      </c>
      <c r="B3905" s="720" t="s">
        <v>7681</v>
      </c>
      <c r="C3905" s="719" t="s">
        <v>30</v>
      </c>
      <c r="D3905" s="721">
        <v>21.29</v>
      </c>
    </row>
    <row r="3906" spans="1:4">
      <c r="A3906" s="1079">
        <v>11321</v>
      </c>
      <c r="B3906" s="1080" t="s">
        <v>7682</v>
      </c>
      <c r="C3906" s="1079" t="s">
        <v>30</v>
      </c>
      <c r="D3906" s="718">
        <v>18.66</v>
      </c>
    </row>
    <row r="3907" spans="1:4">
      <c r="A3907" s="719">
        <v>11323</v>
      </c>
      <c r="B3907" s="720" t="s">
        <v>7683</v>
      </c>
      <c r="C3907" s="719" t="s">
        <v>30</v>
      </c>
      <c r="D3907" s="721">
        <v>22.3</v>
      </c>
    </row>
    <row r="3908" spans="1:4">
      <c r="A3908" s="1079">
        <v>20327</v>
      </c>
      <c r="B3908" s="1080" t="s">
        <v>7684</v>
      </c>
      <c r="C3908" s="1079" t="s">
        <v>30</v>
      </c>
      <c r="D3908" s="718">
        <v>13.19</v>
      </c>
    </row>
    <row r="3909" spans="1:4">
      <c r="A3909" s="719">
        <v>25966</v>
      </c>
      <c r="B3909" s="720" t="s">
        <v>2725</v>
      </c>
      <c r="C3909" s="719" t="s">
        <v>1415</v>
      </c>
      <c r="D3909" s="721">
        <v>13.94</v>
      </c>
    </row>
    <row r="3910" spans="1:4" ht="30">
      <c r="A3910" s="1079">
        <v>13390</v>
      </c>
      <c r="B3910" s="1080" t="s">
        <v>7685</v>
      </c>
      <c r="C3910" s="1079" t="s">
        <v>30</v>
      </c>
      <c r="D3910" s="718">
        <v>55.04</v>
      </c>
    </row>
    <row r="3911" spans="1:4">
      <c r="A3911" s="719">
        <v>6034</v>
      </c>
      <c r="B3911" s="720" t="s">
        <v>7686</v>
      </c>
      <c r="C3911" s="719" t="s">
        <v>30</v>
      </c>
      <c r="D3911" s="721">
        <v>10.029999999999999</v>
      </c>
    </row>
    <row r="3912" spans="1:4">
      <c r="A3912" s="1079">
        <v>6036</v>
      </c>
      <c r="B3912" s="1080" t="s">
        <v>7687</v>
      </c>
      <c r="C3912" s="1079" t="s">
        <v>30</v>
      </c>
      <c r="D3912" s="718">
        <v>13.65</v>
      </c>
    </row>
    <row r="3913" spans="1:4">
      <c r="A3913" s="719">
        <v>6031</v>
      </c>
      <c r="B3913" s="720" t="s">
        <v>7688</v>
      </c>
      <c r="C3913" s="719" t="s">
        <v>30</v>
      </c>
      <c r="D3913" s="721">
        <v>16.04</v>
      </c>
    </row>
    <row r="3914" spans="1:4">
      <c r="A3914" s="1079">
        <v>6029</v>
      </c>
      <c r="B3914" s="1080" t="s">
        <v>11019</v>
      </c>
      <c r="C3914" s="1079" t="s">
        <v>30</v>
      </c>
      <c r="D3914" s="718">
        <v>16.22</v>
      </c>
    </row>
    <row r="3915" spans="1:4">
      <c r="A3915" s="719">
        <v>6033</v>
      </c>
      <c r="B3915" s="720" t="s">
        <v>11020</v>
      </c>
      <c r="C3915" s="719" t="s">
        <v>30</v>
      </c>
      <c r="D3915" s="721">
        <v>21.37</v>
      </c>
    </row>
    <row r="3916" spans="1:4">
      <c r="A3916" s="1079">
        <v>11672</v>
      </c>
      <c r="B3916" s="1080" t="s">
        <v>7689</v>
      </c>
      <c r="C3916" s="1079" t="s">
        <v>30</v>
      </c>
      <c r="D3916" s="718">
        <v>46.5</v>
      </c>
    </row>
    <row r="3917" spans="1:4">
      <c r="A3917" s="719">
        <v>11669</v>
      </c>
      <c r="B3917" s="720" t="s">
        <v>7690</v>
      </c>
      <c r="C3917" s="719" t="s">
        <v>30</v>
      </c>
      <c r="D3917" s="721">
        <v>44.28</v>
      </c>
    </row>
    <row r="3918" spans="1:4">
      <c r="A3918" s="1079">
        <v>11670</v>
      </c>
      <c r="B3918" s="1080" t="s">
        <v>7691</v>
      </c>
      <c r="C3918" s="1079" t="s">
        <v>30</v>
      </c>
      <c r="D3918" s="718">
        <v>16.96</v>
      </c>
    </row>
    <row r="3919" spans="1:4">
      <c r="A3919" s="719">
        <v>20055</v>
      </c>
      <c r="B3919" s="720" t="s">
        <v>7692</v>
      </c>
      <c r="C3919" s="719" t="s">
        <v>30</v>
      </c>
      <c r="D3919" s="721">
        <v>33.159999999999997</v>
      </c>
    </row>
    <row r="3920" spans="1:4">
      <c r="A3920" s="1079">
        <v>11671</v>
      </c>
      <c r="B3920" s="1080" t="s">
        <v>7693</v>
      </c>
      <c r="C3920" s="1079" t="s">
        <v>30</v>
      </c>
      <c r="D3920" s="718">
        <v>71.16</v>
      </c>
    </row>
    <row r="3921" spans="1:4">
      <c r="A3921" s="719">
        <v>6032</v>
      </c>
      <c r="B3921" s="720" t="s">
        <v>7694</v>
      </c>
      <c r="C3921" s="719" t="s">
        <v>30</v>
      </c>
      <c r="D3921" s="721">
        <v>20.32</v>
      </c>
    </row>
    <row r="3922" spans="1:4">
      <c r="A3922" s="1079">
        <v>11673</v>
      </c>
      <c r="B3922" s="1080" t="s">
        <v>7695</v>
      </c>
      <c r="C3922" s="1079" t="s">
        <v>30</v>
      </c>
      <c r="D3922" s="718">
        <v>16</v>
      </c>
    </row>
    <row r="3923" spans="1:4">
      <c r="A3923" s="719">
        <v>11674</v>
      </c>
      <c r="B3923" s="720" t="s">
        <v>7696</v>
      </c>
      <c r="C3923" s="719" t="s">
        <v>30</v>
      </c>
      <c r="D3923" s="721">
        <v>20.61</v>
      </c>
    </row>
    <row r="3924" spans="1:4">
      <c r="A3924" s="1079">
        <v>11675</v>
      </c>
      <c r="B3924" s="1080" t="s">
        <v>7697</v>
      </c>
      <c r="C3924" s="1079" t="s">
        <v>30</v>
      </c>
      <c r="D3924" s="718">
        <v>32.72</v>
      </c>
    </row>
    <row r="3925" spans="1:4">
      <c r="A3925" s="719">
        <v>11676</v>
      </c>
      <c r="B3925" s="720" t="s">
        <v>7698</v>
      </c>
      <c r="C3925" s="719" t="s">
        <v>30</v>
      </c>
      <c r="D3925" s="721">
        <v>43.76</v>
      </c>
    </row>
    <row r="3926" spans="1:4">
      <c r="A3926" s="1079">
        <v>11677</v>
      </c>
      <c r="B3926" s="1080" t="s">
        <v>7699</v>
      </c>
      <c r="C3926" s="1079" t="s">
        <v>30</v>
      </c>
      <c r="D3926" s="718">
        <v>45.2</v>
      </c>
    </row>
    <row r="3927" spans="1:4">
      <c r="A3927" s="719">
        <v>11678</v>
      </c>
      <c r="B3927" s="720" t="s">
        <v>7700</v>
      </c>
      <c r="C3927" s="719" t="s">
        <v>30</v>
      </c>
      <c r="D3927" s="721">
        <v>82.78</v>
      </c>
    </row>
    <row r="3928" spans="1:4">
      <c r="A3928" s="1079">
        <v>6038</v>
      </c>
      <c r="B3928" s="1080" t="s">
        <v>7701</v>
      </c>
      <c r="C3928" s="1079" t="s">
        <v>30</v>
      </c>
      <c r="D3928" s="718">
        <v>5.25</v>
      </c>
    </row>
    <row r="3929" spans="1:4">
      <c r="A3929" s="719">
        <v>11718</v>
      </c>
      <c r="B3929" s="720" t="s">
        <v>7702</v>
      </c>
      <c r="C3929" s="719" t="s">
        <v>30</v>
      </c>
      <c r="D3929" s="721">
        <v>14.97</v>
      </c>
    </row>
    <row r="3930" spans="1:4">
      <c r="A3930" s="1079">
        <v>6037</v>
      </c>
      <c r="B3930" s="1080" t="s">
        <v>7703</v>
      </c>
      <c r="C3930" s="1079" t="s">
        <v>30</v>
      </c>
      <c r="D3930" s="718">
        <v>10.92</v>
      </c>
    </row>
    <row r="3931" spans="1:4">
      <c r="A3931" s="719">
        <v>11719</v>
      </c>
      <c r="B3931" s="720" t="s">
        <v>7704</v>
      </c>
      <c r="C3931" s="719" t="s">
        <v>30</v>
      </c>
      <c r="D3931" s="721">
        <v>12.15</v>
      </c>
    </row>
    <row r="3932" spans="1:4">
      <c r="A3932" s="1079">
        <v>6019</v>
      </c>
      <c r="B3932" s="1080" t="s">
        <v>2726</v>
      </c>
      <c r="C3932" s="1079" t="s">
        <v>30</v>
      </c>
      <c r="D3932" s="718">
        <v>29.12</v>
      </c>
    </row>
    <row r="3933" spans="1:4">
      <c r="A3933" s="719">
        <v>6010</v>
      </c>
      <c r="B3933" s="720" t="s">
        <v>2727</v>
      </c>
      <c r="C3933" s="719" t="s">
        <v>30</v>
      </c>
      <c r="D3933" s="721">
        <v>50.1</v>
      </c>
    </row>
    <row r="3934" spans="1:4">
      <c r="A3934" s="1079">
        <v>6017</v>
      </c>
      <c r="B3934" s="1080" t="s">
        <v>2728</v>
      </c>
      <c r="C3934" s="1079" t="s">
        <v>30</v>
      </c>
      <c r="D3934" s="718">
        <v>39.69</v>
      </c>
    </row>
    <row r="3935" spans="1:4">
      <c r="A3935" s="719">
        <v>6020</v>
      </c>
      <c r="B3935" s="720" t="s">
        <v>2729</v>
      </c>
      <c r="C3935" s="719" t="s">
        <v>30</v>
      </c>
      <c r="D3935" s="721">
        <v>17.489999999999998</v>
      </c>
    </row>
    <row r="3936" spans="1:4">
      <c r="A3936" s="1079">
        <v>6028</v>
      </c>
      <c r="B3936" s="1080" t="s">
        <v>2730</v>
      </c>
      <c r="C3936" s="1079" t="s">
        <v>30</v>
      </c>
      <c r="D3936" s="718">
        <v>69.790000000000006</v>
      </c>
    </row>
    <row r="3937" spans="1:4">
      <c r="A3937" s="719">
        <v>6011</v>
      </c>
      <c r="B3937" s="720" t="s">
        <v>2731</v>
      </c>
      <c r="C3937" s="719" t="s">
        <v>30</v>
      </c>
      <c r="D3937" s="721">
        <v>144.74</v>
      </c>
    </row>
    <row r="3938" spans="1:4">
      <c r="A3938" s="1079">
        <v>6012</v>
      </c>
      <c r="B3938" s="1080" t="s">
        <v>2732</v>
      </c>
      <c r="C3938" s="1079" t="s">
        <v>30</v>
      </c>
      <c r="D3938" s="718">
        <v>267.64</v>
      </c>
    </row>
    <row r="3939" spans="1:4">
      <c r="A3939" s="719">
        <v>6016</v>
      </c>
      <c r="B3939" s="720" t="s">
        <v>2733</v>
      </c>
      <c r="C3939" s="719" t="s">
        <v>30</v>
      </c>
      <c r="D3939" s="721">
        <v>18.45</v>
      </c>
    </row>
    <row r="3940" spans="1:4">
      <c r="A3940" s="1079">
        <v>6027</v>
      </c>
      <c r="B3940" s="1080" t="s">
        <v>2734</v>
      </c>
      <c r="C3940" s="1079" t="s">
        <v>30</v>
      </c>
      <c r="D3940" s="718">
        <v>456.09</v>
      </c>
    </row>
    <row r="3941" spans="1:4">
      <c r="A3941" s="719">
        <v>6013</v>
      </c>
      <c r="B3941" s="720" t="s">
        <v>2735</v>
      </c>
      <c r="C3941" s="719" t="s">
        <v>30</v>
      </c>
      <c r="D3941" s="721">
        <v>55.1</v>
      </c>
    </row>
    <row r="3942" spans="1:4">
      <c r="A3942" s="1079">
        <v>6015</v>
      </c>
      <c r="B3942" s="1080" t="s">
        <v>2736</v>
      </c>
      <c r="C3942" s="1079" t="s">
        <v>30</v>
      </c>
      <c r="D3942" s="718">
        <v>80.12</v>
      </c>
    </row>
    <row r="3943" spans="1:4">
      <c r="A3943" s="719">
        <v>6014</v>
      </c>
      <c r="B3943" s="720" t="s">
        <v>2737</v>
      </c>
      <c r="C3943" s="719" t="s">
        <v>30</v>
      </c>
      <c r="D3943" s="721">
        <v>76.599999999999994</v>
      </c>
    </row>
    <row r="3944" spans="1:4">
      <c r="A3944" s="1079">
        <v>6006</v>
      </c>
      <c r="B3944" s="1080" t="s">
        <v>2738</v>
      </c>
      <c r="C3944" s="1079" t="s">
        <v>30</v>
      </c>
      <c r="D3944" s="718">
        <v>39.9</v>
      </c>
    </row>
    <row r="3945" spans="1:4">
      <c r="A3945" s="719">
        <v>6005</v>
      </c>
      <c r="B3945" s="720" t="s">
        <v>2739</v>
      </c>
      <c r="C3945" s="719" t="s">
        <v>30</v>
      </c>
      <c r="D3945" s="721">
        <v>45.01</v>
      </c>
    </row>
    <row r="3946" spans="1:4">
      <c r="A3946" s="1079">
        <v>11756</v>
      </c>
      <c r="B3946" s="1080" t="s">
        <v>7705</v>
      </c>
      <c r="C3946" s="1079" t="s">
        <v>30</v>
      </c>
      <c r="D3946" s="718">
        <v>21.49</v>
      </c>
    </row>
    <row r="3947" spans="1:4">
      <c r="A3947" s="719">
        <v>10904</v>
      </c>
      <c r="B3947" s="720" t="s">
        <v>7706</v>
      </c>
      <c r="C3947" s="719" t="s">
        <v>30</v>
      </c>
      <c r="D3947" s="721">
        <v>126</v>
      </c>
    </row>
    <row r="3948" spans="1:4">
      <c r="A3948" s="1079">
        <v>11752</v>
      </c>
      <c r="B3948" s="1080" t="s">
        <v>2740</v>
      </c>
      <c r="C3948" s="1079" t="s">
        <v>30</v>
      </c>
      <c r="D3948" s="718">
        <v>12.39</v>
      </c>
    </row>
    <row r="3949" spans="1:4">
      <c r="A3949" s="719">
        <v>11753</v>
      </c>
      <c r="B3949" s="720" t="s">
        <v>2741</v>
      </c>
      <c r="C3949" s="719" t="s">
        <v>30</v>
      </c>
      <c r="D3949" s="721">
        <v>14.8</v>
      </c>
    </row>
    <row r="3950" spans="1:4">
      <c r="A3950" s="1079">
        <v>6021</v>
      </c>
      <c r="B3950" s="1080" t="s">
        <v>2742</v>
      </c>
      <c r="C3950" s="1079" t="s">
        <v>30</v>
      </c>
      <c r="D3950" s="718">
        <v>41.07</v>
      </c>
    </row>
    <row r="3951" spans="1:4">
      <c r="A3951" s="719">
        <v>6024</v>
      </c>
      <c r="B3951" s="720" t="s">
        <v>10169</v>
      </c>
      <c r="C3951" s="719" t="s">
        <v>30</v>
      </c>
      <c r="D3951" s="721">
        <v>42.45</v>
      </c>
    </row>
    <row r="3952" spans="1:4">
      <c r="A3952" s="1079">
        <v>38379</v>
      </c>
      <c r="B3952" s="1080" t="s">
        <v>8695</v>
      </c>
      <c r="C3952" s="1079" t="s">
        <v>29</v>
      </c>
      <c r="D3952" s="718">
        <v>26.67</v>
      </c>
    </row>
    <row r="3953" spans="1:4">
      <c r="A3953" s="719">
        <v>13897</v>
      </c>
      <c r="B3953" s="720" t="s">
        <v>2743</v>
      </c>
      <c r="C3953" s="719" t="s">
        <v>30</v>
      </c>
      <c r="D3953" s="721">
        <v>7717.43</v>
      </c>
    </row>
    <row r="3954" spans="1:4">
      <c r="A3954" s="1079">
        <v>10640</v>
      </c>
      <c r="B3954" s="1080" t="s">
        <v>7707</v>
      </c>
      <c r="C3954" s="1079" t="s">
        <v>30</v>
      </c>
      <c r="D3954" s="718">
        <v>16714.34</v>
      </c>
    </row>
    <row r="3955" spans="1:4">
      <c r="A3955" s="719">
        <v>11086</v>
      </c>
      <c r="B3955" s="720" t="s">
        <v>7708</v>
      </c>
      <c r="C3955" s="719" t="s">
        <v>25</v>
      </c>
      <c r="D3955" s="721">
        <v>44.68</v>
      </c>
    </row>
    <row r="3956" spans="1:4">
      <c r="A3956" s="1079">
        <v>34356</v>
      </c>
      <c r="B3956" s="1080" t="s">
        <v>2744</v>
      </c>
      <c r="C3956" s="1079" t="s">
        <v>26</v>
      </c>
      <c r="D3956" s="718">
        <v>3.18</v>
      </c>
    </row>
    <row r="3957" spans="1:4">
      <c r="A3957" s="719">
        <v>34357</v>
      </c>
      <c r="B3957" s="720" t="s">
        <v>2745</v>
      </c>
      <c r="C3957" s="719" t="s">
        <v>26</v>
      </c>
      <c r="D3957" s="721">
        <v>3.53</v>
      </c>
    </row>
    <row r="3958" spans="1:4">
      <c r="A3958" s="1079">
        <v>37329</v>
      </c>
      <c r="B3958" s="1080" t="s">
        <v>2746</v>
      </c>
      <c r="C3958" s="1079" t="s">
        <v>26</v>
      </c>
      <c r="D3958" s="718">
        <v>48.76</v>
      </c>
    </row>
    <row r="3959" spans="1:4">
      <c r="A3959" s="719">
        <v>37398</v>
      </c>
      <c r="B3959" s="720" t="s">
        <v>2747</v>
      </c>
      <c r="C3959" s="719" t="s">
        <v>26</v>
      </c>
      <c r="D3959" s="721">
        <v>62.41</v>
      </c>
    </row>
    <row r="3960" spans="1:4">
      <c r="A3960" s="1079">
        <v>2510</v>
      </c>
      <c r="B3960" s="1080" t="s">
        <v>12002</v>
      </c>
      <c r="C3960" s="1079" t="s">
        <v>30</v>
      </c>
      <c r="D3960" s="718">
        <v>9.98</v>
      </c>
    </row>
    <row r="3961" spans="1:4" ht="30">
      <c r="A3961" s="719">
        <v>12359</v>
      </c>
      <c r="B3961" s="720" t="s">
        <v>10310</v>
      </c>
      <c r="C3961" s="719" t="s">
        <v>30</v>
      </c>
      <c r="D3961" s="721">
        <v>95.28</v>
      </c>
    </row>
    <row r="3962" spans="1:4">
      <c r="A3962" s="1079">
        <v>5320</v>
      </c>
      <c r="B3962" s="1080" t="s">
        <v>2748</v>
      </c>
      <c r="C3962" s="1079" t="s">
        <v>1415</v>
      </c>
      <c r="D3962" s="718">
        <v>27.88</v>
      </c>
    </row>
    <row r="3963" spans="1:4">
      <c r="A3963" s="719">
        <v>7353</v>
      </c>
      <c r="B3963" s="720" t="s">
        <v>2749</v>
      </c>
      <c r="C3963" s="719" t="s">
        <v>1415</v>
      </c>
      <c r="D3963" s="721">
        <v>18.600000000000001</v>
      </c>
    </row>
    <row r="3964" spans="1:4">
      <c r="A3964" s="1079">
        <v>36144</v>
      </c>
      <c r="B3964" s="1080" t="s">
        <v>2750</v>
      </c>
      <c r="C3964" s="1079" t="s">
        <v>30</v>
      </c>
      <c r="D3964" s="718">
        <v>1.2</v>
      </c>
    </row>
    <row r="3965" spans="1:4">
      <c r="A3965" s="719">
        <v>10518</v>
      </c>
      <c r="B3965" s="720" t="s">
        <v>2751</v>
      </c>
      <c r="C3965" s="719" t="s">
        <v>30</v>
      </c>
      <c r="D3965" s="721">
        <v>60.41</v>
      </c>
    </row>
    <row r="3966" spans="1:4" ht="45">
      <c r="A3966" s="1079">
        <v>36530</v>
      </c>
      <c r="B3966" s="1080" t="s">
        <v>10311</v>
      </c>
      <c r="C3966" s="1079" t="s">
        <v>30</v>
      </c>
      <c r="D3966" s="718">
        <v>192430.57</v>
      </c>
    </row>
    <row r="3967" spans="1:4" ht="45">
      <c r="A3967" s="719">
        <v>6046</v>
      </c>
      <c r="B3967" s="720" t="s">
        <v>10312</v>
      </c>
      <c r="C3967" s="719" t="s">
        <v>30</v>
      </c>
      <c r="D3967" s="721">
        <v>208721</v>
      </c>
    </row>
    <row r="3968" spans="1:4" ht="45">
      <c r="A3968" s="1079">
        <v>36531</v>
      </c>
      <c r="B3968" s="1080" t="s">
        <v>10313</v>
      </c>
      <c r="C3968" s="1079" t="s">
        <v>30</v>
      </c>
      <c r="D3968" s="718">
        <v>216357.12</v>
      </c>
    </row>
    <row r="3969" spans="1:4">
      <c r="A3969" s="719">
        <v>34684</v>
      </c>
      <c r="B3969" s="720" t="s">
        <v>2752</v>
      </c>
      <c r="C3969" s="719" t="s">
        <v>0</v>
      </c>
      <c r="D3969" s="721">
        <v>183.3</v>
      </c>
    </row>
    <row r="3970" spans="1:4">
      <c r="A3970" s="1079">
        <v>34683</v>
      </c>
      <c r="B3970" s="1080" t="s">
        <v>2753</v>
      </c>
      <c r="C3970" s="1079" t="s">
        <v>0</v>
      </c>
      <c r="D3970" s="718">
        <v>114.56</v>
      </c>
    </row>
    <row r="3971" spans="1:4">
      <c r="A3971" s="719">
        <v>533</v>
      </c>
      <c r="B3971" s="720" t="s">
        <v>7709</v>
      </c>
      <c r="C3971" s="719" t="s">
        <v>0</v>
      </c>
      <c r="D3971" s="721">
        <v>15.78</v>
      </c>
    </row>
    <row r="3972" spans="1:4">
      <c r="A3972" s="1079">
        <v>10515</v>
      </c>
      <c r="B3972" s="1080" t="s">
        <v>7710</v>
      </c>
      <c r="C3972" s="1079" t="s">
        <v>0</v>
      </c>
      <c r="D3972" s="718">
        <v>40.69</v>
      </c>
    </row>
    <row r="3973" spans="1:4">
      <c r="A3973" s="719">
        <v>536</v>
      </c>
      <c r="B3973" s="720" t="s">
        <v>7711</v>
      </c>
      <c r="C3973" s="719" t="s">
        <v>0</v>
      </c>
      <c r="D3973" s="721">
        <v>26.74</v>
      </c>
    </row>
    <row r="3974" spans="1:4">
      <c r="A3974" s="1079">
        <v>153</v>
      </c>
      <c r="B3974" s="1080" t="s">
        <v>7712</v>
      </c>
      <c r="C3974" s="1079" t="s">
        <v>1415</v>
      </c>
      <c r="D3974" s="718">
        <v>88.58</v>
      </c>
    </row>
    <row r="3975" spans="1:4">
      <c r="A3975" s="719">
        <v>34682</v>
      </c>
      <c r="B3975" s="720" t="s">
        <v>2754</v>
      </c>
      <c r="C3975" s="719" t="s">
        <v>0</v>
      </c>
      <c r="D3975" s="721">
        <v>87.6</v>
      </c>
    </row>
    <row r="3976" spans="1:4">
      <c r="A3976" s="1079">
        <v>20205</v>
      </c>
      <c r="B3976" s="1080" t="s">
        <v>10314</v>
      </c>
      <c r="C3976" s="1079" t="s">
        <v>29</v>
      </c>
      <c r="D3976" s="718">
        <v>0.84</v>
      </c>
    </row>
    <row r="3977" spans="1:4">
      <c r="A3977" s="719">
        <v>4408</v>
      </c>
      <c r="B3977" s="720" t="s">
        <v>8696</v>
      </c>
      <c r="C3977" s="719" t="s">
        <v>29</v>
      </c>
      <c r="D3977" s="721">
        <v>1.06</v>
      </c>
    </row>
    <row r="3978" spans="1:4">
      <c r="A3978" s="1079">
        <v>4412</v>
      </c>
      <c r="B3978" s="1080" t="s">
        <v>8697</v>
      </c>
      <c r="C3978" s="1079" t="s">
        <v>29</v>
      </c>
      <c r="D3978" s="718">
        <v>0.78</v>
      </c>
    </row>
    <row r="3979" spans="1:4">
      <c r="A3979" s="719">
        <v>10559</v>
      </c>
      <c r="B3979" s="720" t="s">
        <v>2755</v>
      </c>
      <c r="C3979" s="719" t="s">
        <v>30</v>
      </c>
      <c r="D3979" s="721">
        <v>2171</v>
      </c>
    </row>
    <row r="3980" spans="1:4">
      <c r="A3980" s="1079">
        <v>10664</v>
      </c>
      <c r="B3980" s="1080" t="s">
        <v>7713</v>
      </c>
      <c r="C3980" s="1079" t="s">
        <v>30</v>
      </c>
      <c r="D3980" s="718">
        <v>5900.31</v>
      </c>
    </row>
    <row r="3981" spans="1:4">
      <c r="A3981" s="719">
        <v>36250</v>
      </c>
      <c r="B3981" s="720" t="s">
        <v>10315</v>
      </c>
      <c r="C3981" s="719" t="s">
        <v>29</v>
      </c>
      <c r="D3981" s="721">
        <v>2.73</v>
      </c>
    </row>
    <row r="3982" spans="1:4">
      <c r="A3982" s="1079">
        <v>10857</v>
      </c>
      <c r="B3982" s="1080" t="s">
        <v>2756</v>
      </c>
      <c r="C3982" s="1079" t="s">
        <v>29</v>
      </c>
      <c r="D3982" s="718">
        <v>26.1</v>
      </c>
    </row>
    <row r="3983" spans="1:4">
      <c r="A3983" s="719">
        <v>4803</v>
      </c>
      <c r="B3983" s="720" t="s">
        <v>8698</v>
      </c>
      <c r="C3983" s="719" t="s">
        <v>29</v>
      </c>
      <c r="D3983" s="721">
        <v>20.56</v>
      </c>
    </row>
    <row r="3984" spans="1:4">
      <c r="A3984" s="1079">
        <v>6186</v>
      </c>
      <c r="B3984" s="1080" t="s">
        <v>2757</v>
      </c>
      <c r="C3984" s="1079" t="s">
        <v>29</v>
      </c>
      <c r="D3984" s="718">
        <v>4.0999999999999996</v>
      </c>
    </row>
    <row r="3985" spans="1:4">
      <c r="A3985" s="719">
        <v>4829</v>
      </c>
      <c r="B3985" s="720" t="s">
        <v>7714</v>
      </c>
      <c r="C3985" s="719" t="s">
        <v>29</v>
      </c>
      <c r="D3985" s="721">
        <v>13.09</v>
      </c>
    </row>
    <row r="3986" spans="1:4" ht="30">
      <c r="A3986" s="1079">
        <v>20231</v>
      </c>
      <c r="B3986" s="1080" t="s">
        <v>12003</v>
      </c>
      <c r="C3986" s="1079" t="s">
        <v>29</v>
      </c>
      <c r="D3986" s="718">
        <v>23.07</v>
      </c>
    </row>
    <row r="3987" spans="1:4">
      <c r="A3987" s="719">
        <v>4804</v>
      </c>
      <c r="B3987" s="720" t="s">
        <v>8699</v>
      </c>
      <c r="C3987" s="719" t="s">
        <v>29</v>
      </c>
      <c r="D3987" s="721">
        <v>15.78</v>
      </c>
    </row>
    <row r="3988" spans="1:4">
      <c r="A3988" s="1079">
        <v>34680</v>
      </c>
      <c r="B3988" s="1080" t="s">
        <v>2758</v>
      </c>
      <c r="C3988" s="1079" t="s">
        <v>29</v>
      </c>
      <c r="D3988" s="718">
        <v>26.95</v>
      </c>
    </row>
    <row r="3989" spans="1:4">
      <c r="A3989" s="719">
        <v>11573</v>
      </c>
      <c r="B3989" s="720" t="s">
        <v>9781</v>
      </c>
      <c r="C3989" s="719" t="s">
        <v>30</v>
      </c>
      <c r="D3989" s="721">
        <v>5.73</v>
      </c>
    </row>
    <row r="3990" spans="1:4">
      <c r="A3990" s="1079">
        <v>38401</v>
      </c>
      <c r="B3990" s="1080" t="s">
        <v>2759</v>
      </c>
      <c r="C3990" s="1079" t="s">
        <v>30</v>
      </c>
      <c r="D3990" s="718">
        <v>9.25</v>
      </c>
    </row>
    <row r="3991" spans="1:4" ht="30">
      <c r="A3991" s="719">
        <v>38179</v>
      </c>
      <c r="B3991" s="720" t="s">
        <v>9782</v>
      </c>
      <c r="C3991" s="719" t="s">
        <v>30</v>
      </c>
      <c r="D3991" s="721">
        <v>25.12</v>
      </c>
    </row>
    <row r="3992" spans="1:4">
      <c r="A3992" s="1079">
        <v>11575</v>
      </c>
      <c r="B3992" s="1080" t="s">
        <v>9783</v>
      </c>
      <c r="C3992" s="1079" t="s">
        <v>30</v>
      </c>
      <c r="D3992" s="718">
        <v>27.11</v>
      </c>
    </row>
    <row r="3993" spans="1:4">
      <c r="A3993" s="719">
        <v>20256</v>
      </c>
      <c r="B3993" s="720" t="s">
        <v>7715</v>
      </c>
      <c r="C3993" s="719" t="s">
        <v>30</v>
      </c>
      <c r="D3993" s="721">
        <v>0.32</v>
      </c>
    </row>
    <row r="3994" spans="1:4" ht="30">
      <c r="A3994" s="1079">
        <v>13470</v>
      </c>
      <c r="B3994" s="1080" t="s">
        <v>7716</v>
      </c>
      <c r="C3994" s="1079" t="s">
        <v>30</v>
      </c>
      <c r="D3994" s="718">
        <v>355021.45</v>
      </c>
    </row>
    <row r="3995" spans="1:4" ht="30">
      <c r="A3995" s="719">
        <v>14511</v>
      </c>
      <c r="B3995" s="720" t="s">
        <v>7717</v>
      </c>
      <c r="C3995" s="719" t="s">
        <v>30</v>
      </c>
      <c r="D3995" s="721">
        <v>350300.41</v>
      </c>
    </row>
    <row r="3996" spans="1:4" ht="30">
      <c r="A3996" s="1079">
        <v>10642</v>
      </c>
      <c r="B3996" s="1080" t="s">
        <v>7718</v>
      </c>
      <c r="C3996" s="1079" t="s">
        <v>30</v>
      </c>
      <c r="D3996" s="718">
        <v>330000</v>
      </c>
    </row>
    <row r="3997" spans="1:4" ht="30">
      <c r="A3997" s="719">
        <v>6066</v>
      </c>
      <c r="B3997" s="720" t="s">
        <v>7719</v>
      </c>
      <c r="C3997" s="719" t="s">
        <v>30</v>
      </c>
      <c r="D3997" s="721">
        <v>319157.15000000002</v>
      </c>
    </row>
    <row r="3998" spans="1:4" ht="30">
      <c r="A3998" s="1079">
        <v>13469</v>
      </c>
      <c r="B3998" s="1080" t="s">
        <v>7720</v>
      </c>
      <c r="C3998" s="1079" t="s">
        <v>30</v>
      </c>
      <c r="D3998" s="718">
        <v>309227.45</v>
      </c>
    </row>
    <row r="3999" spans="1:4" ht="30">
      <c r="A3999" s="719">
        <v>14489</v>
      </c>
      <c r="B3999" s="720" t="s">
        <v>7721</v>
      </c>
      <c r="C3999" s="719" t="s">
        <v>30</v>
      </c>
      <c r="D3999" s="721">
        <v>292703.86</v>
      </c>
    </row>
    <row r="4000" spans="1:4" ht="30">
      <c r="A4000" s="1079">
        <v>14513</v>
      </c>
      <c r="B4000" s="1080" t="s">
        <v>7722</v>
      </c>
      <c r="C4000" s="1079" t="s">
        <v>30</v>
      </c>
      <c r="D4000" s="718">
        <v>219534.84</v>
      </c>
    </row>
    <row r="4001" spans="1:4" ht="30">
      <c r="A4001" s="719">
        <v>6068</v>
      </c>
      <c r="B4001" s="720" t="s">
        <v>7723</v>
      </c>
      <c r="C4001" s="719" t="s">
        <v>30</v>
      </c>
      <c r="D4001" s="721">
        <v>219497.15</v>
      </c>
    </row>
    <row r="4002" spans="1:4" ht="30">
      <c r="A4002" s="1079">
        <v>13467</v>
      </c>
      <c r="B4002" s="1080" t="s">
        <v>7724</v>
      </c>
      <c r="C4002" s="1079" t="s">
        <v>30</v>
      </c>
      <c r="D4002" s="718">
        <v>302145.91999999998</v>
      </c>
    </row>
    <row r="4003" spans="1:4" ht="30">
      <c r="A4003" s="719">
        <v>13600</v>
      </c>
      <c r="B4003" s="720" t="s">
        <v>7725</v>
      </c>
      <c r="C4003" s="719" t="s">
        <v>30</v>
      </c>
      <c r="D4003" s="721">
        <v>283261.77</v>
      </c>
    </row>
    <row r="4004" spans="1:4" ht="30">
      <c r="A4004" s="1079">
        <v>36541</v>
      </c>
      <c r="B4004" s="1080" t="s">
        <v>7726</v>
      </c>
      <c r="C4004" s="1079" t="s">
        <v>30</v>
      </c>
      <c r="D4004" s="718">
        <v>220472.07</v>
      </c>
    </row>
    <row r="4005" spans="1:4" ht="30">
      <c r="A4005" s="719">
        <v>10646</v>
      </c>
      <c r="B4005" s="720" t="s">
        <v>7727</v>
      </c>
      <c r="C4005" s="719" t="s">
        <v>30</v>
      </c>
      <c r="D4005" s="721">
        <v>211152.77</v>
      </c>
    </row>
    <row r="4006" spans="1:4" ht="30">
      <c r="A4006" s="1079">
        <v>6070</v>
      </c>
      <c r="B4006" s="1080" t="s">
        <v>7728</v>
      </c>
      <c r="C4006" s="1079" t="s">
        <v>30</v>
      </c>
      <c r="D4006" s="718">
        <v>288514.28000000003</v>
      </c>
    </row>
    <row r="4007" spans="1:4" ht="30">
      <c r="A4007" s="719">
        <v>6069</v>
      </c>
      <c r="B4007" s="720" t="s">
        <v>7729</v>
      </c>
      <c r="C4007" s="719" t="s">
        <v>30</v>
      </c>
      <c r="D4007" s="721">
        <v>63737.15</v>
      </c>
    </row>
    <row r="4008" spans="1:4" ht="30">
      <c r="A4008" s="1079">
        <v>14626</v>
      </c>
      <c r="B4008" s="1080" t="s">
        <v>7730</v>
      </c>
      <c r="C4008" s="1079" t="s">
        <v>30</v>
      </c>
      <c r="D4008" s="718">
        <v>315857.15000000002</v>
      </c>
    </row>
    <row r="4009" spans="1:4">
      <c r="A4009" s="719">
        <v>13881</v>
      </c>
      <c r="B4009" s="720" t="s">
        <v>2760</v>
      </c>
      <c r="C4009" s="719" t="s">
        <v>30</v>
      </c>
      <c r="D4009" s="721">
        <v>113304.7</v>
      </c>
    </row>
    <row r="4010" spans="1:4">
      <c r="A4010" s="1079">
        <v>13468</v>
      </c>
      <c r="B4010" s="1080" t="s">
        <v>2761</v>
      </c>
      <c r="C4010" s="1079" t="s">
        <v>30</v>
      </c>
      <c r="D4010" s="718">
        <v>157965.88</v>
      </c>
    </row>
    <row r="4011" spans="1:4">
      <c r="A4011" s="719">
        <v>13365</v>
      </c>
      <c r="B4011" s="720" t="s">
        <v>2762</v>
      </c>
      <c r="C4011" s="719" t="s">
        <v>30</v>
      </c>
      <c r="D4011" s="721">
        <v>178477.59</v>
      </c>
    </row>
    <row r="4012" spans="1:4" ht="30">
      <c r="A4012" s="1079">
        <v>6067</v>
      </c>
      <c r="B4012" s="1080" t="s">
        <v>7731</v>
      </c>
      <c r="C4012" s="1079" t="s">
        <v>30</v>
      </c>
      <c r="D4012" s="718">
        <v>259285.71</v>
      </c>
    </row>
    <row r="4013" spans="1:4" ht="30">
      <c r="A4013" s="719">
        <v>11282</v>
      </c>
      <c r="B4013" s="720" t="s">
        <v>2763</v>
      </c>
      <c r="C4013" s="719" t="s">
        <v>30</v>
      </c>
      <c r="D4013" s="721">
        <v>118025.72</v>
      </c>
    </row>
    <row r="4014" spans="1:4">
      <c r="A4014" s="1079">
        <v>38393</v>
      </c>
      <c r="B4014" s="1080" t="s">
        <v>10508</v>
      </c>
      <c r="C4014" s="1079" t="s">
        <v>30</v>
      </c>
      <c r="D4014" s="718">
        <v>10.7</v>
      </c>
    </row>
    <row r="4015" spans="1:4">
      <c r="A4015" s="719">
        <v>38390</v>
      </c>
      <c r="B4015" s="720" t="s">
        <v>10509</v>
      </c>
      <c r="C4015" s="719" t="s">
        <v>30</v>
      </c>
      <c r="D4015" s="721">
        <v>23.73</v>
      </c>
    </row>
    <row r="4016" spans="1:4">
      <c r="A4016" s="1079">
        <v>36532</v>
      </c>
      <c r="B4016" s="1080" t="s">
        <v>2764</v>
      </c>
      <c r="C4016" s="1079" t="s">
        <v>30</v>
      </c>
      <c r="D4016" s="718">
        <v>20189.740000000002</v>
      </c>
    </row>
    <row r="4017" spans="1:4" ht="30">
      <c r="A4017" s="719">
        <v>11578</v>
      </c>
      <c r="B4017" s="720" t="s">
        <v>9784</v>
      </c>
      <c r="C4017" s="719" t="s">
        <v>30</v>
      </c>
      <c r="D4017" s="721">
        <v>8.6999999999999993</v>
      </c>
    </row>
    <row r="4018" spans="1:4" ht="30">
      <c r="A4018" s="1079">
        <v>11577</v>
      </c>
      <c r="B4018" s="1080" t="s">
        <v>9785</v>
      </c>
      <c r="C4018" s="1079" t="s">
        <v>30</v>
      </c>
      <c r="D4018" s="718">
        <v>8.31</v>
      </c>
    </row>
    <row r="4019" spans="1:4">
      <c r="A4019" s="719">
        <v>1116</v>
      </c>
      <c r="B4019" s="720" t="s">
        <v>7732</v>
      </c>
      <c r="C4019" s="719" t="s">
        <v>29</v>
      </c>
      <c r="D4019" s="721">
        <v>17.079999999999998</v>
      </c>
    </row>
    <row r="4020" spans="1:4">
      <c r="A4020" s="1079">
        <v>1115</v>
      </c>
      <c r="B4020" s="1080" t="s">
        <v>7733</v>
      </c>
      <c r="C4020" s="1079" t="s">
        <v>29</v>
      </c>
      <c r="D4020" s="718">
        <v>20.77</v>
      </c>
    </row>
    <row r="4021" spans="1:4">
      <c r="A4021" s="719">
        <v>1113</v>
      </c>
      <c r="B4021" s="720" t="s">
        <v>11021</v>
      </c>
      <c r="C4021" s="719" t="s">
        <v>29</v>
      </c>
      <c r="D4021" s="721">
        <v>22.78</v>
      </c>
    </row>
    <row r="4022" spans="1:4">
      <c r="A4022" s="1079">
        <v>1114</v>
      </c>
      <c r="B4022" s="1080" t="s">
        <v>7734</v>
      </c>
      <c r="C4022" s="1079" t="s">
        <v>29</v>
      </c>
      <c r="D4022" s="718">
        <v>34.17</v>
      </c>
    </row>
    <row r="4023" spans="1:4">
      <c r="A4023" s="719">
        <v>40872</v>
      </c>
      <c r="B4023" s="720" t="s">
        <v>8902</v>
      </c>
      <c r="C4023" s="719" t="s">
        <v>29</v>
      </c>
      <c r="D4023" s="721">
        <v>15.91</v>
      </c>
    </row>
    <row r="4024" spans="1:4">
      <c r="A4024" s="1079">
        <v>20214</v>
      </c>
      <c r="B4024" s="1080" t="s">
        <v>2765</v>
      </c>
      <c r="C4024" s="1079" t="s">
        <v>30</v>
      </c>
      <c r="D4024" s="718">
        <v>25.48</v>
      </c>
    </row>
    <row r="4025" spans="1:4">
      <c r="A4025" s="719">
        <v>11064</v>
      </c>
      <c r="B4025" s="720" t="s">
        <v>10316</v>
      </c>
      <c r="C4025" s="719" t="s">
        <v>30</v>
      </c>
      <c r="D4025" s="721">
        <v>10.8</v>
      </c>
    </row>
    <row r="4026" spans="1:4">
      <c r="A4026" s="1079">
        <v>7237</v>
      </c>
      <c r="B4026" s="1080" t="s">
        <v>10317</v>
      </c>
      <c r="C4026" s="1079" t="s">
        <v>30</v>
      </c>
      <c r="D4026" s="718">
        <v>14.74</v>
      </c>
    </row>
    <row r="4027" spans="1:4">
      <c r="A4027" s="719">
        <v>16</v>
      </c>
      <c r="B4027" s="720" t="s">
        <v>8700</v>
      </c>
      <c r="C4027" s="719" t="s">
        <v>26</v>
      </c>
      <c r="D4027" s="721">
        <v>4.34</v>
      </c>
    </row>
    <row r="4028" spans="1:4">
      <c r="A4028" s="1079">
        <v>11757</v>
      </c>
      <c r="B4028" s="1080" t="s">
        <v>2766</v>
      </c>
      <c r="C4028" s="1079" t="s">
        <v>30</v>
      </c>
      <c r="D4028" s="718">
        <v>25.24</v>
      </c>
    </row>
    <row r="4029" spans="1:4">
      <c r="A4029" s="719">
        <v>11758</v>
      </c>
      <c r="B4029" s="720" t="s">
        <v>2767</v>
      </c>
      <c r="C4029" s="719" t="s">
        <v>30</v>
      </c>
      <c r="D4029" s="721">
        <v>39.9</v>
      </c>
    </row>
    <row r="4030" spans="1:4">
      <c r="A4030" s="1079">
        <v>37526</v>
      </c>
      <c r="B4030" s="1080" t="s">
        <v>10318</v>
      </c>
      <c r="C4030" s="1079" t="s">
        <v>30</v>
      </c>
      <c r="D4030" s="718">
        <v>1.55</v>
      </c>
    </row>
    <row r="4031" spans="1:4">
      <c r="A4031" s="719">
        <v>6076</v>
      </c>
      <c r="B4031" s="720" t="s">
        <v>2768</v>
      </c>
      <c r="C4031" s="719" t="s">
        <v>25</v>
      </c>
      <c r="D4031" s="721">
        <v>51.6</v>
      </c>
    </row>
    <row r="4032" spans="1:4">
      <c r="A4032" s="1079">
        <v>13109</v>
      </c>
      <c r="B4032" s="1080" t="s">
        <v>2769</v>
      </c>
      <c r="C4032" s="1079" t="s">
        <v>30</v>
      </c>
      <c r="D4032" s="718">
        <v>172.37</v>
      </c>
    </row>
    <row r="4033" spans="1:4">
      <c r="A4033" s="719">
        <v>13110</v>
      </c>
      <c r="B4033" s="720" t="s">
        <v>2770</v>
      </c>
      <c r="C4033" s="719" t="s">
        <v>30</v>
      </c>
      <c r="D4033" s="721">
        <v>226.85</v>
      </c>
    </row>
    <row r="4034" spans="1:4">
      <c r="A4034" s="1079">
        <v>7581</v>
      </c>
      <c r="B4034" s="1080" t="s">
        <v>2771</v>
      </c>
      <c r="C4034" s="1079" t="s">
        <v>30</v>
      </c>
      <c r="D4034" s="718">
        <v>1.64</v>
      </c>
    </row>
    <row r="4035" spans="1:4">
      <c r="A4035" s="719">
        <v>20206</v>
      </c>
      <c r="B4035" s="720" t="s">
        <v>10319</v>
      </c>
      <c r="C4035" s="719" t="s">
        <v>29</v>
      </c>
      <c r="D4035" s="721">
        <v>2.5099999999999998</v>
      </c>
    </row>
    <row r="4036" spans="1:4">
      <c r="A4036" s="1079">
        <v>4460</v>
      </c>
      <c r="B4036" s="1080" t="s">
        <v>8701</v>
      </c>
      <c r="C4036" s="1079" t="s">
        <v>29</v>
      </c>
      <c r="D4036" s="718">
        <v>4.42</v>
      </c>
    </row>
    <row r="4037" spans="1:4">
      <c r="A4037" s="719">
        <v>6204</v>
      </c>
      <c r="B4037" s="720" t="s">
        <v>11628</v>
      </c>
      <c r="C4037" s="719" t="s">
        <v>29</v>
      </c>
      <c r="D4037" s="721">
        <v>4.6500000000000004</v>
      </c>
    </row>
    <row r="4038" spans="1:4">
      <c r="A4038" s="1079">
        <v>4417</v>
      </c>
      <c r="B4038" s="1080" t="s">
        <v>8702</v>
      </c>
      <c r="C4038" s="1079" t="s">
        <v>29</v>
      </c>
      <c r="D4038" s="718">
        <v>2.54</v>
      </c>
    </row>
    <row r="4039" spans="1:4">
      <c r="A4039" s="719">
        <v>4415</v>
      </c>
      <c r="B4039" s="720" t="s">
        <v>8703</v>
      </c>
      <c r="C4039" s="719" t="s">
        <v>29</v>
      </c>
      <c r="D4039" s="721">
        <v>2.13</v>
      </c>
    </row>
    <row r="4040" spans="1:4">
      <c r="A4040" s="1079">
        <v>37373</v>
      </c>
      <c r="B4040" s="1080" t="s">
        <v>8903</v>
      </c>
      <c r="C4040" s="1079" t="s">
        <v>171</v>
      </c>
      <c r="D4040" s="718">
        <v>7.0000000000000007E-2</v>
      </c>
    </row>
    <row r="4041" spans="1:4">
      <c r="A4041" s="719">
        <v>40864</v>
      </c>
      <c r="B4041" s="720" t="s">
        <v>8904</v>
      </c>
      <c r="C4041" s="719" t="s">
        <v>161</v>
      </c>
      <c r="D4041" s="721">
        <v>12.97</v>
      </c>
    </row>
    <row r="4042" spans="1:4">
      <c r="A4042" s="1079">
        <v>4734</v>
      </c>
      <c r="B4042" s="1080" t="s">
        <v>2772</v>
      </c>
      <c r="C4042" s="1079" t="s">
        <v>25</v>
      </c>
      <c r="D4042" s="718">
        <v>63.59</v>
      </c>
    </row>
    <row r="4043" spans="1:4">
      <c r="A4043" s="719">
        <v>6085</v>
      </c>
      <c r="B4043" s="720" t="s">
        <v>8704</v>
      </c>
      <c r="C4043" s="719" t="s">
        <v>1415</v>
      </c>
      <c r="D4043" s="721">
        <v>5</v>
      </c>
    </row>
    <row r="4044" spans="1:4">
      <c r="A4044" s="1079">
        <v>38396</v>
      </c>
      <c r="B4044" s="1080" t="s">
        <v>8905</v>
      </c>
      <c r="C4044" s="1079" t="s">
        <v>30</v>
      </c>
      <c r="D4044" s="718">
        <v>334.55</v>
      </c>
    </row>
    <row r="4045" spans="1:4">
      <c r="A4045" s="719">
        <v>6090</v>
      </c>
      <c r="B4045" s="720" t="s">
        <v>8705</v>
      </c>
      <c r="C4045" s="719" t="s">
        <v>1415</v>
      </c>
      <c r="D4045" s="721">
        <v>9.5</v>
      </c>
    </row>
    <row r="4046" spans="1:4">
      <c r="A4046" s="1079">
        <v>11622</v>
      </c>
      <c r="B4046" s="1080" t="s">
        <v>2773</v>
      </c>
      <c r="C4046" s="1079" t="s">
        <v>26</v>
      </c>
      <c r="D4046" s="718">
        <v>57.29</v>
      </c>
    </row>
    <row r="4047" spans="1:4">
      <c r="A4047" s="719">
        <v>6094</v>
      </c>
      <c r="B4047" s="720" t="s">
        <v>8706</v>
      </c>
      <c r="C4047" s="719" t="s">
        <v>26</v>
      </c>
      <c r="D4047" s="721">
        <v>16.059999999999999</v>
      </c>
    </row>
    <row r="4048" spans="1:4">
      <c r="A4048" s="1079">
        <v>7317</v>
      </c>
      <c r="B4048" s="1080" t="s">
        <v>7735</v>
      </c>
      <c r="C4048" s="1079" t="s">
        <v>26</v>
      </c>
      <c r="D4048" s="718">
        <v>21.28</v>
      </c>
    </row>
    <row r="4049" spans="1:4">
      <c r="A4049" s="719">
        <v>142</v>
      </c>
      <c r="B4049" s="720" t="s">
        <v>2774</v>
      </c>
      <c r="C4049" s="719" t="s">
        <v>1813</v>
      </c>
      <c r="D4049" s="721">
        <v>30.08</v>
      </c>
    </row>
    <row r="4050" spans="1:4">
      <c r="A4050" s="1079">
        <v>38123</v>
      </c>
      <c r="B4050" s="1080" t="s">
        <v>7736</v>
      </c>
      <c r="C4050" s="1079" t="s">
        <v>26</v>
      </c>
      <c r="D4050" s="718">
        <v>50.55</v>
      </c>
    </row>
    <row r="4051" spans="1:4">
      <c r="A4051" s="719">
        <v>37953</v>
      </c>
      <c r="B4051" s="720" t="s">
        <v>9101</v>
      </c>
      <c r="C4051" s="719" t="s">
        <v>30</v>
      </c>
      <c r="D4051" s="721">
        <v>3.99</v>
      </c>
    </row>
    <row r="4052" spans="1:4">
      <c r="A4052" s="1079">
        <v>37954</v>
      </c>
      <c r="B4052" s="1080" t="s">
        <v>9102</v>
      </c>
      <c r="C4052" s="1079" t="s">
        <v>30</v>
      </c>
      <c r="D4052" s="718">
        <v>7.09</v>
      </c>
    </row>
    <row r="4053" spans="1:4">
      <c r="A4053" s="719">
        <v>37955</v>
      </c>
      <c r="B4053" s="720" t="s">
        <v>9786</v>
      </c>
      <c r="C4053" s="719" t="s">
        <v>30</v>
      </c>
      <c r="D4053" s="721">
        <v>9.19</v>
      </c>
    </row>
    <row r="4054" spans="1:4">
      <c r="A4054" s="1079">
        <v>6105</v>
      </c>
      <c r="B4054" s="1080" t="s">
        <v>8707</v>
      </c>
      <c r="C4054" s="1079" t="s">
        <v>30</v>
      </c>
      <c r="D4054" s="718">
        <v>3</v>
      </c>
    </row>
    <row r="4055" spans="1:4">
      <c r="A4055" s="719">
        <v>6106</v>
      </c>
      <c r="B4055" s="720" t="s">
        <v>8708</v>
      </c>
      <c r="C4055" s="719" t="s">
        <v>30</v>
      </c>
      <c r="D4055" s="721">
        <v>3</v>
      </c>
    </row>
    <row r="4056" spans="1:4">
      <c r="A4056" s="1079">
        <v>6107</v>
      </c>
      <c r="B4056" s="1080" t="s">
        <v>8709</v>
      </c>
      <c r="C4056" s="1079" t="s">
        <v>30</v>
      </c>
      <c r="D4056" s="718">
        <v>8.6999999999999993</v>
      </c>
    </row>
    <row r="4057" spans="1:4">
      <c r="A4057" s="719">
        <v>6108</v>
      </c>
      <c r="B4057" s="720" t="s">
        <v>8710</v>
      </c>
      <c r="C4057" s="719" t="s">
        <v>30</v>
      </c>
      <c r="D4057" s="721">
        <v>11.1</v>
      </c>
    </row>
    <row r="4058" spans="1:4">
      <c r="A4058" s="1079">
        <v>6109</v>
      </c>
      <c r="B4058" s="1080" t="s">
        <v>8711</v>
      </c>
      <c r="C4058" s="1079" t="s">
        <v>30</v>
      </c>
      <c r="D4058" s="718">
        <v>15.77</v>
      </c>
    </row>
    <row r="4059" spans="1:4" ht="30">
      <c r="A4059" s="719">
        <v>37743</v>
      </c>
      <c r="B4059" s="720" t="s">
        <v>7737</v>
      </c>
      <c r="C4059" s="719" t="s">
        <v>30</v>
      </c>
      <c r="D4059" s="721">
        <v>99916.08</v>
      </c>
    </row>
    <row r="4060" spans="1:4" ht="30">
      <c r="A4060" s="1079">
        <v>37744</v>
      </c>
      <c r="B4060" s="1080" t="s">
        <v>7738</v>
      </c>
      <c r="C4060" s="1079" t="s">
        <v>30</v>
      </c>
      <c r="D4060" s="718">
        <v>117482.51</v>
      </c>
    </row>
    <row r="4061" spans="1:4" ht="30">
      <c r="A4061" s="719">
        <v>37741</v>
      </c>
      <c r="B4061" s="720" t="s">
        <v>7739</v>
      </c>
      <c r="C4061" s="719" t="s">
        <v>30</v>
      </c>
      <c r="D4061" s="721">
        <v>90853.14</v>
      </c>
    </row>
    <row r="4062" spans="1:4">
      <c r="A4062" s="1079">
        <v>39396</v>
      </c>
      <c r="B4062" s="1080" t="s">
        <v>12004</v>
      </c>
      <c r="C4062" s="1079" t="s">
        <v>30</v>
      </c>
      <c r="D4062" s="718">
        <v>19.55</v>
      </c>
    </row>
    <row r="4063" spans="1:4" ht="30">
      <c r="A4063" s="719">
        <v>39392</v>
      </c>
      <c r="B4063" s="720" t="s">
        <v>12005</v>
      </c>
      <c r="C4063" s="719" t="s">
        <v>30</v>
      </c>
      <c r="D4063" s="721">
        <v>22.05</v>
      </c>
    </row>
    <row r="4064" spans="1:4" ht="30">
      <c r="A4064" s="1079">
        <v>39393</v>
      </c>
      <c r="B4064" s="1080" t="s">
        <v>12006</v>
      </c>
      <c r="C4064" s="1079" t="s">
        <v>30</v>
      </c>
      <c r="D4064" s="718">
        <v>13.64</v>
      </c>
    </row>
    <row r="4065" spans="1:4" ht="30">
      <c r="A4065" s="719">
        <v>39394</v>
      </c>
      <c r="B4065" s="720" t="s">
        <v>12007</v>
      </c>
      <c r="C4065" s="719" t="s">
        <v>30</v>
      </c>
      <c r="D4065" s="721">
        <v>15.35</v>
      </c>
    </row>
    <row r="4066" spans="1:4" ht="30">
      <c r="A4066" s="1079">
        <v>39395</v>
      </c>
      <c r="B4066" s="1080" t="s">
        <v>12008</v>
      </c>
      <c r="C4066" s="1079" t="s">
        <v>30</v>
      </c>
      <c r="D4066" s="718">
        <v>14.27</v>
      </c>
    </row>
    <row r="4067" spans="1:4">
      <c r="A4067" s="719">
        <v>14618</v>
      </c>
      <c r="B4067" s="720" t="s">
        <v>7740</v>
      </c>
      <c r="C4067" s="719" t="s">
        <v>30</v>
      </c>
      <c r="D4067" s="721">
        <v>1448.82</v>
      </c>
    </row>
    <row r="4068" spans="1:4" ht="30">
      <c r="A4068" s="1079">
        <v>40269</v>
      </c>
      <c r="B4068" s="1080" t="s">
        <v>9787</v>
      </c>
      <c r="C4068" s="1079" t="s">
        <v>30</v>
      </c>
      <c r="D4068" s="718">
        <v>5837.21</v>
      </c>
    </row>
    <row r="4069" spans="1:4">
      <c r="A4069" s="719">
        <v>6110</v>
      </c>
      <c r="B4069" s="720" t="s">
        <v>2775</v>
      </c>
      <c r="C4069" s="719" t="s">
        <v>171</v>
      </c>
      <c r="D4069" s="721">
        <v>11.6</v>
      </c>
    </row>
    <row r="4070" spans="1:4">
      <c r="A4070" s="1079">
        <v>40910</v>
      </c>
      <c r="B4070" s="1080" t="s">
        <v>9103</v>
      </c>
      <c r="C4070" s="1079" t="s">
        <v>161</v>
      </c>
      <c r="D4070" s="718">
        <v>2042.01</v>
      </c>
    </row>
    <row r="4071" spans="1:4">
      <c r="A4071" s="719">
        <v>6111</v>
      </c>
      <c r="B4071" s="720" t="s">
        <v>2776</v>
      </c>
      <c r="C4071" s="719" t="s">
        <v>171</v>
      </c>
      <c r="D4071" s="721">
        <v>9.1199999999999992</v>
      </c>
    </row>
    <row r="4072" spans="1:4">
      <c r="A4072" s="1079">
        <v>41084</v>
      </c>
      <c r="B4072" s="1080" t="s">
        <v>9104</v>
      </c>
      <c r="C4072" s="1079" t="s">
        <v>161</v>
      </c>
      <c r="D4072" s="718">
        <v>1605.75</v>
      </c>
    </row>
    <row r="4073" spans="1:4">
      <c r="A4073" s="719">
        <v>25950</v>
      </c>
      <c r="B4073" s="720" t="s">
        <v>7741</v>
      </c>
      <c r="C4073" s="719" t="s">
        <v>25</v>
      </c>
      <c r="D4073" s="721">
        <v>36.31</v>
      </c>
    </row>
    <row r="4074" spans="1:4">
      <c r="A4074" s="1079">
        <v>38637</v>
      </c>
      <c r="B4074" s="1080" t="s">
        <v>7742</v>
      </c>
      <c r="C4074" s="1079" t="s">
        <v>30</v>
      </c>
      <c r="D4074" s="718">
        <v>159.19</v>
      </c>
    </row>
    <row r="4075" spans="1:4">
      <c r="A4075" s="719">
        <v>6150</v>
      </c>
      <c r="B4075" s="720" t="s">
        <v>2777</v>
      </c>
      <c r="C4075" s="719" t="s">
        <v>30</v>
      </c>
      <c r="D4075" s="721">
        <v>161.13</v>
      </c>
    </row>
    <row r="4076" spans="1:4">
      <c r="A4076" s="1079">
        <v>6136</v>
      </c>
      <c r="B4076" s="1080" t="s">
        <v>2778</v>
      </c>
      <c r="C4076" s="1079" t="s">
        <v>30</v>
      </c>
      <c r="D4076" s="718">
        <v>126.66</v>
      </c>
    </row>
    <row r="4077" spans="1:4">
      <c r="A4077" s="719">
        <v>38638</v>
      </c>
      <c r="B4077" s="720" t="s">
        <v>7743</v>
      </c>
      <c r="C4077" s="719" t="s">
        <v>30</v>
      </c>
      <c r="D4077" s="721">
        <v>134.13999999999999</v>
      </c>
    </row>
    <row r="4078" spans="1:4">
      <c r="A4078" s="1079">
        <v>20262</v>
      </c>
      <c r="B4078" s="1080" t="s">
        <v>2779</v>
      </c>
      <c r="C4078" s="1079" t="s">
        <v>30</v>
      </c>
      <c r="D4078" s="718">
        <v>7.98</v>
      </c>
    </row>
    <row r="4079" spans="1:4">
      <c r="A4079" s="719">
        <v>6148</v>
      </c>
      <c r="B4079" s="720" t="s">
        <v>2780</v>
      </c>
      <c r="C4079" s="719" t="s">
        <v>30</v>
      </c>
      <c r="D4079" s="721">
        <v>6.06</v>
      </c>
    </row>
    <row r="4080" spans="1:4">
      <c r="A4080" s="1079">
        <v>6145</v>
      </c>
      <c r="B4080" s="1080" t="s">
        <v>7744</v>
      </c>
      <c r="C4080" s="1079" t="s">
        <v>30</v>
      </c>
      <c r="D4080" s="718">
        <v>10.88</v>
      </c>
    </row>
    <row r="4081" spans="1:4">
      <c r="A4081" s="719">
        <v>6149</v>
      </c>
      <c r="B4081" s="720" t="s">
        <v>2781</v>
      </c>
      <c r="C4081" s="719" t="s">
        <v>30</v>
      </c>
      <c r="D4081" s="721">
        <v>10.27</v>
      </c>
    </row>
    <row r="4082" spans="1:4">
      <c r="A4082" s="1079">
        <v>6146</v>
      </c>
      <c r="B4082" s="1080" t="s">
        <v>2782</v>
      </c>
      <c r="C4082" s="1079" t="s">
        <v>30</v>
      </c>
      <c r="D4082" s="718">
        <v>10.9</v>
      </c>
    </row>
    <row r="4083" spans="1:4">
      <c r="A4083" s="719">
        <v>26026</v>
      </c>
      <c r="B4083" s="720" t="s">
        <v>2783</v>
      </c>
      <c r="C4083" s="719" t="s">
        <v>26</v>
      </c>
      <c r="D4083" s="721">
        <v>2.46</v>
      </c>
    </row>
    <row r="4084" spans="1:4">
      <c r="A4084" s="1079">
        <v>39961</v>
      </c>
      <c r="B4084" s="1080" t="s">
        <v>7745</v>
      </c>
      <c r="C4084" s="1079" t="s">
        <v>30</v>
      </c>
      <c r="D4084" s="718">
        <v>10.77</v>
      </c>
    </row>
    <row r="4085" spans="1:4">
      <c r="A4085" s="719">
        <v>38061</v>
      </c>
      <c r="B4085" s="720" t="s">
        <v>7746</v>
      </c>
      <c r="C4085" s="719" t="s">
        <v>30</v>
      </c>
      <c r="D4085" s="721">
        <v>30.43</v>
      </c>
    </row>
    <row r="4086" spans="1:4">
      <c r="A4086" s="1079">
        <v>20250</v>
      </c>
      <c r="B4086" s="1080" t="s">
        <v>2784</v>
      </c>
      <c r="C4086" s="1079" t="s">
        <v>26</v>
      </c>
      <c r="D4086" s="718">
        <v>7</v>
      </c>
    </row>
    <row r="4087" spans="1:4" ht="45">
      <c r="A4087" s="719">
        <v>39965</v>
      </c>
      <c r="B4087" s="720" t="s">
        <v>10320</v>
      </c>
      <c r="C4087" s="719" t="s">
        <v>0</v>
      </c>
      <c r="D4087" s="721">
        <v>1201.92</v>
      </c>
    </row>
    <row r="4088" spans="1:4" ht="45">
      <c r="A4088" s="1079">
        <v>39964</v>
      </c>
      <c r="B4088" s="1080" t="s">
        <v>10321</v>
      </c>
      <c r="C4088" s="1079" t="s">
        <v>0</v>
      </c>
      <c r="D4088" s="718">
        <v>988.95</v>
      </c>
    </row>
    <row r="4089" spans="1:4">
      <c r="A4089" s="719">
        <v>7</v>
      </c>
      <c r="B4089" s="720" t="s">
        <v>8712</v>
      </c>
      <c r="C4089" s="719" t="s">
        <v>26</v>
      </c>
      <c r="D4089" s="721">
        <v>7.21</v>
      </c>
    </row>
    <row r="4090" spans="1:4">
      <c r="A4090" s="1079">
        <v>13388</v>
      </c>
      <c r="B4090" s="1080" t="s">
        <v>11629</v>
      </c>
      <c r="C4090" s="1079" t="s">
        <v>26</v>
      </c>
      <c r="D4090" s="718">
        <v>58.59</v>
      </c>
    </row>
    <row r="4091" spans="1:4">
      <c r="A4091" s="719">
        <v>39914</v>
      </c>
      <c r="B4091" s="720" t="s">
        <v>7747</v>
      </c>
      <c r="C4091" s="719" t="s">
        <v>26</v>
      </c>
      <c r="D4091" s="721">
        <v>106.44</v>
      </c>
    </row>
    <row r="4092" spans="1:4">
      <c r="A4092" s="1079">
        <v>6160</v>
      </c>
      <c r="B4092" s="1080" t="s">
        <v>2785</v>
      </c>
      <c r="C4092" s="1079" t="s">
        <v>171</v>
      </c>
      <c r="D4092" s="718">
        <v>12.27</v>
      </c>
    </row>
    <row r="4093" spans="1:4">
      <c r="A4093" s="719">
        <v>41087</v>
      </c>
      <c r="B4093" s="720" t="s">
        <v>9105</v>
      </c>
      <c r="C4093" s="719" t="s">
        <v>161</v>
      </c>
      <c r="D4093" s="721">
        <v>2161.0700000000002</v>
      </c>
    </row>
    <row r="4094" spans="1:4">
      <c r="A4094" s="1079">
        <v>6166</v>
      </c>
      <c r="B4094" s="1080" t="s">
        <v>11630</v>
      </c>
      <c r="C4094" s="1079" t="s">
        <v>171</v>
      </c>
      <c r="D4094" s="718">
        <v>13.41</v>
      </c>
    </row>
    <row r="4095" spans="1:4">
      <c r="A4095" s="719">
        <v>41088</v>
      </c>
      <c r="B4095" s="720" t="s">
        <v>9106</v>
      </c>
      <c r="C4095" s="719" t="s">
        <v>161</v>
      </c>
      <c r="D4095" s="721">
        <v>2360.19</v>
      </c>
    </row>
    <row r="4096" spans="1:4" ht="30">
      <c r="A4096" s="1079">
        <v>20232</v>
      </c>
      <c r="B4096" s="1080" t="s">
        <v>12009</v>
      </c>
      <c r="C4096" s="1079" t="s">
        <v>29</v>
      </c>
      <c r="D4096" s="718">
        <v>32.65</v>
      </c>
    </row>
    <row r="4097" spans="1:4">
      <c r="A4097" s="719">
        <v>10856</v>
      </c>
      <c r="B4097" s="720" t="s">
        <v>2786</v>
      </c>
      <c r="C4097" s="719" t="s">
        <v>29</v>
      </c>
      <c r="D4097" s="721">
        <v>74.13</v>
      </c>
    </row>
    <row r="4098" spans="1:4">
      <c r="A4098" s="1079">
        <v>4828</v>
      </c>
      <c r="B4098" s="1080" t="s">
        <v>12010</v>
      </c>
      <c r="C4098" s="1079" t="s">
        <v>29</v>
      </c>
      <c r="D4098" s="718">
        <v>19.54</v>
      </c>
    </row>
    <row r="4099" spans="1:4">
      <c r="A4099" s="719">
        <v>20249</v>
      </c>
      <c r="B4099" s="720" t="s">
        <v>7748</v>
      </c>
      <c r="C4099" s="719" t="s">
        <v>29</v>
      </c>
      <c r="D4099" s="721">
        <v>10.7</v>
      </c>
    </row>
    <row r="4100" spans="1:4">
      <c r="A4100" s="1079">
        <v>11609</v>
      </c>
      <c r="B4100" s="1080" t="s">
        <v>2787</v>
      </c>
      <c r="C4100" s="1079" t="s">
        <v>1415</v>
      </c>
      <c r="D4100" s="718">
        <v>9.93</v>
      </c>
    </row>
    <row r="4101" spans="1:4">
      <c r="A4101" s="719">
        <v>20083</v>
      </c>
      <c r="B4101" s="720" t="s">
        <v>2788</v>
      </c>
      <c r="C4101" s="719" t="s">
        <v>30</v>
      </c>
      <c r="D4101" s="721">
        <v>38.83</v>
      </c>
    </row>
    <row r="4102" spans="1:4">
      <c r="A4102" s="1079">
        <v>20082</v>
      </c>
      <c r="B4102" s="1080" t="s">
        <v>2789</v>
      </c>
      <c r="C4102" s="1079" t="s">
        <v>30</v>
      </c>
      <c r="D4102" s="718">
        <v>15.12</v>
      </c>
    </row>
    <row r="4103" spans="1:4">
      <c r="A4103" s="719">
        <v>5318</v>
      </c>
      <c r="B4103" s="720" t="s">
        <v>2790</v>
      </c>
      <c r="C4103" s="719" t="s">
        <v>1415</v>
      </c>
      <c r="D4103" s="721">
        <v>10.37</v>
      </c>
    </row>
    <row r="4104" spans="1:4">
      <c r="A4104" s="1079">
        <v>10691</v>
      </c>
      <c r="B4104" s="1080" t="s">
        <v>2791</v>
      </c>
      <c r="C4104" s="1079" t="s">
        <v>1415</v>
      </c>
      <c r="D4104" s="718">
        <v>26.33</v>
      </c>
    </row>
    <row r="4105" spans="1:4">
      <c r="A4105" s="719">
        <v>12295</v>
      </c>
      <c r="B4105" s="720" t="s">
        <v>2792</v>
      </c>
      <c r="C4105" s="719" t="s">
        <v>30</v>
      </c>
      <c r="D4105" s="721">
        <v>2.72</v>
      </c>
    </row>
    <row r="4106" spans="1:4">
      <c r="A4106" s="1079">
        <v>12296</v>
      </c>
      <c r="B4106" s="1080" t="s">
        <v>7749</v>
      </c>
      <c r="C4106" s="1079" t="s">
        <v>30</v>
      </c>
      <c r="D4106" s="718">
        <v>3.53</v>
      </c>
    </row>
    <row r="4107" spans="1:4">
      <c r="A4107" s="719">
        <v>12294</v>
      </c>
      <c r="B4107" s="720" t="s">
        <v>7750</v>
      </c>
      <c r="C4107" s="719" t="s">
        <v>30</v>
      </c>
      <c r="D4107" s="721">
        <v>8.4700000000000006</v>
      </c>
    </row>
    <row r="4108" spans="1:4">
      <c r="A4108" s="1079">
        <v>14543</v>
      </c>
      <c r="B4108" s="1080" t="s">
        <v>2793</v>
      </c>
      <c r="C4108" s="1079" t="s">
        <v>30</v>
      </c>
      <c r="D4108" s="718">
        <v>6.05</v>
      </c>
    </row>
    <row r="4109" spans="1:4">
      <c r="A4109" s="719">
        <v>13329</v>
      </c>
      <c r="B4109" s="720" t="s">
        <v>2794</v>
      </c>
      <c r="C4109" s="719" t="s">
        <v>30</v>
      </c>
      <c r="D4109" s="721">
        <v>3.55</v>
      </c>
    </row>
    <row r="4110" spans="1:4">
      <c r="A4110" s="1079">
        <v>21044</v>
      </c>
      <c r="B4110" s="1080" t="s">
        <v>2795</v>
      </c>
      <c r="C4110" s="1079" t="s">
        <v>30</v>
      </c>
      <c r="D4110" s="718">
        <v>24.53</v>
      </c>
    </row>
    <row r="4111" spans="1:4">
      <c r="A4111" s="719">
        <v>21045</v>
      </c>
      <c r="B4111" s="720" t="s">
        <v>2796</v>
      </c>
      <c r="C4111" s="719" t="s">
        <v>30</v>
      </c>
      <c r="D4111" s="721">
        <v>33.6</v>
      </c>
    </row>
    <row r="4112" spans="1:4">
      <c r="A4112" s="1079">
        <v>21040</v>
      </c>
      <c r="B4112" s="1080" t="s">
        <v>2797</v>
      </c>
      <c r="C4112" s="1079" t="s">
        <v>30</v>
      </c>
      <c r="D4112" s="718">
        <v>24.01</v>
      </c>
    </row>
    <row r="4113" spans="1:4">
      <c r="A4113" s="719">
        <v>21041</v>
      </c>
      <c r="B4113" s="720" t="s">
        <v>2798</v>
      </c>
      <c r="C4113" s="719" t="s">
        <v>30</v>
      </c>
      <c r="D4113" s="721">
        <v>28.98</v>
      </c>
    </row>
    <row r="4114" spans="1:4">
      <c r="A4114" s="1079">
        <v>21047</v>
      </c>
      <c r="B4114" s="1080" t="s">
        <v>2799</v>
      </c>
      <c r="C4114" s="1079" t="s">
        <v>30</v>
      </c>
      <c r="D4114" s="718">
        <v>36.17</v>
      </c>
    </row>
    <row r="4115" spans="1:4">
      <c r="A4115" s="719">
        <v>21043</v>
      </c>
      <c r="B4115" s="720" t="s">
        <v>2800</v>
      </c>
      <c r="C4115" s="719" t="s">
        <v>30</v>
      </c>
      <c r="D4115" s="721">
        <v>35.22</v>
      </c>
    </row>
    <row r="4116" spans="1:4">
      <c r="A4116" s="1079">
        <v>21042</v>
      </c>
      <c r="B4116" s="1080" t="s">
        <v>11631</v>
      </c>
      <c r="C4116" s="1079" t="s">
        <v>30</v>
      </c>
      <c r="D4116" s="718">
        <v>27.88</v>
      </c>
    </row>
    <row r="4117" spans="1:4">
      <c r="A4117" s="719">
        <v>11895</v>
      </c>
      <c r="B4117" s="720" t="s">
        <v>2801</v>
      </c>
      <c r="C4117" s="719" t="s">
        <v>30</v>
      </c>
      <c r="D4117" s="721">
        <v>516.03</v>
      </c>
    </row>
    <row r="4118" spans="1:4">
      <c r="A4118" s="1079">
        <v>11896</v>
      </c>
      <c r="B4118" s="1080" t="s">
        <v>2802</v>
      </c>
      <c r="C4118" s="1079" t="s">
        <v>30</v>
      </c>
      <c r="D4118" s="718">
        <v>2704.72</v>
      </c>
    </row>
    <row r="4119" spans="1:4">
      <c r="A4119" s="719">
        <v>11897</v>
      </c>
      <c r="B4119" s="720" t="s">
        <v>2803</v>
      </c>
      <c r="C4119" s="719" t="s">
        <v>30</v>
      </c>
      <c r="D4119" s="721">
        <v>3529.18</v>
      </c>
    </row>
    <row r="4120" spans="1:4">
      <c r="A4120" s="1079">
        <v>11898</v>
      </c>
      <c r="B4120" s="1080" t="s">
        <v>2804</v>
      </c>
      <c r="C4120" s="1079" t="s">
        <v>30</v>
      </c>
      <c r="D4120" s="718">
        <v>3707.12</v>
      </c>
    </row>
    <row r="4121" spans="1:4">
      <c r="A4121" s="719">
        <v>3282</v>
      </c>
      <c r="B4121" s="720" t="s">
        <v>2805</v>
      </c>
      <c r="C4121" s="719" t="s">
        <v>30</v>
      </c>
      <c r="D4121" s="721">
        <v>375.16</v>
      </c>
    </row>
    <row r="4122" spans="1:4">
      <c r="A4122" s="1079">
        <v>11899</v>
      </c>
      <c r="B4122" s="1080" t="s">
        <v>2806</v>
      </c>
      <c r="C4122" s="1079" t="s">
        <v>30</v>
      </c>
      <c r="D4122" s="718">
        <v>1829.83</v>
      </c>
    </row>
    <row r="4123" spans="1:4">
      <c r="A4123" s="719">
        <v>11900</v>
      </c>
      <c r="B4123" s="720" t="s">
        <v>2807</v>
      </c>
      <c r="C4123" s="719" t="s">
        <v>30</v>
      </c>
      <c r="D4123" s="721">
        <v>2508.98</v>
      </c>
    </row>
    <row r="4124" spans="1:4">
      <c r="A4124" s="1079">
        <v>14149</v>
      </c>
      <c r="B4124" s="1080" t="s">
        <v>2808</v>
      </c>
      <c r="C4124" s="1079" t="s">
        <v>2320</v>
      </c>
      <c r="D4124" s="718">
        <v>220.09</v>
      </c>
    </row>
    <row r="4125" spans="1:4" ht="30">
      <c r="A4125" s="719">
        <v>38099</v>
      </c>
      <c r="B4125" s="720" t="s">
        <v>11022</v>
      </c>
      <c r="C4125" s="719" t="s">
        <v>30</v>
      </c>
      <c r="D4125" s="721">
        <v>0.85</v>
      </c>
    </row>
    <row r="4126" spans="1:4" ht="30">
      <c r="A4126" s="1079">
        <v>38100</v>
      </c>
      <c r="B4126" s="1080" t="s">
        <v>11023</v>
      </c>
      <c r="C4126" s="1079" t="s">
        <v>30</v>
      </c>
      <c r="D4126" s="718">
        <v>1.39</v>
      </c>
    </row>
    <row r="4127" spans="1:4">
      <c r="A4127" s="719">
        <v>20061</v>
      </c>
      <c r="B4127" s="720" t="s">
        <v>7751</v>
      </c>
      <c r="C4127" s="719" t="s">
        <v>30</v>
      </c>
      <c r="D4127" s="721">
        <v>2.8</v>
      </c>
    </row>
    <row r="4128" spans="1:4">
      <c r="A4128" s="1079">
        <v>7576</v>
      </c>
      <c r="B4128" s="1080" t="s">
        <v>7752</v>
      </c>
      <c r="C4128" s="1079" t="s">
        <v>30</v>
      </c>
      <c r="D4128" s="718">
        <v>67.540000000000006</v>
      </c>
    </row>
    <row r="4129" spans="1:4">
      <c r="A4129" s="719">
        <v>3384</v>
      </c>
      <c r="B4129" s="720" t="s">
        <v>2809</v>
      </c>
      <c r="C4129" s="719" t="s">
        <v>30</v>
      </c>
      <c r="D4129" s="721">
        <v>3.43</v>
      </c>
    </row>
    <row r="4130" spans="1:4">
      <c r="A4130" s="1079">
        <v>7572</v>
      </c>
      <c r="B4130" s="1080" t="s">
        <v>7753</v>
      </c>
      <c r="C4130" s="1079" t="s">
        <v>30</v>
      </c>
      <c r="D4130" s="718">
        <v>4.8600000000000003</v>
      </c>
    </row>
    <row r="4131" spans="1:4">
      <c r="A4131" s="719">
        <v>3396</v>
      </c>
      <c r="B4131" s="720" t="s">
        <v>2810</v>
      </c>
      <c r="C4131" s="719" t="s">
        <v>30</v>
      </c>
      <c r="D4131" s="721">
        <v>3.44</v>
      </c>
    </row>
    <row r="4132" spans="1:4">
      <c r="A4132" s="1079">
        <v>37590</v>
      </c>
      <c r="B4132" s="1080" t="s">
        <v>2811</v>
      </c>
      <c r="C4132" s="1079" t="s">
        <v>30</v>
      </c>
      <c r="D4132" s="718">
        <v>21.53</v>
      </c>
    </row>
    <row r="4133" spans="1:4">
      <c r="A4133" s="719">
        <v>37591</v>
      </c>
      <c r="B4133" s="720" t="s">
        <v>2812</v>
      </c>
      <c r="C4133" s="719" t="s">
        <v>30</v>
      </c>
      <c r="D4133" s="721">
        <v>29.95</v>
      </c>
    </row>
    <row r="4134" spans="1:4">
      <c r="A4134" s="1079">
        <v>12626</v>
      </c>
      <c r="B4134" s="1080" t="s">
        <v>7754</v>
      </c>
      <c r="C4134" s="1079" t="s">
        <v>30</v>
      </c>
      <c r="D4134" s="718">
        <v>13.46</v>
      </c>
    </row>
    <row r="4135" spans="1:4">
      <c r="A4135" s="719">
        <v>11033</v>
      </c>
      <c r="B4135" s="720" t="s">
        <v>2813</v>
      </c>
      <c r="C4135" s="719" t="s">
        <v>30</v>
      </c>
      <c r="D4135" s="721">
        <v>4.13</v>
      </c>
    </row>
    <row r="4136" spans="1:4">
      <c r="A4136" s="1079">
        <v>390</v>
      </c>
      <c r="B4136" s="1080" t="s">
        <v>2814</v>
      </c>
      <c r="C4136" s="1079" t="s">
        <v>30</v>
      </c>
      <c r="D4136" s="718">
        <v>6.92</v>
      </c>
    </row>
    <row r="4137" spans="1:4">
      <c r="A4137" s="719">
        <v>6178</v>
      </c>
      <c r="B4137" s="720" t="s">
        <v>7755</v>
      </c>
      <c r="C4137" s="719" t="s">
        <v>0</v>
      </c>
      <c r="D4137" s="721">
        <v>68.47</v>
      </c>
    </row>
    <row r="4138" spans="1:4">
      <c r="A4138" s="1079">
        <v>6180</v>
      </c>
      <c r="B4138" s="1080" t="s">
        <v>7756</v>
      </c>
      <c r="C4138" s="1079" t="s">
        <v>0</v>
      </c>
      <c r="D4138" s="718">
        <v>73.900000000000006</v>
      </c>
    </row>
    <row r="4139" spans="1:4">
      <c r="A4139" s="719">
        <v>6182</v>
      </c>
      <c r="B4139" s="720" t="s">
        <v>7757</v>
      </c>
      <c r="C4139" s="719" t="s">
        <v>0</v>
      </c>
      <c r="D4139" s="721">
        <v>91.72</v>
      </c>
    </row>
    <row r="4140" spans="1:4">
      <c r="A4140" s="1079">
        <v>3993</v>
      </c>
      <c r="B4140" s="1080" t="s">
        <v>10322</v>
      </c>
      <c r="C4140" s="1079" t="s">
        <v>0</v>
      </c>
      <c r="D4140" s="718">
        <v>32.57</v>
      </c>
    </row>
    <row r="4141" spans="1:4">
      <c r="A4141" s="719">
        <v>3990</v>
      </c>
      <c r="B4141" s="720" t="s">
        <v>10323</v>
      </c>
      <c r="C4141" s="719" t="s">
        <v>29</v>
      </c>
      <c r="D4141" s="721">
        <v>7.19</v>
      </c>
    </row>
    <row r="4142" spans="1:4">
      <c r="A4142" s="1079">
        <v>3992</v>
      </c>
      <c r="B4142" s="1080" t="s">
        <v>10324</v>
      </c>
      <c r="C4142" s="1079" t="s">
        <v>29</v>
      </c>
      <c r="D4142" s="718">
        <v>8.83</v>
      </c>
    </row>
    <row r="4143" spans="1:4">
      <c r="A4143" s="719">
        <v>6193</v>
      </c>
      <c r="B4143" s="720" t="s">
        <v>7758</v>
      </c>
      <c r="C4143" s="719" t="s">
        <v>29</v>
      </c>
      <c r="D4143" s="721">
        <v>4.16</v>
      </c>
    </row>
    <row r="4144" spans="1:4">
      <c r="A4144" s="1079">
        <v>6189</v>
      </c>
      <c r="B4144" s="1080" t="s">
        <v>7759</v>
      </c>
      <c r="C4144" s="1079" t="s">
        <v>29</v>
      </c>
      <c r="D4144" s="718">
        <v>6.25</v>
      </c>
    </row>
    <row r="4145" spans="1:4">
      <c r="A4145" s="719">
        <v>10567</v>
      </c>
      <c r="B4145" s="720" t="s">
        <v>7760</v>
      </c>
      <c r="C4145" s="719" t="s">
        <v>29</v>
      </c>
      <c r="D4145" s="721">
        <v>4.24</v>
      </c>
    </row>
    <row r="4146" spans="1:4">
      <c r="A4146" s="1079">
        <v>6212</v>
      </c>
      <c r="B4146" s="1080" t="s">
        <v>7761</v>
      </c>
      <c r="C4146" s="1079" t="s">
        <v>29</v>
      </c>
      <c r="D4146" s="718">
        <v>5.93</v>
      </c>
    </row>
    <row r="4147" spans="1:4">
      <c r="A4147" s="719">
        <v>6188</v>
      </c>
      <c r="B4147" s="720" t="s">
        <v>7762</v>
      </c>
      <c r="C4147" s="719" t="s">
        <v>0</v>
      </c>
      <c r="D4147" s="721">
        <v>19.79</v>
      </c>
    </row>
    <row r="4148" spans="1:4">
      <c r="A4148" s="1079">
        <v>6214</v>
      </c>
      <c r="B4148" s="1080" t="s">
        <v>2815</v>
      </c>
      <c r="C4148" s="1079" t="s">
        <v>0</v>
      </c>
      <c r="D4148" s="718">
        <v>42.89</v>
      </c>
    </row>
    <row r="4149" spans="1:4">
      <c r="A4149" s="719">
        <v>36153</v>
      </c>
      <c r="B4149" s="720" t="s">
        <v>7763</v>
      </c>
      <c r="C4149" s="719" t="s">
        <v>30</v>
      </c>
      <c r="D4149" s="721">
        <v>144.44999999999999</v>
      </c>
    </row>
    <row r="4150" spans="1:4">
      <c r="A4150" s="1079">
        <v>10740</v>
      </c>
      <c r="B4150" s="1080" t="s">
        <v>7764</v>
      </c>
      <c r="C4150" s="1079" t="s">
        <v>30</v>
      </c>
      <c r="D4150" s="718">
        <v>9133.7900000000009</v>
      </c>
    </row>
    <row r="4151" spans="1:4">
      <c r="A4151" s="719">
        <v>13914</v>
      </c>
      <c r="B4151" s="720" t="s">
        <v>7765</v>
      </c>
      <c r="C4151" s="719" t="s">
        <v>30</v>
      </c>
      <c r="D4151" s="721">
        <v>660.86</v>
      </c>
    </row>
    <row r="4152" spans="1:4">
      <c r="A4152" s="1079">
        <v>10742</v>
      </c>
      <c r="B4152" s="1080" t="s">
        <v>7766</v>
      </c>
      <c r="C4152" s="1079" t="s">
        <v>30</v>
      </c>
      <c r="D4152" s="718">
        <v>963.88</v>
      </c>
    </row>
    <row r="4153" spans="1:4">
      <c r="A4153" s="719">
        <v>38465</v>
      </c>
      <c r="B4153" s="720" t="s">
        <v>8906</v>
      </c>
      <c r="C4153" s="719" t="s">
        <v>30</v>
      </c>
      <c r="D4153" s="721">
        <v>20.2</v>
      </c>
    </row>
    <row r="4154" spans="1:4">
      <c r="A4154" s="1079">
        <v>7543</v>
      </c>
      <c r="B4154" s="1080" t="s">
        <v>10170</v>
      </c>
      <c r="C4154" s="1079" t="s">
        <v>30</v>
      </c>
      <c r="D4154" s="718">
        <v>3.37</v>
      </c>
    </row>
    <row r="4155" spans="1:4">
      <c r="A4155" s="719">
        <v>13255</v>
      </c>
      <c r="B4155" s="720" t="s">
        <v>9788</v>
      </c>
      <c r="C4155" s="719" t="s">
        <v>30</v>
      </c>
      <c r="D4155" s="721">
        <v>52.22</v>
      </c>
    </row>
    <row r="4156" spans="1:4">
      <c r="A4156" s="1079">
        <v>39352</v>
      </c>
      <c r="B4156" s="1080" t="s">
        <v>10171</v>
      </c>
      <c r="C4156" s="1079" t="s">
        <v>30</v>
      </c>
      <c r="D4156" s="718">
        <v>2.08</v>
      </c>
    </row>
    <row r="4157" spans="1:4">
      <c r="A4157" s="719">
        <v>39350</v>
      </c>
      <c r="B4157" s="720" t="s">
        <v>10172</v>
      </c>
      <c r="C4157" s="719" t="s">
        <v>30</v>
      </c>
      <c r="D4157" s="721">
        <v>2.2400000000000002</v>
      </c>
    </row>
    <row r="4158" spans="1:4">
      <c r="A4158" s="1079">
        <v>39346</v>
      </c>
      <c r="B4158" s="1080" t="s">
        <v>10173</v>
      </c>
      <c r="C4158" s="1079" t="s">
        <v>30</v>
      </c>
      <c r="D4158" s="718">
        <v>2.08</v>
      </c>
    </row>
    <row r="4159" spans="1:4">
      <c r="A4159" s="719">
        <v>39351</v>
      </c>
      <c r="B4159" s="720" t="s">
        <v>10174</v>
      </c>
      <c r="C4159" s="719" t="s">
        <v>30</v>
      </c>
      <c r="D4159" s="721">
        <v>2.59</v>
      </c>
    </row>
    <row r="4160" spans="1:4">
      <c r="A4160" s="1079">
        <v>20964</v>
      </c>
      <c r="B4160" s="1080" t="s">
        <v>2816</v>
      </c>
      <c r="C4160" s="1079" t="s">
        <v>30</v>
      </c>
      <c r="D4160" s="718">
        <v>49.19</v>
      </c>
    </row>
    <row r="4161" spans="1:4">
      <c r="A4161" s="719">
        <v>10905</v>
      </c>
      <c r="B4161" s="720" t="s">
        <v>2817</v>
      </c>
      <c r="C4161" s="719" t="s">
        <v>30</v>
      </c>
      <c r="D4161" s="721">
        <v>65.989999999999995</v>
      </c>
    </row>
    <row r="4162" spans="1:4">
      <c r="A4162" s="1079">
        <v>6249</v>
      </c>
      <c r="B4162" s="1080" t="s">
        <v>7767</v>
      </c>
      <c r="C4162" s="1079" t="s">
        <v>30</v>
      </c>
      <c r="D4162" s="718">
        <v>52.25</v>
      </c>
    </row>
    <row r="4163" spans="1:4">
      <c r="A4163" s="719">
        <v>6251</v>
      </c>
      <c r="B4163" s="720" t="s">
        <v>7768</v>
      </c>
      <c r="C4163" s="719" t="s">
        <v>30</v>
      </c>
      <c r="D4163" s="721">
        <v>80.17</v>
      </c>
    </row>
    <row r="4164" spans="1:4">
      <c r="A4164" s="1079">
        <v>6252</v>
      </c>
      <c r="B4164" s="1080" t="s">
        <v>7769</v>
      </c>
      <c r="C4164" s="1079" t="s">
        <v>30</v>
      </c>
      <c r="D4164" s="718">
        <v>102.32</v>
      </c>
    </row>
    <row r="4165" spans="1:4">
      <c r="A4165" s="719">
        <v>6250</v>
      </c>
      <c r="B4165" s="720" t="s">
        <v>7770</v>
      </c>
      <c r="C4165" s="719" t="s">
        <v>30</v>
      </c>
      <c r="D4165" s="721">
        <v>126.7</v>
      </c>
    </row>
    <row r="4166" spans="1:4">
      <c r="A4166" s="1079">
        <v>11289</v>
      </c>
      <c r="B4166" s="1080" t="s">
        <v>2818</v>
      </c>
      <c r="C4166" s="1079" t="s">
        <v>30</v>
      </c>
      <c r="D4166" s="718">
        <v>52.96</v>
      </c>
    </row>
    <row r="4167" spans="1:4">
      <c r="A4167" s="719">
        <v>11241</v>
      </c>
      <c r="B4167" s="720" t="s">
        <v>10325</v>
      </c>
      <c r="C4167" s="719" t="s">
        <v>30</v>
      </c>
      <c r="D4167" s="721">
        <v>132.4</v>
      </c>
    </row>
    <row r="4168" spans="1:4">
      <c r="A4168" s="1079">
        <v>11301</v>
      </c>
      <c r="B4168" s="1080" t="s">
        <v>2819</v>
      </c>
      <c r="C4168" s="1079" t="s">
        <v>30</v>
      </c>
      <c r="D4168" s="718">
        <v>335.73</v>
      </c>
    </row>
    <row r="4169" spans="1:4">
      <c r="A4169" s="719">
        <v>21090</v>
      </c>
      <c r="B4169" s="720" t="s">
        <v>2820</v>
      </c>
      <c r="C4169" s="719" t="s">
        <v>30</v>
      </c>
      <c r="D4169" s="721">
        <v>411.39</v>
      </c>
    </row>
    <row r="4170" spans="1:4">
      <c r="A4170" s="1079">
        <v>14112</v>
      </c>
      <c r="B4170" s="1080" t="s">
        <v>12011</v>
      </c>
      <c r="C4170" s="1079" t="s">
        <v>30</v>
      </c>
      <c r="D4170" s="718">
        <v>171.65</v>
      </c>
    </row>
    <row r="4171" spans="1:4">
      <c r="A4171" s="719">
        <v>11315</v>
      </c>
      <c r="B4171" s="720" t="s">
        <v>7771</v>
      </c>
      <c r="C4171" s="719" t="s">
        <v>30</v>
      </c>
      <c r="D4171" s="721">
        <v>80.38</v>
      </c>
    </row>
    <row r="4172" spans="1:4">
      <c r="A4172" s="1079">
        <v>11292</v>
      </c>
      <c r="B4172" s="1080" t="s">
        <v>2821</v>
      </c>
      <c r="C4172" s="1079" t="s">
        <v>30</v>
      </c>
      <c r="D4172" s="718">
        <v>188.2</v>
      </c>
    </row>
    <row r="4173" spans="1:4">
      <c r="A4173" s="719">
        <v>21071</v>
      </c>
      <c r="B4173" s="720" t="s">
        <v>7772</v>
      </c>
      <c r="C4173" s="719" t="s">
        <v>30</v>
      </c>
      <c r="D4173" s="721">
        <v>122.94</v>
      </c>
    </row>
    <row r="4174" spans="1:4">
      <c r="A4174" s="1079">
        <v>11293</v>
      </c>
      <c r="B4174" s="1080" t="s">
        <v>7773</v>
      </c>
      <c r="C4174" s="1079" t="s">
        <v>30</v>
      </c>
      <c r="D4174" s="718">
        <v>208.06</v>
      </c>
    </row>
    <row r="4175" spans="1:4">
      <c r="A4175" s="719">
        <v>11316</v>
      </c>
      <c r="B4175" s="720" t="s">
        <v>2822</v>
      </c>
      <c r="C4175" s="719" t="s">
        <v>30</v>
      </c>
      <c r="D4175" s="721">
        <v>264.8</v>
      </c>
    </row>
    <row r="4176" spans="1:4">
      <c r="A4176" s="1079">
        <v>6243</v>
      </c>
      <c r="B4176" s="1080" t="s">
        <v>2823</v>
      </c>
      <c r="C4176" s="1079" t="s">
        <v>30</v>
      </c>
      <c r="D4176" s="718">
        <v>305</v>
      </c>
    </row>
    <row r="4177" spans="1:4">
      <c r="A4177" s="719">
        <v>21079</v>
      </c>
      <c r="B4177" s="720" t="s">
        <v>2824</v>
      </c>
      <c r="C4177" s="719" t="s">
        <v>30</v>
      </c>
      <c r="D4177" s="721">
        <v>363.63</v>
      </c>
    </row>
    <row r="4178" spans="1:4">
      <c r="A4178" s="1079">
        <v>6240</v>
      </c>
      <c r="B4178" s="1080" t="s">
        <v>2825</v>
      </c>
      <c r="C4178" s="1079" t="s">
        <v>30</v>
      </c>
      <c r="D4178" s="718">
        <v>403.82</v>
      </c>
    </row>
    <row r="4179" spans="1:4">
      <c r="A4179" s="719">
        <v>11296</v>
      </c>
      <c r="B4179" s="720" t="s">
        <v>2826</v>
      </c>
      <c r="C4179" s="719" t="s">
        <v>30</v>
      </c>
      <c r="D4179" s="721">
        <v>1286.67</v>
      </c>
    </row>
    <row r="4180" spans="1:4">
      <c r="A4180" s="1079">
        <v>11299</v>
      </c>
      <c r="B4180" s="1080" t="s">
        <v>2827</v>
      </c>
      <c r="C4180" s="1079" t="s">
        <v>30</v>
      </c>
      <c r="D4180" s="718">
        <v>435.51</v>
      </c>
    </row>
    <row r="4181" spans="1:4">
      <c r="A4181" s="719">
        <v>11066</v>
      </c>
      <c r="B4181" s="720" t="s">
        <v>10326</v>
      </c>
      <c r="C4181" s="719" t="s">
        <v>30</v>
      </c>
      <c r="D4181" s="721">
        <v>8.9600000000000009</v>
      </c>
    </row>
    <row r="4182" spans="1:4">
      <c r="A4182" s="1079">
        <v>11065</v>
      </c>
      <c r="B4182" s="1080" t="s">
        <v>10327</v>
      </c>
      <c r="C4182" s="1079" t="s">
        <v>30</v>
      </c>
      <c r="D4182" s="718">
        <v>10.28</v>
      </c>
    </row>
    <row r="4183" spans="1:4">
      <c r="A4183" s="719">
        <v>2666</v>
      </c>
      <c r="B4183" s="720" t="s">
        <v>2828</v>
      </c>
      <c r="C4183" s="719" t="s">
        <v>30</v>
      </c>
      <c r="D4183" s="721">
        <v>2.56</v>
      </c>
    </row>
    <row r="4184" spans="1:4">
      <c r="A4184" s="1079">
        <v>2668</v>
      </c>
      <c r="B4184" s="1080" t="s">
        <v>2829</v>
      </c>
      <c r="C4184" s="1079" t="s">
        <v>30</v>
      </c>
      <c r="D4184" s="718">
        <v>3.54</v>
      </c>
    </row>
    <row r="4185" spans="1:4">
      <c r="A4185" s="719">
        <v>2664</v>
      </c>
      <c r="B4185" s="720" t="s">
        <v>2830</v>
      </c>
      <c r="C4185" s="719" t="s">
        <v>30</v>
      </c>
      <c r="D4185" s="721">
        <v>4.93</v>
      </c>
    </row>
    <row r="4186" spans="1:4">
      <c r="A4186" s="1079">
        <v>2662</v>
      </c>
      <c r="B4186" s="1080" t="s">
        <v>2831</v>
      </c>
      <c r="C4186" s="1079" t="s">
        <v>30</v>
      </c>
      <c r="D4186" s="718">
        <v>9.8000000000000007</v>
      </c>
    </row>
    <row r="4187" spans="1:4">
      <c r="A4187" s="719">
        <v>11688</v>
      </c>
      <c r="B4187" s="720" t="s">
        <v>7774</v>
      </c>
      <c r="C4187" s="719" t="s">
        <v>30</v>
      </c>
      <c r="D4187" s="721">
        <v>307.41000000000003</v>
      </c>
    </row>
    <row r="4188" spans="1:4" ht="30">
      <c r="A4188" s="1079">
        <v>37736</v>
      </c>
      <c r="B4188" s="1080" t="s">
        <v>7775</v>
      </c>
      <c r="C4188" s="1079" t="s">
        <v>30</v>
      </c>
      <c r="D4188" s="718">
        <v>35844</v>
      </c>
    </row>
    <row r="4189" spans="1:4">
      <c r="A4189" s="719">
        <v>37739</v>
      </c>
      <c r="B4189" s="720" t="s">
        <v>7776</v>
      </c>
      <c r="C4189" s="719" t="s">
        <v>30</v>
      </c>
      <c r="D4189" s="721">
        <v>44115.69</v>
      </c>
    </row>
    <row r="4190" spans="1:4">
      <c r="A4190" s="1079">
        <v>37740</v>
      </c>
      <c r="B4190" s="1080" t="s">
        <v>7777</v>
      </c>
      <c r="C4190" s="1079" t="s">
        <v>30</v>
      </c>
      <c r="D4190" s="718">
        <v>25174.71</v>
      </c>
    </row>
    <row r="4191" spans="1:4">
      <c r="A4191" s="719">
        <v>37738</v>
      </c>
      <c r="B4191" s="720" t="s">
        <v>7778</v>
      </c>
      <c r="C4191" s="719" t="s">
        <v>30</v>
      </c>
      <c r="D4191" s="721">
        <v>29909.96</v>
      </c>
    </row>
    <row r="4192" spans="1:4">
      <c r="A4192" s="1079">
        <v>37737</v>
      </c>
      <c r="B4192" s="1080" t="s">
        <v>7779</v>
      </c>
      <c r="C4192" s="1079" t="s">
        <v>30</v>
      </c>
      <c r="D4192" s="718">
        <v>23796.1</v>
      </c>
    </row>
    <row r="4193" spans="1:4">
      <c r="A4193" s="719">
        <v>25014</v>
      </c>
      <c r="B4193" s="720" t="s">
        <v>2832</v>
      </c>
      <c r="C4193" s="719" t="s">
        <v>30</v>
      </c>
      <c r="D4193" s="721">
        <v>49839.94</v>
      </c>
    </row>
    <row r="4194" spans="1:4">
      <c r="A4194" s="1079">
        <v>25013</v>
      </c>
      <c r="B4194" s="1080" t="s">
        <v>2833</v>
      </c>
      <c r="C4194" s="1079" t="s">
        <v>30</v>
      </c>
      <c r="D4194" s="718">
        <v>52237.53</v>
      </c>
    </row>
    <row r="4195" spans="1:4">
      <c r="A4195" s="719">
        <v>14405</v>
      </c>
      <c r="B4195" s="720" t="s">
        <v>2834</v>
      </c>
      <c r="C4195" s="719" t="s">
        <v>30</v>
      </c>
      <c r="D4195" s="721">
        <v>61318.41</v>
      </c>
    </row>
    <row r="4196" spans="1:4">
      <c r="A4196" s="1079">
        <v>6253</v>
      </c>
      <c r="B4196" s="1080" t="s">
        <v>7780</v>
      </c>
      <c r="C4196" s="1079" t="s">
        <v>30</v>
      </c>
      <c r="D4196" s="718">
        <v>89</v>
      </c>
    </row>
    <row r="4197" spans="1:4">
      <c r="A4197" s="719">
        <v>36790</v>
      </c>
      <c r="B4197" s="720" t="s">
        <v>2835</v>
      </c>
      <c r="C4197" s="719" t="s">
        <v>30</v>
      </c>
      <c r="D4197" s="721">
        <v>143.03</v>
      </c>
    </row>
    <row r="4198" spans="1:4">
      <c r="A4198" s="1079">
        <v>20271</v>
      </c>
      <c r="B4198" s="1080" t="s">
        <v>2836</v>
      </c>
      <c r="C4198" s="1079" t="s">
        <v>30</v>
      </c>
      <c r="D4198" s="718">
        <v>501.89</v>
      </c>
    </row>
    <row r="4199" spans="1:4">
      <c r="A4199" s="719">
        <v>10423</v>
      </c>
      <c r="B4199" s="720" t="s">
        <v>2837</v>
      </c>
      <c r="C4199" s="719" t="s">
        <v>30</v>
      </c>
      <c r="D4199" s="721">
        <v>311.29000000000002</v>
      </c>
    </row>
    <row r="4200" spans="1:4">
      <c r="A4200" s="1079">
        <v>37589</v>
      </c>
      <c r="B4200" s="1080" t="s">
        <v>2838</v>
      </c>
      <c r="C4200" s="1079" t="s">
        <v>30</v>
      </c>
      <c r="D4200" s="718">
        <v>175.25</v>
      </c>
    </row>
    <row r="4201" spans="1:4">
      <c r="A4201" s="719">
        <v>11690</v>
      </c>
      <c r="B4201" s="720" t="s">
        <v>2839</v>
      </c>
      <c r="C4201" s="719" t="s">
        <v>30</v>
      </c>
      <c r="D4201" s="721">
        <v>93.1</v>
      </c>
    </row>
    <row r="4202" spans="1:4">
      <c r="A4202" s="1079">
        <v>20234</v>
      </c>
      <c r="B4202" s="1080" t="s">
        <v>2840</v>
      </c>
      <c r="C4202" s="1079" t="s">
        <v>30</v>
      </c>
      <c r="D4202" s="718">
        <v>117.82</v>
      </c>
    </row>
    <row r="4203" spans="1:4">
      <c r="A4203" s="719">
        <v>4763</v>
      </c>
      <c r="B4203" s="720" t="s">
        <v>2841</v>
      </c>
      <c r="C4203" s="719" t="s">
        <v>171</v>
      </c>
      <c r="D4203" s="721">
        <v>10.08</v>
      </c>
    </row>
    <row r="4204" spans="1:4">
      <c r="A4204" s="1079">
        <v>41070</v>
      </c>
      <c r="B4204" s="1080" t="s">
        <v>9107</v>
      </c>
      <c r="C4204" s="1079" t="s">
        <v>161</v>
      </c>
      <c r="D4204" s="718">
        <v>1774.22</v>
      </c>
    </row>
    <row r="4205" spans="1:4">
      <c r="A4205" s="719">
        <v>14583</v>
      </c>
      <c r="B4205" s="720" t="s">
        <v>7781</v>
      </c>
      <c r="C4205" s="719" t="s">
        <v>25</v>
      </c>
      <c r="D4205" s="721">
        <v>8.6999999999999993</v>
      </c>
    </row>
    <row r="4206" spans="1:4" ht="30">
      <c r="A4206" s="1079">
        <v>14250</v>
      </c>
      <c r="B4206" s="1080" t="s">
        <v>7782</v>
      </c>
      <c r="C4206" s="1079" t="s">
        <v>2279</v>
      </c>
      <c r="D4206" s="718">
        <v>0.46</v>
      </c>
    </row>
    <row r="4207" spans="1:4">
      <c r="A4207" s="719">
        <v>11457</v>
      </c>
      <c r="B4207" s="720" t="s">
        <v>9789</v>
      </c>
      <c r="C4207" s="719" t="s">
        <v>30</v>
      </c>
      <c r="D4207" s="721">
        <v>23.16</v>
      </c>
    </row>
    <row r="4208" spans="1:4">
      <c r="A4208" s="1079">
        <v>21121</v>
      </c>
      <c r="B4208" s="1080" t="s">
        <v>8713</v>
      </c>
      <c r="C4208" s="1079" t="s">
        <v>30</v>
      </c>
      <c r="D4208" s="718">
        <v>2.63</v>
      </c>
    </row>
    <row r="4209" spans="1:4">
      <c r="A4209" s="719">
        <v>38010</v>
      </c>
      <c r="B4209" s="720" t="s">
        <v>7783</v>
      </c>
      <c r="C4209" s="719" t="s">
        <v>30</v>
      </c>
      <c r="D4209" s="721">
        <v>4.3</v>
      </c>
    </row>
    <row r="4210" spans="1:4">
      <c r="A4210" s="1079">
        <v>38011</v>
      </c>
      <c r="B4210" s="1080" t="s">
        <v>8714</v>
      </c>
      <c r="C4210" s="1079" t="s">
        <v>30</v>
      </c>
      <c r="D4210" s="718">
        <v>7.94</v>
      </c>
    </row>
    <row r="4211" spans="1:4">
      <c r="A4211" s="719">
        <v>38012</v>
      </c>
      <c r="B4211" s="720" t="s">
        <v>8715</v>
      </c>
      <c r="C4211" s="719" t="s">
        <v>30</v>
      </c>
      <c r="D4211" s="721">
        <v>27.12</v>
      </c>
    </row>
    <row r="4212" spans="1:4">
      <c r="A4212" s="1079">
        <v>38013</v>
      </c>
      <c r="B4212" s="1080" t="s">
        <v>8716</v>
      </c>
      <c r="C4212" s="1079" t="s">
        <v>30</v>
      </c>
      <c r="D4212" s="718">
        <v>35.21</v>
      </c>
    </row>
    <row r="4213" spans="1:4">
      <c r="A4213" s="719">
        <v>38014</v>
      </c>
      <c r="B4213" s="720" t="s">
        <v>8717</v>
      </c>
      <c r="C4213" s="719" t="s">
        <v>30</v>
      </c>
      <c r="D4213" s="721">
        <v>57.31</v>
      </c>
    </row>
    <row r="4214" spans="1:4">
      <c r="A4214" s="1079">
        <v>38015</v>
      </c>
      <c r="B4214" s="1080" t="s">
        <v>8718</v>
      </c>
      <c r="C4214" s="1079" t="s">
        <v>30</v>
      </c>
      <c r="D4214" s="718">
        <v>138.38</v>
      </c>
    </row>
    <row r="4215" spans="1:4">
      <c r="A4215" s="719">
        <v>38016</v>
      </c>
      <c r="B4215" s="720" t="s">
        <v>8719</v>
      </c>
      <c r="C4215" s="719" t="s">
        <v>30</v>
      </c>
      <c r="D4215" s="721">
        <v>168.37</v>
      </c>
    </row>
    <row r="4216" spans="1:4">
      <c r="A4216" s="1079">
        <v>12741</v>
      </c>
      <c r="B4216" s="1080" t="s">
        <v>7784</v>
      </c>
      <c r="C4216" s="1079" t="s">
        <v>30</v>
      </c>
      <c r="D4216" s="718">
        <v>589.72</v>
      </c>
    </row>
    <row r="4217" spans="1:4">
      <c r="A4217" s="719">
        <v>12733</v>
      </c>
      <c r="B4217" s="720" t="s">
        <v>7785</v>
      </c>
      <c r="C4217" s="719" t="s">
        <v>30</v>
      </c>
      <c r="D4217" s="721">
        <v>2.96</v>
      </c>
    </row>
    <row r="4218" spans="1:4">
      <c r="A4218" s="1079">
        <v>12734</v>
      </c>
      <c r="B4218" s="1080" t="s">
        <v>7786</v>
      </c>
      <c r="C4218" s="1079" t="s">
        <v>30</v>
      </c>
      <c r="D4218" s="718">
        <v>6.32</v>
      </c>
    </row>
    <row r="4219" spans="1:4">
      <c r="A4219" s="719">
        <v>12735</v>
      </c>
      <c r="B4219" s="720" t="s">
        <v>7787</v>
      </c>
      <c r="C4219" s="719" t="s">
        <v>30</v>
      </c>
      <c r="D4219" s="721">
        <v>10.4</v>
      </c>
    </row>
    <row r="4220" spans="1:4">
      <c r="A4220" s="1079">
        <v>12736</v>
      </c>
      <c r="B4220" s="1080" t="s">
        <v>7788</v>
      </c>
      <c r="C4220" s="1079" t="s">
        <v>30</v>
      </c>
      <c r="D4220" s="718">
        <v>23.78</v>
      </c>
    </row>
    <row r="4221" spans="1:4">
      <c r="A4221" s="719">
        <v>12737</v>
      </c>
      <c r="B4221" s="720" t="s">
        <v>7789</v>
      </c>
      <c r="C4221" s="719" t="s">
        <v>30</v>
      </c>
      <c r="D4221" s="721">
        <v>30.64</v>
      </c>
    </row>
    <row r="4222" spans="1:4">
      <c r="A4222" s="1079">
        <v>12738</v>
      </c>
      <c r="B4222" s="1080" t="s">
        <v>7790</v>
      </c>
      <c r="C4222" s="1079" t="s">
        <v>30</v>
      </c>
      <c r="D4222" s="718">
        <v>60.56</v>
      </c>
    </row>
    <row r="4223" spans="1:4">
      <c r="A4223" s="719">
        <v>12739</v>
      </c>
      <c r="B4223" s="720" t="s">
        <v>7791</v>
      </c>
      <c r="C4223" s="719" t="s">
        <v>30</v>
      </c>
      <c r="D4223" s="721">
        <v>172.39</v>
      </c>
    </row>
    <row r="4224" spans="1:4">
      <c r="A4224" s="1079">
        <v>12740</v>
      </c>
      <c r="B4224" s="1080" t="s">
        <v>7792</v>
      </c>
      <c r="C4224" s="1079" t="s">
        <v>30</v>
      </c>
      <c r="D4224" s="718">
        <v>269.72000000000003</v>
      </c>
    </row>
    <row r="4225" spans="1:4">
      <c r="A4225" s="719">
        <v>6297</v>
      </c>
      <c r="B4225" s="720" t="s">
        <v>11632</v>
      </c>
      <c r="C4225" s="719" t="s">
        <v>30</v>
      </c>
      <c r="D4225" s="721">
        <v>28.63</v>
      </c>
    </row>
    <row r="4226" spans="1:4">
      <c r="A4226" s="1079">
        <v>6296</v>
      </c>
      <c r="B4226" s="1080" t="s">
        <v>11633</v>
      </c>
      <c r="C4226" s="1079" t="s">
        <v>30</v>
      </c>
      <c r="D4226" s="718">
        <v>22.6</v>
      </c>
    </row>
    <row r="4227" spans="1:4">
      <c r="A4227" s="719">
        <v>6294</v>
      </c>
      <c r="B4227" s="720" t="s">
        <v>11634</v>
      </c>
      <c r="C4227" s="719" t="s">
        <v>30</v>
      </c>
      <c r="D4227" s="721">
        <v>6.44</v>
      </c>
    </row>
    <row r="4228" spans="1:4">
      <c r="A4228" s="1079">
        <v>6323</v>
      </c>
      <c r="B4228" s="1080" t="s">
        <v>11635</v>
      </c>
      <c r="C4228" s="1079" t="s">
        <v>30</v>
      </c>
      <c r="D4228" s="718">
        <v>14.76</v>
      </c>
    </row>
    <row r="4229" spans="1:4">
      <c r="A4229" s="719">
        <v>6299</v>
      </c>
      <c r="B4229" s="720" t="s">
        <v>11636</v>
      </c>
      <c r="C4229" s="719" t="s">
        <v>30</v>
      </c>
      <c r="D4229" s="721">
        <v>86.11</v>
      </c>
    </row>
    <row r="4230" spans="1:4">
      <c r="A4230" s="1079">
        <v>6298</v>
      </c>
      <c r="B4230" s="1080" t="s">
        <v>11637</v>
      </c>
      <c r="C4230" s="1079" t="s">
        <v>30</v>
      </c>
      <c r="D4230" s="718">
        <v>45.35</v>
      </c>
    </row>
    <row r="4231" spans="1:4">
      <c r="A4231" s="719">
        <v>6295</v>
      </c>
      <c r="B4231" s="720" t="s">
        <v>11638</v>
      </c>
      <c r="C4231" s="719" t="s">
        <v>30</v>
      </c>
      <c r="D4231" s="721">
        <v>9.17</v>
      </c>
    </row>
    <row r="4232" spans="1:4">
      <c r="A4232" s="1079">
        <v>6322</v>
      </c>
      <c r="B4232" s="1080" t="s">
        <v>11639</v>
      </c>
      <c r="C4232" s="1079" t="s">
        <v>30</v>
      </c>
      <c r="D4232" s="718">
        <v>115.33</v>
      </c>
    </row>
    <row r="4233" spans="1:4">
      <c r="A4233" s="719">
        <v>6300</v>
      </c>
      <c r="B4233" s="720" t="s">
        <v>11640</v>
      </c>
      <c r="C4233" s="719" t="s">
        <v>30</v>
      </c>
      <c r="D4233" s="721">
        <v>212.62</v>
      </c>
    </row>
    <row r="4234" spans="1:4">
      <c r="A4234" s="1079">
        <v>6321</v>
      </c>
      <c r="B4234" s="1080" t="s">
        <v>11641</v>
      </c>
      <c r="C4234" s="1079" t="s">
        <v>30</v>
      </c>
      <c r="D4234" s="718">
        <v>303.72000000000003</v>
      </c>
    </row>
    <row r="4235" spans="1:4">
      <c r="A4235" s="719">
        <v>6301</v>
      </c>
      <c r="B4235" s="720" t="s">
        <v>11642</v>
      </c>
      <c r="C4235" s="719" t="s">
        <v>30</v>
      </c>
      <c r="D4235" s="721">
        <v>711.89</v>
      </c>
    </row>
    <row r="4236" spans="1:4">
      <c r="A4236" s="1079">
        <v>7105</v>
      </c>
      <c r="B4236" s="1080" t="s">
        <v>7793</v>
      </c>
      <c r="C4236" s="1079" t="s">
        <v>30</v>
      </c>
      <c r="D4236" s="718">
        <v>32.69</v>
      </c>
    </row>
    <row r="4237" spans="1:4">
      <c r="A4237" s="719">
        <v>20183</v>
      </c>
      <c r="B4237" s="720" t="s">
        <v>8720</v>
      </c>
      <c r="C4237" s="719" t="s">
        <v>30</v>
      </c>
      <c r="D4237" s="721">
        <v>26.34</v>
      </c>
    </row>
    <row r="4238" spans="1:4">
      <c r="A4238" s="1079">
        <v>38448</v>
      </c>
      <c r="B4238" s="1080" t="s">
        <v>8721</v>
      </c>
      <c r="C4238" s="1079" t="s">
        <v>30</v>
      </c>
      <c r="D4238" s="718">
        <v>139.79</v>
      </c>
    </row>
    <row r="4239" spans="1:4">
      <c r="A4239" s="719">
        <v>20182</v>
      </c>
      <c r="B4239" s="720" t="s">
        <v>8722</v>
      </c>
      <c r="C4239" s="719" t="s">
        <v>30</v>
      </c>
      <c r="D4239" s="721">
        <v>19.43</v>
      </c>
    </row>
    <row r="4240" spans="1:4">
      <c r="A4240" s="1079">
        <v>7119</v>
      </c>
      <c r="B4240" s="1080" t="s">
        <v>2842</v>
      </c>
      <c r="C4240" s="1079" t="s">
        <v>30</v>
      </c>
      <c r="D4240" s="718">
        <v>7.21</v>
      </c>
    </row>
    <row r="4241" spans="1:4">
      <c r="A4241" s="719">
        <v>7120</v>
      </c>
      <c r="B4241" s="720" t="s">
        <v>2843</v>
      </c>
      <c r="C4241" s="719" t="s">
        <v>30</v>
      </c>
      <c r="D4241" s="721">
        <v>4.2699999999999996</v>
      </c>
    </row>
    <row r="4242" spans="1:4">
      <c r="A4242" s="1079">
        <v>6319</v>
      </c>
      <c r="B4242" s="1080" t="s">
        <v>7794</v>
      </c>
      <c r="C4242" s="1079" t="s">
        <v>30</v>
      </c>
      <c r="D4242" s="718">
        <v>33.630000000000003</v>
      </c>
    </row>
    <row r="4243" spans="1:4">
      <c r="A4243" s="719">
        <v>6304</v>
      </c>
      <c r="B4243" s="720" t="s">
        <v>7795</v>
      </c>
      <c r="C4243" s="719" t="s">
        <v>30</v>
      </c>
      <c r="D4243" s="721">
        <v>33.630000000000003</v>
      </c>
    </row>
    <row r="4244" spans="1:4">
      <c r="A4244" s="1079">
        <v>21116</v>
      </c>
      <c r="B4244" s="1080" t="s">
        <v>7796</v>
      </c>
      <c r="C4244" s="1079" t="s">
        <v>30</v>
      </c>
      <c r="D4244" s="718">
        <v>25.47</v>
      </c>
    </row>
    <row r="4245" spans="1:4">
      <c r="A4245" s="719">
        <v>6320</v>
      </c>
      <c r="B4245" s="720" t="s">
        <v>7797</v>
      </c>
      <c r="C4245" s="719" t="s">
        <v>30</v>
      </c>
      <c r="D4245" s="721">
        <v>17.32</v>
      </c>
    </row>
    <row r="4246" spans="1:4">
      <c r="A4246" s="1079">
        <v>6303</v>
      </c>
      <c r="B4246" s="1080" t="s">
        <v>7798</v>
      </c>
      <c r="C4246" s="1079" t="s">
        <v>30</v>
      </c>
      <c r="D4246" s="718">
        <v>17.32</v>
      </c>
    </row>
    <row r="4247" spans="1:4">
      <c r="A4247" s="719">
        <v>6308</v>
      </c>
      <c r="B4247" s="720" t="s">
        <v>7799</v>
      </c>
      <c r="C4247" s="719" t="s">
        <v>30</v>
      </c>
      <c r="D4247" s="721">
        <v>93.07</v>
      </c>
    </row>
    <row r="4248" spans="1:4">
      <c r="A4248" s="1079">
        <v>6317</v>
      </c>
      <c r="B4248" s="1080" t="s">
        <v>7800</v>
      </c>
      <c r="C4248" s="1079" t="s">
        <v>30</v>
      </c>
      <c r="D4248" s="718">
        <v>93.07</v>
      </c>
    </row>
    <row r="4249" spans="1:4">
      <c r="A4249" s="719">
        <v>6307</v>
      </c>
      <c r="B4249" s="720" t="s">
        <v>7801</v>
      </c>
      <c r="C4249" s="719" t="s">
        <v>30</v>
      </c>
      <c r="D4249" s="721">
        <v>93.07</v>
      </c>
    </row>
    <row r="4250" spans="1:4">
      <c r="A4250" s="1079">
        <v>6309</v>
      </c>
      <c r="B4250" s="1080" t="s">
        <v>7802</v>
      </c>
      <c r="C4250" s="1079" t="s">
        <v>30</v>
      </c>
      <c r="D4250" s="718">
        <v>95.77</v>
      </c>
    </row>
    <row r="4251" spans="1:4">
      <c r="A4251" s="719">
        <v>6318</v>
      </c>
      <c r="B4251" s="720" t="s">
        <v>7803</v>
      </c>
      <c r="C4251" s="719" t="s">
        <v>30</v>
      </c>
      <c r="D4251" s="721">
        <v>50.2</v>
      </c>
    </row>
    <row r="4252" spans="1:4">
      <c r="A4252" s="1079">
        <v>6306</v>
      </c>
      <c r="B4252" s="1080" t="s">
        <v>7804</v>
      </c>
      <c r="C4252" s="1079" t="s">
        <v>30</v>
      </c>
      <c r="D4252" s="718">
        <v>50.2</v>
      </c>
    </row>
    <row r="4253" spans="1:4">
      <c r="A4253" s="719">
        <v>6305</v>
      </c>
      <c r="B4253" s="720" t="s">
        <v>7805</v>
      </c>
      <c r="C4253" s="719" t="s">
        <v>30</v>
      </c>
      <c r="D4253" s="721">
        <v>50.2</v>
      </c>
    </row>
    <row r="4254" spans="1:4">
      <c r="A4254" s="1079">
        <v>6302</v>
      </c>
      <c r="B4254" s="1080" t="s">
        <v>7806</v>
      </c>
      <c r="C4254" s="1079" t="s">
        <v>30</v>
      </c>
      <c r="D4254" s="718">
        <v>10.65</v>
      </c>
    </row>
    <row r="4255" spans="1:4">
      <c r="A4255" s="719">
        <v>6312</v>
      </c>
      <c r="B4255" s="720" t="s">
        <v>7807</v>
      </c>
      <c r="C4255" s="719" t="s">
        <v>30</v>
      </c>
      <c r="D4255" s="721">
        <v>133.87</v>
      </c>
    </row>
    <row r="4256" spans="1:4">
      <c r="A4256" s="1079">
        <v>6311</v>
      </c>
      <c r="B4256" s="1080" t="s">
        <v>7808</v>
      </c>
      <c r="C4256" s="1079" t="s">
        <v>30</v>
      </c>
      <c r="D4256" s="718">
        <v>133.87</v>
      </c>
    </row>
    <row r="4257" spans="1:4">
      <c r="A4257" s="719">
        <v>6310</v>
      </c>
      <c r="B4257" s="720" t="s">
        <v>7809</v>
      </c>
      <c r="C4257" s="719" t="s">
        <v>30</v>
      </c>
      <c r="D4257" s="721">
        <v>133.87</v>
      </c>
    </row>
    <row r="4258" spans="1:4">
      <c r="A4258" s="1079">
        <v>6314</v>
      </c>
      <c r="B4258" s="1080" t="s">
        <v>7810</v>
      </c>
      <c r="C4258" s="1079" t="s">
        <v>30</v>
      </c>
      <c r="D4258" s="718">
        <v>133.87</v>
      </c>
    </row>
    <row r="4259" spans="1:4">
      <c r="A4259" s="719">
        <v>6313</v>
      </c>
      <c r="B4259" s="720" t="s">
        <v>7811</v>
      </c>
      <c r="C4259" s="719" t="s">
        <v>30</v>
      </c>
      <c r="D4259" s="721">
        <v>133.87</v>
      </c>
    </row>
    <row r="4260" spans="1:4">
      <c r="A4260" s="1079">
        <v>6315</v>
      </c>
      <c r="B4260" s="1080" t="s">
        <v>7812</v>
      </c>
      <c r="C4260" s="1079" t="s">
        <v>30</v>
      </c>
      <c r="D4260" s="718">
        <v>253.48</v>
      </c>
    </row>
    <row r="4261" spans="1:4">
      <c r="A4261" s="719">
        <v>6316</v>
      </c>
      <c r="B4261" s="720" t="s">
        <v>7813</v>
      </c>
      <c r="C4261" s="719" t="s">
        <v>30</v>
      </c>
      <c r="D4261" s="721">
        <v>253.48</v>
      </c>
    </row>
    <row r="4262" spans="1:4">
      <c r="A4262" s="1079">
        <v>39324</v>
      </c>
      <c r="B4262" s="1080" t="s">
        <v>8723</v>
      </c>
      <c r="C4262" s="1079" t="s">
        <v>30</v>
      </c>
      <c r="D4262" s="718">
        <v>5.83</v>
      </c>
    </row>
    <row r="4263" spans="1:4">
      <c r="A4263" s="719">
        <v>39325</v>
      </c>
      <c r="B4263" s="720" t="s">
        <v>8724</v>
      </c>
      <c r="C4263" s="719" t="s">
        <v>30</v>
      </c>
      <c r="D4263" s="721">
        <v>8.82</v>
      </c>
    </row>
    <row r="4264" spans="1:4">
      <c r="A4264" s="1079">
        <v>39326</v>
      </c>
      <c r="B4264" s="1080" t="s">
        <v>8725</v>
      </c>
      <c r="C4264" s="1079" t="s">
        <v>30</v>
      </c>
      <c r="D4264" s="718">
        <v>22.73</v>
      </c>
    </row>
    <row r="4265" spans="1:4">
      <c r="A4265" s="719">
        <v>39327</v>
      </c>
      <c r="B4265" s="720" t="s">
        <v>8726</v>
      </c>
      <c r="C4265" s="719" t="s">
        <v>30</v>
      </c>
      <c r="D4265" s="721">
        <v>34.43</v>
      </c>
    </row>
    <row r="4266" spans="1:4">
      <c r="A4266" s="1079">
        <v>20176</v>
      </c>
      <c r="B4266" s="1080" t="s">
        <v>10328</v>
      </c>
      <c r="C4266" s="1079" t="s">
        <v>30</v>
      </c>
      <c r="D4266" s="718">
        <v>66.28</v>
      </c>
    </row>
    <row r="4267" spans="1:4">
      <c r="A4267" s="719">
        <v>11378</v>
      </c>
      <c r="B4267" s="720" t="s">
        <v>10510</v>
      </c>
      <c r="C4267" s="719" t="s">
        <v>30</v>
      </c>
      <c r="D4267" s="721">
        <v>66.86</v>
      </c>
    </row>
    <row r="4268" spans="1:4">
      <c r="A4268" s="1079">
        <v>11379</v>
      </c>
      <c r="B4268" s="1080" t="s">
        <v>7814</v>
      </c>
      <c r="C4268" s="1079" t="s">
        <v>30</v>
      </c>
      <c r="D4268" s="718">
        <v>73.02</v>
      </c>
    </row>
    <row r="4269" spans="1:4">
      <c r="A4269" s="719">
        <v>11493</v>
      </c>
      <c r="B4269" s="720" t="s">
        <v>7815</v>
      </c>
      <c r="C4269" s="719" t="s">
        <v>30</v>
      </c>
      <c r="D4269" s="721">
        <v>36.96</v>
      </c>
    </row>
    <row r="4270" spans="1:4">
      <c r="A4270" s="1079">
        <v>41896</v>
      </c>
      <c r="B4270" s="1080" t="s">
        <v>10511</v>
      </c>
      <c r="C4270" s="1079" t="s">
        <v>30</v>
      </c>
      <c r="D4270" s="718">
        <v>202.91</v>
      </c>
    </row>
    <row r="4271" spans="1:4">
      <c r="A4271" s="719">
        <v>7068</v>
      </c>
      <c r="B4271" s="720" t="s">
        <v>2844</v>
      </c>
      <c r="C4271" s="719" t="s">
        <v>30</v>
      </c>
      <c r="D4271" s="721">
        <v>358.69</v>
      </c>
    </row>
    <row r="4272" spans="1:4">
      <c r="A4272" s="1079">
        <v>7106</v>
      </c>
      <c r="B4272" s="1080" t="s">
        <v>2845</v>
      </c>
      <c r="C4272" s="1079" t="s">
        <v>30</v>
      </c>
      <c r="D4272" s="718">
        <v>97.61</v>
      </c>
    </row>
    <row r="4273" spans="1:4">
      <c r="A4273" s="719">
        <v>7104</v>
      </c>
      <c r="B4273" s="720" t="s">
        <v>2846</v>
      </c>
      <c r="C4273" s="719" t="s">
        <v>30</v>
      </c>
      <c r="D4273" s="721">
        <v>2.68</v>
      </c>
    </row>
    <row r="4274" spans="1:4">
      <c r="A4274" s="1079">
        <v>7136</v>
      </c>
      <c r="B4274" s="1080" t="s">
        <v>2847</v>
      </c>
      <c r="C4274" s="1079" t="s">
        <v>30</v>
      </c>
      <c r="D4274" s="718">
        <v>5.22</v>
      </c>
    </row>
    <row r="4275" spans="1:4">
      <c r="A4275" s="719">
        <v>7128</v>
      </c>
      <c r="B4275" s="720" t="s">
        <v>2848</v>
      </c>
      <c r="C4275" s="719" t="s">
        <v>30</v>
      </c>
      <c r="D4275" s="721">
        <v>7.12</v>
      </c>
    </row>
    <row r="4276" spans="1:4">
      <c r="A4276" s="1079">
        <v>7108</v>
      </c>
      <c r="B4276" s="1080" t="s">
        <v>2849</v>
      </c>
      <c r="C4276" s="1079" t="s">
        <v>30</v>
      </c>
      <c r="D4276" s="718">
        <v>7.89</v>
      </c>
    </row>
    <row r="4277" spans="1:4">
      <c r="A4277" s="719">
        <v>7129</v>
      </c>
      <c r="B4277" s="720" t="s">
        <v>2850</v>
      </c>
      <c r="C4277" s="719" t="s">
        <v>30</v>
      </c>
      <c r="D4277" s="721">
        <v>7.92</v>
      </c>
    </row>
    <row r="4278" spans="1:4">
      <c r="A4278" s="1079">
        <v>7130</v>
      </c>
      <c r="B4278" s="1080" t="s">
        <v>2851</v>
      </c>
      <c r="C4278" s="1079" t="s">
        <v>30</v>
      </c>
      <c r="D4278" s="718">
        <v>10.74</v>
      </c>
    </row>
    <row r="4279" spans="1:4">
      <c r="A4279" s="719">
        <v>7131</v>
      </c>
      <c r="B4279" s="720" t="s">
        <v>2852</v>
      </c>
      <c r="C4279" s="719" t="s">
        <v>30</v>
      </c>
      <c r="D4279" s="721">
        <v>12.34</v>
      </c>
    </row>
    <row r="4280" spans="1:4">
      <c r="A4280" s="1079">
        <v>7132</v>
      </c>
      <c r="B4280" s="1080" t="s">
        <v>2853</v>
      </c>
      <c r="C4280" s="1079" t="s">
        <v>30</v>
      </c>
      <c r="D4280" s="718">
        <v>36.78</v>
      </c>
    </row>
    <row r="4281" spans="1:4">
      <c r="A4281" s="719">
        <v>7133</v>
      </c>
      <c r="B4281" s="720" t="s">
        <v>2854</v>
      </c>
      <c r="C4281" s="719" t="s">
        <v>30</v>
      </c>
      <c r="D4281" s="721">
        <v>58.37</v>
      </c>
    </row>
    <row r="4282" spans="1:4">
      <c r="A4282" s="1079">
        <v>37420</v>
      </c>
      <c r="B4282" s="1080" t="s">
        <v>7816</v>
      </c>
      <c r="C4282" s="1079" t="s">
        <v>30</v>
      </c>
      <c r="D4282" s="718">
        <v>19.97</v>
      </c>
    </row>
    <row r="4283" spans="1:4">
      <c r="A4283" s="719">
        <v>37421</v>
      </c>
      <c r="B4283" s="720" t="s">
        <v>7817</v>
      </c>
      <c r="C4283" s="719" t="s">
        <v>30</v>
      </c>
      <c r="D4283" s="721">
        <v>27.3</v>
      </c>
    </row>
    <row r="4284" spans="1:4">
      <c r="A4284" s="1079">
        <v>37422</v>
      </c>
      <c r="B4284" s="1080" t="s">
        <v>7818</v>
      </c>
      <c r="C4284" s="1079" t="s">
        <v>30</v>
      </c>
      <c r="D4284" s="718">
        <v>25.55</v>
      </c>
    </row>
    <row r="4285" spans="1:4">
      <c r="A4285" s="719">
        <v>37443</v>
      </c>
      <c r="B4285" s="720" t="s">
        <v>7819</v>
      </c>
      <c r="C4285" s="719" t="s">
        <v>30</v>
      </c>
      <c r="D4285" s="721">
        <v>145.38999999999999</v>
      </c>
    </row>
    <row r="4286" spans="1:4">
      <c r="A4286" s="1079">
        <v>37444</v>
      </c>
      <c r="B4286" s="1080" t="s">
        <v>7820</v>
      </c>
      <c r="C4286" s="1079" t="s">
        <v>30</v>
      </c>
      <c r="D4286" s="718">
        <v>147.86000000000001</v>
      </c>
    </row>
    <row r="4287" spans="1:4">
      <c r="A4287" s="719">
        <v>37445</v>
      </c>
      <c r="B4287" s="720" t="s">
        <v>7821</v>
      </c>
      <c r="C4287" s="719" t="s">
        <v>30</v>
      </c>
      <c r="D4287" s="721">
        <v>224.12</v>
      </c>
    </row>
    <row r="4288" spans="1:4">
      <c r="A4288" s="1079">
        <v>37446</v>
      </c>
      <c r="B4288" s="1080" t="s">
        <v>7822</v>
      </c>
      <c r="C4288" s="1079" t="s">
        <v>30</v>
      </c>
      <c r="D4288" s="718">
        <v>244.32</v>
      </c>
    </row>
    <row r="4289" spans="1:4">
      <c r="A4289" s="719">
        <v>37447</v>
      </c>
      <c r="B4289" s="720" t="s">
        <v>7823</v>
      </c>
      <c r="C4289" s="719" t="s">
        <v>30</v>
      </c>
      <c r="D4289" s="721">
        <v>248.15</v>
      </c>
    </row>
    <row r="4290" spans="1:4">
      <c r="A4290" s="1079">
        <v>37448</v>
      </c>
      <c r="B4290" s="1080" t="s">
        <v>7824</v>
      </c>
      <c r="C4290" s="1079" t="s">
        <v>30</v>
      </c>
      <c r="D4290" s="718">
        <v>340.37</v>
      </c>
    </row>
    <row r="4291" spans="1:4">
      <c r="A4291" s="719">
        <v>37440</v>
      </c>
      <c r="B4291" s="720" t="s">
        <v>7825</v>
      </c>
      <c r="C4291" s="719" t="s">
        <v>30</v>
      </c>
      <c r="D4291" s="721">
        <v>115.4</v>
      </c>
    </row>
    <row r="4292" spans="1:4">
      <c r="A4292" s="1079">
        <v>37441</v>
      </c>
      <c r="B4292" s="1080" t="s">
        <v>7826</v>
      </c>
      <c r="C4292" s="1079" t="s">
        <v>30</v>
      </c>
      <c r="D4292" s="718">
        <v>115.4</v>
      </c>
    </row>
    <row r="4293" spans="1:4">
      <c r="A4293" s="719">
        <v>37442</v>
      </c>
      <c r="B4293" s="720" t="s">
        <v>7827</v>
      </c>
      <c r="C4293" s="719" t="s">
        <v>30</v>
      </c>
      <c r="D4293" s="721">
        <v>139</v>
      </c>
    </row>
    <row r="4294" spans="1:4">
      <c r="A4294" s="1079">
        <v>38017</v>
      </c>
      <c r="B4294" s="1080" t="s">
        <v>8727</v>
      </c>
      <c r="C4294" s="1079" t="s">
        <v>30</v>
      </c>
      <c r="D4294" s="718">
        <v>8.2899999999999991</v>
      </c>
    </row>
    <row r="4295" spans="1:4">
      <c r="A4295" s="719">
        <v>38018</v>
      </c>
      <c r="B4295" s="720" t="s">
        <v>8728</v>
      </c>
      <c r="C4295" s="719" t="s">
        <v>30</v>
      </c>
      <c r="D4295" s="721">
        <v>9.15</v>
      </c>
    </row>
    <row r="4296" spans="1:4">
      <c r="A4296" s="1079">
        <v>39895</v>
      </c>
      <c r="B4296" s="1080" t="s">
        <v>7828</v>
      </c>
      <c r="C4296" s="1079" t="s">
        <v>30</v>
      </c>
      <c r="D4296" s="718">
        <v>21.42</v>
      </c>
    </row>
    <row r="4297" spans="1:4">
      <c r="A4297" s="719">
        <v>39896</v>
      </c>
      <c r="B4297" s="720" t="s">
        <v>7829</v>
      </c>
      <c r="C4297" s="719" t="s">
        <v>30</v>
      </c>
      <c r="D4297" s="721">
        <v>31.4</v>
      </c>
    </row>
    <row r="4298" spans="1:4">
      <c r="A4298" s="1079">
        <v>38674</v>
      </c>
      <c r="B4298" s="1080" t="s">
        <v>7830</v>
      </c>
      <c r="C4298" s="1079" t="s">
        <v>30</v>
      </c>
      <c r="D4298" s="718">
        <v>28.84</v>
      </c>
    </row>
    <row r="4299" spans="1:4">
      <c r="A4299" s="719">
        <v>38019</v>
      </c>
      <c r="B4299" s="720" t="s">
        <v>8729</v>
      </c>
      <c r="C4299" s="719" t="s">
        <v>30</v>
      </c>
      <c r="D4299" s="721">
        <v>7.23</v>
      </c>
    </row>
    <row r="4300" spans="1:4">
      <c r="A4300" s="1079">
        <v>38020</v>
      </c>
      <c r="B4300" s="1080" t="s">
        <v>8730</v>
      </c>
      <c r="C4300" s="1079" t="s">
        <v>30</v>
      </c>
      <c r="D4300" s="718">
        <v>9.15</v>
      </c>
    </row>
    <row r="4301" spans="1:4">
      <c r="A4301" s="719">
        <v>7094</v>
      </c>
      <c r="B4301" s="720" t="s">
        <v>7831</v>
      </c>
      <c r="C4301" s="719" t="s">
        <v>30</v>
      </c>
      <c r="D4301" s="721">
        <v>7.45</v>
      </c>
    </row>
    <row r="4302" spans="1:4">
      <c r="A4302" s="1079">
        <v>7116</v>
      </c>
      <c r="B4302" s="1080" t="s">
        <v>2855</v>
      </c>
      <c r="C4302" s="1079" t="s">
        <v>30</v>
      </c>
      <c r="D4302" s="718">
        <v>2.42</v>
      </c>
    </row>
    <row r="4303" spans="1:4">
      <c r="A4303" s="719">
        <v>7118</v>
      </c>
      <c r="B4303" s="720" t="s">
        <v>7832</v>
      </c>
      <c r="C4303" s="719" t="s">
        <v>30</v>
      </c>
      <c r="D4303" s="721">
        <v>14.19</v>
      </c>
    </row>
    <row r="4304" spans="1:4">
      <c r="A4304" s="1079">
        <v>7117</v>
      </c>
      <c r="B4304" s="1080" t="s">
        <v>10329</v>
      </c>
      <c r="C4304" s="1079" t="s">
        <v>30</v>
      </c>
      <c r="D4304" s="718">
        <v>10.79</v>
      </c>
    </row>
    <row r="4305" spans="1:4">
      <c r="A4305" s="719">
        <v>7098</v>
      </c>
      <c r="B4305" s="720" t="s">
        <v>7833</v>
      </c>
      <c r="C4305" s="719" t="s">
        <v>30</v>
      </c>
      <c r="D4305" s="721">
        <v>1.79</v>
      </c>
    </row>
    <row r="4306" spans="1:4">
      <c r="A4306" s="1079">
        <v>7110</v>
      </c>
      <c r="B4306" s="1080" t="s">
        <v>7834</v>
      </c>
      <c r="C4306" s="1079" t="s">
        <v>30</v>
      </c>
      <c r="D4306" s="718">
        <v>25.63</v>
      </c>
    </row>
    <row r="4307" spans="1:4">
      <c r="A4307" s="719">
        <v>7123</v>
      </c>
      <c r="B4307" s="720" t="s">
        <v>7835</v>
      </c>
      <c r="C4307" s="719" t="s">
        <v>30</v>
      </c>
      <c r="D4307" s="721">
        <v>2.36</v>
      </c>
    </row>
    <row r="4308" spans="1:4">
      <c r="A4308" s="1079">
        <v>7121</v>
      </c>
      <c r="B4308" s="1080" t="s">
        <v>2856</v>
      </c>
      <c r="C4308" s="1079" t="s">
        <v>30</v>
      </c>
      <c r="D4308" s="718">
        <v>7.78</v>
      </c>
    </row>
    <row r="4309" spans="1:4">
      <c r="A4309" s="719">
        <v>7137</v>
      </c>
      <c r="B4309" s="720" t="s">
        <v>2857</v>
      </c>
      <c r="C4309" s="719" t="s">
        <v>30</v>
      </c>
      <c r="D4309" s="721">
        <v>8.51</v>
      </c>
    </row>
    <row r="4310" spans="1:4">
      <c r="A4310" s="1079">
        <v>7122</v>
      </c>
      <c r="B4310" s="1080" t="s">
        <v>2858</v>
      </c>
      <c r="C4310" s="1079" t="s">
        <v>30</v>
      </c>
      <c r="D4310" s="718">
        <v>8.76</v>
      </c>
    </row>
    <row r="4311" spans="1:4">
      <c r="A4311" s="719">
        <v>7114</v>
      </c>
      <c r="B4311" s="720" t="s">
        <v>2859</v>
      </c>
      <c r="C4311" s="719" t="s">
        <v>30</v>
      </c>
      <c r="D4311" s="721">
        <v>14.63</v>
      </c>
    </row>
    <row r="4312" spans="1:4">
      <c r="A4312" s="1079">
        <v>7109</v>
      </c>
      <c r="B4312" s="1080" t="s">
        <v>2860</v>
      </c>
      <c r="C4312" s="1079" t="s">
        <v>30</v>
      </c>
      <c r="D4312" s="718">
        <v>2.08</v>
      </c>
    </row>
    <row r="4313" spans="1:4">
      <c r="A4313" s="719">
        <v>7135</v>
      </c>
      <c r="B4313" s="720" t="s">
        <v>2861</v>
      </c>
      <c r="C4313" s="719" t="s">
        <v>30</v>
      </c>
      <c r="D4313" s="721">
        <v>3.3</v>
      </c>
    </row>
    <row r="4314" spans="1:4">
      <c r="A4314" s="1079">
        <v>37947</v>
      </c>
      <c r="B4314" s="1080" t="s">
        <v>2862</v>
      </c>
      <c r="C4314" s="1079" t="s">
        <v>30</v>
      </c>
      <c r="D4314" s="718">
        <v>3.21</v>
      </c>
    </row>
    <row r="4315" spans="1:4">
      <c r="A4315" s="719">
        <v>7103</v>
      </c>
      <c r="B4315" s="720" t="s">
        <v>2863</v>
      </c>
      <c r="C4315" s="719" t="s">
        <v>30</v>
      </c>
      <c r="D4315" s="721">
        <v>14.63</v>
      </c>
    </row>
    <row r="4316" spans="1:4">
      <c r="A4316" s="1079">
        <v>7126</v>
      </c>
      <c r="B4316" s="1080" t="s">
        <v>7836</v>
      </c>
      <c r="C4316" s="1079" t="s">
        <v>30</v>
      </c>
      <c r="D4316" s="718">
        <v>11.35</v>
      </c>
    </row>
    <row r="4317" spans="1:4">
      <c r="A4317" s="719">
        <v>7091</v>
      </c>
      <c r="B4317" s="720" t="s">
        <v>7837</v>
      </c>
      <c r="C4317" s="719" t="s">
        <v>30</v>
      </c>
      <c r="D4317" s="721">
        <v>13.18</v>
      </c>
    </row>
    <row r="4318" spans="1:4">
      <c r="A4318" s="1079">
        <v>11655</v>
      </c>
      <c r="B4318" s="1080" t="s">
        <v>2864</v>
      </c>
      <c r="C4318" s="1079" t="s">
        <v>30</v>
      </c>
      <c r="D4318" s="718">
        <v>11.79</v>
      </c>
    </row>
    <row r="4319" spans="1:4">
      <c r="A4319" s="719">
        <v>11656</v>
      </c>
      <c r="B4319" s="720" t="s">
        <v>2865</v>
      </c>
      <c r="C4319" s="719" t="s">
        <v>30</v>
      </c>
      <c r="D4319" s="721">
        <v>12.14</v>
      </c>
    </row>
    <row r="4320" spans="1:4">
      <c r="A4320" s="1079">
        <v>37948</v>
      </c>
      <c r="B4320" s="1080" t="s">
        <v>7838</v>
      </c>
      <c r="C4320" s="1079" t="s">
        <v>30</v>
      </c>
      <c r="D4320" s="718">
        <v>2.63</v>
      </c>
    </row>
    <row r="4321" spans="1:4">
      <c r="A4321" s="719">
        <v>7097</v>
      </c>
      <c r="B4321" s="720" t="s">
        <v>7839</v>
      </c>
      <c r="C4321" s="719" t="s">
        <v>30</v>
      </c>
      <c r="D4321" s="721">
        <v>5.86</v>
      </c>
    </row>
    <row r="4322" spans="1:4">
      <c r="A4322" s="1079">
        <v>11657</v>
      </c>
      <c r="B4322" s="1080" t="s">
        <v>2866</v>
      </c>
      <c r="C4322" s="1079" t="s">
        <v>30</v>
      </c>
      <c r="D4322" s="718">
        <v>10.24</v>
      </c>
    </row>
    <row r="4323" spans="1:4">
      <c r="A4323" s="719">
        <v>11658</v>
      </c>
      <c r="B4323" s="720" t="s">
        <v>7840</v>
      </c>
      <c r="C4323" s="719" t="s">
        <v>30</v>
      </c>
      <c r="D4323" s="721">
        <v>11.58</v>
      </c>
    </row>
    <row r="4324" spans="1:4">
      <c r="A4324" s="1079">
        <v>7146</v>
      </c>
      <c r="B4324" s="1080" t="s">
        <v>2867</v>
      </c>
      <c r="C4324" s="1079" t="s">
        <v>30</v>
      </c>
      <c r="D4324" s="718">
        <v>132.18</v>
      </c>
    </row>
    <row r="4325" spans="1:4">
      <c r="A4325" s="719">
        <v>7138</v>
      </c>
      <c r="B4325" s="720" t="s">
        <v>2868</v>
      </c>
      <c r="C4325" s="719" t="s">
        <v>30</v>
      </c>
      <c r="D4325" s="721">
        <v>0.82</v>
      </c>
    </row>
    <row r="4326" spans="1:4">
      <c r="A4326" s="1079">
        <v>7139</v>
      </c>
      <c r="B4326" s="1080" t="s">
        <v>2869</v>
      </c>
      <c r="C4326" s="1079" t="s">
        <v>30</v>
      </c>
      <c r="D4326" s="718">
        <v>1.1299999999999999</v>
      </c>
    </row>
    <row r="4327" spans="1:4">
      <c r="A4327" s="719">
        <v>7140</v>
      </c>
      <c r="B4327" s="720" t="s">
        <v>2870</v>
      </c>
      <c r="C4327" s="719" t="s">
        <v>30</v>
      </c>
      <c r="D4327" s="721">
        <v>2.81</v>
      </c>
    </row>
    <row r="4328" spans="1:4">
      <c r="A4328" s="1079">
        <v>7141</v>
      </c>
      <c r="B4328" s="1080" t="s">
        <v>2871</v>
      </c>
      <c r="C4328" s="1079" t="s">
        <v>30</v>
      </c>
      <c r="D4328" s="718">
        <v>7.25</v>
      </c>
    </row>
    <row r="4329" spans="1:4">
      <c r="A4329" s="719">
        <v>7143</v>
      </c>
      <c r="B4329" s="720" t="s">
        <v>2872</v>
      </c>
      <c r="C4329" s="719" t="s">
        <v>30</v>
      </c>
      <c r="D4329" s="721">
        <v>23.5</v>
      </c>
    </row>
    <row r="4330" spans="1:4">
      <c r="A4330" s="1079">
        <v>7144</v>
      </c>
      <c r="B4330" s="1080" t="s">
        <v>2873</v>
      </c>
      <c r="C4330" s="1079" t="s">
        <v>30</v>
      </c>
      <c r="D4330" s="718">
        <v>45.06</v>
      </c>
    </row>
    <row r="4331" spans="1:4">
      <c r="A4331" s="719">
        <v>7145</v>
      </c>
      <c r="B4331" s="720" t="s">
        <v>2874</v>
      </c>
      <c r="C4331" s="719" t="s">
        <v>30</v>
      </c>
      <c r="D4331" s="721">
        <v>70.66</v>
      </c>
    </row>
    <row r="4332" spans="1:4">
      <c r="A4332" s="1079">
        <v>7142</v>
      </c>
      <c r="B4332" s="1080" t="s">
        <v>2875</v>
      </c>
      <c r="C4332" s="1079" t="s">
        <v>30</v>
      </c>
      <c r="D4332" s="718">
        <v>8.1999999999999993</v>
      </c>
    </row>
    <row r="4333" spans="1:4">
      <c r="A4333" s="719">
        <v>3593</v>
      </c>
      <c r="B4333" s="720" t="s">
        <v>11643</v>
      </c>
      <c r="C4333" s="719" t="s">
        <v>30</v>
      </c>
      <c r="D4333" s="721">
        <v>62.13</v>
      </c>
    </row>
    <row r="4334" spans="1:4">
      <c r="A4334" s="1079">
        <v>3588</v>
      </c>
      <c r="B4334" s="1080" t="s">
        <v>11644</v>
      </c>
      <c r="C4334" s="1079" t="s">
        <v>30</v>
      </c>
      <c r="D4334" s="718">
        <v>47.89</v>
      </c>
    </row>
    <row r="4335" spans="1:4">
      <c r="A4335" s="719">
        <v>3585</v>
      </c>
      <c r="B4335" s="720" t="s">
        <v>11645</v>
      </c>
      <c r="C4335" s="719" t="s">
        <v>30</v>
      </c>
      <c r="D4335" s="721">
        <v>14.79</v>
      </c>
    </row>
    <row r="4336" spans="1:4">
      <c r="A4336" s="1079">
        <v>3587</v>
      </c>
      <c r="B4336" s="1080" t="s">
        <v>11646</v>
      </c>
      <c r="C4336" s="1079" t="s">
        <v>30</v>
      </c>
      <c r="D4336" s="718">
        <v>29.72</v>
      </c>
    </row>
    <row r="4337" spans="1:4">
      <c r="A4337" s="719">
        <v>3590</v>
      </c>
      <c r="B4337" s="720" t="s">
        <v>11647</v>
      </c>
      <c r="C4337" s="719" t="s">
        <v>30</v>
      </c>
      <c r="D4337" s="721">
        <v>176.42</v>
      </c>
    </row>
    <row r="4338" spans="1:4">
      <c r="A4338" s="1079">
        <v>3589</v>
      </c>
      <c r="B4338" s="1080" t="s">
        <v>11648</v>
      </c>
      <c r="C4338" s="1079" t="s">
        <v>30</v>
      </c>
      <c r="D4338" s="718">
        <v>94.69</v>
      </c>
    </row>
    <row r="4339" spans="1:4">
      <c r="A4339" s="719">
        <v>3586</v>
      </c>
      <c r="B4339" s="720" t="s">
        <v>11649</v>
      </c>
      <c r="C4339" s="719" t="s">
        <v>30</v>
      </c>
      <c r="D4339" s="721">
        <v>19.37</v>
      </c>
    </row>
    <row r="4340" spans="1:4">
      <c r="A4340" s="1079">
        <v>3592</v>
      </c>
      <c r="B4340" s="1080" t="s">
        <v>11650</v>
      </c>
      <c r="C4340" s="1079" t="s">
        <v>30</v>
      </c>
      <c r="D4340" s="718">
        <v>278.87</v>
      </c>
    </row>
    <row r="4341" spans="1:4">
      <c r="A4341" s="719">
        <v>3591</v>
      </c>
      <c r="B4341" s="720" t="s">
        <v>11651</v>
      </c>
      <c r="C4341" s="719" t="s">
        <v>30</v>
      </c>
      <c r="D4341" s="721">
        <v>447.04</v>
      </c>
    </row>
    <row r="4342" spans="1:4">
      <c r="A4342" s="1079">
        <v>20174</v>
      </c>
      <c r="B4342" s="1080" t="s">
        <v>2876</v>
      </c>
      <c r="C4342" s="1079" t="s">
        <v>30</v>
      </c>
      <c r="D4342" s="718">
        <v>56.86</v>
      </c>
    </row>
    <row r="4343" spans="1:4">
      <c r="A4343" s="719">
        <v>41892</v>
      </c>
      <c r="B4343" s="720" t="s">
        <v>10512</v>
      </c>
      <c r="C4343" s="719" t="s">
        <v>30</v>
      </c>
      <c r="D4343" s="721">
        <v>82.52</v>
      </c>
    </row>
    <row r="4344" spans="1:4">
      <c r="A4344" s="1079">
        <v>7048</v>
      </c>
      <c r="B4344" s="1080" t="s">
        <v>2877</v>
      </c>
      <c r="C4344" s="1079" t="s">
        <v>30</v>
      </c>
      <c r="D4344" s="718">
        <v>17.73</v>
      </c>
    </row>
    <row r="4345" spans="1:4">
      <c r="A4345" s="719">
        <v>7088</v>
      </c>
      <c r="B4345" s="720" t="s">
        <v>2878</v>
      </c>
      <c r="C4345" s="719" t="s">
        <v>30</v>
      </c>
      <c r="D4345" s="721">
        <v>44.43</v>
      </c>
    </row>
    <row r="4346" spans="1:4">
      <c r="A4346" s="1079">
        <v>20179</v>
      </c>
      <c r="B4346" s="1080" t="s">
        <v>8731</v>
      </c>
      <c r="C4346" s="1079" t="s">
        <v>30</v>
      </c>
      <c r="D4346" s="718">
        <v>27.78</v>
      </c>
    </row>
    <row r="4347" spans="1:4">
      <c r="A4347" s="719">
        <v>20178</v>
      </c>
      <c r="B4347" s="720" t="s">
        <v>8732</v>
      </c>
      <c r="C4347" s="719" t="s">
        <v>30</v>
      </c>
      <c r="D4347" s="721">
        <v>20.18</v>
      </c>
    </row>
    <row r="4348" spans="1:4">
      <c r="A4348" s="1079">
        <v>20180</v>
      </c>
      <c r="B4348" s="1080" t="s">
        <v>8733</v>
      </c>
      <c r="C4348" s="1079" t="s">
        <v>30</v>
      </c>
      <c r="D4348" s="718">
        <v>47.43</v>
      </c>
    </row>
    <row r="4349" spans="1:4">
      <c r="A4349" s="719">
        <v>20181</v>
      </c>
      <c r="B4349" s="720" t="s">
        <v>8734</v>
      </c>
      <c r="C4349" s="719" t="s">
        <v>30</v>
      </c>
      <c r="D4349" s="721">
        <v>69.900000000000006</v>
      </c>
    </row>
    <row r="4350" spans="1:4">
      <c r="A4350" s="1079">
        <v>20177</v>
      </c>
      <c r="B4350" s="1080" t="s">
        <v>8735</v>
      </c>
      <c r="C4350" s="1079" t="s">
        <v>30</v>
      </c>
      <c r="D4350" s="718">
        <v>15.97</v>
      </c>
    </row>
    <row r="4351" spans="1:4">
      <c r="A4351" s="719">
        <v>7082</v>
      </c>
      <c r="B4351" s="720" t="s">
        <v>2879</v>
      </c>
      <c r="C4351" s="719" t="s">
        <v>30</v>
      </c>
      <c r="D4351" s="721">
        <v>61.79</v>
      </c>
    </row>
    <row r="4352" spans="1:4">
      <c r="A4352" s="1079">
        <v>7069</v>
      </c>
      <c r="B4352" s="1080" t="s">
        <v>2880</v>
      </c>
      <c r="C4352" s="1079" t="s">
        <v>30</v>
      </c>
      <c r="D4352" s="718">
        <v>101.83</v>
      </c>
    </row>
    <row r="4353" spans="1:4">
      <c r="A4353" s="719">
        <v>7070</v>
      </c>
      <c r="B4353" s="720" t="s">
        <v>2881</v>
      </c>
      <c r="C4353" s="719" t="s">
        <v>30</v>
      </c>
      <c r="D4353" s="721">
        <v>173.13</v>
      </c>
    </row>
    <row r="4354" spans="1:4">
      <c r="A4354" s="1079">
        <v>41893</v>
      </c>
      <c r="B4354" s="1080" t="s">
        <v>10513</v>
      </c>
      <c r="C4354" s="1079" t="s">
        <v>30</v>
      </c>
      <c r="D4354" s="718">
        <v>660.63</v>
      </c>
    </row>
    <row r="4355" spans="1:4">
      <c r="A4355" s="719">
        <v>41894</v>
      </c>
      <c r="B4355" s="720" t="s">
        <v>10514</v>
      </c>
      <c r="C4355" s="719" t="s">
        <v>30</v>
      </c>
      <c r="D4355" s="721">
        <v>1013.76</v>
      </c>
    </row>
    <row r="4356" spans="1:4">
      <c r="A4356" s="1079">
        <v>41895</v>
      </c>
      <c r="B4356" s="1080" t="s">
        <v>10515</v>
      </c>
      <c r="C4356" s="1079" t="s">
        <v>30</v>
      </c>
      <c r="D4356" s="718">
        <v>1120.97</v>
      </c>
    </row>
    <row r="4357" spans="1:4">
      <c r="A4357" s="719">
        <v>20172</v>
      </c>
      <c r="B4357" s="720" t="s">
        <v>2882</v>
      </c>
      <c r="C4357" s="719" t="s">
        <v>30</v>
      </c>
      <c r="D4357" s="721">
        <v>24.71</v>
      </c>
    </row>
    <row r="4358" spans="1:4">
      <c r="A4358" s="1079">
        <v>7153</v>
      </c>
      <c r="B4358" s="1080" t="s">
        <v>9108</v>
      </c>
      <c r="C4358" s="1079" t="s">
        <v>171</v>
      </c>
      <c r="D4358" s="718">
        <v>20.170000000000002</v>
      </c>
    </row>
    <row r="4359" spans="1:4">
      <c r="A4359" s="719">
        <v>41089</v>
      </c>
      <c r="B4359" s="720" t="s">
        <v>9109</v>
      </c>
      <c r="C4359" s="719" t="s">
        <v>161</v>
      </c>
      <c r="D4359" s="721">
        <v>3551.17</v>
      </c>
    </row>
    <row r="4360" spans="1:4">
      <c r="A4360" s="1079">
        <v>6175</v>
      </c>
      <c r="B4360" s="1080" t="s">
        <v>9110</v>
      </c>
      <c r="C4360" s="1079" t="s">
        <v>171</v>
      </c>
      <c r="D4360" s="718">
        <v>24.22</v>
      </c>
    </row>
    <row r="4361" spans="1:4">
      <c r="A4361" s="719">
        <v>41092</v>
      </c>
      <c r="B4361" s="720" t="s">
        <v>9111</v>
      </c>
      <c r="C4361" s="719" t="s">
        <v>161</v>
      </c>
      <c r="D4361" s="721">
        <v>4265.8900000000003</v>
      </c>
    </row>
    <row r="4362" spans="1:4">
      <c r="A4362" s="1079">
        <v>37712</v>
      </c>
      <c r="B4362" s="1080" t="s">
        <v>7841</v>
      </c>
      <c r="C4362" s="1079" t="s">
        <v>0</v>
      </c>
      <c r="D4362" s="718">
        <v>38.47</v>
      </c>
    </row>
    <row r="4363" spans="1:4" ht="30">
      <c r="A4363" s="719">
        <v>34547</v>
      </c>
      <c r="B4363" s="720" t="s">
        <v>10330</v>
      </c>
      <c r="C4363" s="719" t="s">
        <v>29</v>
      </c>
      <c r="D4363" s="721">
        <v>2.23</v>
      </c>
    </row>
    <row r="4364" spans="1:4" ht="30">
      <c r="A4364" s="1079">
        <v>34548</v>
      </c>
      <c r="B4364" s="1080" t="s">
        <v>10331</v>
      </c>
      <c r="C4364" s="1079" t="s">
        <v>29</v>
      </c>
      <c r="D4364" s="718">
        <v>2.17</v>
      </c>
    </row>
    <row r="4365" spans="1:4">
      <c r="A4365" s="719">
        <v>37411</v>
      </c>
      <c r="B4365" s="720" t="s">
        <v>7842</v>
      </c>
      <c r="C4365" s="719" t="s">
        <v>0</v>
      </c>
      <c r="D4365" s="721">
        <v>10.91</v>
      </c>
    </row>
    <row r="4366" spans="1:4" ht="30">
      <c r="A4366" s="1079">
        <v>34558</v>
      </c>
      <c r="B4366" s="1080" t="s">
        <v>10332</v>
      </c>
      <c r="C4366" s="1079" t="s">
        <v>29</v>
      </c>
      <c r="D4366" s="718">
        <v>1.45</v>
      </c>
    </row>
    <row r="4367" spans="1:4">
      <c r="A4367" s="719">
        <v>34550</v>
      </c>
      <c r="B4367" s="720" t="s">
        <v>10333</v>
      </c>
      <c r="C4367" s="719" t="s">
        <v>29</v>
      </c>
      <c r="D4367" s="721">
        <v>0.77</v>
      </c>
    </row>
    <row r="4368" spans="1:4" ht="30">
      <c r="A4368" s="1079">
        <v>34557</v>
      </c>
      <c r="B4368" s="1080" t="s">
        <v>10334</v>
      </c>
      <c r="C4368" s="1079" t="s">
        <v>29</v>
      </c>
      <c r="D4368" s="718">
        <v>1.36</v>
      </c>
    </row>
    <row r="4369" spans="1:4" ht="30">
      <c r="A4369" s="719">
        <v>7155</v>
      </c>
      <c r="B4369" s="720" t="s">
        <v>7843</v>
      </c>
      <c r="C4369" s="719" t="s">
        <v>0</v>
      </c>
      <c r="D4369" s="721">
        <v>12.58</v>
      </c>
    </row>
    <row r="4370" spans="1:4" ht="30">
      <c r="A4370" s="1079">
        <v>7154</v>
      </c>
      <c r="B4370" s="1080" t="s">
        <v>7844</v>
      </c>
      <c r="C4370" s="1079" t="s">
        <v>26</v>
      </c>
      <c r="D4370" s="718">
        <v>5.66</v>
      </c>
    </row>
    <row r="4371" spans="1:4" ht="30">
      <c r="A4371" s="719">
        <v>10915</v>
      </c>
      <c r="B4371" s="720" t="s">
        <v>7845</v>
      </c>
      <c r="C4371" s="719" t="s">
        <v>26</v>
      </c>
      <c r="D4371" s="721">
        <v>5.88</v>
      </c>
    </row>
    <row r="4372" spans="1:4" ht="30">
      <c r="A4372" s="1079">
        <v>10917</v>
      </c>
      <c r="B4372" s="1080" t="s">
        <v>7846</v>
      </c>
      <c r="C4372" s="1079" t="s">
        <v>0</v>
      </c>
      <c r="D4372" s="718">
        <v>5.7</v>
      </c>
    </row>
    <row r="4373" spans="1:4" ht="30">
      <c r="A4373" s="719">
        <v>21141</v>
      </c>
      <c r="B4373" s="720" t="s">
        <v>7847</v>
      </c>
      <c r="C4373" s="719" t="s">
        <v>0</v>
      </c>
      <c r="D4373" s="721">
        <v>8.4499999999999993</v>
      </c>
    </row>
    <row r="4374" spans="1:4" ht="30">
      <c r="A4374" s="1079">
        <v>10916</v>
      </c>
      <c r="B4374" s="1080" t="s">
        <v>7848</v>
      </c>
      <c r="C4374" s="1079" t="s">
        <v>26</v>
      </c>
      <c r="D4374" s="718">
        <v>5.71</v>
      </c>
    </row>
    <row r="4375" spans="1:4" ht="30">
      <c r="A4375" s="719">
        <v>39508</v>
      </c>
      <c r="B4375" s="720" t="s">
        <v>8907</v>
      </c>
      <c r="C4375" s="719" t="s">
        <v>0</v>
      </c>
      <c r="D4375" s="721">
        <v>10.039999999999999</v>
      </c>
    </row>
    <row r="4376" spans="1:4" ht="30">
      <c r="A4376" s="1079">
        <v>39507</v>
      </c>
      <c r="B4376" s="1080" t="s">
        <v>7849</v>
      </c>
      <c r="C4376" s="1079" t="s">
        <v>0</v>
      </c>
      <c r="D4376" s="718">
        <v>9.83</v>
      </c>
    </row>
    <row r="4377" spans="1:4" ht="30">
      <c r="A4377" s="719">
        <v>7156</v>
      </c>
      <c r="B4377" s="720" t="s">
        <v>7850</v>
      </c>
      <c r="C4377" s="719" t="s">
        <v>0</v>
      </c>
      <c r="D4377" s="721">
        <v>17</v>
      </c>
    </row>
    <row r="4378" spans="1:4" ht="30">
      <c r="A4378" s="1079">
        <v>39509</v>
      </c>
      <c r="B4378" s="1080" t="s">
        <v>7851</v>
      </c>
      <c r="C4378" s="1079" t="s">
        <v>0</v>
      </c>
      <c r="D4378" s="718">
        <v>7.91</v>
      </c>
    </row>
    <row r="4379" spans="1:4">
      <c r="A4379" s="719">
        <v>25988</v>
      </c>
      <c r="B4379" s="720" t="s">
        <v>2883</v>
      </c>
      <c r="C4379" s="719" t="s">
        <v>0</v>
      </c>
      <c r="D4379" s="721">
        <v>6.28</v>
      </c>
    </row>
    <row r="4380" spans="1:4">
      <c r="A4380" s="1079">
        <v>10928</v>
      </c>
      <c r="B4380" s="1080" t="s">
        <v>7852</v>
      </c>
      <c r="C4380" s="1079" t="s">
        <v>0</v>
      </c>
      <c r="D4380" s="718">
        <v>11.25</v>
      </c>
    </row>
    <row r="4381" spans="1:4">
      <c r="A4381" s="719">
        <v>7167</v>
      </c>
      <c r="B4381" s="720" t="s">
        <v>7853</v>
      </c>
      <c r="C4381" s="719" t="s">
        <v>0</v>
      </c>
      <c r="D4381" s="721">
        <v>15.37</v>
      </c>
    </row>
    <row r="4382" spans="1:4">
      <c r="A4382" s="1079">
        <v>10933</v>
      </c>
      <c r="B4382" s="1080" t="s">
        <v>7854</v>
      </c>
      <c r="C4382" s="1079" t="s">
        <v>0</v>
      </c>
      <c r="D4382" s="718">
        <v>13.74</v>
      </c>
    </row>
    <row r="4383" spans="1:4">
      <c r="A4383" s="719">
        <v>10927</v>
      </c>
      <c r="B4383" s="720" t="s">
        <v>7855</v>
      </c>
      <c r="C4383" s="719" t="s">
        <v>0</v>
      </c>
      <c r="D4383" s="721">
        <v>16.59</v>
      </c>
    </row>
    <row r="4384" spans="1:4">
      <c r="A4384" s="1079">
        <v>7158</v>
      </c>
      <c r="B4384" s="1080" t="s">
        <v>7856</v>
      </c>
      <c r="C4384" s="1079" t="s">
        <v>0</v>
      </c>
      <c r="D4384" s="718">
        <v>23.16</v>
      </c>
    </row>
    <row r="4385" spans="1:4">
      <c r="A4385" s="719">
        <v>7162</v>
      </c>
      <c r="B4385" s="720" t="s">
        <v>7857</v>
      </c>
      <c r="C4385" s="719" t="s">
        <v>0</v>
      </c>
      <c r="D4385" s="721">
        <v>34.82</v>
      </c>
    </row>
    <row r="4386" spans="1:4">
      <c r="A4386" s="1079">
        <v>10932</v>
      </c>
      <c r="B4386" s="1080" t="s">
        <v>7858</v>
      </c>
      <c r="C4386" s="1079" t="s">
        <v>0</v>
      </c>
      <c r="D4386" s="718">
        <v>61.66</v>
      </c>
    </row>
    <row r="4387" spans="1:4" ht="30">
      <c r="A4387" s="719">
        <v>40706</v>
      </c>
      <c r="B4387" s="720" t="s">
        <v>10335</v>
      </c>
      <c r="C4387" s="719" t="s">
        <v>0</v>
      </c>
      <c r="D4387" s="721">
        <v>36.97</v>
      </c>
    </row>
    <row r="4388" spans="1:4" ht="30">
      <c r="A4388" s="1079">
        <v>10937</v>
      </c>
      <c r="B4388" s="1080" t="s">
        <v>7859</v>
      </c>
      <c r="C4388" s="1079" t="s">
        <v>0</v>
      </c>
      <c r="D4388" s="718">
        <v>24.23</v>
      </c>
    </row>
    <row r="4389" spans="1:4" ht="30">
      <c r="A4389" s="719">
        <v>10935</v>
      </c>
      <c r="B4389" s="720" t="s">
        <v>7860</v>
      </c>
      <c r="C4389" s="719" t="s">
        <v>0</v>
      </c>
      <c r="D4389" s="721">
        <v>31.92</v>
      </c>
    </row>
    <row r="4390" spans="1:4">
      <c r="A4390" s="1079">
        <v>40707</v>
      </c>
      <c r="B4390" s="1080" t="s">
        <v>11652</v>
      </c>
      <c r="C4390" s="1079" t="s">
        <v>0</v>
      </c>
      <c r="D4390" s="718">
        <v>73.48</v>
      </c>
    </row>
    <row r="4391" spans="1:4">
      <c r="A4391" s="719">
        <v>10931</v>
      </c>
      <c r="B4391" s="720" t="s">
        <v>7861</v>
      </c>
      <c r="C4391" s="719" t="s">
        <v>0</v>
      </c>
      <c r="D4391" s="721">
        <v>10.27</v>
      </c>
    </row>
    <row r="4392" spans="1:4">
      <c r="A4392" s="1079">
        <v>7164</v>
      </c>
      <c r="B4392" s="1080" t="s">
        <v>7862</v>
      </c>
      <c r="C4392" s="1079" t="s">
        <v>0</v>
      </c>
      <c r="D4392" s="718">
        <v>28.77</v>
      </c>
    </row>
    <row r="4393" spans="1:4">
      <c r="A4393" s="719">
        <v>36887</v>
      </c>
      <c r="B4393" s="720" t="s">
        <v>7863</v>
      </c>
      <c r="C4393" s="719" t="s">
        <v>0</v>
      </c>
      <c r="D4393" s="721">
        <v>13.65</v>
      </c>
    </row>
    <row r="4394" spans="1:4" ht="30">
      <c r="A4394" s="1079">
        <v>34614</v>
      </c>
      <c r="B4394" s="1080" t="s">
        <v>10516</v>
      </c>
      <c r="C4394" s="1079" t="s">
        <v>30</v>
      </c>
      <c r="D4394" s="718">
        <v>568.83000000000004</v>
      </c>
    </row>
    <row r="4395" spans="1:4">
      <c r="A4395" s="719">
        <v>7161</v>
      </c>
      <c r="B4395" s="720" t="s">
        <v>7864</v>
      </c>
      <c r="C4395" s="719" t="s">
        <v>0</v>
      </c>
      <c r="D4395" s="721">
        <v>4.3600000000000003</v>
      </c>
    </row>
    <row r="4396" spans="1:4">
      <c r="A4396" s="1079">
        <v>7170</v>
      </c>
      <c r="B4396" s="1080" t="s">
        <v>7865</v>
      </c>
      <c r="C4396" s="1079" t="s">
        <v>0</v>
      </c>
      <c r="D4396" s="718">
        <v>1.94</v>
      </c>
    </row>
    <row r="4397" spans="1:4">
      <c r="A4397" s="719">
        <v>37524</v>
      </c>
      <c r="B4397" s="720" t="s">
        <v>7866</v>
      </c>
      <c r="C4397" s="719" t="s">
        <v>29</v>
      </c>
      <c r="D4397" s="721">
        <v>1.85</v>
      </c>
    </row>
    <row r="4398" spans="1:4" ht="30">
      <c r="A4398" s="1079">
        <v>37525</v>
      </c>
      <c r="B4398" s="1080" t="s">
        <v>7867</v>
      </c>
      <c r="C4398" s="1079" t="s">
        <v>29</v>
      </c>
      <c r="D4398" s="718">
        <v>2.21</v>
      </c>
    </row>
    <row r="4399" spans="1:4">
      <c r="A4399" s="719">
        <v>10920</v>
      </c>
      <c r="B4399" s="720" t="s">
        <v>2884</v>
      </c>
      <c r="C4399" s="719" t="s">
        <v>0</v>
      </c>
      <c r="D4399" s="721">
        <v>11.33</v>
      </c>
    </row>
    <row r="4400" spans="1:4">
      <c r="A4400" s="1079">
        <v>7238</v>
      </c>
      <c r="B4400" s="1080" t="s">
        <v>7868</v>
      </c>
      <c r="C4400" s="1079" t="s">
        <v>0</v>
      </c>
      <c r="D4400" s="718">
        <v>36.94</v>
      </c>
    </row>
    <row r="4401" spans="1:4">
      <c r="A4401" s="719">
        <v>7239</v>
      </c>
      <c r="B4401" s="720" t="s">
        <v>7869</v>
      </c>
      <c r="C4401" s="719" t="s">
        <v>0</v>
      </c>
      <c r="D4401" s="721">
        <v>45.92</v>
      </c>
    </row>
    <row r="4402" spans="1:4">
      <c r="A4402" s="1079">
        <v>7240</v>
      </c>
      <c r="B4402" s="1080" t="s">
        <v>7870</v>
      </c>
      <c r="C4402" s="1079" t="s">
        <v>0</v>
      </c>
      <c r="D4402" s="718">
        <v>52.73</v>
      </c>
    </row>
    <row r="4403" spans="1:4">
      <c r="A4403" s="719">
        <v>36789</v>
      </c>
      <c r="B4403" s="720" t="s">
        <v>7871</v>
      </c>
      <c r="C4403" s="719" t="s">
        <v>30</v>
      </c>
      <c r="D4403" s="721">
        <v>2.78</v>
      </c>
    </row>
    <row r="4404" spans="1:4">
      <c r="A4404" s="1079">
        <v>7176</v>
      </c>
      <c r="B4404" s="1080" t="s">
        <v>7872</v>
      </c>
      <c r="C4404" s="1079" t="s">
        <v>30</v>
      </c>
      <c r="D4404" s="718">
        <v>1.8</v>
      </c>
    </row>
    <row r="4405" spans="1:4">
      <c r="A4405" s="719">
        <v>7173</v>
      </c>
      <c r="B4405" s="720" t="s">
        <v>7872</v>
      </c>
      <c r="C4405" s="719" t="s">
        <v>1463</v>
      </c>
      <c r="D4405" s="721">
        <v>1800</v>
      </c>
    </row>
    <row r="4406" spans="1:4">
      <c r="A4406" s="1079">
        <v>7183</v>
      </c>
      <c r="B4406" s="1080" t="s">
        <v>7873</v>
      </c>
      <c r="C4406" s="1079" t="s">
        <v>30</v>
      </c>
      <c r="D4406" s="718">
        <v>2.89</v>
      </c>
    </row>
    <row r="4407" spans="1:4">
      <c r="A4407" s="719">
        <v>7180</v>
      </c>
      <c r="B4407" s="720" t="s">
        <v>7874</v>
      </c>
      <c r="C4407" s="719" t="s">
        <v>30</v>
      </c>
      <c r="D4407" s="721">
        <v>1.71</v>
      </c>
    </row>
    <row r="4408" spans="1:4">
      <c r="A4408" s="1079">
        <v>11088</v>
      </c>
      <c r="B4408" s="1080" t="s">
        <v>7875</v>
      </c>
      <c r="C4408" s="1079" t="s">
        <v>30</v>
      </c>
      <c r="D4408" s="718">
        <v>1.62</v>
      </c>
    </row>
    <row r="4409" spans="1:4">
      <c r="A4409" s="719">
        <v>36788</v>
      </c>
      <c r="B4409" s="720" t="s">
        <v>7876</v>
      </c>
      <c r="C4409" s="719" t="s">
        <v>30</v>
      </c>
      <c r="D4409" s="721">
        <v>1.85</v>
      </c>
    </row>
    <row r="4410" spans="1:4">
      <c r="A4410" s="1079">
        <v>7175</v>
      </c>
      <c r="B4410" s="1080" t="s">
        <v>7877</v>
      </c>
      <c r="C4410" s="1079" t="s">
        <v>30</v>
      </c>
      <c r="D4410" s="718">
        <v>2.0299999999999998</v>
      </c>
    </row>
    <row r="4411" spans="1:4">
      <c r="A4411" s="719">
        <v>25007</v>
      </c>
      <c r="B4411" s="720" t="s">
        <v>7878</v>
      </c>
      <c r="C4411" s="719" t="s">
        <v>0</v>
      </c>
      <c r="D4411" s="721">
        <v>24</v>
      </c>
    </row>
    <row r="4412" spans="1:4">
      <c r="A4412" s="1079">
        <v>14171</v>
      </c>
      <c r="B4412" s="1080" t="s">
        <v>7879</v>
      </c>
      <c r="C4412" s="1079" t="s">
        <v>0</v>
      </c>
      <c r="D4412" s="718">
        <v>64.17</v>
      </c>
    </row>
    <row r="4413" spans="1:4">
      <c r="A4413" s="719">
        <v>14170</v>
      </c>
      <c r="B4413" s="720" t="s">
        <v>7880</v>
      </c>
      <c r="C4413" s="719" t="s">
        <v>0</v>
      </c>
      <c r="D4413" s="721">
        <v>56.7</v>
      </c>
    </row>
    <row r="4414" spans="1:4">
      <c r="A4414" s="1079">
        <v>14173</v>
      </c>
      <c r="B4414" s="1080" t="s">
        <v>7881</v>
      </c>
      <c r="C4414" s="1079" t="s">
        <v>0</v>
      </c>
      <c r="D4414" s="718">
        <v>74.75</v>
      </c>
    </row>
    <row r="4415" spans="1:4">
      <c r="A4415" s="719">
        <v>14172</v>
      </c>
      <c r="B4415" s="720" t="s">
        <v>7882</v>
      </c>
      <c r="C4415" s="719" t="s">
        <v>0</v>
      </c>
      <c r="D4415" s="721">
        <v>60.51</v>
      </c>
    </row>
    <row r="4416" spans="1:4">
      <c r="A4416" s="1079">
        <v>7243</v>
      </c>
      <c r="B4416" s="1080" t="s">
        <v>7883</v>
      </c>
      <c r="C4416" s="1079" t="s">
        <v>0</v>
      </c>
      <c r="D4416" s="718">
        <v>23.74</v>
      </c>
    </row>
    <row r="4417" spans="1:4" ht="30">
      <c r="A4417" s="719">
        <v>40867</v>
      </c>
      <c r="B4417" s="720" t="s">
        <v>8908</v>
      </c>
      <c r="C4417" s="719" t="s">
        <v>0</v>
      </c>
      <c r="D4417" s="721">
        <v>85.05</v>
      </c>
    </row>
    <row r="4418" spans="1:4">
      <c r="A4418" s="1079">
        <v>11067</v>
      </c>
      <c r="B4418" s="1080" t="s">
        <v>7884</v>
      </c>
      <c r="C4418" s="1079" t="s">
        <v>30</v>
      </c>
      <c r="D4418" s="718">
        <v>183.72</v>
      </c>
    </row>
    <row r="4419" spans="1:4">
      <c r="A4419" s="719">
        <v>11068</v>
      </c>
      <c r="B4419" s="720" t="s">
        <v>7885</v>
      </c>
      <c r="C4419" s="719" t="s">
        <v>30</v>
      </c>
      <c r="D4419" s="721">
        <v>259.49</v>
      </c>
    </row>
    <row r="4420" spans="1:4">
      <c r="A4420" s="1079">
        <v>40865</v>
      </c>
      <c r="B4420" s="1080" t="s">
        <v>8909</v>
      </c>
      <c r="C4420" s="1079" t="s">
        <v>30</v>
      </c>
      <c r="D4420" s="718">
        <v>2.2200000000000002</v>
      </c>
    </row>
    <row r="4421" spans="1:4">
      <c r="A4421" s="719">
        <v>7184</v>
      </c>
      <c r="B4421" s="720" t="s">
        <v>7886</v>
      </c>
      <c r="C4421" s="719" t="s">
        <v>0</v>
      </c>
      <c r="D4421" s="721">
        <v>23.2</v>
      </c>
    </row>
    <row r="4422" spans="1:4">
      <c r="A4422" s="1079">
        <v>34458</v>
      </c>
      <c r="B4422" s="1080" t="s">
        <v>10336</v>
      </c>
      <c r="C4422" s="1079" t="s">
        <v>30</v>
      </c>
      <c r="D4422" s="718">
        <v>86.56</v>
      </c>
    </row>
    <row r="4423" spans="1:4">
      <c r="A4423" s="719">
        <v>34464</v>
      </c>
      <c r="B4423" s="720" t="s">
        <v>10337</v>
      </c>
      <c r="C4423" s="719" t="s">
        <v>30</v>
      </c>
      <c r="D4423" s="721">
        <v>116.14</v>
      </c>
    </row>
    <row r="4424" spans="1:4">
      <c r="A4424" s="1079">
        <v>34468</v>
      </c>
      <c r="B4424" s="1080" t="s">
        <v>10338</v>
      </c>
      <c r="C4424" s="1079" t="s">
        <v>30</v>
      </c>
      <c r="D4424" s="718">
        <v>134.03</v>
      </c>
    </row>
    <row r="4425" spans="1:4">
      <c r="A4425" s="719">
        <v>34473</v>
      </c>
      <c r="B4425" s="720" t="s">
        <v>10339</v>
      </c>
      <c r="C4425" s="719" t="s">
        <v>30</v>
      </c>
      <c r="D4425" s="721">
        <v>109.62</v>
      </c>
    </row>
    <row r="4426" spans="1:4">
      <c r="A4426" s="1079">
        <v>34480</v>
      </c>
      <c r="B4426" s="1080" t="s">
        <v>10340</v>
      </c>
      <c r="C4426" s="1079" t="s">
        <v>30</v>
      </c>
      <c r="D4426" s="718">
        <v>149.49</v>
      </c>
    </row>
    <row r="4427" spans="1:4">
      <c r="A4427" s="719">
        <v>34486</v>
      </c>
      <c r="B4427" s="720" t="s">
        <v>10341</v>
      </c>
      <c r="C4427" s="719" t="s">
        <v>30</v>
      </c>
      <c r="D4427" s="721">
        <v>167.42</v>
      </c>
    </row>
    <row r="4428" spans="1:4">
      <c r="A4428" s="1079">
        <v>7202</v>
      </c>
      <c r="B4428" s="1080" t="s">
        <v>7887</v>
      </c>
      <c r="C4428" s="1079" t="s">
        <v>0</v>
      </c>
      <c r="D4428" s="718">
        <v>34.31</v>
      </c>
    </row>
    <row r="4429" spans="1:4">
      <c r="A4429" s="719">
        <v>7190</v>
      </c>
      <c r="B4429" s="720" t="s">
        <v>10342</v>
      </c>
      <c r="C4429" s="719" t="s">
        <v>30</v>
      </c>
      <c r="D4429" s="721">
        <v>5.88</v>
      </c>
    </row>
    <row r="4430" spans="1:4">
      <c r="A4430" s="1079">
        <v>34417</v>
      </c>
      <c r="B4430" s="1080" t="s">
        <v>10343</v>
      </c>
      <c r="C4430" s="1079" t="s">
        <v>30</v>
      </c>
      <c r="D4430" s="718">
        <v>10.23</v>
      </c>
    </row>
    <row r="4431" spans="1:4">
      <c r="A4431" s="719">
        <v>7191</v>
      </c>
      <c r="B4431" s="720" t="s">
        <v>10344</v>
      </c>
      <c r="C4431" s="719" t="s">
        <v>30</v>
      </c>
      <c r="D4431" s="721">
        <v>11.85</v>
      </c>
    </row>
    <row r="4432" spans="1:4">
      <c r="A4432" s="1079">
        <v>7213</v>
      </c>
      <c r="B4432" s="1080" t="s">
        <v>10344</v>
      </c>
      <c r="C4432" s="1079" t="s">
        <v>0</v>
      </c>
      <c r="D4432" s="718">
        <v>9.7200000000000006</v>
      </c>
    </row>
    <row r="4433" spans="1:4">
      <c r="A4433" s="719">
        <v>7195</v>
      </c>
      <c r="B4433" s="720" t="s">
        <v>10345</v>
      </c>
      <c r="C4433" s="719" t="s">
        <v>30</v>
      </c>
      <c r="D4433" s="721">
        <v>28.25</v>
      </c>
    </row>
    <row r="4434" spans="1:4">
      <c r="A4434" s="1079">
        <v>7186</v>
      </c>
      <c r="B4434" s="1080" t="s">
        <v>7888</v>
      </c>
      <c r="C4434" s="1079" t="s">
        <v>30</v>
      </c>
      <c r="D4434" s="718">
        <v>33.799999999999997</v>
      </c>
    </row>
    <row r="4435" spans="1:4">
      <c r="A4435" s="719">
        <v>7194</v>
      </c>
      <c r="B4435" s="720" t="s">
        <v>10346</v>
      </c>
      <c r="C4435" s="719" t="s">
        <v>0</v>
      </c>
      <c r="D4435" s="721">
        <v>16.760000000000002</v>
      </c>
    </row>
    <row r="4436" spans="1:4">
      <c r="A4436" s="1079">
        <v>7207</v>
      </c>
      <c r="B4436" s="1080" t="s">
        <v>10346</v>
      </c>
      <c r="C4436" s="1079" t="s">
        <v>30</v>
      </c>
      <c r="D4436" s="718">
        <v>44.98</v>
      </c>
    </row>
    <row r="4437" spans="1:4">
      <c r="A4437" s="719">
        <v>7197</v>
      </c>
      <c r="B4437" s="720" t="s">
        <v>10347</v>
      </c>
      <c r="C4437" s="719" t="s">
        <v>30</v>
      </c>
      <c r="D4437" s="721">
        <v>67.58</v>
      </c>
    </row>
    <row r="4438" spans="1:4">
      <c r="A4438" s="1079">
        <v>7192</v>
      </c>
      <c r="B4438" s="1080" t="s">
        <v>10348</v>
      </c>
      <c r="C4438" s="1079" t="s">
        <v>30</v>
      </c>
      <c r="D4438" s="718">
        <v>37.17</v>
      </c>
    </row>
    <row r="4439" spans="1:4">
      <c r="A4439" s="719">
        <v>7193</v>
      </c>
      <c r="B4439" s="720" t="s">
        <v>10349</v>
      </c>
      <c r="C4439" s="719" t="s">
        <v>30</v>
      </c>
      <c r="D4439" s="721">
        <v>44.37</v>
      </c>
    </row>
    <row r="4440" spans="1:4">
      <c r="A4440" s="1079">
        <v>7189</v>
      </c>
      <c r="B4440" s="1080" t="s">
        <v>7889</v>
      </c>
      <c r="C4440" s="1079" t="s">
        <v>30</v>
      </c>
      <c r="D4440" s="718">
        <v>62.32</v>
      </c>
    </row>
    <row r="4441" spans="1:4">
      <c r="A4441" s="719">
        <v>7198</v>
      </c>
      <c r="B4441" s="720" t="s">
        <v>10350</v>
      </c>
      <c r="C4441" s="719" t="s">
        <v>0</v>
      </c>
      <c r="D4441" s="721">
        <v>23.2</v>
      </c>
    </row>
    <row r="4442" spans="1:4">
      <c r="A4442" s="1079">
        <v>34402</v>
      </c>
      <c r="B4442" s="1080" t="s">
        <v>10350</v>
      </c>
      <c r="C4442" s="1079" t="s">
        <v>30</v>
      </c>
      <c r="D4442" s="718">
        <v>93.42</v>
      </c>
    </row>
    <row r="4443" spans="1:4">
      <c r="A4443" s="719">
        <v>7245</v>
      </c>
      <c r="B4443" s="720" t="s">
        <v>2885</v>
      </c>
      <c r="C4443" s="719" t="s">
        <v>30</v>
      </c>
      <c r="D4443" s="721">
        <v>26.68</v>
      </c>
    </row>
    <row r="4444" spans="1:4">
      <c r="A4444" s="1079">
        <v>34425</v>
      </c>
      <c r="B4444" s="1080" t="s">
        <v>10351</v>
      </c>
      <c r="C4444" s="1079" t="s">
        <v>30</v>
      </c>
      <c r="D4444" s="718">
        <v>57.77</v>
      </c>
    </row>
    <row r="4445" spans="1:4">
      <c r="A4445" s="719">
        <v>7223</v>
      </c>
      <c r="B4445" s="720" t="s">
        <v>10352</v>
      </c>
      <c r="C4445" s="719" t="s">
        <v>30</v>
      </c>
      <c r="D4445" s="721">
        <v>67.319999999999993</v>
      </c>
    </row>
    <row r="4446" spans="1:4">
      <c r="A4446" s="1079">
        <v>7234</v>
      </c>
      <c r="B4446" s="1080" t="s">
        <v>10353</v>
      </c>
      <c r="C4446" s="1079" t="s">
        <v>30</v>
      </c>
      <c r="D4446" s="718">
        <v>97.11</v>
      </c>
    </row>
    <row r="4447" spans="1:4">
      <c r="A4447" s="719">
        <v>7224</v>
      </c>
      <c r="B4447" s="720" t="s">
        <v>10354</v>
      </c>
      <c r="C4447" s="719" t="s">
        <v>30</v>
      </c>
      <c r="D4447" s="721">
        <v>107.26</v>
      </c>
    </row>
    <row r="4448" spans="1:4">
      <c r="A4448" s="1079">
        <v>7210</v>
      </c>
      <c r="B4448" s="1080" t="s">
        <v>7890</v>
      </c>
      <c r="C4448" s="1079" t="s">
        <v>30</v>
      </c>
      <c r="D4448" s="718">
        <v>122.04</v>
      </c>
    </row>
    <row r="4449" spans="1:4">
      <c r="A4449" s="719">
        <v>7221</v>
      </c>
      <c r="B4449" s="720" t="s">
        <v>7890</v>
      </c>
      <c r="C4449" s="719" t="s">
        <v>0</v>
      </c>
      <c r="D4449" s="721">
        <v>52.15</v>
      </c>
    </row>
    <row r="4450" spans="1:4">
      <c r="A4450" s="1079">
        <v>7225</v>
      </c>
      <c r="B4450" s="1080" t="s">
        <v>10355</v>
      </c>
      <c r="C4450" s="1079" t="s">
        <v>30</v>
      </c>
      <c r="D4450" s="718">
        <v>135.6</v>
      </c>
    </row>
    <row r="4451" spans="1:4">
      <c r="A4451" s="719">
        <v>7226</v>
      </c>
      <c r="B4451" s="720" t="s">
        <v>10356</v>
      </c>
      <c r="C4451" s="719" t="s">
        <v>30</v>
      </c>
      <c r="D4451" s="721">
        <v>149.22999999999999</v>
      </c>
    </row>
    <row r="4452" spans="1:4">
      <c r="A4452" s="1079">
        <v>7236</v>
      </c>
      <c r="B4452" s="1080" t="s">
        <v>10357</v>
      </c>
      <c r="C4452" s="1079" t="s">
        <v>30</v>
      </c>
      <c r="D4452" s="718">
        <v>162.75</v>
      </c>
    </row>
    <row r="4453" spans="1:4">
      <c r="A4453" s="719">
        <v>7227</v>
      </c>
      <c r="B4453" s="720" t="s">
        <v>10358</v>
      </c>
      <c r="C4453" s="719" t="s">
        <v>30</v>
      </c>
      <c r="D4453" s="721">
        <v>176.32</v>
      </c>
    </row>
    <row r="4454" spans="1:4">
      <c r="A4454" s="1079">
        <v>7212</v>
      </c>
      <c r="B4454" s="1080" t="s">
        <v>7891</v>
      </c>
      <c r="C4454" s="1079" t="s">
        <v>30</v>
      </c>
      <c r="D4454" s="718">
        <v>195.23</v>
      </c>
    </row>
    <row r="4455" spans="1:4">
      <c r="A4455" s="719">
        <v>7229</v>
      </c>
      <c r="B4455" s="720" t="s">
        <v>10359</v>
      </c>
      <c r="C4455" s="719" t="s">
        <v>30</v>
      </c>
      <c r="D4455" s="721">
        <v>129.1</v>
      </c>
    </row>
    <row r="4456" spans="1:4">
      <c r="A4456" s="1079">
        <v>7230</v>
      </c>
      <c r="B4456" s="1080" t="s">
        <v>10360</v>
      </c>
      <c r="C4456" s="1079" t="s">
        <v>30</v>
      </c>
      <c r="D4456" s="718">
        <v>205.73</v>
      </c>
    </row>
    <row r="4457" spans="1:4">
      <c r="A4457" s="719">
        <v>7231</v>
      </c>
      <c r="B4457" s="720" t="s">
        <v>10361</v>
      </c>
      <c r="C4457" s="719" t="s">
        <v>30</v>
      </c>
      <c r="D4457" s="721">
        <v>270.19</v>
      </c>
    </row>
    <row r="4458" spans="1:4">
      <c r="A4458" s="1079">
        <v>7220</v>
      </c>
      <c r="B4458" s="1080" t="s">
        <v>10362</v>
      </c>
      <c r="C4458" s="1079" t="s">
        <v>30</v>
      </c>
      <c r="D4458" s="718">
        <v>332.17</v>
      </c>
    </row>
    <row r="4459" spans="1:4">
      <c r="A4459" s="719">
        <v>34447</v>
      </c>
      <c r="B4459" s="720" t="s">
        <v>10363</v>
      </c>
      <c r="C4459" s="719" t="s">
        <v>30</v>
      </c>
      <c r="D4459" s="721">
        <v>369.72</v>
      </c>
    </row>
    <row r="4460" spans="1:4">
      <c r="A4460" s="1079">
        <v>7233</v>
      </c>
      <c r="B4460" s="1080" t="s">
        <v>10364</v>
      </c>
      <c r="C4460" s="1079" t="s">
        <v>30</v>
      </c>
      <c r="D4460" s="718">
        <v>413.92</v>
      </c>
    </row>
    <row r="4461" spans="1:4" ht="30">
      <c r="A4461" s="719">
        <v>39520</v>
      </c>
      <c r="B4461" s="720" t="s">
        <v>10365</v>
      </c>
      <c r="C4461" s="719" t="s">
        <v>0</v>
      </c>
      <c r="D4461" s="721">
        <v>95.81</v>
      </c>
    </row>
    <row r="4462" spans="1:4" ht="30">
      <c r="A4462" s="1079">
        <v>39521</v>
      </c>
      <c r="B4462" s="1080" t="s">
        <v>10366</v>
      </c>
      <c r="C4462" s="1079" t="s">
        <v>0</v>
      </c>
      <c r="D4462" s="718">
        <v>102.62</v>
      </c>
    </row>
    <row r="4463" spans="1:4" ht="30">
      <c r="A4463" s="719">
        <v>39522</v>
      </c>
      <c r="B4463" s="720" t="s">
        <v>7892</v>
      </c>
      <c r="C4463" s="719" t="s">
        <v>0</v>
      </c>
      <c r="D4463" s="721">
        <v>82.05</v>
      </c>
    </row>
    <row r="4464" spans="1:4">
      <c r="A4464" s="1079">
        <v>7246</v>
      </c>
      <c r="B4464" s="1080" t="s">
        <v>2886</v>
      </c>
      <c r="C4464" s="1079" t="s">
        <v>30</v>
      </c>
      <c r="D4464" s="718">
        <v>24.82</v>
      </c>
    </row>
    <row r="4465" spans="1:4">
      <c r="A4465" s="719">
        <v>12869</v>
      </c>
      <c r="B4465" s="720" t="s">
        <v>2887</v>
      </c>
      <c r="C4465" s="719" t="s">
        <v>171</v>
      </c>
      <c r="D4465" s="721">
        <v>10.62</v>
      </c>
    </row>
    <row r="4466" spans="1:4">
      <c r="A4466" s="1079">
        <v>41097</v>
      </c>
      <c r="B4466" s="1080" t="s">
        <v>9112</v>
      </c>
      <c r="C4466" s="1079" t="s">
        <v>161</v>
      </c>
      <c r="D4466" s="718">
        <v>1868.51</v>
      </c>
    </row>
    <row r="4467" spans="1:4">
      <c r="A4467" s="719">
        <v>1574</v>
      </c>
      <c r="B4467" s="720" t="s">
        <v>7893</v>
      </c>
      <c r="C4467" s="719" t="s">
        <v>30</v>
      </c>
      <c r="D4467" s="721">
        <v>0.62</v>
      </c>
    </row>
    <row r="4468" spans="1:4" ht="30">
      <c r="A4468" s="1079">
        <v>1581</v>
      </c>
      <c r="B4468" s="1080" t="s">
        <v>7894</v>
      </c>
      <c r="C4468" s="1079" t="s">
        <v>30</v>
      </c>
      <c r="D4468" s="718">
        <v>4.3</v>
      </c>
    </row>
    <row r="4469" spans="1:4">
      <c r="A4469" s="719">
        <v>1575</v>
      </c>
      <c r="B4469" s="720" t="s">
        <v>7895</v>
      </c>
      <c r="C4469" s="719" t="s">
        <v>30</v>
      </c>
      <c r="D4469" s="721">
        <v>0.73</v>
      </c>
    </row>
    <row r="4470" spans="1:4">
      <c r="A4470" s="1079">
        <v>1570</v>
      </c>
      <c r="B4470" s="1080" t="s">
        <v>7896</v>
      </c>
      <c r="C4470" s="1079" t="s">
        <v>30</v>
      </c>
      <c r="D4470" s="718">
        <v>0.37</v>
      </c>
    </row>
    <row r="4471" spans="1:4">
      <c r="A4471" s="719">
        <v>1576</v>
      </c>
      <c r="B4471" s="720" t="s">
        <v>7897</v>
      </c>
      <c r="C4471" s="719" t="s">
        <v>30</v>
      </c>
      <c r="D4471" s="721">
        <v>1.02</v>
      </c>
    </row>
    <row r="4472" spans="1:4">
      <c r="A4472" s="1079">
        <v>1577</v>
      </c>
      <c r="B4472" s="1080" t="s">
        <v>7898</v>
      </c>
      <c r="C4472" s="1079" t="s">
        <v>30</v>
      </c>
      <c r="D4472" s="718">
        <v>1.1499999999999999</v>
      </c>
    </row>
    <row r="4473" spans="1:4">
      <c r="A4473" s="719">
        <v>1571</v>
      </c>
      <c r="B4473" s="720" t="s">
        <v>7899</v>
      </c>
      <c r="C4473" s="719" t="s">
        <v>30</v>
      </c>
      <c r="D4473" s="721">
        <v>0.48</v>
      </c>
    </row>
    <row r="4474" spans="1:4">
      <c r="A4474" s="1079">
        <v>1578</v>
      </c>
      <c r="B4474" s="1080" t="s">
        <v>7900</v>
      </c>
      <c r="C4474" s="1079" t="s">
        <v>30</v>
      </c>
      <c r="D4474" s="718">
        <v>1.99</v>
      </c>
    </row>
    <row r="4475" spans="1:4">
      <c r="A4475" s="719">
        <v>1573</v>
      </c>
      <c r="B4475" s="720" t="s">
        <v>7901</v>
      </c>
      <c r="C4475" s="719" t="s">
        <v>30</v>
      </c>
      <c r="D4475" s="721">
        <v>0.56999999999999995</v>
      </c>
    </row>
    <row r="4476" spans="1:4" ht="30">
      <c r="A4476" s="1079">
        <v>1579</v>
      </c>
      <c r="B4476" s="1080" t="s">
        <v>7902</v>
      </c>
      <c r="C4476" s="1079" t="s">
        <v>30</v>
      </c>
      <c r="D4476" s="718">
        <v>2.48</v>
      </c>
    </row>
    <row r="4477" spans="1:4" ht="30">
      <c r="A4477" s="719">
        <v>1580</v>
      </c>
      <c r="B4477" s="720" t="s">
        <v>7903</v>
      </c>
      <c r="C4477" s="719" t="s">
        <v>30</v>
      </c>
      <c r="D4477" s="721">
        <v>3.06</v>
      </c>
    </row>
    <row r="4478" spans="1:4">
      <c r="A4478" s="1079">
        <v>7571</v>
      </c>
      <c r="B4478" s="1080" t="s">
        <v>7904</v>
      </c>
      <c r="C4478" s="1079" t="s">
        <v>30</v>
      </c>
      <c r="D4478" s="718">
        <v>5.93</v>
      </c>
    </row>
    <row r="4479" spans="1:4">
      <c r="A4479" s="719">
        <v>39321</v>
      </c>
      <c r="B4479" s="720" t="s">
        <v>9113</v>
      </c>
      <c r="C4479" s="719" t="s">
        <v>30</v>
      </c>
      <c r="D4479" s="721">
        <v>8</v>
      </c>
    </row>
    <row r="4480" spans="1:4">
      <c r="A4480" s="1079">
        <v>39319</v>
      </c>
      <c r="B4480" s="1080" t="s">
        <v>9114</v>
      </c>
      <c r="C4480" s="1079" t="s">
        <v>30</v>
      </c>
      <c r="D4480" s="718">
        <v>4.8899999999999997</v>
      </c>
    </row>
    <row r="4481" spans="1:4">
      <c r="A4481" s="719">
        <v>39320</v>
      </c>
      <c r="B4481" s="720" t="s">
        <v>9115</v>
      </c>
      <c r="C4481" s="719" t="s">
        <v>30</v>
      </c>
      <c r="D4481" s="721">
        <v>5.84</v>
      </c>
    </row>
    <row r="4482" spans="1:4">
      <c r="A4482" s="1079">
        <v>1591</v>
      </c>
      <c r="B4482" s="1080" t="s">
        <v>7905</v>
      </c>
      <c r="C4482" s="1079" t="s">
        <v>30</v>
      </c>
      <c r="D4482" s="718">
        <v>9.48</v>
      </c>
    </row>
    <row r="4483" spans="1:4">
      <c r="A4483" s="719">
        <v>1547</v>
      </c>
      <c r="B4483" s="720" t="s">
        <v>7906</v>
      </c>
      <c r="C4483" s="719" t="s">
        <v>30</v>
      </c>
      <c r="D4483" s="721">
        <v>49.71</v>
      </c>
    </row>
    <row r="4484" spans="1:4">
      <c r="A4484" s="1079">
        <v>38196</v>
      </c>
      <c r="B4484" s="1080" t="s">
        <v>7907</v>
      </c>
      <c r="C4484" s="1079" t="s">
        <v>30</v>
      </c>
      <c r="D4484" s="718">
        <v>9.68</v>
      </c>
    </row>
    <row r="4485" spans="1:4">
      <c r="A4485" s="719">
        <v>1543</v>
      </c>
      <c r="B4485" s="720" t="s">
        <v>7908</v>
      </c>
      <c r="C4485" s="719" t="s">
        <v>30</v>
      </c>
      <c r="D4485" s="721">
        <v>10.29</v>
      </c>
    </row>
    <row r="4486" spans="1:4">
      <c r="A4486" s="1079">
        <v>1585</v>
      </c>
      <c r="B4486" s="1080" t="s">
        <v>7909</v>
      </c>
      <c r="C4486" s="1079" t="s">
        <v>30</v>
      </c>
      <c r="D4486" s="718">
        <v>1.99</v>
      </c>
    </row>
    <row r="4487" spans="1:4">
      <c r="A4487" s="719">
        <v>1593</v>
      </c>
      <c r="B4487" s="720" t="s">
        <v>7910</v>
      </c>
      <c r="C4487" s="719" t="s">
        <v>30</v>
      </c>
      <c r="D4487" s="721">
        <v>10.58</v>
      </c>
    </row>
    <row r="4488" spans="1:4">
      <c r="A4488" s="1079">
        <v>11838</v>
      </c>
      <c r="B4488" s="1080" t="s">
        <v>7911</v>
      </c>
      <c r="C4488" s="1079" t="s">
        <v>30</v>
      </c>
      <c r="D4488" s="718">
        <v>13.96</v>
      </c>
    </row>
    <row r="4489" spans="1:4">
      <c r="A4489" s="719">
        <v>1594</v>
      </c>
      <c r="B4489" s="720" t="s">
        <v>7912</v>
      </c>
      <c r="C4489" s="719" t="s">
        <v>30</v>
      </c>
      <c r="D4489" s="721">
        <v>14.11</v>
      </c>
    </row>
    <row r="4490" spans="1:4">
      <c r="A4490" s="1079">
        <v>1586</v>
      </c>
      <c r="B4490" s="1080" t="s">
        <v>7913</v>
      </c>
      <c r="C4490" s="1079" t="s">
        <v>30</v>
      </c>
      <c r="D4490" s="718">
        <v>2.52</v>
      </c>
    </row>
    <row r="4491" spans="1:4">
      <c r="A4491" s="719">
        <v>11839</v>
      </c>
      <c r="B4491" s="720" t="s">
        <v>7914</v>
      </c>
      <c r="C4491" s="719" t="s">
        <v>30</v>
      </c>
      <c r="D4491" s="721">
        <v>20.309999999999999</v>
      </c>
    </row>
    <row r="4492" spans="1:4">
      <c r="A4492" s="1079">
        <v>1587</v>
      </c>
      <c r="B4492" s="1080" t="s">
        <v>7915</v>
      </c>
      <c r="C4492" s="1079" t="s">
        <v>30</v>
      </c>
      <c r="D4492" s="718">
        <v>2.56</v>
      </c>
    </row>
    <row r="4493" spans="1:4">
      <c r="A4493" s="719">
        <v>1545</v>
      </c>
      <c r="B4493" s="720" t="s">
        <v>7916</v>
      </c>
      <c r="C4493" s="719" t="s">
        <v>30</v>
      </c>
      <c r="D4493" s="721">
        <v>24.37</v>
      </c>
    </row>
    <row r="4494" spans="1:4">
      <c r="A4494" s="1079">
        <v>1588</v>
      </c>
      <c r="B4494" s="1080" t="s">
        <v>7917</v>
      </c>
      <c r="C4494" s="1079" t="s">
        <v>30</v>
      </c>
      <c r="D4494" s="718">
        <v>3.52</v>
      </c>
    </row>
    <row r="4495" spans="1:4">
      <c r="A4495" s="719">
        <v>1535</v>
      </c>
      <c r="B4495" s="720" t="s">
        <v>7918</v>
      </c>
      <c r="C4495" s="719" t="s">
        <v>30</v>
      </c>
      <c r="D4495" s="721">
        <v>2.0299999999999998</v>
      </c>
    </row>
    <row r="4496" spans="1:4">
      <c r="A4496" s="1079">
        <v>1589</v>
      </c>
      <c r="B4496" s="1080" t="s">
        <v>7919</v>
      </c>
      <c r="C4496" s="1079" t="s">
        <v>30</v>
      </c>
      <c r="D4496" s="718">
        <v>3.63</v>
      </c>
    </row>
    <row r="4497" spans="1:4">
      <c r="A4497" s="719">
        <v>1546</v>
      </c>
      <c r="B4497" s="720" t="s">
        <v>7920</v>
      </c>
      <c r="C4497" s="719" t="s">
        <v>30</v>
      </c>
      <c r="D4497" s="721">
        <v>41.13</v>
      </c>
    </row>
    <row r="4498" spans="1:4">
      <c r="A4498" s="1079">
        <v>1590</v>
      </c>
      <c r="B4498" s="1080" t="s">
        <v>7921</v>
      </c>
      <c r="C4498" s="1079" t="s">
        <v>30</v>
      </c>
      <c r="D4498" s="718">
        <v>6.39</v>
      </c>
    </row>
    <row r="4499" spans="1:4">
      <c r="A4499" s="719">
        <v>1542</v>
      </c>
      <c r="B4499" s="720" t="s">
        <v>7922</v>
      </c>
      <c r="C4499" s="719" t="s">
        <v>30</v>
      </c>
      <c r="D4499" s="721">
        <v>8.4700000000000006</v>
      </c>
    </row>
    <row r="4500" spans="1:4">
      <c r="A4500" s="1079">
        <v>38415</v>
      </c>
      <c r="B4500" s="1080" t="s">
        <v>7923</v>
      </c>
      <c r="C4500" s="1079" t="s">
        <v>30</v>
      </c>
      <c r="D4500" s="718">
        <v>1074.3699999999999</v>
      </c>
    </row>
    <row r="4501" spans="1:4">
      <c r="A4501" s="719">
        <v>38414</v>
      </c>
      <c r="B4501" s="720" t="s">
        <v>7924</v>
      </c>
      <c r="C4501" s="719" t="s">
        <v>30</v>
      </c>
      <c r="D4501" s="721">
        <v>1507.88</v>
      </c>
    </row>
    <row r="4502" spans="1:4">
      <c r="A4502" s="1079">
        <v>38128</v>
      </c>
      <c r="B4502" s="1080" t="s">
        <v>7925</v>
      </c>
      <c r="C4502" s="1079" t="s">
        <v>26</v>
      </c>
      <c r="D4502" s="718">
        <v>0.28000000000000003</v>
      </c>
    </row>
    <row r="4503" spans="1:4">
      <c r="A4503" s="719">
        <v>7253</v>
      </c>
      <c r="B4503" s="720" t="s">
        <v>7926</v>
      </c>
      <c r="C4503" s="719" t="s">
        <v>25</v>
      </c>
      <c r="D4503" s="721">
        <v>60</v>
      </c>
    </row>
    <row r="4504" spans="1:4">
      <c r="A4504" s="1079">
        <v>38955</v>
      </c>
      <c r="B4504" s="1080" t="s">
        <v>8910</v>
      </c>
      <c r="C4504" s="1079" t="s">
        <v>30</v>
      </c>
      <c r="D4504" s="718">
        <v>30.14</v>
      </c>
    </row>
    <row r="4505" spans="1:4">
      <c r="A4505" s="719">
        <v>4806</v>
      </c>
      <c r="B4505" s="720" t="s">
        <v>8736</v>
      </c>
      <c r="C4505" s="719" t="s">
        <v>29</v>
      </c>
      <c r="D4505" s="721">
        <v>11.93</v>
      </c>
    </row>
    <row r="4506" spans="1:4">
      <c r="A4506" s="1079">
        <v>34401</v>
      </c>
      <c r="B4506" s="1080" t="s">
        <v>7927</v>
      </c>
      <c r="C4506" s="1079" t="s">
        <v>30</v>
      </c>
      <c r="D4506" s="718">
        <v>0.96</v>
      </c>
    </row>
    <row r="4507" spans="1:4">
      <c r="A4507" s="719">
        <v>7258</v>
      </c>
      <c r="B4507" s="720" t="s">
        <v>7928</v>
      </c>
      <c r="C4507" s="719" t="s">
        <v>30</v>
      </c>
      <c r="D4507" s="721">
        <v>0.3</v>
      </c>
    </row>
    <row r="4508" spans="1:4">
      <c r="A4508" s="1079">
        <v>7260</v>
      </c>
      <c r="B4508" s="1080" t="s">
        <v>7929</v>
      </c>
      <c r="C4508" s="1079" t="s">
        <v>30</v>
      </c>
      <c r="D4508" s="718">
        <v>0.93</v>
      </c>
    </row>
    <row r="4509" spans="1:4">
      <c r="A4509" s="719">
        <v>7256</v>
      </c>
      <c r="B4509" s="720" t="s">
        <v>7930</v>
      </c>
      <c r="C4509" s="719" t="s">
        <v>30</v>
      </c>
      <c r="D4509" s="721">
        <v>0.54</v>
      </c>
    </row>
    <row r="4510" spans="1:4">
      <c r="A4510" s="1079">
        <v>34400</v>
      </c>
      <c r="B4510" s="1080" t="s">
        <v>7931</v>
      </c>
      <c r="C4510" s="1079" t="s">
        <v>30</v>
      </c>
      <c r="D4510" s="718">
        <v>2.34</v>
      </c>
    </row>
    <row r="4511" spans="1:4">
      <c r="A4511" s="719">
        <v>10617</v>
      </c>
      <c r="B4511" s="720" t="s">
        <v>7932</v>
      </c>
      <c r="C4511" s="719" t="s">
        <v>30</v>
      </c>
      <c r="D4511" s="721">
        <v>3.27</v>
      </c>
    </row>
    <row r="4512" spans="1:4">
      <c r="A4512" s="1079">
        <v>7280</v>
      </c>
      <c r="B4512" s="1080" t="s">
        <v>7933</v>
      </c>
      <c r="C4512" s="1079" t="s">
        <v>30</v>
      </c>
      <c r="D4512" s="718">
        <v>354.25</v>
      </c>
    </row>
    <row r="4513" spans="1:4">
      <c r="A4513" s="719">
        <v>7282</v>
      </c>
      <c r="B4513" s="720" t="s">
        <v>12012</v>
      </c>
      <c r="C4513" s="719" t="s">
        <v>30</v>
      </c>
      <c r="D4513" s="721">
        <v>666.82</v>
      </c>
    </row>
    <row r="4514" spans="1:4">
      <c r="A4514" s="1079">
        <v>7276</v>
      </c>
      <c r="B4514" s="1080" t="s">
        <v>7934</v>
      </c>
      <c r="C4514" s="1079" t="s">
        <v>30</v>
      </c>
      <c r="D4514" s="718">
        <v>721.97</v>
      </c>
    </row>
    <row r="4515" spans="1:4" ht="30">
      <c r="A4515" s="719">
        <v>7277</v>
      </c>
      <c r="B4515" s="720" t="s">
        <v>12013</v>
      </c>
      <c r="C4515" s="719" t="s">
        <v>30</v>
      </c>
      <c r="D4515" s="721">
        <v>932.09</v>
      </c>
    </row>
    <row r="4516" spans="1:4">
      <c r="A4516" s="1079">
        <v>7278</v>
      </c>
      <c r="B4516" s="1080" t="s">
        <v>7935</v>
      </c>
      <c r="C4516" s="1079" t="s">
        <v>30</v>
      </c>
      <c r="D4516" s="718">
        <v>1194.72</v>
      </c>
    </row>
    <row r="4517" spans="1:4">
      <c r="A4517" s="719">
        <v>7274</v>
      </c>
      <c r="B4517" s="720" t="s">
        <v>7936</v>
      </c>
      <c r="C4517" s="719" t="s">
        <v>30</v>
      </c>
      <c r="D4517" s="721">
        <v>24.83</v>
      </c>
    </row>
    <row r="4518" spans="1:4">
      <c r="A4518" s="1079">
        <v>7275</v>
      </c>
      <c r="B4518" s="1080" t="s">
        <v>7937</v>
      </c>
      <c r="C4518" s="1079" t="s">
        <v>30</v>
      </c>
      <c r="D4518" s="718">
        <v>653.35</v>
      </c>
    </row>
    <row r="4519" spans="1:4">
      <c r="A4519" s="719">
        <v>7284</v>
      </c>
      <c r="B4519" s="720" t="s">
        <v>7938</v>
      </c>
      <c r="C4519" s="719" t="s">
        <v>30</v>
      </c>
      <c r="D4519" s="721">
        <v>2012.3</v>
      </c>
    </row>
    <row r="4520" spans="1:4">
      <c r="A4520" s="1079">
        <v>11663</v>
      </c>
      <c r="B4520" s="1080" t="s">
        <v>7939</v>
      </c>
      <c r="C4520" s="1079" t="s">
        <v>30</v>
      </c>
      <c r="D4520" s="718">
        <v>243.17</v>
      </c>
    </row>
    <row r="4521" spans="1:4">
      <c r="A4521" s="719">
        <v>11665</v>
      </c>
      <c r="B4521" s="720" t="s">
        <v>7940</v>
      </c>
      <c r="C4521" s="719" t="s">
        <v>30</v>
      </c>
      <c r="D4521" s="721">
        <v>1075.21</v>
      </c>
    </row>
    <row r="4522" spans="1:4">
      <c r="A4522" s="1079">
        <v>11666</v>
      </c>
      <c r="B4522" s="1080" t="s">
        <v>7941</v>
      </c>
      <c r="C4522" s="1079" t="s">
        <v>30</v>
      </c>
      <c r="D4522" s="718">
        <v>1083.76</v>
      </c>
    </row>
    <row r="4523" spans="1:4">
      <c r="A4523" s="719">
        <v>11667</v>
      </c>
      <c r="B4523" s="720" t="s">
        <v>7942</v>
      </c>
      <c r="C4523" s="719" t="s">
        <v>30</v>
      </c>
      <c r="D4523" s="721">
        <v>1236.77</v>
      </c>
    </row>
    <row r="4524" spans="1:4">
      <c r="A4524" s="1079">
        <v>11668</v>
      </c>
      <c r="B4524" s="1080" t="s">
        <v>7943</v>
      </c>
      <c r="C4524" s="1079" t="s">
        <v>30</v>
      </c>
      <c r="D4524" s="718">
        <v>1331.87</v>
      </c>
    </row>
    <row r="4525" spans="1:4">
      <c r="A4525" s="719">
        <v>38121</v>
      </c>
      <c r="B4525" s="720" t="s">
        <v>8737</v>
      </c>
      <c r="C4525" s="719" t="s">
        <v>1415</v>
      </c>
      <c r="D4525" s="721">
        <v>9.0299999999999994</v>
      </c>
    </row>
    <row r="4526" spans="1:4">
      <c r="A4526" s="1079">
        <v>7343</v>
      </c>
      <c r="B4526" s="1080" t="s">
        <v>8738</v>
      </c>
      <c r="C4526" s="1079" t="s">
        <v>1415</v>
      </c>
      <c r="D4526" s="718">
        <v>9.14</v>
      </c>
    </row>
    <row r="4527" spans="1:4">
      <c r="A4527" s="719">
        <v>7287</v>
      </c>
      <c r="B4527" s="720" t="s">
        <v>8739</v>
      </c>
      <c r="C4527" s="719" t="s">
        <v>1808</v>
      </c>
      <c r="D4527" s="721">
        <v>57.6</v>
      </c>
    </row>
    <row r="4528" spans="1:4">
      <c r="A4528" s="1079">
        <v>7350</v>
      </c>
      <c r="B4528" s="1080" t="s">
        <v>2888</v>
      </c>
      <c r="C4528" s="1079" t="s">
        <v>1415</v>
      </c>
      <c r="D4528" s="718">
        <v>19.100000000000001</v>
      </c>
    </row>
    <row r="4529" spans="1:4">
      <c r="A4529" s="719">
        <v>7348</v>
      </c>
      <c r="B4529" s="720" t="s">
        <v>2889</v>
      </c>
      <c r="C4529" s="719" t="s">
        <v>1415</v>
      </c>
      <c r="D4529" s="721">
        <v>10.71</v>
      </c>
    </row>
    <row r="4530" spans="1:4">
      <c r="A4530" s="1079">
        <v>7347</v>
      </c>
      <c r="B4530" s="1080" t="s">
        <v>2889</v>
      </c>
      <c r="C4530" s="1079" t="s">
        <v>1808</v>
      </c>
      <c r="D4530" s="718">
        <v>38.58</v>
      </c>
    </row>
    <row r="4531" spans="1:4">
      <c r="A4531" s="719">
        <v>7355</v>
      </c>
      <c r="B4531" s="720" t="s">
        <v>7944</v>
      </c>
      <c r="C4531" s="719" t="s">
        <v>1808</v>
      </c>
      <c r="D4531" s="721">
        <v>57.82</v>
      </c>
    </row>
    <row r="4532" spans="1:4">
      <c r="A4532" s="1079">
        <v>7356</v>
      </c>
      <c r="B4532" s="1080" t="s">
        <v>2890</v>
      </c>
      <c r="C4532" s="1079" t="s">
        <v>1415</v>
      </c>
      <c r="D4532" s="718">
        <v>16.059999999999999</v>
      </c>
    </row>
    <row r="4533" spans="1:4">
      <c r="A4533" s="719">
        <v>7313</v>
      </c>
      <c r="B4533" s="720" t="s">
        <v>2891</v>
      </c>
      <c r="C4533" s="719" t="s">
        <v>1415</v>
      </c>
      <c r="D4533" s="721">
        <v>11.24</v>
      </c>
    </row>
    <row r="4534" spans="1:4">
      <c r="A4534" s="1079">
        <v>7319</v>
      </c>
      <c r="B4534" s="1080" t="s">
        <v>7945</v>
      </c>
      <c r="C4534" s="1079" t="s">
        <v>1415</v>
      </c>
      <c r="D4534" s="718">
        <v>6.43</v>
      </c>
    </row>
    <row r="4535" spans="1:4">
      <c r="A4535" s="719">
        <v>38119</v>
      </c>
      <c r="B4535" s="720" t="s">
        <v>7946</v>
      </c>
      <c r="C4535" s="719" t="s">
        <v>1415</v>
      </c>
      <c r="D4535" s="721">
        <v>73.36</v>
      </c>
    </row>
    <row r="4536" spans="1:4">
      <c r="A4536" s="1079">
        <v>7314</v>
      </c>
      <c r="B4536" s="1080" t="s">
        <v>7947</v>
      </c>
      <c r="C4536" s="1079" t="s">
        <v>1415</v>
      </c>
      <c r="D4536" s="718">
        <v>79.06</v>
      </c>
    </row>
    <row r="4537" spans="1:4">
      <c r="A4537" s="719">
        <v>38131</v>
      </c>
      <c r="B4537" s="720" t="s">
        <v>7948</v>
      </c>
      <c r="C4537" s="719" t="s">
        <v>1415</v>
      </c>
      <c r="D4537" s="721">
        <v>74.02</v>
      </c>
    </row>
    <row r="4538" spans="1:4">
      <c r="A4538" s="1079">
        <v>7304</v>
      </c>
      <c r="B4538" s="1080" t="s">
        <v>12014</v>
      </c>
      <c r="C4538" s="1079" t="s">
        <v>1415</v>
      </c>
      <c r="D4538" s="718">
        <v>42.99</v>
      </c>
    </row>
    <row r="4539" spans="1:4">
      <c r="A4539" s="719">
        <v>7293</v>
      </c>
      <c r="B4539" s="720" t="s">
        <v>8740</v>
      </c>
      <c r="C4539" s="719" t="s">
        <v>1415</v>
      </c>
      <c r="D4539" s="721">
        <v>19.27</v>
      </c>
    </row>
    <row r="4540" spans="1:4">
      <c r="A4540" s="1079">
        <v>7311</v>
      </c>
      <c r="B4540" s="1080" t="s">
        <v>8741</v>
      </c>
      <c r="C4540" s="1079" t="s">
        <v>1415</v>
      </c>
      <c r="D4540" s="718">
        <v>18.64</v>
      </c>
    </row>
    <row r="4541" spans="1:4">
      <c r="A4541" s="719">
        <v>7292</v>
      </c>
      <c r="B4541" s="720" t="s">
        <v>8742</v>
      </c>
      <c r="C4541" s="719" t="s">
        <v>1415</v>
      </c>
      <c r="D4541" s="721">
        <v>18.100000000000001</v>
      </c>
    </row>
    <row r="4542" spans="1:4">
      <c r="A4542" s="1079">
        <v>7288</v>
      </c>
      <c r="B4542" s="1080" t="s">
        <v>8743</v>
      </c>
      <c r="C4542" s="1079" t="s">
        <v>1415</v>
      </c>
      <c r="D4542" s="718">
        <v>20.51</v>
      </c>
    </row>
    <row r="4543" spans="1:4">
      <c r="A4543" s="719">
        <v>35693</v>
      </c>
      <c r="B4543" s="720" t="s">
        <v>2892</v>
      </c>
      <c r="C4543" s="719" t="s">
        <v>1415</v>
      </c>
      <c r="D4543" s="721">
        <v>7.37</v>
      </c>
    </row>
    <row r="4544" spans="1:4">
      <c r="A4544" s="1079">
        <v>35692</v>
      </c>
      <c r="B4544" s="1080" t="s">
        <v>2893</v>
      </c>
      <c r="C4544" s="1079" t="s">
        <v>1415</v>
      </c>
      <c r="D4544" s="718">
        <v>39.5</v>
      </c>
    </row>
    <row r="4545" spans="1:4">
      <c r="A4545" s="719">
        <v>7344</v>
      </c>
      <c r="B4545" s="720" t="s">
        <v>7949</v>
      </c>
      <c r="C4545" s="719" t="s">
        <v>1808</v>
      </c>
      <c r="D4545" s="721">
        <v>49.98</v>
      </c>
    </row>
    <row r="4546" spans="1:4">
      <c r="A4546" s="1079">
        <v>7345</v>
      </c>
      <c r="B4546" s="1080" t="s">
        <v>2894</v>
      </c>
      <c r="C4546" s="1079" t="s">
        <v>1415</v>
      </c>
      <c r="D4546" s="718">
        <v>13.88</v>
      </c>
    </row>
    <row r="4547" spans="1:4">
      <c r="A4547" s="719">
        <v>35691</v>
      </c>
      <c r="B4547" s="720" t="s">
        <v>2895</v>
      </c>
      <c r="C4547" s="719" t="s">
        <v>1415</v>
      </c>
      <c r="D4547" s="721">
        <v>10.97</v>
      </c>
    </row>
    <row r="4548" spans="1:4">
      <c r="A4548" s="1079">
        <v>7342</v>
      </c>
      <c r="B4548" s="1080" t="s">
        <v>2896</v>
      </c>
      <c r="C4548" s="1079" t="s">
        <v>26</v>
      </c>
      <c r="D4548" s="718">
        <v>1.23</v>
      </c>
    </row>
    <row r="4549" spans="1:4">
      <c r="A4549" s="719">
        <v>7306</v>
      </c>
      <c r="B4549" s="720" t="s">
        <v>8744</v>
      </c>
      <c r="C4549" s="719" t="s">
        <v>1415</v>
      </c>
      <c r="D4549" s="721">
        <v>22.1</v>
      </c>
    </row>
    <row r="4550" spans="1:4">
      <c r="A4550" s="1079">
        <v>154</v>
      </c>
      <c r="B4550" s="1080" t="s">
        <v>7950</v>
      </c>
      <c r="C4550" s="1079" t="s">
        <v>1415</v>
      </c>
      <c r="D4550" s="718">
        <v>40.51</v>
      </c>
    </row>
    <row r="4551" spans="1:4">
      <c r="A4551" s="719">
        <v>7338</v>
      </c>
      <c r="B4551" s="720" t="s">
        <v>2897</v>
      </c>
      <c r="C4551" s="719" t="s">
        <v>26</v>
      </c>
      <c r="D4551" s="721">
        <v>27.01</v>
      </c>
    </row>
    <row r="4552" spans="1:4" ht="30">
      <c r="A4552" s="1079">
        <v>39574</v>
      </c>
      <c r="B4552" s="1080" t="s">
        <v>11653</v>
      </c>
      <c r="C4552" s="1079" t="s">
        <v>30</v>
      </c>
      <c r="D4552" s="718">
        <v>2.5499999999999998</v>
      </c>
    </row>
    <row r="4553" spans="1:4">
      <c r="A4553" s="719">
        <v>11060</v>
      </c>
      <c r="B4553" s="720" t="s">
        <v>2898</v>
      </c>
      <c r="C4553" s="719" t="s">
        <v>30</v>
      </c>
      <c r="D4553" s="721">
        <v>24.51</v>
      </c>
    </row>
    <row r="4554" spans="1:4">
      <c r="A4554" s="1079">
        <v>37401</v>
      </c>
      <c r="B4554" s="1080" t="s">
        <v>2899</v>
      </c>
      <c r="C4554" s="1079" t="s">
        <v>30</v>
      </c>
      <c r="D4554" s="718">
        <v>41.54</v>
      </c>
    </row>
    <row r="4555" spans="1:4">
      <c r="A4555" s="719">
        <v>7525</v>
      </c>
      <c r="B4555" s="720" t="s">
        <v>11024</v>
      </c>
      <c r="C4555" s="719" t="s">
        <v>30</v>
      </c>
      <c r="D4555" s="721">
        <v>25.55</v>
      </c>
    </row>
    <row r="4556" spans="1:4">
      <c r="A4556" s="1079">
        <v>7524</v>
      </c>
      <c r="B4556" s="1080" t="s">
        <v>11025</v>
      </c>
      <c r="C4556" s="1079" t="s">
        <v>30</v>
      </c>
      <c r="D4556" s="718">
        <v>24.08</v>
      </c>
    </row>
    <row r="4557" spans="1:4">
      <c r="A4557" s="719">
        <v>38105</v>
      </c>
      <c r="B4557" s="720" t="s">
        <v>11026</v>
      </c>
      <c r="C4557" s="719" t="s">
        <v>30</v>
      </c>
      <c r="D4557" s="721">
        <v>6.18</v>
      </c>
    </row>
    <row r="4558" spans="1:4" ht="30">
      <c r="A4558" s="1079">
        <v>38084</v>
      </c>
      <c r="B4558" s="1080" t="s">
        <v>11027</v>
      </c>
      <c r="C4558" s="1079" t="s">
        <v>30</v>
      </c>
      <c r="D4558" s="718">
        <v>8.7799999999999994</v>
      </c>
    </row>
    <row r="4559" spans="1:4">
      <c r="A4559" s="719">
        <v>38103</v>
      </c>
      <c r="B4559" s="720" t="s">
        <v>11028</v>
      </c>
      <c r="C4559" s="719" t="s">
        <v>30</v>
      </c>
      <c r="D4559" s="721">
        <v>9.2799999999999994</v>
      </c>
    </row>
    <row r="4560" spans="1:4">
      <c r="A4560" s="1079">
        <v>38082</v>
      </c>
      <c r="B4560" s="1080" t="s">
        <v>11029</v>
      </c>
      <c r="C4560" s="1079" t="s">
        <v>30</v>
      </c>
      <c r="D4560" s="718">
        <v>11.44</v>
      </c>
    </row>
    <row r="4561" spans="1:4">
      <c r="A4561" s="719">
        <v>38104</v>
      </c>
      <c r="B4561" s="720" t="s">
        <v>11030</v>
      </c>
      <c r="C4561" s="719" t="s">
        <v>30</v>
      </c>
      <c r="D4561" s="721">
        <v>18.18</v>
      </c>
    </row>
    <row r="4562" spans="1:4">
      <c r="A4562" s="1079">
        <v>38083</v>
      </c>
      <c r="B4562" s="1080" t="s">
        <v>11031</v>
      </c>
      <c r="C4562" s="1079" t="s">
        <v>30</v>
      </c>
      <c r="D4562" s="718">
        <v>20.18</v>
      </c>
    </row>
    <row r="4563" spans="1:4">
      <c r="A4563" s="719">
        <v>38101</v>
      </c>
      <c r="B4563" s="720" t="s">
        <v>11032</v>
      </c>
      <c r="C4563" s="719" t="s">
        <v>30</v>
      </c>
      <c r="D4563" s="721">
        <v>4.41</v>
      </c>
    </row>
    <row r="4564" spans="1:4">
      <c r="A4564" s="1079">
        <v>7528</v>
      </c>
      <c r="B4564" s="1080" t="s">
        <v>11033</v>
      </c>
      <c r="C4564" s="1079" t="s">
        <v>30</v>
      </c>
      <c r="D4564" s="718">
        <v>5.19</v>
      </c>
    </row>
    <row r="4565" spans="1:4">
      <c r="A4565" s="719">
        <v>12147</v>
      </c>
      <c r="B4565" s="720" t="s">
        <v>11034</v>
      </c>
      <c r="C4565" s="719" t="s">
        <v>30</v>
      </c>
      <c r="D4565" s="721">
        <v>7.91</v>
      </c>
    </row>
    <row r="4566" spans="1:4">
      <c r="A4566" s="1079">
        <v>38075</v>
      </c>
      <c r="B4566" s="1080" t="s">
        <v>10175</v>
      </c>
      <c r="C4566" s="1079" t="s">
        <v>30</v>
      </c>
      <c r="D4566" s="718">
        <v>8.99</v>
      </c>
    </row>
    <row r="4567" spans="1:4">
      <c r="A4567" s="719">
        <v>38102</v>
      </c>
      <c r="B4567" s="720" t="s">
        <v>11035</v>
      </c>
      <c r="C4567" s="719" t="s">
        <v>30</v>
      </c>
      <c r="D4567" s="721">
        <v>5.65</v>
      </c>
    </row>
    <row r="4568" spans="1:4">
      <c r="A4568" s="1079">
        <v>7592</v>
      </c>
      <c r="B4568" s="1080" t="s">
        <v>2900</v>
      </c>
      <c r="C4568" s="1079" t="s">
        <v>171</v>
      </c>
      <c r="D4568" s="718">
        <v>12.27</v>
      </c>
    </row>
    <row r="4569" spans="1:4">
      <c r="A4569" s="719">
        <v>40820</v>
      </c>
      <c r="B4569" s="720" t="s">
        <v>7951</v>
      </c>
      <c r="C4569" s="719" t="s">
        <v>161</v>
      </c>
      <c r="D4569" s="721">
        <v>2161.0700000000002</v>
      </c>
    </row>
    <row r="4570" spans="1:4">
      <c r="A4570" s="1079">
        <v>11762</v>
      </c>
      <c r="B4570" s="1080" t="s">
        <v>7952</v>
      </c>
      <c r="C4570" s="1079" t="s">
        <v>30</v>
      </c>
      <c r="D4570" s="718">
        <v>53.34</v>
      </c>
    </row>
    <row r="4571" spans="1:4">
      <c r="A4571" s="719">
        <v>13418</v>
      </c>
      <c r="B4571" s="720" t="s">
        <v>7953</v>
      </c>
      <c r="C4571" s="719" t="s">
        <v>30</v>
      </c>
      <c r="D4571" s="721">
        <v>14.9</v>
      </c>
    </row>
    <row r="4572" spans="1:4">
      <c r="A4572" s="1079">
        <v>13984</v>
      </c>
      <c r="B4572" s="1080" t="s">
        <v>7954</v>
      </c>
      <c r="C4572" s="1079" t="s">
        <v>30</v>
      </c>
      <c r="D4572" s="718">
        <v>37.28</v>
      </c>
    </row>
    <row r="4573" spans="1:4">
      <c r="A4573" s="719">
        <v>11772</v>
      </c>
      <c r="B4573" s="720" t="s">
        <v>7955</v>
      </c>
      <c r="C4573" s="719" t="s">
        <v>30</v>
      </c>
      <c r="D4573" s="721">
        <v>90.53</v>
      </c>
    </row>
    <row r="4574" spans="1:4">
      <c r="A4574" s="1079">
        <v>36795</v>
      </c>
      <c r="B4574" s="1080" t="s">
        <v>7956</v>
      </c>
      <c r="C4574" s="1079" t="s">
        <v>30</v>
      </c>
      <c r="D4574" s="718">
        <v>582.28</v>
      </c>
    </row>
    <row r="4575" spans="1:4">
      <c r="A4575" s="719">
        <v>36796</v>
      </c>
      <c r="B4575" s="720" t="s">
        <v>2901</v>
      </c>
      <c r="C4575" s="719" t="s">
        <v>30</v>
      </c>
      <c r="D4575" s="721">
        <v>149.91999999999999</v>
      </c>
    </row>
    <row r="4576" spans="1:4">
      <c r="A4576" s="1079">
        <v>36791</v>
      </c>
      <c r="B4576" s="1080" t="s">
        <v>2902</v>
      </c>
      <c r="C4576" s="1079" t="s">
        <v>30</v>
      </c>
      <c r="D4576" s="718">
        <v>77.239999999999995</v>
      </c>
    </row>
    <row r="4577" spans="1:4">
      <c r="A4577" s="719">
        <v>13415</v>
      </c>
      <c r="B4577" s="720" t="s">
        <v>7957</v>
      </c>
      <c r="C4577" s="719" t="s">
        <v>30</v>
      </c>
      <c r="D4577" s="721">
        <v>44.9</v>
      </c>
    </row>
    <row r="4578" spans="1:4">
      <c r="A4578" s="1079">
        <v>36792</v>
      </c>
      <c r="B4578" s="1080" t="s">
        <v>2903</v>
      </c>
      <c r="C4578" s="1079" t="s">
        <v>30</v>
      </c>
      <c r="D4578" s="718">
        <v>147.65</v>
      </c>
    </row>
    <row r="4579" spans="1:4">
      <c r="A4579" s="719">
        <v>11773</v>
      </c>
      <c r="B4579" s="720" t="s">
        <v>7958</v>
      </c>
      <c r="C4579" s="719" t="s">
        <v>30</v>
      </c>
      <c r="D4579" s="721">
        <v>86.43</v>
      </c>
    </row>
    <row r="4580" spans="1:4">
      <c r="A4580" s="1079">
        <v>11775</v>
      </c>
      <c r="B4580" s="1080" t="s">
        <v>7959</v>
      </c>
      <c r="C4580" s="1079" t="s">
        <v>30</v>
      </c>
      <c r="D4580" s="718">
        <v>90.25</v>
      </c>
    </row>
    <row r="4581" spans="1:4">
      <c r="A4581" s="719">
        <v>13983</v>
      </c>
      <c r="B4581" s="720" t="s">
        <v>7960</v>
      </c>
      <c r="C4581" s="719" t="s">
        <v>30</v>
      </c>
      <c r="D4581" s="721">
        <v>46.11</v>
      </c>
    </row>
    <row r="4582" spans="1:4">
      <c r="A4582" s="1079">
        <v>13416</v>
      </c>
      <c r="B4582" s="1080" t="s">
        <v>7961</v>
      </c>
      <c r="C4582" s="1079" t="s">
        <v>30</v>
      </c>
      <c r="D4582" s="718">
        <v>37.18</v>
      </c>
    </row>
    <row r="4583" spans="1:4">
      <c r="A4583" s="719">
        <v>13417</v>
      </c>
      <c r="B4583" s="720" t="s">
        <v>7962</v>
      </c>
      <c r="C4583" s="719" t="s">
        <v>30</v>
      </c>
      <c r="D4583" s="721">
        <v>32.799999999999997</v>
      </c>
    </row>
    <row r="4584" spans="1:4">
      <c r="A4584" s="1079">
        <v>7604</v>
      </c>
      <c r="B4584" s="1080" t="s">
        <v>7963</v>
      </c>
      <c r="C4584" s="1079" t="s">
        <v>30</v>
      </c>
      <c r="D4584" s="718">
        <v>14.2</v>
      </c>
    </row>
    <row r="4585" spans="1:4">
      <c r="A4585" s="719">
        <v>11777</v>
      </c>
      <c r="B4585" s="720" t="s">
        <v>2904</v>
      </c>
      <c r="C4585" s="719" t="s">
        <v>30</v>
      </c>
      <c r="D4585" s="721">
        <v>97.51</v>
      </c>
    </row>
    <row r="4586" spans="1:4">
      <c r="A4586" s="1079">
        <v>7602</v>
      </c>
      <c r="B4586" s="1080" t="s">
        <v>7964</v>
      </c>
      <c r="C4586" s="1079" t="s">
        <v>30</v>
      </c>
      <c r="D4586" s="718">
        <v>14.08</v>
      </c>
    </row>
    <row r="4587" spans="1:4">
      <c r="A4587" s="719">
        <v>7603</v>
      </c>
      <c r="B4587" s="720" t="s">
        <v>7965</v>
      </c>
      <c r="C4587" s="719" t="s">
        <v>30</v>
      </c>
      <c r="D4587" s="721">
        <v>13.65</v>
      </c>
    </row>
    <row r="4588" spans="1:4">
      <c r="A4588" s="1079">
        <v>11763</v>
      </c>
      <c r="B4588" s="1080" t="s">
        <v>12015</v>
      </c>
      <c r="C4588" s="1079" t="s">
        <v>30</v>
      </c>
      <c r="D4588" s="718">
        <v>37.5</v>
      </c>
    </row>
    <row r="4589" spans="1:4">
      <c r="A4589" s="719">
        <v>11764</v>
      </c>
      <c r="B4589" s="720" t="s">
        <v>9790</v>
      </c>
      <c r="C4589" s="719" t="s">
        <v>30</v>
      </c>
      <c r="D4589" s="721">
        <v>40.049999999999997</v>
      </c>
    </row>
    <row r="4590" spans="1:4">
      <c r="A4590" s="1079">
        <v>11826</v>
      </c>
      <c r="B4590" s="1080" t="s">
        <v>12016</v>
      </c>
      <c r="C4590" s="1079" t="s">
        <v>30</v>
      </c>
      <c r="D4590" s="718">
        <v>15.97</v>
      </c>
    </row>
    <row r="4591" spans="1:4">
      <c r="A4591" s="719">
        <v>11829</v>
      </c>
      <c r="B4591" s="720" t="s">
        <v>12017</v>
      </c>
      <c r="C4591" s="719" t="s">
        <v>30</v>
      </c>
      <c r="D4591" s="721">
        <v>9.6</v>
      </c>
    </row>
    <row r="4592" spans="1:4">
      <c r="A4592" s="1079">
        <v>11825</v>
      </c>
      <c r="B4592" s="1080" t="s">
        <v>12018</v>
      </c>
      <c r="C4592" s="1079" t="s">
        <v>30</v>
      </c>
      <c r="D4592" s="718">
        <v>16.46</v>
      </c>
    </row>
    <row r="4593" spans="1:4">
      <c r="A4593" s="719">
        <v>11767</v>
      </c>
      <c r="B4593" s="720" t="s">
        <v>12019</v>
      </c>
      <c r="C4593" s="719" t="s">
        <v>30</v>
      </c>
      <c r="D4593" s="721">
        <v>66.48</v>
      </c>
    </row>
    <row r="4594" spans="1:4">
      <c r="A4594" s="1079">
        <v>7606</v>
      </c>
      <c r="B4594" s="1080" t="s">
        <v>12020</v>
      </c>
      <c r="C4594" s="1079" t="s">
        <v>30</v>
      </c>
      <c r="D4594" s="718">
        <v>16.64</v>
      </c>
    </row>
    <row r="4595" spans="1:4">
      <c r="A4595" s="719">
        <v>11830</v>
      </c>
      <c r="B4595" s="720" t="s">
        <v>12021</v>
      </c>
      <c r="C4595" s="719" t="s">
        <v>30</v>
      </c>
      <c r="D4595" s="721">
        <v>10.37</v>
      </c>
    </row>
    <row r="4596" spans="1:4">
      <c r="A4596" s="1079">
        <v>11766</v>
      </c>
      <c r="B4596" s="1080" t="s">
        <v>12022</v>
      </c>
      <c r="C4596" s="1079" t="s">
        <v>30</v>
      </c>
      <c r="D4596" s="718">
        <v>18.43</v>
      </c>
    </row>
    <row r="4597" spans="1:4">
      <c r="A4597" s="719">
        <v>11765</v>
      </c>
      <c r="B4597" s="720" t="s">
        <v>12023</v>
      </c>
      <c r="C4597" s="719" t="s">
        <v>30</v>
      </c>
      <c r="D4597" s="721">
        <v>25.11</v>
      </c>
    </row>
    <row r="4598" spans="1:4">
      <c r="A4598" s="1079">
        <v>11824</v>
      </c>
      <c r="B4598" s="1080" t="s">
        <v>12024</v>
      </c>
      <c r="C4598" s="1079" t="s">
        <v>30</v>
      </c>
      <c r="D4598" s="718">
        <v>19.010000000000002</v>
      </c>
    </row>
    <row r="4599" spans="1:4" ht="30">
      <c r="A4599" s="719">
        <v>40329</v>
      </c>
      <c r="B4599" s="720" t="s">
        <v>9791</v>
      </c>
      <c r="C4599" s="719" t="s">
        <v>30</v>
      </c>
      <c r="D4599" s="721">
        <v>8.0500000000000007</v>
      </c>
    </row>
    <row r="4600" spans="1:4">
      <c r="A4600" s="1079">
        <v>11823</v>
      </c>
      <c r="B4600" s="1080" t="s">
        <v>9792</v>
      </c>
      <c r="C4600" s="1079" t="s">
        <v>30</v>
      </c>
      <c r="D4600" s="718">
        <v>3.47</v>
      </c>
    </row>
    <row r="4601" spans="1:4">
      <c r="A4601" s="719">
        <v>11832</v>
      </c>
      <c r="B4601" s="720" t="s">
        <v>2905</v>
      </c>
      <c r="C4601" s="719" t="s">
        <v>30</v>
      </c>
      <c r="D4601" s="721">
        <v>7.95</v>
      </c>
    </row>
    <row r="4602" spans="1:4">
      <c r="A4602" s="1079">
        <v>11822</v>
      </c>
      <c r="B4602" s="1080" t="s">
        <v>2906</v>
      </c>
      <c r="C4602" s="1079" t="s">
        <v>30</v>
      </c>
      <c r="D4602" s="718">
        <v>21.66</v>
      </c>
    </row>
    <row r="4603" spans="1:4">
      <c r="A4603" s="719">
        <v>11831</v>
      </c>
      <c r="B4603" s="720" t="s">
        <v>7966</v>
      </c>
      <c r="C4603" s="719" t="s">
        <v>30</v>
      </c>
      <c r="D4603" s="721">
        <v>16.440000000000001</v>
      </c>
    </row>
    <row r="4604" spans="1:4" ht="30">
      <c r="A4604" s="1079">
        <v>40609</v>
      </c>
      <c r="B4604" s="1080" t="s">
        <v>7967</v>
      </c>
      <c r="C4604" s="1079" t="s">
        <v>161</v>
      </c>
      <c r="D4604" s="718">
        <v>151.93</v>
      </c>
    </row>
    <row r="4605" spans="1:4" ht="30">
      <c r="A4605" s="719">
        <v>7613</v>
      </c>
      <c r="B4605" s="720" t="s">
        <v>7968</v>
      </c>
      <c r="C4605" s="719" t="s">
        <v>30</v>
      </c>
      <c r="D4605" s="721">
        <v>71126.36</v>
      </c>
    </row>
    <row r="4606" spans="1:4" ht="30">
      <c r="A4606" s="1079">
        <v>7619</v>
      </c>
      <c r="B4606" s="1080" t="s">
        <v>7969</v>
      </c>
      <c r="C4606" s="1079" t="s">
        <v>30</v>
      </c>
      <c r="D4606" s="718">
        <v>10994.61</v>
      </c>
    </row>
    <row r="4607" spans="1:4" ht="30">
      <c r="A4607" s="719">
        <v>12076</v>
      </c>
      <c r="B4607" s="720" t="s">
        <v>8911</v>
      </c>
      <c r="C4607" s="719" t="s">
        <v>30</v>
      </c>
      <c r="D4607" s="721">
        <v>5043.3999999999996</v>
      </c>
    </row>
    <row r="4608" spans="1:4" ht="30">
      <c r="A4608" s="1079">
        <v>7614</v>
      </c>
      <c r="B4608" s="1080" t="s">
        <v>7970</v>
      </c>
      <c r="C4608" s="1079" t="s">
        <v>30</v>
      </c>
      <c r="D4608" s="718">
        <v>13866.83</v>
      </c>
    </row>
    <row r="4609" spans="1:4" ht="30">
      <c r="A4609" s="719">
        <v>7618</v>
      </c>
      <c r="B4609" s="720" t="s">
        <v>7971</v>
      </c>
      <c r="C4609" s="719" t="s">
        <v>30</v>
      </c>
      <c r="D4609" s="721">
        <v>89936.8</v>
      </c>
    </row>
    <row r="4610" spans="1:4" ht="30">
      <c r="A4610" s="1079">
        <v>7620</v>
      </c>
      <c r="B4610" s="1080" t="s">
        <v>7972</v>
      </c>
      <c r="C4610" s="1079" t="s">
        <v>30</v>
      </c>
      <c r="D4610" s="718">
        <v>19453.11</v>
      </c>
    </row>
    <row r="4611" spans="1:4" ht="30">
      <c r="A4611" s="719">
        <v>7610</v>
      </c>
      <c r="B4611" s="720" t="s">
        <v>7973</v>
      </c>
      <c r="C4611" s="719" t="s">
        <v>30</v>
      </c>
      <c r="D4611" s="721">
        <v>6160.15</v>
      </c>
    </row>
    <row r="4612" spans="1:4" ht="30">
      <c r="A4612" s="1079">
        <v>7615</v>
      </c>
      <c r="B4612" s="1080" t="s">
        <v>7974</v>
      </c>
      <c r="C4612" s="1079" t="s">
        <v>30</v>
      </c>
      <c r="D4612" s="718">
        <v>22695.3</v>
      </c>
    </row>
    <row r="4613" spans="1:4" ht="30">
      <c r="A4613" s="719">
        <v>7617</v>
      </c>
      <c r="B4613" s="720" t="s">
        <v>7975</v>
      </c>
      <c r="C4613" s="719" t="s">
        <v>30</v>
      </c>
      <c r="D4613" s="721">
        <v>6880.63</v>
      </c>
    </row>
    <row r="4614" spans="1:4" ht="30">
      <c r="A4614" s="1079">
        <v>7616</v>
      </c>
      <c r="B4614" s="1080" t="s">
        <v>7976</v>
      </c>
      <c r="C4614" s="1079" t="s">
        <v>30</v>
      </c>
      <c r="D4614" s="718">
        <v>37035.129999999997</v>
      </c>
    </row>
    <row r="4615" spans="1:4" ht="30">
      <c r="A4615" s="719">
        <v>7611</v>
      </c>
      <c r="B4615" s="720" t="s">
        <v>7977</v>
      </c>
      <c r="C4615" s="719" t="s">
        <v>30</v>
      </c>
      <c r="D4615" s="721">
        <v>8898</v>
      </c>
    </row>
    <row r="4616" spans="1:4" ht="30">
      <c r="A4616" s="1079">
        <v>7612</v>
      </c>
      <c r="B4616" s="1080" t="s">
        <v>7978</v>
      </c>
      <c r="C4616" s="1079" t="s">
        <v>30</v>
      </c>
      <c r="D4616" s="718">
        <v>50800.01</v>
      </c>
    </row>
    <row r="4617" spans="1:4">
      <c r="A4617" s="719">
        <v>37371</v>
      </c>
      <c r="B4617" s="720" t="s">
        <v>8912</v>
      </c>
      <c r="C4617" s="719" t="s">
        <v>171</v>
      </c>
      <c r="D4617" s="721">
        <v>0.6</v>
      </c>
    </row>
    <row r="4618" spans="1:4">
      <c r="A4618" s="1079">
        <v>40861</v>
      </c>
      <c r="B4618" s="1080" t="s">
        <v>8913</v>
      </c>
      <c r="C4618" s="1079" t="s">
        <v>161</v>
      </c>
      <c r="D4618" s="718">
        <v>113.44</v>
      </c>
    </row>
    <row r="4619" spans="1:4">
      <c r="A4619" s="719">
        <v>36510</v>
      </c>
      <c r="B4619" s="720" t="s">
        <v>7979</v>
      </c>
      <c r="C4619" s="719" t="s">
        <v>30</v>
      </c>
      <c r="D4619" s="721">
        <v>468119.24</v>
      </c>
    </row>
    <row r="4620" spans="1:4" ht="30">
      <c r="A4620" s="1079">
        <v>25020</v>
      </c>
      <c r="B4620" s="1080" t="s">
        <v>7980</v>
      </c>
      <c r="C4620" s="1079" t="s">
        <v>30</v>
      </c>
      <c r="D4620" s="718">
        <v>1928486.59</v>
      </c>
    </row>
    <row r="4621" spans="1:4">
      <c r="A4621" s="719">
        <v>7622</v>
      </c>
      <c r="B4621" s="720" t="s">
        <v>7981</v>
      </c>
      <c r="C4621" s="719" t="s">
        <v>30</v>
      </c>
      <c r="D4621" s="721">
        <v>454144.08</v>
      </c>
    </row>
    <row r="4622" spans="1:4" ht="30">
      <c r="A4622" s="1079">
        <v>7624</v>
      </c>
      <c r="B4622" s="1080" t="s">
        <v>12025</v>
      </c>
      <c r="C4622" s="1079" t="s">
        <v>30</v>
      </c>
      <c r="D4622" s="718">
        <v>588750</v>
      </c>
    </row>
    <row r="4623" spans="1:4">
      <c r="A4623" s="719">
        <v>7625</v>
      </c>
      <c r="B4623" s="720" t="s">
        <v>8914</v>
      </c>
      <c r="C4623" s="719" t="s">
        <v>30</v>
      </c>
      <c r="D4623" s="721">
        <v>585149.02</v>
      </c>
    </row>
    <row r="4624" spans="1:4">
      <c r="A4624" s="1079">
        <v>7623</v>
      </c>
      <c r="B4624" s="1080" t="s">
        <v>7982</v>
      </c>
      <c r="C4624" s="1079" t="s">
        <v>30</v>
      </c>
      <c r="D4624" s="718">
        <v>1928486.59</v>
      </c>
    </row>
    <row r="4625" spans="1:4" ht="30">
      <c r="A4625" s="719">
        <v>36508</v>
      </c>
      <c r="B4625" s="720" t="s">
        <v>7983</v>
      </c>
      <c r="C4625" s="719" t="s">
        <v>30</v>
      </c>
      <c r="D4625" s="721">
        <v>867316.94</v>
      </c>
    </row>
    <row r="4626" spans="1:4">
      <c r="A4626" s="1079">
        <v>36509</v>
      </c>
      <c r="B4626" s="1080" t="s">
        <v>7984</v>
      </c>
      <c r="C4626" s="1079" t="s">
        <v>30</v>
      </c>
      <c r="D4626" s="718">
        <v>475321.07</v>
      </c>
    </row>
    <row r="4627" spans="1:4">
      <c r="A4627" s="719">
        <v>13238</v>
      </c>
      <c r="B4627" s="720" t="s">
        <v>7985</v>
      </c>
      <c r="C4627" s="719" t="s">
        <v>30</v>
      </c>
      <c r="D4627" s="721">
        <v>144841.10999999999</v>
      </c>
    </row>
    <row r="4628" spans="1:4">
      <c r="A4628" s="1079">
        <v>36511</v>
      </c>
      <c r="B4628" s="1080" t="s">
        <v>7986</v>
      </c>
      <c r="C4628" s="1079" t="s">
        <v>30</v>
      </c>
      <c r="D4628" s="718">
        <v>167831.76</v>
      </c>
    </row>
    <row r="4629" spans="1:4">
      <c r="A4629" s="719">
        <v>36515</v>
      </c>
      <c r="B4629" s="720" t="s">
        <v>7987</v>
      </c>
      <c r="C4629" s="719" t="s">
        <v>30</v>
      </c>
      <c r="D4629" s="721">
        <v>49429.89</v>
      </c>
    </row>
    <row r="4630" spans="1:4">
      <c r="A4630" s="1079">
        <v>10598</v>
      </c>
      <c r="B4630" s="1080" t="s">
        <v>7988</v>
      </c>
      <c r="C4630" s="1079" t="s">
        <v>30</v>
      </c>
      <c r="D4630" s="718">
        <v>80158.05</v>
      </c>
    </row>
    <row r="4631" spans="1:4">
      <c r="A4631" s="719">
        <v>7640</v>
      </c>
      <c r="B4631" s="720" t="s">
        <v>7989</v>
      </c>
      <c r="C4631" s="719" t="s">
        <v>30</v>
      </c>
      <c r="D4631" s="721">
        <v>123000</v>
      </c>
    </row>
    <row r="4632" spans="1:4">
      <c r="A4632" s="1079">
        <v>36513</v>
      </c>
      <c r="B4632" s="1080" t="s">
        <v>7990</v>
      </c>
      <c r="C4632" s="1079" t="s">
        <v>30</v>
      </c>
      <c r="D4632" s="718">
        <v>118488.07</v>
      </c>
    </row>
    <row r="4633" spans="1:4">
      <c r="A4633" s="719">
        <v>36514</v>
      </c>
      <c r="B4633" s="720" t="s">
        <v>7991</v>
      </c>
      <c r="C4633" s="719" t="s">
        <v>30</v>
      </c>
      <c r="D4633" s="721">
        <v>132196.25</v>
      </c>
    </row>
    <row r="4634" spans="1:4">
      <c r="A4634" s="1079">
        <v>36149</v>
      </c>
      <c r="B4634" s="1080" t="s">
        <v>7992</v>
      </c>
      <c r="C4634" s="1079" t="s">
        <v>30</v>
      </c>
      <c r="D4634" s="718">
        <v>126.9</v>
      </c>
    </row>
    <row r="4635" spans="1:4">
      <c r="A4635" s="719">
        <v>11581</v>
      </c>
      <c r="B4635" s="720" t="s">
        <v>9793</v>
      </c>
      <c r="C4635" s="719" t="s">
        <v>29</v>
      </c>
      <c r="D4635" s="721">
        <v>22.17</v>
      </c>
    </row>
    <row r="4636" spans="1:4">
      <c r="A4636" s="1079">
        <v>11580</v>
      </c>
      <c r="B4636" s="1080" t="s">
        <v>10176</v>
      </c>
      <c r="C4636" s="1079" t="s">
        <v>29</v>
      </c>
      <c r="D4636" s="718">
        <v>10.09</v>
      </c>
    </row>
    <row r="4637" spans="1:4">
      <c r="A4637" s="719">
        <v>38177</v>
      </c>
      <c r="B4637" s="720" t="s">
        <v>9794</v>
      </c>
      <c r="C4637" s="719" t="s">
        <v>30</v>
      </c>
      <c r="D4637" s="721">
        <v>6.85</v>
      </c>
    </row>
    <row r="4638" spans="1:4">
      <c r="A4638" s="1079">
        <v>10743</v>
      </c>
      <c r="B4638" s="1080" t="s">
        <v>2907</v>
      </c>
      <c r="C4638" s="1079" t="s">
        <v>30</v>
      </c>
      <c r="D4638" s="718">
        <v>533.61</v>
      </c>
    </row>
    <row r="4639" spans="1:4" ht="30">
      <c r="A4639" s="719">
        <v>39848</v>
      </c>
      <c r="B4639" s="720" t="s">
        <v>7993</v>
      </c>
      <c r="C4639" s="719" t="s">
        <v>29</v>
      </c>
      <c r="D4639" s="721">
        <v>1.38</v>
      </c>
    </row>
    <row r="4640" spans="1:4">
      <c r="A4640" s="1079">
        <v>21016</v>
      </c>
      <c r="B4640" s="1080" t="s">
        <v>7994</v>
      </c>
      <c r="C4640" s="1079" t="s">
        <v>29</v>
      </c>
      <c r="D4640" s="718">
        <v>56.16</v>
      </c>
    </row>
    <row r="4641" spans="1:4">
      <c r="A4641" s="719">
        <v>21008</v>
      </c>
      <c r="B4641" s="720" t="s">
        <v>7995</v>
      </c>
      <c r="C4641" s="719" t="s">
        <v>29</v>
      </c>
      <c r="D4641" s="721">
        <v>6.56</v>
      </c>
    </row>
    <row r="4642" spans="1:4">
      <c r="A4642" s="1079">
        <v>21009</v>
      </c>
      <c r="B4642" s="1080" t="s">
        <v>7996</v>
      </c>
      <c r="C4642" s="1079" t="s">
        <v>29</v>
      </c>
      <c r="D4642" s="718">
        <v>8.5399999999999991</v>
      </c>
    </row>
    <row r="4643" spans="1:4">
      <c r="A4643" s="719">
        <v>21010</v>
      </c>
      <c r="B4643" s="720" t="s">
        <v>7997</v>
      </c>
      <c r="C4643" s="719" t="s">
        <v>29</v>
      </c>
      <c r="D4643" s="721">
        <v>11.47</v>
      </c>
    </row>
    <row r="4644" spans="1:4">
      <c r="A4644" s="1079">
        <v>21011</v>
      </c>
      <c r="B4644" s="1080" t="s">
        <v>7998</v>
      </c>
      <c r="C4644" s="1079" t="s">
        <v>29</v>
      </c>
      <c r="D4644" s="718">
        <v>16.71</v>
      </c>
    </row>
    <row r="4645" spans="1:4">
      <c r="A4645" s="719">
        <v>21012</v>
      </c>
      <c r="B4645" s="720" t="s">
        <v>7999</v>
      </c>
      <c r="C4645" s="719" t="s">
        <v>29</v>
      </c>
      <c r="D4645" s="721">
        <v>18.47</v>
      </c>
    </row>
    <row r="4646" spans="1:4">
      <c r="A4646" s="1079">
        <v>21013</v>
      </c>
      <c r="B4646" s="1080" t="s">
        <v>8000</v>
      </c>
      <c r="C4646" s="1079" t="s">
        <v>29</v>
      </c>
      <c r="D4646" s="718">
        <v>24.1</v>
      </c>
    </row>
    <row r="4647" spans="1:4">
      <c r="A4647" s="719">
        <v>21014</v>
      </c>
      <c r="B4647" s="720" t="s">
        <v>8001</v>
      </c>
      <c r="C4647" s="719" t="s">
        <v>29</v>
      </c>
      <c r="D4647" s="721">
        <v>33.729999999999997</v>
      </c>
    </row>
    <row r="4648" spans="1:4">
      <c r="A4648" s="1079">
        <v>21015</v>
      </c>
      <c r="B4648" s="1080" t="s">
        <v>11654</v>
      </c>
      <c r="C4648" s="1079" t="s">
        <v>29</v>
      </c>
      <c r="D4648" s="718">
        <v>38.75</v>
      </c>
    </row>
    <row r="4649" spans="1:4">
      <c r="A4649" s="719">
        <v>7697</v>
      </c>
      <c r="B4649" s="720" t="s">
        <v>11655</v>
      </c>
      <c r="C4649" s="719" t="s">
        <v>29</v>
      </c>
      <c r="D4649" s="721">
        <v>21.85</v>
      </c>
    </row>
    <row r="4650" spans="1:4">
      <c r="A4650" s="1079">
        <v>7698</v>
      </c>
      <c r="B4650" s="1080" t="s">
        <v>11656</v>
      </c>
      <c r="C4650" s="1079" t="s">
        <v>29</v>
      </c>
      <c r="D4650" s="718">
        <v>18.809999999999999</v>
      </c>
    </row>
    <row r="4651" spans="1:4">
      <c r="A4651" s="719">
        <v>7691</v>
      </c>
      <c r="B4651" s="720" t="s">
        <v>11657</v>
      </c>
      <c r="C4651" s="719" t="s">
        <v>29</v>
      </c>
      <c r="D4651" s="721">
        <v>7.94</v>
      </c>
    </row>
    <row r="4652" spans="1:4">
      <c r="A4652" s="1079">
        <v>40626</v>
      </c>
      <c r="B4652" s="1080" t="s">
        <v>11658</v>
      </c>
      <c r="C4652" s="1079" t="s">
        <v>29</v>
      </c>
      <c r="D4652" s="718">
        <v>14.75</v>
      </c>
    </row>
    <row r="4653" spans="1:4">
      <c r="A4653" s="719">
        <v>7701</v>
      </c>
      <c r="B4653" s="720" t="s">
        <v>11659</v>
      </c>
      <c r="C4653" s="719" t="s">
        <v>29</v>
      </c>
      <c r="D4653" s="721">
        <v>39.1</v>
      </c>
    </row>
    <row r="4654" spans="1:4">
      <c r="A4654" s="1079">
        <v>7696</v>
      </c>
      <c r="B4654" s="1080" t="s">
        <v>11660</v>
      </c>
      <c r="C4654" s="1079" t="s">
        <v>29</v>
      </c>
      <c r="D4654" s="718">
        <v>31.51</v>
      </c>
    </row>
    <row r="4655" spans="1:4">
      <c r="A4655" s="719">
        <v>7700</v>
      </c>
      <c r="B4655" s="720" t="s">
        <v>11661</v>
      </c>
      <c r="C4655" s="719" t="s">
        <v>29</v>
      </c>
      <c r="D4655" s="721">
        <v>10.050000000000001</v>
      </c>
    </row>
    <row r="4656" spans="1:4">
      <c r="A4656" s="1079">
        <v>7694</v>
      </c>
      <c r="B4656" s="1080" t="s">
        <v>11662</v>
      </c>
      <c r="C4656" s="1079" t="s">
        <v>29</v>
      </c>
      <c r="D4656" s="718">
        <v>52.62</v>
      </c>
    </row>
    <row r="4657" spans="1:4">
      <c r="A4657" s="719">
        <v>7693</v>
      </c>
      <c r="B4657" s="720" t="s">
        <v>11663</v>
      </c>
      <c r="C4657" s="719" t="s">
        <v>29</v>
      </c>
      <c r="D4657" s="721">
        <v>72.48</v>
      </c>
    </row>
    <row r="4658" spans="1:4">
      <c r="A4658" s="1079">
        <v>7692</v>
      </c>
      <c r="B4658" s="1080" t="s">
        <v>11664</v>
      </c>
      <c r="C4658" s="1079" t="s">
        <v>29</v>
      </c>
      <c r="D4658" s="718">
        <v>108.51</v>
      </c>
    </row>
    <row r="4659" spans="1:4">
      <c r="A4659" s="719">
        <v>7695</v>
      </c>
      <c r="B4659" s="720" t="s">
        <v>11665</v>
      </c>
      <c r="C4659" s="719" t="s">
        <v>29</v>
      </c>
      <c r="D4659" s="721">
        <v>117.68</v>
      </c>
    </row>
    <row r="4660" spans="1:4">
      <c r="A4660" s="1079">
        <v>13356</v>
      </c>
      <c r="B4660" s="1080" t="s">
        <v>2908</v>
      </c>
      <c r="C4660" s="1079" t="s">
        <v>29</v>
      </c>
      <c r="D4660" s="718">
        <v>43.37</v>
      </c>
    </row>
    <row r="4661" spans="1:4">
      <c r="A4661" s="719">
        <v>20999</v>
      </c>
      <c r="B4661" s="720" t="s">
        <v>8002</v>
      </c>
      <c r="C4661" s="719" t="s">
        <v>29</v>
      </c>
      <c r="D4661" s="721">
        <v>5.28</v>
      </c>
    </row>
    <row r="4662" spans="1:4">
      <c r="A4662" s="1079">
        <v>21001</v>
      </c>
      <c r="B4662" s="1080" t="s">
        <v>8003</v>
      </c>
      <c r="C4662" s="1079" t="s">
        <v>29</v>
      </c>
      <c r="D4662" s="718">
        <v>9.86</v>
      </c>
    </row>
    <row r="4663" spans="1:4">
      <c r="A4663" s="719">
        <v>21003</v>
      </c>
      <c r="B4663" s="720" t="s">
        <v>8004</v>
      </c>
      <c r="C4663" s="719" t="s">
        <v>29</v>
      </c>
      <c r="D4663" s="721">
        <v>16.2</v>
      </c>
    </row>
    <row r="4664" spans="1:4">
      <c r="A4664" s="1079">
        <v>21006</v>
      </c>
      <c r="B4664" s="1080" t="s">
        <v>8005</v>
      </c>
      <c r="C4664" s="1079" t="s">
        <v>29</v>
      </c>
      <c r="D4664" s="718">
        <v>34.380000000000003</v>
      </c>
    </row>
    <row r="4665" spans="1:4">
      <c r="A4665" s="719">
        <v>21019</v>
      </c>
      <c r="B4665" s="720" t="s">
        <v>8006</v>
      </c>
      <c r="C4665" s="719" t="s">
        <v>29</v>
      </c>
      <c r="D4665" s="721">
        <v>12.2</v>
      </c>
    </row>
    <row r="4666" spans="1:4">
      <c r="A4666" s="1079">
        <v>21021</v>
      </c>
      <c r="B4666" s="1080" t="s">
        <v>8007</v>
      </c>
      <c r="C4666" s="1079" t="s">
        <v>29</v>
      </c>
      <c r="D4666" s="718">
        <v>19.28</v>
      </c>
    </row>
    <row r="4667" spans="1:4">
      <c r="A4667" s="719">
        <v>21024</v>
      </c>
      <c r="B4667" s="720" t="s">
        <v>8008</v>
      </c>
      <c r="C4667" s="719" t="s">
        <v>29</v>
      </c>
      <c r="D4667" s="721">
        <v>41.31</v>
      </c>
    </row>
    <row r="4668" spans="1:4">
      <c r="A4668" s="1079">
        <v>40624</v>
      </c>
      <c r="B4668" s="1080" t="s">
        <v>9795</v>
      </c>
      <c r="C4668" s="1079" t="s">
        <v>29</v>
      </c>
      <c r="D4668" s="718">
        <v>33.32</v>
      </c>
    </row>
    <row r="4669" spans="1:4">
      <c r="A4669" s="719">
        <v>13127</v>
      </c>
      <c r="B4669" s="720" t="s">
        <v>2909</v>
      </c>
      <c r="C4669" s="719" t="s">
        <v>29</v>
      </c>
      <c r="D4669" s="721">
        <v>14.86</v>
      </c>
    </row>
    <row r="4670" spans="1:4">
      <c r="A4670" s="1079">
        <v>13137</v>
      </c>
      <c r="B4670" s="1080" t="s">
        <v>2910</v>
      </c>
      <c r="C4670" s="1079" t="s">
        <v>29</v>
      </c>
      <c r="D4670" s="718">
        <v>19.72</v>
      </c>
    </row>
    <row r="4671" spans="1:4">
      <c r="A4671" s="719">
        <v>20989</v>
      </c>
      <c r="B4671" s="720" t="s">
        <v>2911</v>
      </c>
      <c r="C4671" s="719" t="s">
        <v>29</v>
      </c>
      <c r="D4671" s="721">
        <v>706.59</v>
      </c>
    </row>
    <row r="4672" spans="1:4">
      <c r="A4672" s="1079">
        <v>21147</v>
      </c>
      <c r="B4672" s="1080" t="s">
        <v>9796</v>
      </c>
      <c r="C4672" s="1079" t="s">
        <v>29</v>
      </c>
      <c r="D4672" s="718">
        <v>66.25</v>
      </c>
    </row>
    <row r="4673" spans="1:4">
      <c r="A4673" s="719">
        <v>21148</v>
      </c>
      <c r="B4673" s="720" t="s">
        <v>9797</v>
      </c>
      <c r="C4673" s="719" t="s">
        <v>29</v>
      </c>
      <c r="D4673" s="721">
        <v>40.89</v>
      </c>
    </row>
    <row r="4674" spans="1:4">
      <c r="A4674" s="1079">
        <v>20984</v>
      </c>
      <c r="B4674" s="1080" t="s">
        <v>2912</v>
      </c>
      <c r="C4674" s="1079" t="s">
        <v>29</v>
      </c>
      <c r="D4674" s="718">
        <v>1355.8</v>
      </c>
    </row>
    <row r="4675" spans="1:4">
      <c r="A4675" s="719">
        <v>13042</v>
      </c>
      <c r="B4675" s="720" t="s">
        <v>8009</v>
      </c>
      <c r="C4675" s="719" t="s">
        <v>29</v>
      </c>
      <c r="D4675" s="721">
        <v>751.31</v>
      </c>
    </row>
    <row r="4676" spans="1:4">
      <c r="A4676" s="1079">
        <v>21150</v>
      </c>
      <c r="B4676" s="1080" t="s">
        <v>2913</v>
      </c>
      <c r="C4676" s="1079" t="s">
        <v>29</v>
      </c>
      <c r="D4676" s="718">
        <v>20.27</v>
      </c>
    </row>
    <row r="4677" spans="1:4">
      <c r="A4677" s="719">
        <v>13141</v>
      </c>
      <c r="B4677" s="720" t="s">
        <v>2914</v>
      </c>
      <c r="C4677" s="719" t="s">
        <v>29</v>
      </c>
      <c r="D4677" s="721">
        <v>25.54</v>
      </c>
    </row>
    <row r="4678" spans="1:4">
      <c r="A4678" s="1079">
        <v>21151</v>
      </c>
      <c r="B4678" s="1080" t="s">
        <v>2915</v>
      </c>
      <c r="C4678" s="1079" t="s">
        <v>29</v>
      </c>
      <c r="D4678" s="718">
        <v>121.36</v>
      </c>
    </row>
    <row r="4679" spans="1:4">
      <c r="A4679" s="719">
        <v>13142</v>
      </c>
      <c r="B4679" s="720" t="s">
        <v>2916</v>
      </c>
      <c r="C4679" s="719" t="s">
        <v>29</v>
      </c>
      <c r="D4679" s="721">
        <v>173.49</v>
      </c>
    </row>
    <row r="4680" spans="1:4">
      <c r="A4680" s="1079">
        <v>20994</v>
      </c>
      <c r="B4680" s="1080" t="s">
        <v>2917</v>
      </c>
      <c r="C4680" s="1079" t="s">
        <v>29</v>
      </c>
      <c r="D4680" s="718">
        <v>327.11</v>
      </c>
    </row>
    <row r="4681" spans="1:4">
      <c r="A4681" s="719">
        <v>7672</v>
      </c>
      <c r="B4681" s="720" t="s">
        <v>8010</v>
      </c>
      <c r="C4681" s="719" t="s">
        <v>29</v>
      </c>
      <c r="D4681" s="721">
        <v>214.29</v>
      </c>
    </row>
    <row r="4682" spans="1:4">
      <c r="A4682" s="1079">
        <v>20995</v>
      </c>
      <c r="B4682" s="1080" t="s">
        <v>2918</v>
      </c>
      <c r="C4682" s="1079" t="s">
        <v>29</v>
      </c>
      <c r="D4682" s="718">
        <v>429.89</v>
      </c>
    </row>
    <row r="4683" spans="1:4">
      <c r="A4683" s="719">
        <v>7690</v>
      </c>
      <c r="B4683" s="720" t="s">
        <v>8011</v>
      </c>
      <c r="C4683" s="719" t="s">
        <v>29</v>
      </c>
      <c r="D4683" s="721">
        <v>248.63</v>
      </c>
    </row>
    <row r="4684" spans="1:4">
      <c r="A4684" s="1079">
        <v>20980</v>
      </c>
      <c r="B4684" s="1080" t="s">
        <v>2919</v>
      </c>
      <c r="C4684" s="1079" t="s">
        <v>29</v>
      </c>
      <c r="D4684" s="718">
        <v>271.23</v>
      </c>
    </row>
    <row r="4685" spans="1:4">
      <c r="A4685" s="719">
        <v>7661</v>
      </c>
      <c r="B4685" s="720" t="s">
        <v>2920</v>
      </c>
      <c r="C4685" s="719" t="s">
        <v>29</v>
      </c>
      <c r="D4685" s="721">
        <v>322.64999999999998</v>
      </c>
    </row>
    <row r="4686" spans="1:4">
      <c r="A4686" s="1079">
        <v>7660</v>
      </c>
      <c r="B4686" s="1080" t="s">
        <v>8012</v>
      </c>
      <c r="C4686" s="1079" t="s">
        <v>29</v>
      </c>
      <c r="D4686" s="718">
        <v>924.78</v>
      </c>
    </row>
    <row r="4687" spans="1:4">
      <c r="A4687" s="719">
        <v>7667</v>
      </c>
      <c r="B4687" s="720" t="s">
        <v>8013</v>
      </c>
      <c r="C4687" s="719" t="s">
        <v>29</v>
      </c>
      <c r="D4687" s="721">
        <v>776.81</v>
      </c>
    </row>
    <row r="4688" spans="1:4">
      <c r="A4688" s="1079">
        <v>7676</v>
      </c>
      <c r="B4688" s="1080" t="s">
        <v>2921</v>
      </c>
      <c r="C4688" s="1079" t="s">
        <v>29</v>
      </c>
      <c r="D4688" s="718">
        <v>935.35</v>
      </c>
    </row>
    <row r="4689" spans="1:4">
      <c r="A4689" s="719">
        <v>36365</v>
      </c>
      <c r="B4689" s="720" t="s">
        <v>11666</v>
      </c>
      <c r="C4689" s="719" t="s">
        <v>29</v>
      </c>
      <c r="D4689" s="721">
        <v>12.55</v>
      </c>
    </row>
    <row r="4690" spans="1:4">
      <c r="A4690" s="1079">
        <v>9818</v>
      </c>
      <c r="B4690" s="1080" t="s">
        <v>11667</v>
      </c>
      <c r="C4690" s="1079" t="s">
        <v>29</v>
      </c>
      <c r="D4690" s="718">
        <v>25.91</v>
      </c>
    </row>
    <row r="4691" spans="1:4">
      <c r="A4691" s="719">
        <v>9819</v>
      </c>
      <c r="B4691" s="720" t="s">
        <v>11668</v>
      </c>
      <c r="C4691" s="719" t="s">
        <v>29</v>
      </c>
      <c r="D4691" s="721">
        <v>43.53</v>
      </c>
    </row>
    <row r="4692" spans="1:4">
      <c r="A4692" s="1079">
        <v>9820</v>
      </c>
      <c r="B4692" s="1080" t="s">
        <v>11669</v>
      </c>
      <c r="C4692" s="1079" t="s">
        <v>29</v>
      </c>
      <c r="D4692" s="718">
        <v>70.209999999999994</v>
      </c>
    </row>
    <row r="4693" spans="1:4">
      <c r="A4693" s="719">
        <v>9821</v>
      </c>
      <c r="B4693" s="720" t="s">
        <v>11670</v>
      </c>
      <c r="C4693" s="719" t="s">
        <v>29</v>
      </c>
      <c r="D4693" s="721">
        <v>115.03</v>
      </c>
    </row>
    <row r="4694" spans="1:4">
      <c r="A4694" s="1079">
        <v>9823</v>
      </c>
      <c r="B4694" s="1080" t="s">
        <v>11671</v>
      </c>
      <c r="C4694" s="1079" t="s">
        <v>29</v>
      </c>
      <c r="D4694" s="718">
        <v>187.87</v>
      </c>
    </row>
    <row r="4695" spans="1:4">
      <c r="A4695" s="719">
        <v>7720</v>
      </c>
      <c r="B4695" s="720" t="s">
        <v>2922</v>
      </c>
      <c r="C4695" s="719" t="s">
        <v>29</v>
      </c>
      <c r="D4695" s="721">
        <v>448.07</v>
      </c>
    </row>
    <row r="4696" spans="1:4">
      <c r="A4696" s="1079">
        <v>40335</v>
      </c>
      <c r="B4696" s="1080" t="s">
        <v>9798</v>
      </c>
      <c r="C4696" s="1079" t="s">
        <v>29</v>
      </c>
      <c r="D4696" s="718">
        <v>91.26</v>
      </c>
    </row>
    <row r="4697" spans="1:4">
      <c r="A4697" s="719">
        <v>7740</v>
      </c>
      <c r="B4697" s="720" t="s">
        <v>2923</v>
      </c>
      <c r="C4697" s="719" t="s">
        <v>29</v>
      </c>
      <c r="D4697" s="721">
        <v>124.51</v>
      </c>
    </row>
    <row r="4698" spans="1:4">
      <c r="A4698" s="1079">
        <v>7741</v>
      </c>
      <c r="B4698" s="1080" t="s">
        <v>2924</v>
      </c>
      <c r="C4698" s="1079" t="s">
        <v>29</v>
      </c>
      <c r="D4698" s="718">
        <v>157.13999999999999</v>
      </c>
    </row>
    <row r="4699" spans="1:4">
      <c r="A4699" s="719">
        <v>7774</v>
      </c>
      <c r="B4699" s="720" t="s">
        <v>2925</v>
      </c>
      <c r="C4699" s="719" t="s">
        <v>29</v>
      </c>
      <c r="D4699" s="721">
        <v>211.54</v>
      </c>
    </row>
    <row r="4700" spans="1:4">
      <c r="A4700" s="1079">
        <v>7744</v>
      </c>
      <c r="B4700" s="1080" t="s">
        <v>2926</v>
      </c>
      <c r="C4700" s="1079" t="s">
        <v>29</v>
      </c>
      <c r="D4700" s="718">
        <v>243.85</v>
      </c>
    </row>
    <row r="4701" spans="1:4">
      <c r="A4701" s="719">
        <v>7773</v>
      </c>
      <c r="B4701" s="720" t="s">
        <v>2927</v>
      </c>
      <c r="C4701" s="719" t="s">
        <v>29</v>
      </c>
      <c r="D4701" s="721">
        <v>303.68</v>
      </c>
    </row>
    <row r="4702" spans="1:4">
      <c r="A4702" s="1079">
        <v>7754</v>
      </c>
      <c r="B4702" s="1080" t="s">
        <v>2928</v>
      </c>
      <c r="C4702" s="1079" t="s">
        <v>29</v>
      </c>
      <c r="D4702" s="718">
        <v>412.68</v>
      </c>
    </row>
    <row r="4703" spans="1:4">
      <c r="A4703" s="719">
        <v>7735</v>
      </c>
      <c r="B4703" s="720" t="s">
        <v>2929</v>
      </c>
      <c r="C4703" s="719" t="s">
        <v>29</v>
      </c>
      <c r="D4703" s="721">
        <v>565.64</v>
      </c>
    </row>
    <row r="4704" spans="1:4">
      <c r="A4704" s="1079">
        <v>7755</v>
      </c>
      <c r="B4704" s="1080" t="s">
        <v>2930</v>
      </c>
      <c r="C4704" s="1079" t="s">
        <v>29</v>
      </c>
      <c r="D4704" s="718">
        <v>151.69</v>
      </c>
    </row>
    <row r="4705" spans="1:4">
      <c r="A4705" s="719">
        <v>7776</v>
      </c>
      <c r="B4705" s="720" t="s">
        <v>2931</v>
      </c>
      <c r="C4705" s="719" t="s">
        <v>29</v>
      </c>
      <c r="D4705" s="721">
        <v>197.43</v>
      </c>
    </row>
    <row r="4706" spans="1:4">
      <c r="A4706" s="1079">
        <v>7743</v>
      </c>
      <c r="B4706" s="1080" t="s">
        <v>2932</v>
      </c>
      <c r="C4706" s="1079" t="s">
        <v>29</v>
      </c>
      <c r="D4706" s="718">
        <v>260.72000000000003</v>
      </c>
    </row>
    <row r="4707" spans="1:4">
      <c r="A4707" s="719">
        <v>7733</v>
      </c>
      <c r="B4707" s="720" t="s">
        <v>2933</v>
      </c>
      <c r="C4707" s="719" t="s">
        <v>29</v>
      </c>
      <c r="D4707" s="721">
        <v>290.73</v>
      </c>
    </row>
    <row r="4708" spans="1:4">
      <c r="A4708" s="1079">
        <v>7775</v>
      </c>
      <c r="B4708" s="1080" t="s">
        <v>2934</v>
      </c>
      <c r="C4708" s="1079" t="s">
        <v>29</v>
      </c>
      <c r="D4708" s="718">
        <v>357.68</v>
      </c>
    </row>
    <row r="4709" spans="1:4">
      <c r="A4709" s="719">
        <v>7734</v>
      </c>
      <c r="B4709" s="720" t="s">
        <v>9116</v>
      </c>
      <c r="C4709" s="719" t="s">
        <v>29</v>
      </c>
      <c r="D4709" s="721">
        <v>517.1</v>
      </c>
    </row>
    <row r="4710" spans="1:4">
      <c r="A4710" s="1079">
        <v>7753</v>
      </c>
      <c r="B4710" s="1080" t="s">
        <v>2935</v>
      </c>
      <c r="C4710" s="1079" t="s">
        <v>29</v>
      </c>
      <c r="D4710" s="718">
        <v>262.18</v>
      </c>
    </row>
    <row r="4711" spans="1:4">
      <c r="A4711" s="719">
        <v>13256</v>
      </c>
      <c r="B4711" s="720" t="s">
        <v>2936</v>
      </c>
      <c r="C4711" s="719" t="s">
        <v>29</v>
      </c>
      <c r="D4711" s="721">
        <v>306.05</v>
      </c>
    </row>
    <row r="4712" spans="1:4">
      <c r="A4712" s="1079">
        <v>7757</v>
      </c>
      <c r="B4712" s="1080" t="s">
        <v>2937</v>
      </c>
      <c r="C4712" s="1079" t="s">
        <v>29</v>
      </c>
      <c r="D4712" s="718">
        <v>371.55</v>
      </c>
    </row>
    <row r="4713" spans="1:4">
      <c r="A4713" s="719">
        <v>7758</v>
      </c>
      <c r="B4713" s="720" t="s">
        <v>2938</v>
      </c>
      <c r="C4713" s="719" t="s">
        <v>29</v>
      </c>
      <c r="D4713" s="721">
        <v>552.66</v>
      </c>
    </row>
    <row r="4714" spans="1:4">
      <c r="A4714" s="1079">
        <v>7759</v>
      </c>
      <c r="B4714" s="1080" t="s">
        <v>2939</v>
      </c>
      <c r="C4714" s="1079" t="s">
        <v>29</v>
      </c>
      <c r="D4714" s="718">
        <v>1204.04</v>
      </c>
    </row>
    <row r="4715" spans="1:4">
      <c r="A4715" s="719">
        <v>40334</v>
      </c>
      <c r="B4715" s="720" t="s">
        <v>9799</v>
      </c>
      <c r="C4715" s="719" t="s">
        <v>29</v>
      </c>
      <c r="D4715" s="721">
        <v>65</v>
      </c>
    </row>
    <row r="4716" spans="1:4">
      <c r="A4716" s="1079">
        <v>7745</v>
      </c>
      <c r="B4716" s="1080" t="s">
        <v>2940</v>
      </c>
      <c r="C4716" s="1079" t="s">
        <v>29</v>
      </c>
      <c r="D4716" s="718">
        <v>68.69</v>
      </c>
    </row>
    <row r="4717" spans="1:4">
      <c r="A4717" s="719">
        <v>7714</v>
      </c>
      <c r="B4717" s="720" t="s">
        <v>2941</v>
      </c>
      <c r="C4717" s="719" t="s">
        <v>29</v>
      </c>
      <c r="D4717" s="721">
        <v>90.71</v>
      </c>
    </row>
    <row r="4718" spans="1:4">
      <c r="A4718" s="1079">
        <v>7725</v>
      </c>
      <c r="B4718" s="1080" t="s">
        <v>9800</v>
      </c>
      <c r="C4718" s="1079" t="s">
        <v>29</v>
      </c>
      <c r="D4718" s="718">
        <v>120</v>
      </c>
    </row>
    <row r="4719" spans="1:4">
      <c r="A4719" s="719">
        <v>7742</v>
      </c>
      <c r="B4719" s="720" t="s">
        <v>2942</v>
      </c>
      <c r="C4719" s="719" t="s">
        <v>29</v>
      </c>
      <c r="D4719" s="721">
        <v>179.12</v>
      </c>
    </row>
    <row r="4720" spans="1:4">
      <c r="A4720" s="1079">
        <v>7750</v>
      </c>
      <c r="B4720" s="1080" t="s">
        <v>2943</v>
      </c>
      <c r="C4720" s="1079" t="s">
        <v>29</v>
      </c>
      <c r="D4720" s="718">
        <v>191</v>
      </c>
    </row>
    <row r="4721" spans="1:4">
      <c r="A4721" s="719">
        <v>7756</v>
      </c>
      <c r="B4721" s="720" t="s">
        <v>2944</v>
      </c>
      <c r="C4721" s="719" t="s">
        <v>29</v>
      </c>
      <c r="D4721" s="721">
        <v>235.81</v>
      </c>
    </row>
    <row r="4722" spans="1:4">
      <c r="A4722" s="1079">
        <v>7765</v>
      </c>
      <c r="B4722" s="1080" t="s">
        <v>2945</v>
      </c>
      <c r="C4722" s="1079" t="s">
        <v>29</v>
      </c>
      <c r="D4722" s="718">
        <v>289.54000000000002</v>
      </c>
    </row>
    <row r="4723" spans="1:4">
      <c r="A4723" s="719">
        <v>12569</v>
      </c>
      <c r="B4723" s="720" t="s">
        <v>2946</v>
      </c>
      <c r="C4723" s="719" t="s">
        <v>29</v>
      </c>
      <c r="D4723" s="721">
        <v>311.55</v>
      </c>
    </row>
    <row r="4724" spans="1:4">
      <c r="A4724" s="1079">
        <v>7766</v>
      </c>
      <c r="B4724" s="1080" t="s">
        <v>2947</v>
      </c>
      <c r="C4724" s="1079" t="s">
        <v>29</v>
      </c>
      <c r="D4724" s="718">
        <v>421.1</v>
      </c>
    </row>
    <row r="4725" spans="1:4">
      <c r="A4725" s="719">
        <v>7767</v>
      </c>
      <c r="B4725" s="720" t="s">
        <v>2948</v>
      </c>
      <c r="C4725" s="719" t="s">
        <v>29</v>
      </c>
      <c r="D4725" s="721">
        <v>648.89</v>
      </c>
    </row>
    <row r="4726" spans="1:4">
      <c r="A4726" s="1079">
        <v>7727</v>
      </c>
      <c r="B4726" s="1080" t="s">
        <v>12026</v>
      </c>
      <c r="C4726" s="1079" t="s">
        <v>29</v>
      </c>
      <c r="D4726" s="718">
        <v>1409.17</v>
      </c>
    </row>
    <row r="4727" spans="1:4">
      <c r="A4727" s="719">
        <v>7760</v>
      </c>
      <c r="B4727" s="720" t="s">
        <v>2949</v>
      </c>
      <c r="C4727" s="719" t="s">
        <v>29</v>
      </c>
      <c r="D4727" s="721">
        <v>68.36</v>
      </c>
    </row>
    <row r="4728" spans="1:4">
      <c r="A4728" s="1079">
        <v>7761</v>
      </c>
      <c r="B4728" s="1080" t="s">
        <v>2950</v>
      </c>
      <c r="C4728" s="1079" t="s">
        <v>29</v>
      </c>
      <c r="D4728" s="718">
        <v>72.66</v>
      </c>
    </row>
    <row r="4729" spans="1:4">
      <c r="A4729" s="719">
        <v>7752</v>
      </c>
      <c r="B4729" s="720" t="s">
        <v>2951</v>
      </c>
      <c r="C4729" s="719" t="s">
        <v>29</v>
      </c>
      <c r="D4729" s="721">
        <v>88.01</v>
      </c>
    </row>
    <row r="4730" spans="1:4">
      <c r="A4730" s="1079">
        <v>7762</v>
      </c>
      <c r="B4730" s="1080" t="s">
        <v>2952</v>
      </c>
      <c r="C4730" s="1079" t="s">
        <v>29</v>
      </c>
      <c r="D4730" s="718">
        <v>115.15</v>
      </c>
    </row>
    <row r="4731" spans="1:4">
      <c r="A4731" s="719">
        <v>7722</v>
      </c>
      <c r="B4731" s="720" t="s">
        <v>2953</v>
      </c>
      <c r="C4731" s="719" t="s">
        <v>29</v>
      </c>
      <c r="D4731" s="721">
        <v>177.57</v>
      </c>
    </row>
    <row r="4732" spans="1:4">
      <c r="A4732" s="1079">
        <v>7763</v>
      </c>
      <c r="B4732" s="1080" t="s">
        <v>2954</v>
      </c>
      <c r="C4732" s="1079" t="s">
        <v>29</v>
      </c>
      <c r="D4732" s="718">
        <v>197.88</v>
      </c>
    </row>
    <row r="4733" spans="1:4">
      <c r="A4733" s="719">
        <v>7764</v>
      </c>
      <c r="B4733" s="720" t="s">
        <v>2955</v>
      </c>
      <c r="C4733" s="719" t="s">
        <v>29</v>
      </c>
      <c r="D4733" s="721">
        <v>297.24</v>
      </c>
    </row>
    <row r="4734" spans="1:4">
      <c r="A4734" s="1079">
        <v>12572</v>
      </c>
      <c r="B4734" s="1080" t="s">
        <v>2956</v>
      </c>
      <c r="C4734" s="1079" t="s">
        <v>29</v>
      </c>
      <c r="D4734" s="718">
        <v>414.43</v>
      </c>
    </row>
    <row r="4735" spans="1:4">
      <c r="A4735" s="719">
        <v>12573</v>
      </c>
      <c r="B4735" s="720" t="s">
        <v>2957</v>
      </c>
      <c r="C4735" s="719" t="s">
        <v>29</v>
      </c>
      <c r="D4735" s="721">
        <v>559.04999999999995</v>
      </c>
    </row>
    <row r="4736" spans="1:4">
      <c r="A4736" s="1079">
        <v>12574</v>
      </c>
      <c r="B4736" s="1080" t="s">
        <v>2958</v>
      </c>
      <c r="C4736" s="1079" t="s">
        <v>29</v>
      </c>
      <c r="D4736" s="718">
        <v>532.16</v>
      </c>
    </row>
    <row r="4737" spans="1:4">
      <c r="A4737" s="719">
        <v>12575</v>
      </c>
      <c r="B4737" s="720" t="s">
        <v>2959</v>
      </c>
      <c r="C4737" s="719" t="s">
        <v>29</v>
      </c>
      <c r="D4737" s="721">
        <v>781.1</v>
      </c>
    </row>
    <row r="4738" spans="1:4">
      <c r="A4738" s="1079">
        <v>12576</v>
      </c>
      <c r="B4738" s="1080" t="s">
        <v>2960</v>
      </c>
      <c r="C4738" s="1079" t="s">
        <v>29</v>
      </c>
      <c r="D4738" s="718">
        <v>82.56</v>
      </c>
    </row>
    <row r="4739" spans="1:4">
      <c r="A4739" s="719">
        <v>12577</v>
      </c>
      <c r="B4739" s="720" t="s">
        <v>2961</v>
      </c>
      <c r="C4739" s="719" t="s">
        <v>29</v>
      </c>
      <c r="D4739" s="721">
        <v>106.78</v>
      </c>
    </row>
    <row r="4740" spans="1:4">
      <c r="A4740" s="1079">
        <v>12578</v>
      </c>
      <c r="B4740" s="1080" t="s">
        <v>2962</v>
      </c>
      <c r="C4740" s="1079" t="s">
        <v>29</v>
      </c>
      <c r="D4740" s="718">
        <v>143.22</v>
      </c>
    </row>
    <row r="4741" spans="1:4">
      <c r="A4741" s="719">
        <v>12579</v>
      </c>
      <c r="B4741" s="720" t="s">
        <v>2963</v>
      </c>
      <c r="C4741" s="719" t="s">
        <v>29</v>
      </c>
      <c r="D4741" s="721">
        <v>209.73</v>
      </c>
    </row>
    <row r="4742" spans="1:4">
      <c r="A4742" s="1079">
        <v>12580</v>
      </c>
      <c r="B4742" s="1080" t="s">
        <v>2964</v>
      </c>
      <c r="C4742" s="1079" t="s">
        <v>29</v>
      </c>
      <c r="D4742" s="718">
        <v>270.74</v>
      </c>
    </row>
    <row r="4743" spans="1:4">
      <c r="A4743" s="719">
        <v>12581</v>
      </c>
      <c r="B4743" s="720" t="s">
        <v>2965</v>
      </c>
      <c r="C4743" s="719" t="s">
        <v>29</v>
      </c>
      <c r="D4743" s="721">
        <v>370.45</v>
      </c>
    </row>
    <row r="4744" spans="1:4">
      <c r="A4744" s="1079">
        <v>12584</v>
      </c>
      <c r="B4744" s="1080" t="s">
        <v>2966</v>
      </c>
      <c r="C4744" s="1079" t="s">
        <v>29</v>
      </c>
      <c r="D4744" s="718">
        <v>31.5</v>
      </c>
    </row>
    <row r="4745" spans="1:4">
      <c r="A4745" s="719">
        <v>41785</v>
      </c>
      <c r="B4745" s="720" t="s">
        <v>10177</v>
      </c>
      <c r="C4745" s="719" t="s">
        <v>29</v>
      </c>
      <c r="D4745" s="721">
        <v>809.99</v>
      </c>
    </row>
    <row r="4746" spans="1:4">
      <c r="A4746" s="1079">
        <v>41781</v>
      </c>
      <c r="B4746" s="1080" t="s">
        <v>10367</v>
      </c>
      <c r="C4746" s="1079" t="s">
        <v>29</v>
      </c>
      <c r="D4746" s="718">
        <v>184.37</v>
      </c>
    </row>
    <row r="4747" spans="1:4">
      <c r="A4747" s="719">
        <v>41783</v>
      </c>
      <c r="B4747" s="720" t="s">
        <v>11036</v>
      </c>
      <c r="C4747" s="719" t="s">
        <v>29</v>
      </c>
      <c r="D4747" s="721">
        <v>534.53</v>
      </c>
    </row>
    <row r="4748" spans="1:4">
      <c r="A4748" s="1079">
        <v>41786</v>
      </c>
      <c r="B4748" s="1080" t="s">
        <v>10368</v>
      </c>
      <c r="C4748" s="1079" t="s">
        <v>29</v>
      </c>
      <c r="D4748" s="718">
        <v>1159.96</v>
      </c>
    </row>
    <row r="4749" spans="1:4">
      <c r="A4749" s="719">
        <v>41787</v>
      </c>
      <c r="B4749" s="720" t="s">
        <v>10178</v>
      </c>
      <c r="C4749" s="719" t="s">
        <v>29</v>
      </c>
      <c r="D4749" s="721">
        <v>1408.68</v>
      </c>
    </row>
    <row r="4750" spans="1:4">
      <c r="A4750" s="1079">
        <v>41779</v>
      </c>
      <c r="B4750" s="1080" t="s">
        <v>10179</v>
      </c>
      <c r="C4750" s="1079" t="s">
        <v>29</v>
      </c>
      <c r="D4750" s="718">
        <v>62.57</v>
      </c>
    </row>
    <row r="4751" spans="1:4">
      <c r="A4751" s="719">
        <v>41780</v>
      </c>
      <c r="B4751" s="720" t="s">
        <v>10180</v>
      </c>
      <c r="C4751" s="719" t="s">
        <v>29</v>
      </c>
      <c r="D4751" s="721">
        <v>92.6</v>
      </c>
    </row>
    <row r="4752" spans="1:4">
      <c r="A4752" s="1079">
        <v>41782</v>
      </c>
      <c r="B4752" s="1080" t="s">
        <v>10181</v>
      </c>
      <c r="C4752" s="1079" t="s">
        <v>29</v>
      </c>
      <c r="D4752" s="718">
        <v>360.41</v>
      </c>
    </row>
    <row r="4753" spans="1:4">
      <c r="A4753" s="719">
        <v>41784</v>
      </c>
      <c r="B4753" s="720" t="s">
        <v>10182</v>
      </c>
      <c r="C4753" s="719" t="s">
        <v>29</v>
      </c>
      <c r="D4753" s="721">
        <v>582.54999999999995</v>
      </c>
    </row>
    <row r="4754" spans="1:4">
      <c r="A4754" s="1079">
        <v>38130</v>
      </c>
      <c r="B4754" s="1080" t="s">
        <v>8745</v>
      </c>
      <c r="C4754" s="1079" t="s">
        <v>29</v>
      </c>
      <c r="D4754" s="718">
        <v>32.56</v>
      </c>
    </row>
    <row r="4755" spans="1:4">
      <c r="A4755" s="719">
        <v>21123</v>
      </c>
      <c r="B4755" s="720" t="s">
        <v>2967</v>
      </c>
      <c r="C4755" s="719" t="s">
        <v>29</v>
      </c>
      <c r="D4755" s="721">
        <v>9.24</v>
      </c>
    </row>
    <row r="4756" spans="1:4">
      <c r="A4756" s="1079">
        <v>21124</v>
      </c>
      <c r="B4756" s="1080" t="s">
        <v>2968</v>
      </c>
      <c r="C4756" s="1079" t="s">
        <v>29</v>
      </c>
      <c r="D4756" s="718">
        <v>16.38</v>
      </c>
    </row>
    <row r="4757" spans="1:4">
      <c r="A4757" s="719">
        <v>21125</v>
      </c>
      <c r="B4757" s="720" t="s">
        <v>2969</v>
      </c>
      <c r="C4757" s="719" t="s">
        <v>29</v>
      </c>
      <c r="D4757" s="721">
        <v>26.29</v>
      </c>
    </row>
    <row r="4758" spans="1:4">
      <c r="A4758" s="1079">
        <v>38028</v>
      </c>
      <c r="B4758" s="1080" t="s">
        <v>8746</v>
      </c>
      <c r="C4758" s="1079" t="s">
        <v>29</v>
      </c>
      <c r="D4758" s="718">
        <v>44.62</v>
      </c>
    </row>
    <row r="4759" spans="1:4">
      <c r="A4759" s="719">
        <v>38029</v>
      </c>
      <c r="B4759" s="720" t="s">
        <v>8747</v>
      </c>
      <c r="C4759" s="719" t="s">
        <v>29</v>
      </c>
      <c r="D4759" s="721">
        <v>68.02</v>
      </c>
    </row>
    <row r="4760" spans="1:4">
      <c r="A4760" s="1079">
        <v>38030</v>
      </c>
      <c r="B4760" s="1080" t="s">
        <v>8748</v>
      </c>
      <c r="C4760" s="1079" t="s">
        <v>29</v>
      </c>
      <c r="D4760" s="718">
        <v>104.48</v>
      </c>
    </row>
    <row r="4761" spans="1:4">
      <c r="A4761" s="719">
        <v>38031</v>
      </c>
      <c r="B4761" s="720" t="s">
        <v>8749</v>
      </c>
      <c r="C4761" s="719" t="s">
        <v>29</v>
      </c>
      <c r="D4761" s="721">
        <v>165.56</v>
      </c>
    </row>
    <row r="4762" spans="1:4">
      <c r="A4762" s="1079">
        <v>39749</v>
      </c>
      <c r="B4762" s="1080" t="s">
        <v>8014</v>
      </c>
      <c r="C4762" s="1079" t="s">
        <v>29</v>
      </c>
      <c r="D4762" s="718">
        <v>41.39</v>
      </c>
    </row>
    <row r="4763" spans="1:4">
      <c r="A4763" s="719">
        <v>39751</v>
      </c>
      <c r="B4763" s="720" t="s">
        <v>10369</v>
      </c>
      <c r="C4763" s="719" t="s">
        <v>29</v>
      </c>
      <c r="D4763" s="721">
        <v>75.22</v>
      </c>
    </row>
    <row r="4764" spans="1:4">
      <c r="A4764" s="1079">
        <v>39750</v>
      </c>
      <c r="B4764" s="1080" t="s">
        <v>8015</v>
      </c>
      <c r="C4764" s="1079" t="s">
        <v>29</v>
      </c>
      <c r="D4764" s="718">
        <v>62.52</v>
      </c>
    </row>
    <row r="4765" spans="1:4">
      <c r="A4765" s="719">
        <v>39747</v>
      </c>
      <c r="B4765" s="720" t="s">
        <v>8016</v>
      </c>
      <c r="C4765" s="719" t="s">
        <v>29</v>
      </c>
      <c r="D4765" s="721">
        <v>20.11</v>
      </c>
    </row>
    <row r="4766" spans="1:4">
      <c r="A4766" s="1079">
        <v>39753</v>
      </c>
      <c r="B4766" s="1080" t="s">
        <v>8017</v>
      </c>
      <c r="C4766" s="1079" t="s">
        <v>29</v>
      </c>
      <c r="D4766" s="718">
        <v>138.47</v>
      </c>
    </row>
    <row r="4767" spans="1:4">
      <c r="A4767" s="719">
        <v>39754</v>
      </c>
      <c r="B4767" s="720" t="s">
        <v>8018</v>
      </c>
      <c r="C4767" s="719" t="s">
        <v>29</v>
      </c>
      <c r="D4767" s="721">
        <v>204</v>
      </c>
    </row>
    <row r="4768" spans="1:4">
      <c r="A4768" s="1079">
        <v>39748</v>
      </c>
      <c r="B4768" s="1080" t="s">
        <v>8019</v>
      </c>
      <c r="C4768" s="1079" t="s">
        <v>29</v>
      </c>
      <c r="D4768" s="718">
        <v>32.54</v>
      </c>
    </row>
    <row r="4769" spans="1:4">
      <c r="A4769" s="719">
        <v>39755</v>
      </c>
      <c r="B4769" s="720" t="s">
        <v>8020</v>
      </c>
      <c r="C4769" s="719" t="s">
        <v>29</v>
      </c>
      <c r="D4769" s="721">
        <v>309.32</v>
      </c>
    </row>
    <row r="4770" spans="1:4">
      <c r="A4770" s="1079">
        <v>12742</v>
      </c>
      <c r="B4770" s="1080" t="s">
        <v>8021</v>
      </c>
      <c r="C4770" s="1079" t="s">
        <v>29</v>
      </c>
      <c r="D4770" s="718">
        <v>244.92</v>
      </c>
    </row>
    <row r="4771" spans="1:4">
      <c r="A4771" s="719">
        <v>12713</v>
      </c>
      <c r="B4771" s="720" t="s">
        <v>8022</v>
      </c>
      <c r="C4771" s="719" t="s">
        <v>29</v>
      </c>
      <c r="D4771" s="721">
        <v>12.99</v>
      </c>
    </row>
    <row r="4772" spans="1:4">
      <c r="A4772" s="1079">
        <v>12743</v>
      </c>
      <c r="B4772" s="1080" t="s">
        <v>8023</v>
      </c>
      <c r="C4772" s="1079" t="s">
        <v>29</v>
      </c>
      <c r="D4772" s="718">
        <v>22.34</v>
      </c>
    </row>
    <row r="4773" spans="1:4">
      <c r="A4773" s="719">
        <v>12744</v>
      </c>
      <c r="B4773" s="720" t="s">
        <v>8024</v>
      </c>
      <c r="C4773" s="719" t="s">
        <v>29</v>
      </c>
      <c r="D4773" s="721">
        <v>28.36</v>
      </c>
    </row>
    <row r="4774" spans="1:4">
      <c r="A4774" s="1079">
        <v>12745</v>
      </c>
      <c r="B4774" s="1080" t="s">
        <v>8025</v>
      </c>
      <c r="C4774" s="1079" t="s">
        <v>29</v>
      </c>
      <c r="D4774" s="718">
        <v>41.18</v>
      </c>
    </row>
    <row r="4775" spans="1:4">
      <c r="A4775" s="719">
        <v>12746</v>
      </c>
      <c r="B4775" s="720" t="s">
        <v>8026</v>
      </c>
      <c r="C4775" s="719" t="s">
        <v>29</v>
      </c>
      <c r="D4775" s="721">
        <v>55.61</v>
      </c>
    </row>
    <row r="4776" spans="1:4">
      <c r="A4776" s="1079">
        <v>12747</v>
      </c>
      <c r="B4776" s="1080" t="s">
        <v>8027</v>
      </c>
      <c r="C4776" s="1079" t="s">
        <v>29</v>
      </c>
      <c r="D4776" s="718">
        <v>80.650000000000006</v>
      </c>
    </row>
    <row r="4777" spans="1:4">
      <c r="A4777" s="719">
        <v>12748</v>
      </c>
      <c r="B4777" s="720" t="s">
        <v>8028</v>
      </c>
      <c r="C4777" s="719" t="s">
        <v>29</v>
      </c>
      <c r="D4777" s="721">
        <v>113.62</v>
      </c>
    </row>
    <row r="4778" spans="1:4">
      <c r="A4778" s="1079">
        <v>12749</v>
      </c>
      <c r="B4778" s="1080" t="s">
        <v>8029</v>
      </c>
      <c r="C4778" s="1079" t="s">
        <v>29</v>
      </c>
      <c r="D4778" s="718">
        <v>166.1</v>
      </c>
    </row>
    <row r="4779" spans="1:4">
      <c r="A4779" s="719">
        <v>39726</v>
      </c>
      <c r="B4779" s="720" t="s">
        <v>8030</v>
      </c>
      <c r="C4779" s="719" t="s">
        <v>29</v>
      </c>
      <c r="D4779" s="721">
        <v>54.55</v>
      </c>
    </row>
    <row r="4780" spans="1:4">
      <c r="A4780" s="1079">
        <v>39728</v>
      </c>
      <c r="B4780" s="1080" t="s">
        <v>8031</v>
      </c>
      <c r="C4780" s="1079" t="s">
        <v>29</v>
      </c>
      <c r="D4780" s="718">
        <v>95.88</v>
      </c>
    </row>
    <row r="4781" spans="1:4">
      <c r="A4781" s="719">
        <v>39727</v>
      </c>
      <c r="B4781" s="720" t="s">
        <v>8032</v>
      </c>
      <c r="C4781" s="719" t="s">
        <v>29</v>
      </c>
      <c r="D4781" s="721">
        <v>78.91</v>
      </c>
    </row>
    <row r="4782" spans="1:4">
      <c r="A4782" s="1079">
        <v>39724</v>
      </c>
      <c r="B4782" s="1080" t="s">
        <v>8033</v>
      </c>
      <c r="C4782" s="1079" t="s">
        <v>29</v>
      </c>
      <c r="D4782" s="718">
        <v>24.16</v>
      </c>
    </row>
    <row r="4783" spans="1:4">
      <c r="A4783" s="719">
        <v>39729</v>
      </c>
      <c r="B4783" s="720" t="s">
        <v>8034</v>
      </c>
      <c r="C4783" s="719" t="s">
        <v>29</v>
      </c>
      <c r="D4783" s="721">
        <v>132.78</v>
      </c>
    </row>
    <row r="4784" spans="1:4">
      <c r="A4784" s="1079">
        <v>39730</v>
      </c>
      <c r="B4784" s="1080" t="s">
        <v>8035</v>
      </c>
      <c r="C4784" s="1079" t="s">
        <v>29</v>
      </c>
      <c r="D4784" s="718">
        <v>172.28</v>
      </c>
    </row>
    <row r="4785" spans="1:4">
      <c r="A4785" s="719">
        <v>39731</v>
      </c>
      <c r="B4785" s="720" t="s">
        <v>8036</v>
      </c>
      <c r="C4785" s="719" t="s">
        <v>29</v>
      </c>
      <c r="D4785" s="721">
        <v>255.16</v>
      </c>
    </row>
    <row r="4786" spans="1:4">
      <c r="A4786" s="1079">
        <v>39725</v>
      </c>
      <c r="B4786" s="1080" t="s">
        <v>8037</v>
      </c>
      <c r="C4786" s="1079" t="s">
        <v>29</v>
      </c>
      <c r="D4786" s="718">
        <v>39.369999999999997</v>
      </c>
    </row>
    <row r="4787" spans="1:4">
      <c r="A4787" s="719">
        <v>39732</v>
      </c>
      <c r="B4787" s="720" t="s">
        <v>8038</v>
      </c>
      <c r="C4787" s="719" t="s">
        <v>29</v>
      </c>
      <c r="D4787" s="721">
        <v>375.58</v>
      </c>
    </row>
    <row r="4788" spans="1:4">
      <c r="A4788" s="1079">
        <v>39660</v>
      </c>
      <c r="B4788" s="1080" t="s">
        <v>8039</v>
      </c>
      <c r="C4788" s="1079" t="s">
        <v>29</v>
      </c>
      <c r="D4788" s="718">
        <v>17.11</v>
      </c>
    </row>
    <row r="4789" spans="1:4">
      <c r="A4789" s="719">
        <v>39662</v>
      </c>
      <c r="B4789" s="720" t="s">
        <v>8040</v>
      </c>
      <c r="C4789" s="719" t="s">
        <v>29</v>
      </c>
      <c r="D4789" s="721">
        <v>8.1999999999999993</v>
      </c>
    </row>
    <row r="4790" spans="1:4">
      <c r="A4790" s="1079">
        <v>39661</v>
      </c>
      <c r="B4790" s="1080" t="s">
        <v>8041</v>
      </c>
      <c r="C4790" s="1079" t="s">
        <v>29</v>
      </c>
      <c r="D4790" s="718">
        <v>5.59</v>
      </c>
    </row>
    <row r="4791" spans="1:4">
      <c r="A4791" s="719">
        <v>39664</v>
      </c>
      <c r="B4791" s="720" t="s">
        <v>8042</v>
      </c>
      <c r="C4791" s="719" t="s">
        <v>29</v>
      </c>
      <c r="D4791" s="721">
        <v>12.61</v>
      </c>
    </row>
    <row r="4792" spans="1:4">
      <c r="A4792" s="1079">
        <v>39663</v>
      </c>
      <c r="B4792" s="1080" t="s">
        <v>8043</v>
      </c>
      <c r="C4792" s="1079" t="s">
        <v>29</v>
      </c>
      <c r="D4792" s="718">
        <v>10.08</v>
      </c>
    </row>
    <row r="4793" spans="1:4">
      <c r="A4793" s="719">
        <v>39752</v>
      </c>
      <c r="B4793" s="720" t="s">
        <v>8044</v>
      </c>
      <c r="C4793" s="719" t="s">
        <v>29</v>
      </c>
      <c r="D4793" s="721">
        <v>107.03</v>
      </c>
    </row>
    <row r="4794" spans="1:4">
      <c r="A4794" s="1079">
        <v>12583</v>
      </c>
      <c r="B4794" s="1080" t="s">
        <v>2970</v>
      </c>
      <c r="C4794" s="1079" t="s">
        <v>29</v>
      </c>
      <c r="D4794" s="718">
        <v>25.09</v>
      </c>
    </row>
    <row r="4795" spans="1:4">
      <c r="A4795" s="719">
        <v>13159</v>
      </c>
      <c r="B4795" s="720" t="s">
        <v>2971</v>
      </c>
      <c r="C4795" s="719" t="s">
        <v>29</v>
      </c>
      <c r="D4795" s="721">
        <v>73.14</v>
      </c>
    </row>
    <row r="4796" spans="1:4">
      <c r="A4796" s="1079">
        <v>13168</v>
      </c>
      <c r="B4796" s="1080" t="s">
        <v>2972</v>
      </c>
      <c r="C4796" s="1079" t="s">
        <v>29</v>
      </c>
      <c r="D4796" s="718">
        <v>109.98</v>
      </c>
    </row>
    <row r="4797" spans="1:4">
      <c r="A4797" s="719">
        <v>13173</v>
      </c>
      <c r="B4797" s="720" t="s">
        <v>2973</v>
      </c>
      <c r="C4797" s="719" t="s">
        <v>29</v>
      </c>
      <c r="D4797" s="721">
        <v>135.61000000000001</v>
      </c>
    </row>
    <row r="4798" spans="1:4">
      <c r="A4798" s="1079">
        <v>37449</v>
      </c>
      <c r="B4798" s="1080" t="s">
        <v>2974</v>
      </c>
      <c r="C4798" s="1079" t="s">
        <v>29</v>
      </c>
      <c r="D4798" s="718">
        <v>22.42</v>
      </c>
    </row>
    <row r="4799" spans="1:4">
      <c r="A4799" s="719">
        <v>37450</v>
      </c>
      <c r="B4799" s="720" t="s">
        <v>2975</v>
      </c>
      <c r="C4799" s="719" t="s">
        <v>29</v>
      </c>
      <c r="D4799" s="721">
        <v>27.33</v>
      </c>
    </row>
    <row r="4800" spans="1:4">
      <c r="A4800" s="1079">
        <v>37451</v>
      </c>
      <c r="B4800" s="1080" t="s">
        <v>2976</v>
      </c>
      <c r="C4800" s="1079" t="s">
        <v>29</v>
      </c>
      <c r="D4800" s="718">
        <v>41.85</v>
      </c>
    </row>
    <row r="4801" spans="1:4">
      <c r="A4801" s="719">
        <v>37452</v>
      </c>
      <c r="B4801" s="720" t="s">
        <v>2977</v>
      </c>
      <c r="C4801" s="719" t="s">
        <v>29</v>
      </c>
      <c r="D4801" s="721">
        <v>55.52</v>
      </c>
    </row>
    <row r="4802" spans="1:4">
      <c r="A4802" s="1079">
        <v>37453</v>
      </c>
      <c r="B4802" s="1080" t="s">
        <v>2978</v>
      </c>
      <c r="C4802" s="1079" t="s">
        <v>29</v>
      </c>
      <c r="D4802" s="718">
        <v>69.67</v>
      </c>
    </row>
    <row r="4803" spans="1:4">
      <c r="A4803" s="719">
        <v>7778</v>
      </c>
      <c r="B4803" s="720" t="s">
        <v>2979</v>
      </c>
      <c r="C4803" s="719" t="s">
        <v>29</v>
      </c>
      <c r="D4803" s="721">
        <v>26.16</v>
      </c>
    </row>
    <row r="4804" spans="1:4">
      <c r="A4804" s="1079">
        <v>7796</v>
      </c>
      <c r="B4804" s="1080" t="s">
        <v>2980</v>
      </c>
      <c r="C4804" s="1079" t="s">
        <v>29</v>
      </c>
      <c r="D4804" s="718">
        <v>31.5</v>
      </c>
    </row>
    <row r="4805" spans="1:4">
      <c r="A4805" s="719">
        <v>7781</v>
      </c>
      <c r="B4805" s="720" t="s">
        <v>2981</v>
      </c>
      <c r="C4805" s="719" t="s">
        <v>29</v>
      </c>
      <c r="D4805" s="721">
        <v>41.64</v>
      </c>
    </row>
    <row r="4806" spans="1:4">
      <c r="A4806" s="1079">
        <v>7795</v>
      </c>
      <c r="B4806" s="1080" t="s">
        <v>2982</v>
      </c>
      <c r="C4806" s="1079" t="s">
        <v>29</v>
      </c>
      <c r="D4806" s="718">
        <v>60.33</v>
      </c>
    </row>
    <row r="4807" spans="1:4">
      <c r="A4807" s="719">
        <v>7791</v>
      </c>
      <c r="B4807" s="720" t="s">
        <v>2983</v>
      </c>
      <c r="C4807" s="719" t="s">
        <v>29</v>
      </c>
      <c r="D4807" s="721">
        <v>76.88</v>
      </c>
    </row>
    <row r="4808" spans="1:4">
      <c r="A4808" s="1079">
        <v>7783</v>
      </c>
      <c r="B4808" s="1080" t="s">
        <v>2984</v>
      </c>
      <c r="C4808" s="1079" t="s">
        <v>29</v>
      </c>
      <c r="D4808" s="718">
        <v>29.36</v>
      </c>
    </row>
    <row r="4809" spans="1:4">
      <c r="A4809" s="719">
        <v>7790</v>
      </c>
      <c r="B4809" s="720" t="s">
        <v>2985</v>
      </c>
      <c r="C4809" s="719" t="s">
        <v>29</v>
      </c>
      <c r="D4809" s="721">
        <v>34.159999999999997</v>
      </c>
    </row>
    <row r="4810" spans="1:4">
      <c r="A4810" s="1079">
        <v>7785</v>
      </c>
      <c r="B4810" s="1080" t="s">
        <v>2986</v>
      </c>
      <c r="C4810" s="1079" t="s">
        <v>29</v>
      </c>
      <c r="D4810" s="718">
        <v>44.84</v>
      </c>
    </row>
    <row r="4811" spans="1:4">
      <c r="A4811" s="719">
        <v>7792</v>
      </c>
      <c r="B4811" s="720" t="s">
        <v>2987</v>
      </c>
      <c r="C4811" s="719" t="s">
        <v>29</v>
      </c>
      <c r="D4811" s="721">
        <v>65.13</v>
      </c>
    </row>
    <row r="4812" spans="1:4">
      <c r="A4812" s="1079">
        <v>7793</v>
      </c>
      <c r="B4812" s="1080" t="s">
        <v>2988</v>
      </c>
      <c r="C4812" s="1079" t="s">
        <v>29</v>
      </c>
      <c r="D4812" s="718">
        <v>84.06</v>
      </c>
    </row>
    <row r="4813" spans="1:4">
      <c r="A4813" s="719">
        <v>12613</v>
      </c>
      <c r="B4813" s="720" t="s">
        <v>8045</v>
      </c>
      <c r="C4813" s="719" t="s">
        <v>30</v>
      </c>
      <c r="D4813" s="721">
        <v>11.51</v>
      </c>
    </row>
    <row r="4814" spans="1:4">
      <c r="A4814" s="1079">
        <v>1031</v>
      </c>
      <c r="B4814" s="1080" t="s">
        <v>8046</v>
      </c>
      <c r="C4814" s="1079" t="s">
        <v>30</v>
      </c>
      <c r="D4814" s="718">
        <v>8.14</v>
      </c>
    </row>
    <row r="4815" spans="1:4" ht="30">
      <c r="A4815" s="719">
        <v>9813</v>
      </c>
      <c r="B4815" s="720" t="s">
        <v>11672</v>
      </c>
      <c r="C4815" s="719" t="s">
        <v>29</v>
      </c>
      <c r="D4815" s="721">
        <v>3.95</v>
      </c>
    </row>
    <row r="4816" spans="1:4" ht="30">
      <c r="A4816" s="1079">
        <v>9815</v>
      </c>
      <c r="B4816" s="1080" t="s">
        <v>11673</v>
      </c>
      <c r="C4816" s="1079" t="s">
        <v>29</v>
      </c>
      <c r="D4816" s="718">
        <v>7.8</v>
      </c>
    </row>
    <row r="4817" spans="1:4" ht="30">
      <c r="A4817" s="719">
        <v>25876</v>
      </c>
      <c r="B4817" s="720" t="s">
        <v>11674</v>
      </c>
      <c r="C4817" s="719" t="s">
        <v>29</v>
      </c>
      <c r="D4817" s="721">
        <v>4014.34</v>
      </c>
    </row>
    <row r="4818" spans="1:4" ht="30">
      <c r="A4818" s="1079">
        <v>25888</v>
      </c>
      <c r="B4818" s="1080" t="s">
        <v>11675</v>
      </c>
      <c r="C4818" s="1079" t="s">
        <v>29</v>
      </c>
      <c r="D4818" s="718">
        <v>95.13</v>
      </c>
    </row>
    <row r="4819" spans="1:4" ht="30">
      <c r="A4819" s="719">
        <v>25874</v>
      </c>
      <c r="B4819" s="720" t="s">
        <v>11676</v>
      </c>
      <c r="C4819" s="719" t="s">
        <v>29</v>
      </c>
      <c r="D4819" s="721">
        <v>4703.1400000000003</v>
      </c>
    </row>
    <row r="4820" spans="1:4" ht="30">
      <c r="A4820" s="1079">
        <v>25877</v>
      </c>
      <c r="B4820" s="1080" t="s">
        <v>11677</v>
      </c>
      <c r="C4820" s="1079" t="s">
        <v>29</v>
      </c>
      <c r="D4820" s="718">
        <v>6332.13</v>
      </c>
    </row>
    <row r="4821" spans="1:4" ht="30">
      <c r="A4821" s="719">
        <v>25878</v>
      </c>
      <c r="B4821" s="720" t="s">
        <v>11678</v>
      </c>
      <c r="C4821" s="719" t="s">
        <v>29</v>
      </c>
      <c r="D4821" s="721">
        <v>204.2</v>
      </c>
    </row>
    <row r="4822" spans="1:4" ht="30">
      <c r="A4822" s="1079">
        <v>25879</v>
      </c>
      <c r="B4822" s="1080" t="s">
        <v>11679</v>
      </c>
      <c r="C4822" s="1079" t="s">
        <v>29</v>
      </c>
      <c r="D4822" s="718">
        <v>8260.4500000000007</v>
      </c>
    </row>
    <row r="4823" spans="1:4" ht="30">
      <c r="A4823" s="719">
        <v>25887</v>
      </c>
      <c r="B4823" s="720" t="s">
        <v>11680</v>
      </c>
      <c r="C4823" s="719" t="s">
        <v>29</v>
      </c>
      <c r="D4823" s="721">
        <v>3520.52</v>
      </c>
    </row>
    <row r="4824" spans="1:4" ht="30">
      <c r="A4824" s="1079">
        <v>25880</v>
      </c>
      <c r="B4824" s="1080" t="s">
        <v>11681</v>
      </c>
      <c r="C4824" s="1079" t="s">
        <v>29</v>
      </c>
      <c r="D4824" s="718">
        <v>318.32</v>
      </c>
    </row>
    <row r="4825" spans="1:4" ht="30">
      <c r="A4825" s="719">
        <v>25881</v>
      </c>
      <c r="B4825" s="720" t="s">
        <v>11682</v>
      </c>
      <c r="C4825" s="719" t="s">
        <v>29</v>
      </c>
      <c r="D4825" s="721">
        <v>779.97</v>
      </c>
    </row>
    <row r="4826" spans="1:4" ht="30">
      <c r="A4826" s="1079">
        <v>25882</v>
      </c>
      <c r="B4826" s="1080" t="s">
        <v>11683</v>
      </c>
      <c r="C4826" s="1079" t="s">
        <v>29</v>
      </c>
      <c r="D4826" s="718">
        <v>1256.25</v>
      </c>
    </row>
    <row r="4827" spans="1:4" ht="30">
      <c r="A4827" s="719">
        <v>25883</v>
      </c>
      <c r="B4827" s="720" t="s">
        <v>11684</v>
      </c>
      <c r="C4827" s="719" t="s">
        <v>29</v>
      </c>
      <c r="D4827" s="721">
        <v>20.260000000000002</v>
      </c>
    </row>
    <row r="4828" spans="1:4" ht="30">
      <c r="A4828" s="1079">
        <v>25884</v>
      </c>
      <c r="B4828" s="1080" t="s">
        <v>11685</v>
      </c>
      <c r="C4828" s="1079" t="s">
        <v>29</v>
      </c>
      <c r="D4828" s="718">
        <v>2205.5100000000002</v>
      </c>
    </row>
    <row r="4829" spans="1:4" ht="30">
      <c r="A4829" s="719">
        <v>25885</v>
      </c>
      <c r="B4829" s="720" t="s">
        <v>11686</v>
      </c>
      <c r="C4829" s="719" t="s">
        <v>29</v>
      </c>
      <c r="D4829" s="721">
        <v>2400.59</v>
      </c>
    </row>
    <row r="4830" spans="1:4" ht="30">
      <c r="A4830" s="1079">
        <v>25889</v>
      </c>
      <c r="B4830" s="1080" t="s">
        <v>11687</v>
      </c>
      <c r="C4830" s="1079" t="s">
        <v>29</v>
      </c>
      <c r="D4830" s="718">
        <v>1644.94</v>
      </c>
    </row>
    <row r="4831" spans="1:4" ht="30">
      <c r="A4831" s="719">
        <v>25886</v>
      </c>
      <c r="B4831" s="720" t="s">
        <v>11688</v>
      </c>
      <c r="C4831" s="719" t="s">
        <v>29</v>
      </c>
      <c r="D4831" s="721">
        <v>45.32</v>
      </c>
    </row>
    <row r="4832" spans="1:4" ht="30">
      <c r="A4832" s="1079">
        <v>25875</v>
      </c>
      <c r="B4832" s="1080" t="s">
        <v>11689</v>
      </c>
      <c r="C4832" s="1079" t="s">
        <v>29</v>
      </c>
      <c r="D4832" s="718">
        <v>2146.1</v>
      </c>
    </row>
    <row r="4833" spans="1:4">
      <c r="A4833" s="719">
        <v>9876</v>
      </c>
      <c r="B4833" s="720" t="s">
        <v>8750</v>
      </c>
      <c r="C4833" s="719" t="s">
        <v>29</v>
      </c>
      <c r="D4833" s="721">
        <v>10.39</v>
      </c>
    </row>
    <row r="4834" spans="1:4">
      <c r="A4834" s="1079">
        <v>9877</v>
      </c>
      <c r="B4834" s="1080" t="s">
        <v>8751</v>
      </c>
      <c r="C4834" s="1079" t="s">
        <v>29</v>
      </c>
      <c r="D4834" s="718">
        <v>37.549999999999997</v>
      </c>
    </row>
    <row r="4835" spans="1:4">
      <c r="A4835" s="719">
        <v>9878</v>
      </c>
      <c r="B4835" s="720" t="s">
        <v>8752</v>
      </c>
      <c r="C4835" s="719" t="s">
        <v>29</v>
      </c>
      <c r="D4835" s="721">
        <v>52.12</v>
      </c>
    </row>
    <row r="4836" spans="1:4">
      <c r="A4836" s="1079">
        <v>9879</v>
      </c>
      <c r="B4836" s="1080" t="s">
        <v>8753</v>
      </c>
      <c r="C4836" s="1079" t="s">
        <v>29</v>
      </c>
      <c r="D4836" s="718">
        <v>123.02</v>
      </c>
    </row>
    <row r="4837" spans="1:4" ht="30">
      <c r="A4837" s="719">
        <v>38053</v>
      </c>
      <c r="B4837" s="720" t="s">
        <v>8047</v>
      </c>
      <c r="C4837" s="719" t="s">
        <v>29</v>
      </c>
      <c r="D4837" s="721">
        <v>10.49</v>
      </c>
    </row>
    <row r="4838" spans="1:4" ht="30">
      <c r="A4838" s="1079">
        <v>38054</v>
      </c>
      <c r="B4838" s="1080" t="s">
        <v>8048</v>
      </c>
      <c r="C4838" s="1079" t="s">
        <v>29</v>
      </c>
      <c r="D4838" s="718">
        <v>18.03</v>
      </c>
    </row>
    <row r="4839" spans="1:4" ht="30">
      <c r="A4839" s="719">
        <v>38052</v>
      </c>
      <c r="B4839" s="720" t="s">
        <v>8049</v>
      </c>
      <c r="C4839" s="719" t="s">
        <v>29</v>
      </c>
      <c r="D4839" s="721">
        <v>5.08</v>
      </c>
    </row>
    <row r="4840" spans="1:4" ht="30">
      <c r="A4840" s="1079">
        <v>38051</v>
      </c>
      <c r="B4840" s="1080" t="s">
        <v>8050</v>
      </c>
      <c r="C4840" s="1079" t="s">
        <v>29</v>
      </c>
      <c r="D4840" s="718">
        <v>3.16</v>
      </c>
    </row>
    <row r="4841" spans="1:4">
      <c r="A4841" s="719">
        <v>9836</v>
      </c>
      <c r="B4841" s="720" t="s">
        <v>8051</v>
      </c>
      <c r="C4841" s="719" t="s">
        <v>29</v>
      </c>
      <c r="D4841" s="721">
        <v>8.24</v>
      </c>
    </row>
    <row r="4842" spans="1:4">
      <c r="A4842" s="1079">
        <v>20065</v>
      </c>
      <c r="B4842" s="1080" t="s">
        <v>8052</v>
      </c>
      <c r="C4842" s="1079" t="s">
        <v>29</v>
      </c>
      <c r="D4842" s="718">
        <v>19.54</v>
      </c>
    </row>
    <row r="4843" spans="1:4">
      <c r="A4843" s="719">
        <v>9835</v>
      </c>
      <c r="B4843" s="720" t="s">
        <v>8053</v>
      </c>
      <c r="C4843" s="719" t="s">
        <v>29</v>
      </c>
      <c r="D4843" s="721">
        <v>3.12</v>
      </c>
    </row>
    <row r="4844" spans="1:4">
      <c r="A4844" s="1079">
        <v>38032</v>
      </c>
      <c r="B4844" s="1080" t="s">
        <v>8054</v>
      </c>
      <c r="C4844" s="1079" t="s">
        <v>29</v>
      </c>
      <c r="D4844" s="718">
        <v>28.54</v>
      </c>
    </row>
    <row r="4845" spans="1:4">
      <c r="A4845" s="719">
        <v>38033</v>
      </c>
      <c r="B4845" s="720" t="s">
        <v>8055</v>
      </c>
      <c r="C4845" s="719" t="s">
        <v>29</v>
      </c>
      <c r="D4845" s="721">
        <v>44.93</v>
      </c>
    </row>
    <row r="4846" spans="1:4">
      <c r="A4846" s="1079">
        <v>38034</v>
      </c>
      <c r="B4846" s="1080" t="s">
        <v>8056</v>
      </c>
      <c r="C4846" s="1079" t="s">
        <v>29</v>
      </c>
      <c r="D4846" s="718">
        <v>75.92</v>
      </c>
    </row>
    <row r="4847" spans="1:4">
      <c r="A4847" s="719">
        <v>38035</v>
      </c>
      <c r="B4847" s="720" t="s">
        <v>8057</v>
      </c>
      <c r="C4847" s="719" t="s">
        <v>29</v>
      </c>
      <c r="D4847" s="721">
        <v>121.47</v>
      </c>
    </row>
    <row r="4848" spans="1:4">
      <c r="A4848" s="1079">
        <v>38036</v>
      </c>
      <c r="B4848" s="1080" t="s">
        <v>8058</v>
      </c>
      <c r="C4848" s="1079" t="s">
        <v>29</v>
      </c>
      <c r="D4848" s="718">
        <v>179.7</v>
      </c>
    </row>
    <row r="4849" spans="1:4">
      <c r="A4849" s="719">
        <v>38037</v>
      </c>
      <c r="B4849" s="720" t="s">
        <v>8059</v>
      </c>
      <c r="C4849" s="719" t="s">
        <v>29</v>
      </c>
      <c r="D4849" s="721">
        <v>212.44</v>
      </c>
    </row>
    <row r="4850" spans="1:4">
      <c r="A4850" s="1079">
        <v>9850</v>
      </c>
      <c r="B4850" s="1080" t="s">
        <v>8060</v>
      </c>
      <c r="C4850" s="1079" t="s">
        <v>29</v>
      </c>
      <c r="D4850" s="718">
        <v>94</v>
      </c>
    </row>
    <row r="4851" spans="1:4">
      <c r="A4851" s="719">
        <v>9853</v>
      </c>
      <c r="B4851" s="720" t="s">
        <v>8061</v>
      </c>
      <c r="C4851" s="719" t="s">
        <v>29</v>
      </c>
      <c r="D4851" s="721">
        <v>167.16</v>
      </c>
    </row>
    <row r="4852" spans="1:4">
      <c r="A4852" s="1079">
        <v>9854</v>
      </c>
      <c r="B4852" s="1080" t="s">
        <v>8062</v>
      </c>
      <c r="C4852" s="1079" t="s">
        <v>29</v>
      </c>
      <c r="D4852" s="718">
        <v>73.239999999999995</v>
      </c>
    </row>
    <row r="4853" spans="1:4">
      <c r="A4853" s="719">
        <v>9851</v>
      </c>
      <c r="B4853" s="720" t="s">
        <v>8063</v>
      </c>
      <c r="C4853" s="719" t="s">
        <v>29</v>
      </c>
      <c r="D4853" s="721">
        <v>127</v>
      </c>
    </row>
    <row r="4854" spans="1:4">
      <c r="A4854" s="1079">
        <v>9855</v>
      </c>
      <c r="B4854" s="1080" t="s">
        <v>8064</v>
      </c>
      <c r="C4854" s="1079" t="s">
        <v>29</v>
      </c>
      <c r="D4854" s="718">
        <v>212.42</v>
      </c>
    </row>
    <row r="4855" spans="1:4">
      <c r="A4855" s="719">
        <v>9825</v>
      </c>
      <c r="B4855" s="720" t="s">
        <v>2989</v>
      </c>
      <c r="C4855" s="719" t="s">
        <v>29</v>
      </c>
      <c r="D4855" s="721">
        <v>30.93</v>
      </c>
    </row>
    <row r="4856" spans="1:4">
      <c r="A4856" s="1079">
        <v>9828</v>
      </c>
      <c r="B4856" s="1080" t="s">
        <v>8065</v>
      </c>
      <c r="C4856" s="1079" t="s">
        <v>29</v>
      </c>
      <c r="D4856" s="718">
        <v>60.3</v>
      </c>
    </row>
    <row r="4857" spans="1:4">
      <c r="A4857" s="719">
        <v>9829</v>
      </c>
      <c r="B4857" s="720" t="s">
        <v>2990</v>
      </c>
      <c r="C4857" s="719" t="s">
        <v>29</v>
      </c>
      <c r="D4857" s="721">
        <v>107.35</v>
      </c>
    </row>
    <row r="4858" spans="1:4">
      <c r="A4858" s="1079">
        <v>9826</v>
      </c>
      <c r="B4858" s="1080" t="s">
        <v>2991</v>
      </c>
      <c r="C4858" s="1079" t="s">
        <v>29</v>
      </c>
      <c r="D4858" s="718">
        <v>159.26</v>
      </c>
    </row>
    <row r="4859" spans="1:4">
      <c r="A4859" s="719">
        <v>9827</v>
      </c>
      <c r="B4859" s="720" t="s">
        <v>2992</v>
      </c>
      <c r="C4859" s="719" t="s">
        <v>29</v>
      </c>
      <c r="D4859" s="721">
        <v>231.46</v>
      </c>
    </row>
    <row r="4860" spans="1:4">
      <c r="A4860" s="1079">
        <v>36374</v>
      </c>
      <c r="B4860" s="1080" t="s">
        <v>8066</v>
      </c>
      <c r="C4860" s="1079" t="s">
        <v>29</v>
      </c>
      <c r="D4860" s="718">
        <v>26</v>
      </c>
    </row>
    <row r="4861" spans="1:4">
      <c r="A4861" s="719">
        <v>36084</v>
      </c>
      <c r="B4861" s="720" t="s">
        <v>8067</v>
      </c>
      <c r="C4861" s="719" t="s">
        <v>29</v>
      </c>
      <c r="D4861" s="721">
        <v>7.84</v>
      </c>
    </row>
    <row r="4862" spans="1:4">
      <c r="A4862" s="1079">
        <v>36373</v>
      </c>
      <c r="B4862" s="1080" t="s">
        <v>8068</v>
      </c>
      <c r="C4862" s="1079" t="s">
        <v>29</v>
      </c>
      <c r="D4862" s="718">
        <v>15.92</v>
      </c>
    </row>
    <row r="4863" spans="1:4">
      <c r="A4863" s="719">
        <v>36377</v>
      </c>
      <c r="B4863" s="720" t="s">
        <v>8069</v>
      </c>
      <c r="C4863" s="719" t="s">
        <v>29</v>
      </c>
      <c r="D4863" s="721">
        <v>30.31</v>
      </c>
    </row>
    <row r="4864" spans="1:4">
      <c r="A4864" s="1079">
        <v>36375</v>
      </c>
      <c r="B4864" s="1080" t="s">
        <v>8070</v>
      </c>
      <c r="C4864" s="1079" t="s">
        <v>29</v>
      </c>
      <c r="D4864" s="718">
        <v>9</v>
      </c>
    </row>
    <row r="4865" spans="1:4">
      <c r="A4865" s="719">
        <v>36376</v>
      </c>
      <c r="B4865" s="720" t="s">
        <v>8071</v>
      </c>
      <c r="C4865" s="719" t="s">
        <v>29</v>
      </c>
      <c r="D4865" s="721">
        <v>18</v>
      </c>
    </row>
    <row r="4866" spans="1:4">
      <c r="A4866" s="1079">
        <v>36380</v>
      </c>
      <c r="B4866" s="1080" t="s">
        <v>8072</v>
      </c>
      <c r="C4866" s="1079" t="s">
        <v>29</v>
      </c>
      <c r="D4866" s="718">
        <v>39.6</v>
      </c>
    </row>
    <row r="4867" spans="1:4">
      <c r="A4867" s="719">
        <v>36378</v>
      </c>
      <c r="B4867" s="720" t="s">
        <v>8073</v>
      </c>
      <c r="C4867" s="719" t="s">
        <v>29</v>
      </c>
      <c r="D4867" s="721">
        <v>11.91</v>
      </c>
    </row>
    <row r="4868" spans="1:4">
      <c r="A4868" s="1079">
        <v>36379</v>
      </c>
      <c r="B4868" s="1080" t="s">
        <v>8074</v>
      </c>
      <c r="C4868" s="1079" t="s">
        <v>29</v>
      </c>
      <c r="D4868" s="718">
        <v>23.97</v>
      </c>
    </row>
    <row r="4869" spans="1:4">
      <c r="A4869" s="719">
        <v>9847</v>
      </c>
      <c r="B4869" s="720" t="s">
        <v>2993</v>
      </c>
      <c r="C4869" s="719" t="s">
        <v>29</v>
      </c>
      <c r="D4869" s="721">
        <v>26.27</v>
      </c>
    </row>
    <row r="4870" spans="1:4">
      <c r="A4870" s="1079">
        <v>9844</v>
      </c>
      <c r="B4870" s="1080" t="s">
        <v>2994</v>
      </c>
      <c r="C4870" s="1079" t="s">
        <v>29</v>
      </c>
      <c r="D4870" s="718">
        <v>7.84</v>
      </c>
    </row>
    <row r="4871" spans="1:4">
      <c r="A4871" s="719">
        <v>9846</v>
      </c>
      <c r="B4871" s="720" t="s">
        <v>2995</v>
      </c>
      <c r="C4871" s="719" t="s">
        <v>29</v>
      </c>
      <c r="D4871" s="721">
        <v>16.03</v>
      </c>
    </row>
    <row r="4872" spans="1:4">
      <c r="A4872" s="1079">
        <v>12592</v>
      </c>
      <c r="B4872" s="1080" t="s">
        <v>2996</v>
      </c>
      <c r="C4872" s="1079" t="s">
        <v>29</v>
      </c>
      <c r="D4872" s="718">
        <v>31.59</v>
      </c>
    </row>
    <row r="4873" spans="1:4">
      <c r="A4873" s="719">
        <v>12599</v>
      </c>
      <c r="B4873" s="720" t="s">
        <v>2997</v>
      </c>
      <c r="C4873" s="719" t="s">
        <v>29</v>
      </c>
      <c r="D4873" s="721">
        <v>9.35</v>
      </c>
    </row>
    <row r="4874" spans="1:4">
      <c r="A4874" s="1079">
        <v>12601</v>
      </c>
      <c r="B4874" s="1080" t="s">
        <v>2998</v>
      </c>
      <c r="C4874" s="1079" t="s">
        <v>29</v>
      </c>
      <c r="D4874" s="718">
        <v>17.59</v>
      </c>
    </row>
    <row r="4875" spans="1:4">
      <c r="A4875" s="719">
        <v>12602</v>
      </c>
      <c r="B4875" s="720" t="s">
        <v>2999</v>
      </c>
      <c r="C4875" s="719" t="s">
        <v>29</v>
      </c>
      <c r="D4875" s="721">
        <v>39.9</v>
      </c>
    </row>
    <row r="4876" spans="1:4">
      <c r="A4876" s="1079">
        <v>12609</v>
      </c>
      <c r="B4876" s="1080" t="s">
        <v>3000</v>
      </c>
      <c r="C4876" s="1079" t="s">
        <v>29</v>
      </c>
      <c r="D4876" s="718">
        <v>11.86</v>
      </c>
    </row>
    <row r="4877" spans="1:4">
      <c r="A4877" s="719">
        <v>12611</v>
      </c>
      <c r="B4877" s="720" t="s">
        <v>3001</v>
      </c>
      <c r="C4877" s="719" t="s">
        <v>29</v>
      </c>
      <c r="D4877" s="721">
        <v>23.86</v>
      </c>
    </row>
    <row r="4878" spans="1:4">
      <c r="A4878" s="1079">
        <v>9859</v>
      </c>
      <c r="B4878" s="1080" t="s">
        <v>8075</v>
      </c>
      <c r="C4878" s="1079" t="s">
        <v>29</v>
      </c>
      <c r="D4878" s="718">
        <v>4.1900000000000004</v>
      </c>
    </row>
    <row r="4879" spans="1:4">
      <c r="A4879" s="719">
        <v>9838</v>
      </c>
      <c r="B4879" s="720" t="s">
        <v>9117</v>
      </c>
      <c r="C4879" s="719" t="s">
        <v>29</v>
      </c>
      <c r="D4879" s="721">
        <v>5.36</v>
      </c>
    </row>
    <row r="4880" spans="1:4">
      <c r="A4880" s="1079">
        <v>9837</v>
      </c>
      <c r="B4880" s="1080" t="s">
        <v>9118</v>
      </c>
      <c r="C4880" s="1079" t="s">
        <v>29</v>
      </c>
      <c r="D4880" s="718">
        <v>7.26</v>
      </c>
    </row>
    <row r="4881" spans="1:4">
      <c r="A4881" s="719">
        <v>9833</v>
      </c>
      <c r="B4881" s="720" t="s">
        <v>3002</v>
      </c>
      <c r="C4881" s="719" t="s">
        <v>29</v>
      </c>
      <c r="D4881" s="721">
        <v>9.49</v>
      </c>
    </row>
    <row r="4882" spans="1:4">
      <c r="A4882" s="1079">
        <v>9830</v>
      </c>
      <c r="B4882" s="1080" t="s">
        <v>3003</v>
      </c>
      <c r="C4882" s="1079" t="s">
        <v>29</v>
      </c>
      <c r="D4882" s="718">
        <v>5.08</v>
      </c>
    </row>
    <row r="4883" spans="1:4">
      <c r="A4883" s="719">
        <v>9841</v>
      </c>
      <c r="B4883" s="720" t="s">
        <v>3004</v>
      </c>
      <c r="C4883" s="719" t="s">
        <v>29</v>
      </c>
      <c r="D4883" s="721">
        <v>15.82</v>
      </c>
    </row>
    <row r="4884" spans="1:4">
      <c r="A4884" s="1079">
        <v>9840</v>
      </c>
      <c r="B4884" s="1080" t="s">
        <v>3005</v>
      </c>
      <c r="C4884" s="1079" t="s">
        <v>29</v>
      </c>
      <c r="D4884" s="718">
        <v>32.9</v>
      </c>
    </row>
    <row r="4885" spans="1:4">
      <c r="A4885" s="719">
        <v>20067</v>
      </c>
      <c r="B4885" s="720" t="s">
        <v>3006</v>
      </c>
      <c r="C4885" s="719" t="s">
        <v>29</v>
      </c>
      <c r="D4885" s="721">
        <v>5.67</v>
      </c>
    </row>
    <row r="4886" spans="1:4">
      <c r="A4886" s="1079">
        <v>20068</v>
      </c>
      <c r="B4886" s="1080" t="s">
        <v>3007</v>
      </c>
      <c r="C4886" s="1079" t="s">
        <v>29</v>
      </c>
      <c r="D4886" s="718">
        <v>7.54</v>
      </c>
    </row>
    <row r="4887" spans="1:4">
      <c r="A4887" s="719">
        <v>9839</v>
      </c>
      <c r="B4887" s="720" t="s">
        <v>3008</v>
      </c>
      <c r="C4887" s="719" t="s">
        <v>29</v>
      </c>
      <c r="D4887" s="721">
        <v>9.6</v>
      </c>
    </row>
    <row r="4888" spans="1:4">
      <c r="A4888" s="1079">
        <v>20072</v>
      </c>
      <c r="B4888" s="1080" t="s">
        <v>3009</v>
      </c>
      <c r="C4888" s="1079" t="s">
        <v>29</v>
      </c>
      <c r="D4888" s="718">
        <v>16.48</v>
      </c>
    </row>
    <row r="4889" spans="1:4">
      <c r="A4889" s="719">
        <v>20073</v>
      </c>
      <c r="B4889" s="720" t="s">
        <v>3010</v>
      </c>
      <c r="C4889" s="719" t="s">
        <v>29</v>
      </c>
      <c r="D4889" s="721">
        <v>34.090000000000003</v>
      </c>
    </row>
    <row r="4890" spans="1:4">
      <c r="A4890" s="1079">
        <v>20069</v>
      </c>
      <c r="B4890" s="1080" t="s">
        <v>3011</v>
      </c>
      <c r="C4890" s="1079" t="s">
        <v>29</v>
      </c>
      <c r="D4890" s="718">
        <v>6.06</v>
      </c>
    </row>
    <row r="4891" spans="1:4">
      <c r="A4891" s="719">
        <v>20070</v>
      </c>
      <c r="B4891" s="720" t="s">
        <v>3012</v>
      </c>
      <c r="C4891" s="719" t="s">
        <v>29</v>
      </c>
      <c r="D4891" s="721">
        <v>7.69</v>
      </c>
    </row>
    <row r="4892" spans="1:4">
      <c r="A4892" s="1079">
        <v>20071</v>
      </c>
      <c r="B4892" s="1080" t="s">
        <v>3013</v>
      </c>
      <c r="C4892" s="1079" t="s">
        <v>29</v>
      </c>
      <c r="D4892" s="718">
        <v>9.81</v>
      </c>
    </row>
    <row r="4893" spans="1:4">
      <c r="A4893" s="719">
        <v>9834</v>
      </c>
      <c r="B4893" s="1109" t="s">
        <v>21</v>
      </c>
      <c r="C4893" s="719" t="s">
        <v>29</v>
      </c>
      <c r="D4893" s="721">
        <v>26.42</v>
      </c>
    </row>
    <row r="4894" spans="1:4">
      <c r="A4894" s="1079">
        <v>9863</v>
      </c>
      <c r="B4894" s="1080" t="s">
        <v>8076</v>
      </c>
      <c r="C4894" s="1079" t="s">
        <v>29</v>
      </c>
      <c r="D4894" s="718">
        <v>32.24</v>
      </c>
    </row>
    <row r="4895" spans="1:4">
      <c r="A4895" s="719">
        <v>9860</v>
      </c>
      <c r="B4895" s="720" t="s">
        <v>8077</v>
      </c>
      <c r="C4895" s="719" t="s">
        <v>29</v>
      </c>
      <c r="D4895" s="721">
        <v>19.39</v>
      </c>
    </row>
    <row r="4896" spans="1:4">
      <c r="A4896" s="1079">
        <v>9862</v>
      </c>
      <c r="B4896" s="1080" t="s">
        <v>8078</v>
      </c>
      <c r="C4896" s="1079" t="s">
        <v>29</v>
      </c>
      <c r="D4896" s="718">
        <v>13.55</v>
      </c>
    </row>
    <row r="4897" spans="1:4">
      <c r="A4897" s="719">
        <v>9861</v>
      </c>
      <c r="B4897" s="720" t="s">
        <v>3014</v>
      </c>
      <c r="C4897" s="719" t="s">
        <v>29</v>
      </c>
      <c r="D4897" s="721">
        <v>10.89</v>
      </c>
    </row>
    <row r="4898" spans="1:4">
      <c r="A4898" s="1079">
        <v>9856</v>
      </c>
      <c r="B4898" s="1080" t="s">
        <v>3015</v>
      </c>
      <c r="C4898" s="1079" t="s">
        <v>29</v>
      </c>
      <c r="D4898" s="718">
        <v>3.09</v>
      </c>
    </row>
    <row r="4899" spans="1:4">
      <c r="A4899" s="719">
        <v>9866</v>
      </c>
      <c r="B4899" s="720" t="s">
        <v>3016</v>
      </c>
      <c r="C4899" s="719" t="s">
        <v>29</v>
      </c>
      <c r="D4899" s="721">
        <v>8.19</v>
      </c>
    </row>
    <row r="4900" spans="1:4">
      <c r="A4900" s="1079">
        <v>9857</v>
      </c>
      <c r="B4900" s="1080" t="s">
        <v>3017</v>
      </c>
      <c r="C4900" s="1079" t="s">
        <v>29</v>
      </c>
      <c r="D4900" s="718">
        <v>41.79</v>
      </c>
    </row>
    <row r="4901" spans="1:4">
      <c r="A4901" s="719">
        <v>9864</v>
      </c>
      <c r="B4901" s="720" t="s">
        <v>8079</v>
      </c>
      <c r="C4901" s="719" t="s">
        <v>29</v>
      </c>
      <c r="D4901" s="721">
        <v>49.36</v>
      </c>
    </row>
    <row r="4902" spans="1:4">
      <c r="A4902" s="1079">
        <v>9865</v>
      </c>
      <c r="B4902" s="1080" t="s">
        <v>8080</v>
      </c>
      <c r="C4902" s="1079" t="s">
        <v>29</v>
      </c>
      <c r="D4902" s="718">
        <v>70.319999999999993</v>
      </c>
    </row>
    <row r="4903" spans="1:4">
      <c r="A4903" s="719">
        <v>9858</v>
      </c>
      <c r="B4903" s="720" t="s">
        <v>8081</v>
      </c>
      <c r="C4903" s="719" t="s">
        <v>29</v>
      </c>
      <c r="D4903" s="721">
        <v>81.3</v>
      </c>
    </row>
    <row r="4904" spans="1:4">
      <c r="A4904" s="1079">
        <v>9870</v>
      </c>
      <c r="B4904" s="1080" t="s">
        <v>3018</v>
      </c>
      <c r="C4904" s="1079" t="s">
        <v>29</v>
      </c>
      <c r="D4904" s="718">
        <v>51.7</v>
      </c>
    </row>
    <row r="4905" spans="1:4">
      <c r="A4905" s="719">
        <v>9867</v>
      </c>
      <c r="B4905" s="720" t="s">
        <v>3019</v>
      </c>
      <c r="C4905" s="719" t="s">
        <v>29</v>
      </c>
      <c r="D4905" s="721">
        <v>2.16</v>
      </c>
    </row>
    <row r="4906" spans="1:4">
      <c r="A4906" s="1079">
        <v>9868</v>
      </c>
      <c r="B4906" s="1080" t="s">
        <v>3020</v>
      </c>
      <c r="C4906" s="1079" t="s">
        <v>29</v>
      </c>
      <c r="D4906" s="718">
        <v>2.87</v>
      </c>
    </row>
    <row r="4907" spans="1:4">
      <c r="A4907" s="719">
        <v>9869</v>
      </c>
      <c r="B4907" s="720" t="s">
        <v>3021</v>
      </c>
      <c r="C4907" s="719" t="s">
        <v>29</v>
      </c>
      <c r="D4907" s="721">
        <v>6.15</v>
      </c>
    </row>
    <row r="4908" spans="1:4">
      <c r="A4908" s="1079">
        <v>9874</v>
      </c>
      <c r="B4908" s="1080" t="s">
        <v>3022</v>
      </c>
      <c r="C4908" s="1079" t="s">
        <v>29</v>
      </c>
      <c r="D4908" s="718">
        <v>8.9700000000000006</v>
      </c>
    </row>
    <row r="4909" spans="1:4">
      <c r="A4909" s="719">
        <v>9875</v>
      </c>
      <c r="B4909" s="720" t="s">
        <v>3023</v>
      </c>
      <c r="C4909" s="719" t="s">
        <v>29</v>
      </c>
      <c r="D4909" s="721">
        <v>11.12</v>
      </c>
    </row>
    <row r="4910" spans="1:4">
      <c r="A4910" s="1079">
        <v>9873</v>
      </c>
      <c r="B4910" s="1080" t="s">
        <v>3024</v>
      </c>
      <c r="C4910" s="1079" t="s">
        <v>29</v>
      </c>
      <c r="D4910" s="718">
        <v>17.34</v>
      </c>
    </row>
    <row r="4911" spans="1:4">
      <c r="A4911" s="719">
        <v>9871</v>
      </c>
      <c r="B4911" s="720" t="s">
        <v>3025</v>
      </c>
      <c r="C4911" s="719" t="s">
        <v>29</v>
      </c>
      <c r="D4911" s="721">
        <v>24.33</v>
      </c>
    </row>
    <row r="4912" spans="1:4">
      <c r="A4912" s="1079">
        <v>9872</v>
      </c>
      <c r="B4912" s="1080" t="s">
        <v>3026</v>
      </c>
      <c r="C4912" s="1079" t="s">
        <v>29</v>
      </c>
      <c r="D4912" s="718">
        <v>30.66</v>
      </c>
    </row>
    <row r="4913" spans="1:4">
      <c r="A4913" s="719">
        <v>9822</v>
      </c>
      <c r="B4913" s="720" t="s">
        <v>11690</v>
      </c>
      <c r="C4913" s="719" t="s">
        <v>29</v>
      </c>
      <c r="D4913" s="721">
        <v>143.57</v>
      </c>
    </row>
    <row r="4914" spans="1:4">
      <c r="A4914" s="1079">
        <v>12426</v>
      </c>
      <c r="B4914" s="1080" t="s">
        <v>11691</v>
      </c>
      <c r="C4914" s="1079" t="s">
        <v>30</v>
      </c>
      <c r="D4914" s="718">
        <v>31.04</v>
      </c>
    </row>
    <row r="4915" spans="1:4">
      <c r="A4915" s="719">
        <v>12425</v>
      </c>
      <c r="B4915" s="720" t="s">
        <v>11692</v>
      </c>
      <c r="C4915" s="719" t="s">
        <v>30</v>
      </c>
      <c r="D4915" s="721">
        <v>42.65</v>
      </c>
    </row>
    <row r="4916" spans="1:4">
      <c r="A4916" s="1079">
        <v>12427</v>
      </c>
      <c r="B4916" s="1080" t="s">
        <v>11693</v>
      </c>
      <c r="C4916" s="1079" t="s">
        <v>30</v>
      </c>
      <c r="D4916" s="718">
        <v>177.04</v>
      </c>
    </row>
    <row r="4917" spans="1:4">
      <c r="A4917" s="719">
        <v>12428</v>
      </c>
      <c r="B4917" s="720" t="s">
        <v>11694</v>
      </c>
      <c r="C4917" s="719" t="s">
        <v>30</v>
      </c>
      <c r="D4917" s="721">
        <v>113.63</v>
      </c>
    </row>
    <row r="4918" spans="1:4">
      <c r="A4918" s="1079">
        <v>12430</v>
      </c>
      <c r="B4918" s="1080" t="s">
        <v>11695</v>
      </c>
      <c r="C4918" s="1079" t="s">
        <v>30</v>
      </c>
      <c r="D4918" s="718">
        <v>38.06</v>
      </c>
    </row>
    <row r="4919" spans="1:4">
      <c r="A4919" s="719">
        <v>12429</v>
      </c>
      <c r="B4919" s="720" t="s">
        <v>11696</v>
      </c>
      <c r="C4919" s="719" t="s">
        <v>30</v>
      </c>
      <c r="D4919" s="721">
        <v>286.27</v>
      </c>
    </row>
    <row r="4920" spans="1:4">
      <c r="A4920" s="1079">
        <v>12431</v>
      </c>
      <c r="B4920" s="1080" t="s">
        <v>11697</v>
      </c>
      <c r="C4920" s="1079" t="s">
        <v>30</v>
      </c>
      <c r="D4920" s="718">
        <v>487.19</v>
      </c>
    </row>
    <row r="4921" spans="1:4">
      <c r="A4921" s="719">
        <v>12432</v>
      </c>
      <c r="B4921" s="720" t="s">
        <v>11698</v>
      </c>
      <c r="C4921" s="719" t="s">
        <v>30</v>
      </c>
      <c r="D4921" s="721">
        <v>100.2</v>
      </c>
    </row>
    <row r="4922" spans="1:4">
      <c r="A4922" s="1079">
        <v>12434</v>
      </c>
      <c r="B4922" s="1080" t="s">
        <v>11699</v>
      </c>
      <c r="C4922" s="1079" t="s">
        <v>30</v>
      </c>
      <c r="D4922" s="718">
        <v>32.65</v>
      </c>
    </row>
    <row r="4923" spans="1:4">
      <c r="A4923" s="719">
        <v>12433</v>
      </c>
      <c r="B4923" s="720" t="s">
        <v>11700</v>
      </c>
      <c r="C4923" s="719" t="s">
        <v>30</v>
      </c>
      <c r="D4923" s="721">
        <v>63.79</v>
      </c>
    </row>
    <row r="4924" spans="1:4">
      <c r="A4924" s="1079">
        <v>12435</v>
      </c>
      <c r="B4924" s="1080" t="s">
        <v>11701</v>
      </c>
      <c r="C4924" s="1079" t="s">
        <v>30</v>
      </c>
      <c r="D4924" s="718">
        <v>197.41</v>
      </c>
    </row>
    <row r="4925" spans="1:4">
      <c r="A4925" s="719">
        <v>12437</v>
      </c>
      <c r="B4925" s="720" t="s">
        <v>11702</v>
      </c>
      <c r="C4925" s="719" t="s">
        <v>30</v>
      </c>
      <c r="D4925" s="721">
        <v>159.43</v>
      </c>
    </row>
    <row r="4926" spans="1:4">
      <c r="A4926" s="1079">
        <v>12439</v>
      </c>
      <c r="B4926" s="1080" t="s">
        <v>11703</v>
      </c>
      <c r="C4926" s="1079" t="s">
        <v>30</v>
      </c>
      <c r="D4926" s="718">
        <v>51.17</v>
      </c>
    </row>
    <row r="4927" spans="1:4">
      <c r="A4927" s="719">
        <v>12438</v>
      </c>
      <c r="B4927" s="720" t="s">
        <v>11704</v>
      </c>
      <c r="C4927" s="719" t="s">
        <v>30</v>
      </c>
      <c r="D4927" s="721">
        <v>288.52</v>
      </c>
    </row>
    <row r="4928" spans="1:4">
      <c r="A4928" s="1079">
        <v>12436</v>
      </c>
      <c r="B4928" s="1080" t="s">
        <v>11705</v>
      </c>
      <c r="C4928" s="1079" t="s">
        <v>30</v>
      </c>
      <c r="D4928" s="718">
        <v>364.46</v>
      </c>
    </row>
    <row r="4929" spans="1:4">
      <c r="A4929" s="719">
        <v>12424</v>
      </c>
      <c r="B4929" s="720" t="s">
        <v>11706</v>
      </c>
      <c r="C4929" s="719" t="s">
        <v>30</v>
      </c>
      <c r="D4929" s="721">
        <v>65.67</v>
      </c>
    </row>
    <row r="4930" spans="1:4">
      <c r="A4930" s="1079">
        <v>12440</v>
      </c>
      <c r="B4930" s="1080" t="s">
        <v>11707</v>
      </c>
      <c r="C4930" s="1079" t="s">
        <v>30</v>
      </c>
      <c r="D4930" s="718">
        <v>63.48</v>
      </c>
    </row>
    <row r="4931" spans="1:4">
      <c r="A4931" s="719">
        <v>9884</v>
      </c>
      <c r="B4931" s="720" t="s">
        <v>8082</v>
      </c>
      <c r="C4931" s="719" t="s">
        <v>30</v>
      </c>
      <c r="D4931" s="721">
        <v>47.35</v>
      </c>
    </row>
    <row r="4932" spans="1:4">
      <c r="A4932" s="1079">
        <v>9888</v>
      </c>
      <c r="B4932" s="1080" t="s">
        <v>8083</v>
      </c>
      <c r="C4932" s="1079" t="s">
        <v>30</v>
      </c>
      <c r="D4932" s="718">
        <v>38.04</v>
      </c>
    </row>
    <row r="4933" spans="1:4">
      <c r="A4933" s="719">
        <v>9883</v>
      </c>
      <c r="B4933" s="720" t="s">
        <v>8084</v>
      </c>
      <c r="C4933" s="719" t="s">
        <v>30</v>
      </c>
      <c r="D4933" s="721">
        <v>16.600000000000001</v>
      </c>
    </row>
    <row r="4934" spans="1:4">
      <c r="A4934" s="1079">
        <v>9886</v>
      </c>
      <c r="B4934" s="1080" t="s">
        <v>8085</v>
      </c>
      <c r="C4934" s="1079" t="s">
        <v>30</v>
      </c>
      <c r="D4934" s="718">
        <v>22.74</v>
      </c>
    </row>
    <row r="4935" spans="1:4">
      <c r="A4935" s="719">
        <v>9889</v>
      </c>
      <c r="B4935" s="720" t="s">
        <v>8086</v>
      </c>
      <c r="C4935" s="719" t="s">
        <v>30</v>
      </c>
      <c r="D4935" s="721">
        <v>115.2</v>
      </c>
    </row>
    <row r="4936" spans="1:4">
      <c r="A4936" s="1079">
        <v>9887</v>
      </c>
      <c r="B4936" s="1080" t="s">
        <v>8087</v>
      </c>
      <c r="C4936" s="1079" t="s">
        <v>30</v>
      </c>
      <c r="D4936" s="718">
        <v>69.62</v>
      </c>
    </row>
    <row r="4937" spans="1:4">
      <c r="A4937" s="719">
        <v>9885</v>
      </c>
      <c r="B4937" s="720" t="s">
        <v>8088</v>
      </c>
      <c r="C4937" s="719" t="s">
        <v>30</v>
      </c>
      <c r="D4937" s="721">
        <v>21.98</v>
      </c>
    </row>
    <row r="4938" spans="1:4">
      <c r="A4938" s="1079">
        <v>9890</v>
      </c>
      <c r="B4938" s="1080" t="s">
        <v>8089</v>
      </c>
      <c r="C4938" s="1079" t="s">
        <v>30</v>
      </c>
      <c r="D4938" s="718">
        <v>178.47</v>
      </c>
    </row>
    <row r="4939" spans="1:4">
      <c r="A4939" s="719">
        <v>9891</v>
      </c>
      <c r="B4939" s="720" t="s">
        <v>8090</v>
      </c>
      <c r="C4939" s="719" t="s">
        <v>30</v>
      </c>
      <c r="D4939" s="721">
        <v>250.54</v>
      </c>
    </row>
    <row r="4940" spans="1:4">
      <c r="A4940" s="1079">
        <v>64</v>
      </c>
      <c r="B4940" s="1080" t="s">
        <v>8091</v>
      </c>
      <c r="C4940" s="1079" t="s">
        <v>30</v>
      </c>
      <c r="D4940" s="718">
        <v>2.37</v>
      </c>
    </row>
    <row r="4941" spans="1:4">
      <c r="A4941" s="719">
        <v>37423</v>
      </c>
      <c r="B4941" s="720" t="s">
        <v>8092</v>
      </c>
      <c r="C4941" s="719" t="s">
        <v>30</v>
      </c>
      <c r="D4941" s="721">
        <v>5.86</v>
      </c>
    </row>
    <row r="4942" spans="1:4">
      <c r="A4942" s="1079">
        <v>9892</v>
      </c>
      <c r="B4942" s="1080" t="s">
        <v>8093</v>
      </c>
      <c r="C4942" s="1079" t="s">
        <v>30</v>
      </c>
      <c r="D4942" s="718">
        <v>5.99</v>
      </c>
    </row>
    <row r="4943" spans="1:4">
      <c r="A4943" s="719">
        <v>9893</v>
      </c>
      <c r="B4943" s="720" t="s">
        <v>8094</v>
      </c>
      <c r="C4943" s="719" t="s">
        <v>30</v>
      </c>
      <c r="D4943" s="721">
        <v>65.64</v>
      </c>
    </row>
    <row r="4944" spans="1:4">
      <c r="A4944" s="1079">
        <v>9901</v>
      </c>
      <c r="B4944" s="1080" t="s">
        <v>8095</v>
      </c>
      <c r="C4944" s="1079" t="s">
        <v>30</v>
      </c>
      <c r="D4944" s="718">
        <v>28.87</v>
      </c>
    </row>
    <row r="4945" spans="1:4">
      <c r="A4945" s="719">
        <v>9896</v>
      </c>
      <c r="B4945" s="720" t="s">
        <v>8096</v>
      </c>
      <c r="C4945" s="719" t="s">
        <v>30</v>
      </c>
      <c r="D4945" s="721">
        <v>24.86</v>
      </c>
    </row>
    <row r="4946" spans="1:4">
      <c r="A4946" s="1079">
        <v>9900</v>
      </c>
      <c r="B4946" s="1080" t="s">
        <v>8097</v>
      </c>
      <c r="C4946" s="1079" t="s">
        <v>30</v>
      </c>
      <c r="D4946" s="718">
        <v>15.39</v>
      </c>
    </row>
    <row r="4947" spans="1:4">
      <c r="A4947" s="719">
        <v>9898</v>
      </c>
      <c r="B4947" s="720" t="s">
        <v>8098</v>
      </c>
      <c r="C4947" s="719" t="s">
        <v>30</v>
      </c>
      <c r="D4947" s="721">
        <v>134.91999999999999</v>
      </c>
    </row>
    <row r="4948" spans="1:4">
      <c r="A4948" s="1079">
        <v>9899</v>
      </c>
      <c r="B4948" s="1080" t="s">
        <v>8099</v>
      </c>
      <c r="C4948" s="1079" t="s">
        <v>30</v>
      </c>
      <c r="D4948" s="718">
        <v>8.25</v>
      </c>
    </row>
    <row r="4949" spans="1:4">
      <c r="A4949" s="719">
        <v>9902</v>
      </c>
      <c r="B4949" s="720" t="s">
        <v>8100</v>
      </c>
      <c r="C4949" s="719" t="s">
        <v>30</v>
      </c>
      <c r="D4949" s="721">
        <v>170.95</v>
      </c>
    </row>
    <row r="4950" spans="1:4">
      <c r="A4950" s="1079">
        <v>9911</v>
      </c>
      <c r="B4950" s="1080" t="s">
        <v>8101</v>
      </c>
      <c r="C4950" s="1079" t="s">
        <v>30</v>
      </c>
      <c r="D4950" s="718">
        <v>297.39999999999998</v>
      </c>
    </row>
    <row r="4951" spans="1:4">
      <c r="A4951" s="719">
        <v>9908</v>
      </c>
      <c r="B4951" s="720" t="s">
        <v>8102</v>
      </c>
      <c r="C4951" s="719" t="s">
        <v>30</v>
      </c>
      <c r="D4951" s="721">
        <v>432.92</v>
      </c>
    </row>
    <row r="4952" spans="1:4">
      <c r="A4952" s="1079">
        <v>9905</v>
      </c>
      <c r="B4952" s="1080" t="s">
        <v>8103</v>
      </c>
      <c r="C4952" s="1079" t="s">
        <v>30</v>
      </c>
      <c r="D4952" s="718">
        <v>5.82</v>
      </c>
    </row>
    <row r="4953" spans="1:4">
      <c r="A4953" s="719">
        <v>9906</v>
      </c>
      <c r="B4953" s="720" t="s">
        <v>8104</v>
      </c>
      <c r="C4953" s="719" t="s">
        <v>30</v>
      </c>
      <c r="D4953" s="721">
        <v>6.87</v>
      </c>
    </row>
    <row r="4954" spans="1:4">
      <c r="A4954" s="1079">
        <v>9895</v>
      </c>
      <c r="B4954" s="1080" t="s">
        <v>8105</v>
      </c>
      <c r="C4954" s="1079" t="s">
        <v>30</v>
      </c>
      <c r="D4954" s="718">
        <v>11.6</v>
      </c>
    </row>
    <row r="4955" spans="1:4">
      <c r="A4955" s="719">
        <v>9894</v>
      </c>
      <c r="B4955" s="720" t="s">
        <v>8106</v>
      </c>
      <c r="C4955" s="719" t="s">
        <v>30</v>
      </c>
      <c r="D4955" s="721">
        <v>22.68</v>
      </c>
    </row>
    <row r="4956" spans="1:4">
      <c r="A4956" s="1079">
        <v>9897</v>
      </c>
      <c r="B4956" s="1080" t="s">
        <v>8107</v>
      </c>
      <c r="C4956" s="1079" t="s">
        <v>30</v>
      </c>
      <c r="D4956" s="718">
        <v>26.67</v>
      </c>
    </row>
    <row r="4957" spans="1:4">
      <c r="A4957" s="719">
        <v>9910</v>
      </c>
      <c r="B4957" s="720" t="s">
        <v>8108</v>
      </c>
      <c r="C4957" s="719" t="s">
        <v>30</v>
      </c>
      <c r="D4957" s="721">
        <v>61.71</v>
      </c>
    </row>
    <row r="4958" spans="1:4">
      <c r="A4958" s="1079">
        <v>9909</v>
      </c>
      <c r="B4958" s="1080" t="s">
        <v>8109</v>
      </c>
      <c r="C4958" s="1079" t="s">
        <v>30</v>
      </c>
      <c r="D4958" s="718">
        <v>128.22999999999999</v>
      </c>
    </row>
    <row r="4959" spans="1:4">
      <c r="A4959" s="719">
        <v>9907</v>
      </c>
      <c r="B4959" s="720" t="s">
        <v>8110</v>
      </c>
      <c r="C4959" s="719" t="s">
        <v>30</v>
      </c>
      <c r="D4959" s="721">
        <v>190.36</v>
      </c>
    </row>
    <row r="4960" spans="1:4" ht="30">
      <c r="A4960" s="1079">
        <v>20973</v>
      </c>
      <c r="B4960" s="1080" t="s">
        <v>8111</v>
      </c>
      <c r="C4960" s="1079" t="s">
        <v>30</v>
      </c>
      <c r="D4960" s="718">
        <v>77.16</v>
      </c>
    </row>
    <row r="4961" spans="1:4" ht="30">
      <c r="A4961" s="719">
        <v>20974</v>
      </c>
      <c r="B4961" s="720" t="s">
        <v>8112</v>
      </c>
      <c r="C4961" s="719" t="s">
        <v>30</v>
      </c>
      <c r="D4961" s="721">
        <v>110.39</v>
      </c>
    </row>
    <row r="4962" spans="1:4">
      <c r="A4962" s="1079">
        <v>37989</v>
      </c>
      <c r="B4962" s="1080" t="s">
        <v>8754</v>
      </c>
      <c r="C4962" s="1079" t="s">
        <v>30</v>
      </c>
      <c r="D4962" s="718">
        <v>9.42</v>
      </c>
    </row>
    <row r="4963" spans="1:4">
      <c r="A4963" s="719">
        <v>37990</v>
      </c>
      <c r="B4963" s="720" t="s">
        <v>8755</v>
      </c>
      <c r="C4963" s="719" t="s">
        <v>30</v>
      </c>
      <c r="D4963" s="721">
        <v>10.95</v>
      </c>
    </row>
    <row r="4964" spans="1:4">
      <c r="A4964" s="1079">
        <v>37991</v>
      </c>
      <c r="B4964" s="1080" t="s">
        <v>8756</v>
      </c>
      <c r="C4964" s="1079" t="s">
        <v>30</v>
      </c>
      <c r="D4964" s="718">
        <v>17.32</v>
      </c>
    </row>
    <row r="4965" spans="1:4">
      <c r="A4965" s="719">
        <v>37992</v>
      </c>
      <c r="B4965" s="720" t="s">
        <v>8757</v>
      </c>
      <c r="C4965" s="719" t="s">
        <v>30</v>
      </c>
      <c r="D4965" s="721">
        <v>26.46</v>
      </c>
    </row>
    <row r="4966" spans="1:4">
      <c r="A4966" s="1079">
        <v>37993</v>
      </c>
      <c r="B4966" s="1080" t="s">
        <v>8758</v>
      </c>
      <c r="C4966" s="1079" t="s">
        <v>30</v>
      </c>
      <c r="D4966" s="718">
        <v>39.270000000000003</v>
      </c>
    </row>
    <row r="4967" spans="1:4">
      <c r="A4967" s="719">
        <v>37994</v>
      </c>
      <c r="B4967" s="720" t="s">
        <v>8759</v>
      </c>
      <c r="C4967" s="719" t="s">
        <v>30</v>
      </c>
      <c r="D4967" s="721">
        <v>94.36</v>
      </c>
    </row>
    <row r="4968" spans="1:4">
      <c r="A4968" s="1079">
        <v>37995</v>
      </c>
      <c r="B4968" s="1080" t="s">
        <v>8760</v>
      </c>
      <c r="C4968" s="1079" t="s">
        <v>30</v>
      </c>
      <c r="D4968" s="718">
        <v>136.96</v>
      </c>
    </row>
    <row r="4969" spans="1:4">
      <c r="A4969" s="719">
        <v>37996</v>
      </c>
      <c r="B4969" s="720" t="s">
        <v>8761</v>
      </c>
      <c r="C4969" s="719" t="s">
        <v>30</v>
      </c>
      <c r="D4969" s="721">
        <v>201.94</v>
      </c>
    </row>
    <row r="4970" spans="1:4">
      <c r="A4970" s="1079">
        <v>13883</v>
      </c>
      <c r="B4970" s="1080" t="s">
        <v>8113</v>
      </c>
      <c r="C4970" s="1079" t="s">
        <v>30</v>
      </c>
      <c r="D4970" s="718">
        <v>93542.42</v>
      </c>
    </row>
    <row r="4971" spans="1:4">
      <c r="A4971" s="719">
        <v>38604</v>
      </c>
      <c r="B4971" s="720" t="s">
        <v>8114</v>
      </c>
      <c r="C4971" s="719" t="s">
        <v>30</v>
      </c>
      <c r="D4971" s="721">
        <v>116505.84</v>
      </c>
    </row>
    <row r="4972" spans="1:4" ht="30">
      <c r="A4972" s="1079">
        <v>10601</v>
      </c>
      <c r="B4972" s="1080" t="s">
        <v>8115</v>
      </c>
      <c r="C4972" s="1079" t="s">
        <v>30</v>
      </c>
      <c r="D4972" s="718">
        <v>2266271.06</v>
      </c>
    </row>
    <row r="4973" spans="1:4">
      <c r="A4973" s="719">
        <v>26034</v>
      </c>
      <c r="B4973" s="720" t="s">
        <v>8116</v>
      </c>
      <c r="C4973" s="719" t="s">
        <v>30</v>
      </c>
      <c r="D4973" s="721">
        <v>5967011.7300000004</v>
      </c>
    </row>
    <row r="4974" spans="1:4">
      <c r="A4974" s="1079">
        <v>13894</v>
      </c>
      <c r="B4974" s="1080" t="s">
        <v>8117</v>
      </c>
      <c r="C4974" s="1079" t="s">
        <v>30</v>
      </c>
      <c r="D4974" s="718">
        <v>382833.01</v>
      </c>
    </row>
    <row r="4975" spans="1:4">
      <c r="A4975" s="719">
        <v>13895</v>
      </c>
      <c r="B4975" s="720" t="s">
        <v>8118</v>
      </c>
      <c r="C4975" s="719" t="s">
        <v>30</v>
      </c>
      <c r="D4975" s="721">
        <v>514782.79</v>
      </c>
    </row>
    <row r="4976" spans="1:4">
      <c r="A4976" s="1079">
        <v>13892</v>
      </c>
      <c r="B4976" s="1080" t="s">
        <v>8119</v>
      </c>
      <c r="C4976" s="1079" t="s">
        <v>30</v>
      </c>
      <c r="D4976" s="718">
        <v>630853.72</v>
      </c>
    </row>
    <row r="4977" spans="1:4">
      <c r="A4977" s="719">
        <v>9914</v>
      </c>
      <c r="B4977" s="720" t="s">
        <v>8120</v>
      </c>
      <c r="C4977" s="719" t="s">
        <v>30</v>
      </c>
      <c r="D4977" s="721">
        <v>682500</v>
      </c>
    </row>
    <row r="4978" spans="1:4" ht="30">
      <c r="A4978" s="1079">
        <v>36485</v>
      </c>
      <c r="B4978" s="1080" t="s">
        <v>8121</v>
      </c>
      <c r="C4978" s="1079" t="s">
        <v>30</v>
      </c>
      <c r="D4978" s="718">
        <v>372817.95</v>
      </c>
    </row>
    <row r="4979" spans="1:4">
      <c r="A4979" s="719">
        <v>9912</v>
      </c>
      <c r="B4979" s="720" t="s">
        <v>8122</v>
      </c>
      <c r="C4979" s="719" t="s">
        <v>30</v>
      </c>
      <c r="D4979" s="721">
        <v>1845000</v>
      </c>
    </row>
    <row r="4980" spans="1:4">
      <c r="A4980" s="1079">
        <v>9921</v>
      </c>
      <c r="B4980" s="1080" t="s">
        <v>8123</v>
      </c>
      <c r="C4980" s="1079" t="s">
        <v>30</v>
      </c>
      <c r="D4980" s="718">
        <v>951738.26</v>
      </c>
    </row>
    <row r="4981" spans="1:4">
      <c r="A4981" s="719">
        <v>21112</v>
      </c>
      <c r="B4981" s="720" t="s">
        <v>3027</v>
      </c>
      <c r="C4981" s="719" t="s">
        <v>30</v>
      </c>
      <c r="D4981" s="721">
        <v>106.06</v>
      </c>
    </row>
    <row r="4982" spans="1:4">
      <c r="A4982" s="1079">
        <v>10228</v>
      </c>
      <c r="B4982" s="1080" t="s">
        <v>3028</v>
      </c>
      <c r="C4982" s="1079" t="s">
        <v>30</v>
      </c>
      <c r="D4982" s="718">
        <v>123.22</v>
      </c>
    </row>
    <row r="4983" spans="1:4">
      <c r="A4983" s="719">
        <v>11781</v>
      </c>
      <c r="B4983" s="720" t="s">
        <v>3029</v>
      </c>
      <c r="C4983" s="719" t="s">
        <v>30</v>
      </c>
      <c r="D4983" s="721">
        <v>99.82</v>
      </c>
    </row>
    <row r="4984" spans="1:4">
      <c r="A4984" s="1079">
        <v>11746</v>
      </c>
      <c r="B4984" s="1080" t="s">
        <v>3030</v>
      </c>
      <c r="C4984" s="1079" t="s">
        <v>30</v>
      </c>
      <c r="D4984" s="718">
        <v>40.86</v>
      </c>
    </row>
    <row r="4985" spans="1:4">
      <c r="A4985" s="719">
        <v>11751</v>
      </c>
      <c r="B4985" s="720" t="s">
        <v>3031</v>
      </c>
      <c r="C4985" s="719" t="s">
        <v>30</v>
      </c>
      <c r="D4985" s="721">
        <v>73.38</v>
      </c>
    </row>
    <row r="4986" spans="1:4">
      <c r="A4986" s="1079">
        <v>11750</v>
      </c>
      <c r="B4986" s="1080" t="s">
        <v>3032</v>
      </c>
      <c r="C4986" s="1079" t="s">
        <v>30</v>
      </c>
      <c r="D4986" s="718">
        <v>60.9</v>
      </c>
    </row>
    <row r="4987" spans="1:4">
      <c r="A4987" s="719">
        <v>11748</v>
      </c>
      <c r="B4987" s="720" t="s">
        <v>3033</v>
      </c>
      <c r="C4987" s="719" t="s">
        <v>30</v>
      </c>
      <c r="D4987" s="721">
        <v>26.22</v>
      </c>
    </row>
    <row r="4988" spans="1:4">
      <c r="A4988" s="1079">
        <v>11747</v>
      </c>
      <c r="B4988" s="1080" t="s">
        <v>3034</v>
      </c>
      <c r="C4988" s="1079" t="s">
        <v>30</v>
      </c>
      <c r="D4988" s="718">
        <v>113.15</v>
      </c>
    </row>
    <row r="4989" spans="1:4">
      <c r="A4989" s="719">
        <v>11749</v>
      </c>
      <c r="B4989" s="720" t="s">
        <v>3035</v>
      </c>
      <c r="C4989" s="719" t="s">
        <v>30</v>
      </c>
      <c r="D4989" s="721">
        <v>30.26</v>
      </c>
    </row>
    <row r="4990" spans="1:4">
      <c r="A4990" s="1079">
        <v>10236</v>
      </c>
      <c r="B4990" s="1080" t="s">
        <v>8124</v>
      </c>
      <c r="C4990" s="1079" t="s">
        <v>30</v>
      </c>
      <c r="D4990" s="718">
        <v>65.150000000000006</v>
      </c>
    </row>
    <row r="4991" spans="1:4">
      <c r="A4991" s="719">
        <v>10233</v>
      </c>
      <c r="B4991" s="720" t="s">
        <v>11708</v>
      </c>
      <c r="C4991" s="719" t="s">
        <v>30</v>
      </c>
      <c r="D4991" s="721">
        <v>61.05</v>
      </c>
    </row>
    <row r="4992" spans="1:4">
      <c r="A4992" s="1079">
        <v>10234</v>
      </c>
      <c r="B4992" s="1080" t="s">
        <v>8125</v>
      </c>
      <c r="C4992" s="1079" t="s">
        <v>30</v>
      </c>
      <c r="D4992" s="718">
        <v>38.450000000000003</v>
      </c>
    </row>
    <row r="4993" spans="1:4">
      <c r="A4993" s="719">
        <v>10231</v>
      </c>
      <c r="B4993" s="720" t="s">
        <v>8126</v>
      </c>
      <c r="C4993" s="719" t="s">
        <v>30</v>
      </c>
      <c r="D4993" s="721">
        <v>176.35</v>
      </c>
    </row>
    <row r="4994" spans="1:4">
      <c r="A4994" s="1079">
        <v>10232</v>
      </c>
      <c r="B4994" s="1080" t="s">
        <v>8127</v>
      </c>
      <c r="C4994" s="1079" t="s">
        <v>30</v>
      </c>
      <c r="D4994" s="718">
        <v>98.68</v>
      </c>
    </row>
    <row r="4995" spans="1:4">
      <c r="A4995" s="719">
        <v>10229</v>
      </c>
      <c r="B4995" s="720" t="s">
        <v>8128</v>
      </c>
      <c r="C4995" s="719" t="s">
        <v>30</v>
      </c>
      <c r="D4995" s="721">
        <v>34.78</v>
      </c>
    </row>
    <row r="4996" spans="1:4">
      <c r="A4996" s="1079">
        <v>10235</v>
      </c>
      <c r="B4996" s="1080" t="s">
        <v>8129</v>
      </c>
      <c r="C4996" s="1079" t="s">
        <v>30</v>
      </c>
      <c r="D4996" s="718">
        <v>241.76</v>
      </c>
    </row>
    <row r="4997" spans="1:4">
      <c r="A4997" s="719">
        <v>10230</v>
      </c>
      <c r="B4997" s="720" t="s">
        <v>8130</v>
      </c>
      <c r="C4997" s="719" t="s">
        <v>30</v>
      </c>
      <c r="D4997" s="721">
        <v>425.48</v>
      </c>
    </row>
    <row r="4998" spans="1:4">
      <c r="A4998" s="1079">
        <v>10409</v>
      </c>
      <c r="B4998" s="1080" t="s">
        <v>8131</v>
      </c>
      <c r="C4998" s="1079" t="s">
        <v>30</v>
      </c>
      <c r="D4998" s="718">
        <v>126.4</v>
      </c>
    </row>
    <row r="4999" spans="1:4">
      <c r="A4999" s="719">
        <v>10411</v>
      </c>
      <c r="B4999" s="720" t="s">
        <v>8132</v>
      </c>
      <c r="C4999" s="719" t="s">
        <v>30</v>
      </c>
      <c r="D4999" s="721">
        <v>113.11</v>
      </c>
    </row>
    <row r="5000" spans="1:4">
      <c r="A5000" s="1079">
        <v>10404</v>
      </c>
      <c r="B5000" s="1080" t="s">
        <v>8133</v>
      </c>
      <c r="C5000" s="1079" t="s">
        <v>30</v>
      </c>
      <c r="D5000" s="718">
        <v>45.87</v>
      </c>
    </row>
    <row r="5001" spans="1:4">
      <c r="A5001" s="719">
        <v>10410</v>
      </c>
      <c r="B5001" s="720" t="s">
        <v>8134</v>
      </c>
      <c r="C5001" s="719" t="s">
        <v>30</v>
      </c>
      <c r="D5001" s="721">
        <v>75.55</v>
      </c>
    </row>
    <row r="5002" spans="1:4">
      <c r="A5002" s="1079">
        <v>10405</v>
      </c>
      <c r="B5002" s="1080" t="s">
        <v>8135</v>
      </c>
      <c r="C5002" s="1079" t="s">
        <v>30</v>
      </c>
      <c r="D5002" s="718">
        <v>253.25</v>
      </c>
    </row>
    <row r="5003" spans="1:4">
      <c r="A5003" s="719">
        <v>10408</v>
      </c>
      <c r="B5003" s="720" t="s">
        <v>8136</v>
      </c>
      <c r="C5003" s="719" t="s">
        <v>30</v>
      </c>
      <c r="D5003" s="721">
        <v>177.09</v>
      </c>
    </row>
    <row r="5004" spans="1:4">
      <c r="A5004" s="1079">
        <v>10412</v>
      </c>
      <c r="B5004" s="1080" t="s">
        <v>8137</v>
      </c>
      <c r="C5004" s="1079" t="s">
        <v>30</v>
      </c>
      <c r="D5004" s="718">
        <v>55.59</v>
      </c>
    </row>
    <row r="5005" spans="1:4">
      <c r="A5005" s="719">
        <v>10406</v>
      </c>
      <c r="B5005" s="720" t="s">
        <v>8138</v>
      </c>
      <c r="C5005" s="719" t="s">
        <v>30</v>
      </c>
      <c r="D5005" s="721">
        <v>349.79</v>
      </c>
    </row>
    <row r="5006" spans="1:4">
      <c r="A5006" s="1079">
        <v>10407</v>
      </c>
      <c r="B5006" s="1080" t="s">
        <v>8139</v>
      </c>
      <c r="C5006" s="1079" t="s">
        <v>30</v>
      </c>
      <c r="D5006" s="718">
        <v>542.53</v>
      </c>
    </row>
    <row r="5007" spans="1:4">
      <c r="A5007" s="719">
        <v>10416</v>
      </c>
      <c r="B5007" s="720" t="s">
        <v>8140</v>
      </c>
      <c r="C5007" s="719" t="s">
        <v>30</v>
      </c>
      <c r="D5007" s="721">
        <v>67.290000000000006</v>
      </c>
    </row>
    <row r="5008" spans="1:4">
      <c r="A5008" s="1079">
        <v>10419</v>
      </c>
      <c r="B5008" s="1080" t="s">
        <v>8141</v>
      </c>
      <c r="C5008" s="1079" t="s">
        <v>30</v>
      </c>
      <c r="D5008" s="718">
        <v>58.41</v>
      </c>
    </row>
    <row r="5009" spans="1:4">
      <c r="A5009" s="719">
        <v>21092</v>
      </c>
      <c r="B5009" s="720" t="s">
        <v>8142</v>
      </c>
      <c r="C5009" s="719" t="s">
        <v>30</v>
      </c>
      <c r="D5009" s="721">
        <v>33.39</v>
      </c>
    </row>
    <row r="5010" spans="1:4">
      <c r="A5010" s="1079">
        <v>10418</v>
      </c>
      <c r="B5010" s="1080" t="s">
        <v>8143</v>
      </c>
      <c r="C5010" s="1079" t="s">
        <v>30</v>
      </c>
      <c r="D5010" s="718">
        <v>38.93</v>
      </c>
    </row>
    <row r="5011" spans="1:4">
      <c r="A5011" s="719">
        <v>12657</v>
      </c>
      <c r="B5011" s="720" t="s">
        <v>8144</v>
      </c>
      <c r="C5011" s="719" t="s">
        <v>30</v>
      </c>
      <c r="D5011" s="721">
        <v>157.12</v>
      </c>
    </row>
    <row r="5012" spans="1:4">
      <c r="A5012" s="1079">
        <v>10417</v>
      </c>
      <c r="B5012" s="1080" t="s">
        <v>8145</v>
      </c>
      <c r="C5012" s="1079" t="s">
        <v>30</v>
      </c>
      <c r="D5012" s="718">
        <v>98.05</v>
      </c>
    </row>
    <row r="5013" spans="1:4">
      <c r="A5013" s="719">
        <v>10413</v>
      </c>
      <c r="B5013" s="720" t="s">
        <v>8146</v>
      </c>
      <c r="C5013" s="719" t="s">
        <v>30</v>
      </c>
      <c r="D5013" s="721">
        <v>35.630000000000003</v>
      </c>
    </row>
    <row r="5014" spans="1:4">
      <c r="A5014" s="1079">
        <v>10414</v>
      </c>
      <c r="B5014" s="1080" t="s">
        <v>8147</v>
      </c>
      <c r="C5014" s="1079" t="s">
        <v>30</v>
      </c>
      <c r="D5014" s="718">
        <v>214.55</v>
      </c>
    </row>
    <row r="5015" spans="1:4">
      <c r="A5015" s="719">
        <v>10415</v>
      </c>
      <c r="B5015" s="720" t="s">
        <v>8148</v>
      </c>
      <c r="C5015" s="719" t="s">
        <v>30</v>
      </c>
      <c r="D5015" s="721">
        <v>372.37</v>
      </c>
    </row>
    <row r="5016" spans="1:4">
      <c r="A5016" s="1079">
        <v>38643</v>
      </c>
      <c r="B5016" s="1080" t="s">
        <v>8149</v>
      </c>
      <c r="C5016" s="1079" t="s">
        <v>30</v>
      </c>
      <c r="D5016" s="718">
        <v>31.66</v>
      </c>
    </row>
    <row r="5017" spans="1:4">
      <c r="A5017" s="719">
        <v>6157</v>
      </c>
      <c r="B5017" s="720" t="s">
        <v>3036</v>
      </c>
      <c r="C5017" s="719" t="s">
        <v>30</v>
      </c>
      <c r="D5017" s="721">
        <v>43.25</v>
      </c>
    </row>
    <row r="5018" spans="1:4">
      <c r="A5018" s="1079">
        <v>37588</v>
      </c>
      <c r="B5018" s="1080" t="s">
        <v>3037</v>
      </c>
      <c r="C5018" s="1079" t="s">
        <v>30</v>
      </c>
      <c r="D5018" s="718">
        <v>20.29</v>
      </c>
    </row>
    <row r="5019" spans="1:4">
      <c r="A5019" s="719">
        <v>6152</v>
      </c>
      <c r="B5019" s="720" t="s">
        <v>8150</v>
      </c>
      <c r="C5019" s="719" t="s">
        <v>30</v>
      </c>
      <c r="D5019" s="721">
        <v>2.33</v>
      </c>
    </row>
    <row r="5020" spans="1:4">
      <c r="A5020" s="1079">
        <v>6158</v>
      </c>
      <c r="B5020" s="1080" t="s">
        <v>3038</v>
      </c>
      <c r="C5020" s="1079" t="s">
        <v>30</v>
      </c>
      <c r="D5020" s="718">
        <v>2.81</v>
      </c>
    </row>
    <row r="5021" spans="1:4">
      <c r="A5021" s="719">
        <v>6153</v>
      </c>
      <c r="B5021" s="720" t="s">
        <v>8151</v>
      </c>
      <c r="C5021" s="719" t="s">
        <v>30</v>
      </c>
      <c r="D5021" s="721">
        <v>2.19</v>
      </c>
    </row>
    <row r="5022" spans="1:4">
      <c r="A5022" s="1079">
        <v>6156</v>
      </c>
      <c r="B5022" s="1080" t="s">
        <v>8152</v>
      </c>
      <c r="C5022" s="1079" t="s">
        <v>30</v>
      </c>
      <c r="D5022" s="718">
        <v>2.77</v>
      </c>
    </row>
    <row r="5023" spans="1:4">
      <c r="A5023" s="719">
        <v>6154</v>
      </c>
      <c r="B5023" s="720" t="s">
        <v>3039</v>
      </c>
      <c r="C5023" s="719" t="s">
        <v>30</v>
      </c>
      <c r="D5023" s="721">
        <v>5.22</v>
      </c>
    </row>
    <row r="5024" spans="1:4">
      <c r="A5024" s="1079">
        <v>6155</v>
      </c>
      <c r="B5024" s="1080" t="s">
        <v>3040</v>
      </c>
      <c r="C5024" s="1079" t="s">
        <v>30</v>
      </c>
      <c r="D5024" s="718">
        <v>10.79</v>
      </c>
    </row>
    <row r="5025" spans="1:4">
      <c r="A5025" s="719">
        <v>3115</v>
      </c>
      <c r="B5025" s="720" t="s">
        <v>9801</v>
      </c>
      <c r="C5025" s="719" t="s">
        <v>30</v>
      </c>
      <c r="D5025" s="721">
        <v>14.94</v>
      </c>
    </row>
    <row r="5026" spans="1:4">
      <c r="A5026" s="1079">
        <v>3116</v>
      </c>
      <c r="B5026" s="1080" t="s">
        <v>9802</v>
      </c>
      <c r="C5026" s="1079" t="s">
        <v>30</v>
      </c>
      <c r="D5026" s="718">
        <v>15.4</v>
      </c>
    </row>
    <row r="5027" spans="1:4">
      <c r="A5027" s="719">
        <v>38166</v>
      </c>
      <c r="B5027" s="720" t="s">
        <v>9803</v>
      </c>
      <c r="C5027" s="719" t="s">
        <v>30</v>
      </c>
      <c r="D5027" s="721">
        <v>31.52</v>
      </c>
    </row>
    <row r="5028" spans="1:4">
      <c r="A5028" s="1079">
        <v>38108</v>
      </c>
      <c r="B5028" s="1080" t="s">
        <v>11709</v>
      </c>
      <c r="C5028" s="1079" t="s">
        <v>30</v>
      </c>
      <c r="D5028" s="718">
        <v>27.03</v>
      </c>
    </row>
    <row r="5029" spans="1:4" ht="30">
      <c r="A5029" s="719">
        <v>38087</v>
      </c>
      <c r="B5029" s="720" t="s">
        <v>11037</v>
      </c>
      <c r="C5029" s="719" t="s">
        <v>30</v>
      </c>
      <c r="D5029" s="721">
        <v>34.76</v>
      </c>
    </row>
    <row r="5030" spans="1:4">
      <c r="A5030" s="1079">
        <v>38109</v>
      </c>
      <c r="B5030" s="1080" t="s">
        <v>11710</v>
      </c>
      <c r="C5030" s="1079" t="s">
        <v>30</v>
      </c>
      <c r="D5030" s="718">
        <v>43.2</v>
      </c>
    </row>
    <row r="5031" spans="1:4" ht="30">
      <c r="A5031" s="719">
        <v>38088</v>
      </c>
      <c r="B5031" s="720" t="s">
        <v>11038</v>
      </c>
      <c r="C5031" s="719" t="s">
        <v>30</v>
      </c>
      <c r="D5031" s="721">
        <v>45.42</v>
      </c>
    </row>
    <row r="5032" spans="1:4">
      <c r="A5032" s="1079">
        <v>38110</v>
      </c>
      <c r="B5032" s="1080" t="s">
        <v>11711</v>
      </c>
      <c r="C5032" s="1079" t="s">
        <v>30</v>
      </c>
      <c r="D5032" s="718">
        <v>16.61</v>
      </c>
    </row>
    <row r="5033" spans="1:4" ht="30">
      <c r="A5033" s="719">
        <v>38089</v>
      </c>
      <c r="B5033" s="720" t="s">
        <v>11039</v>
      </c>
      <c r="C5033" s="719" t="s">
        <v>30</v>
      </c>
      <c r="D5033" s="721">
        <v>28.95</v>
      </c>
    </row>
    <row r="5034" spans="1:4">
      <c r="A5034" s="1079">
        <v>38111</v>
      </c>
      <c r="B5034" s="1080" t="s">
        <v>11712</v>
      </c>
      <c r="C5034" s="1079" t="s">
        <v>30</v>
      </c>
      <c r="D5034" s="718">
        <v>18.579999999999998</v>
      </c>
    </row>
    <row r="5035" spans="1:4" ht="30">
      <c r="A5035" s="719">
        <v>38090</v>
      </c>
      <c r="B5035" s="720" t="s">
        <v>11040</v>
      </c>
      <c r="C5035" s="719" t="s">
        <v>30</v>
      </c>
      <c r="D5035" s="721">
        <v>29.93</v>
      </c>
    </row>
    <row r="5036" spans="1:4">
      <c r="A5036" s="1079">
        <v>11786</v>
      </c>
      <c r="B5036" s="1080" t="s">
        <v>3041</v>
      </c>
      <c r="C5036" s="1079" t="s">
        <v>30</v>
      </c>
      <c r="D5036" s="718">
        <v>258.91000000000003</v>
      </c>
    </row>
    <row r="5037" spans="1:4">
      <c r="A5037" s="719">
        <v>13726</v>
      </c>
      <c r="B5037" s="720" t="s">
        <v>3042</v>
      </c>
      <c r="C5037" s="719" t="s">
        <v>30</v>
      </c>
      <c r="D5037" s="721">
        <v>38397.949999999997</v>
      </c>
    </row>
    <row r="5038" spans="1:4">
      <c r="A5038" s="1079">
        <v>38400</v>
      </c>
      <c r="B5038" s="1080" t="s">
        <v>3043</v>
      </c>
      <c r="C5038" s="1079" t="s">
        <v>30</v>
      </c>
      <c r="D5038" s="718">
        <v>12.94</v>
      </c>
    </row>
    <row r="5039" spans="1:4">
      <c r="A5039" s="719">
        <v>12627</v>
      </c>
      <c r="B5039" s="720" t="s">
        <v>3044</v>
      </c>
      <c r="C5039" s="719" t="s">
        <v>30</v>
      </c>
      <c r="D5039" s="721">
        <v>0.38</v>
      </c>
    </row>
    <row r="5040" spans="1:4">
      <c r="A5040" s="1079">
        <v>6138</v>
      </c>
      <c r="B5040" s="1080" t="s">
        <v>3045</v>
      </c>
      <c r="C5040" s="1079" t="s">
        <v>30</v>
      </c>
      <c r="D5040" s="718">
        <v>1.43</v>
      </c>
    </row>
    <row r="5041" spans="1:4">
      <c r="A5041" s="719">
        <v>10615</v>
      </c>
      <c r="B5041" s="720" t="s">
        <v>3046</v>
      </c>
      <c r="C5041" s="719" t="s">
        <v>30</v>
      </c>
      <c r="D5041" s="721">
        <v>39216.699999999997</v>
      </c>
    </row>
    <row r="5042" spans="1:4">
      <c r="A5042" s="1079">
        <v>13860</v>
      </c>
      <c r="B5042" s="1080" t="s">
        <v>3047</v>
      </c>
      <c r="C5042" s="1079" t="s">
        <v>30</v>
      </c>
      <c r="D5042" s="718">
        <v>42458.68</v>
      </c>
    </row>
    <row r="5043" spans="1:4">
      <c r="A5043" s="719">
        <v>13532</v>
      </c>
      <c r="B5043" s="720" t="s">
        <v>8153</v>
      </c>
      <c r="C5043" s="719" t="s">
        <v>30</v>
      </c>
      <c r="D5043" s="721">
        <v>46176.31</v>
      </c>
    </row>
    <row r="5044" spans="1:4">
      <c r="A5044" s="1079">
        <v>39996</v>
      </c>
      <c r="B5044" s="1080" t="s">
        <v>11713</v>
      </c>
      <c r="C5044" s="1079" t="s">
        <v>29</v>
      </c>
      <c r="D5044" s="718">
        <v>1.92</v>
      </c>
    </row>
    <row r="5045" spans="1:4">
      <c r="A5045" s="719">
        <v>10478</v>
      </c>
      <c r="B5045" s="720" t="s">
        <v>8154</v>
      </c>
      <c r="C5045" s="719" t="s">
        <v>1415</v>
      </c>
      <c r="D5045" s="721">
        <v>22.26</v>
      </c>
    </row>
    <row r="5046" spans="1:4">
      <c r="A5046" s="1079">
        <v>40514</v>
      </c>
      <c r="B5046" s="1080" t="s">
        <v>8155</v>
      </c>
      <c r="C5046" s="1079" t="s">
        <v>1415</v>
      </c>
      <c r="D5046" s="718">
        <v>19.72</v>
      </c>
    </row>
    <row r="5047" spans="1:4">
      <c r="A5047" s="719">
        <v>10475</v>
      </c>
      <c r="B5047" s="720" t="s">
        <v>8156</v>
      </c>
      <c r="C5047" s="719" t="s">
        <v>1415</v>
      </c>
      <c r="D5047" s="721">
        <v>19.579999999999998</v>
      </c>
    </row>
    <row r="5048" spans="1:4">
      <c r="A5048" s="1079">
        <v>10481</v>
      </c>
      <c r="B5048" s="1080" t="s">
        <v>8157</v>
      </c>
      <c r="C5048" s="1079" t="s">
        <v>1415</v>
      </c>
      <c r="D5048" s="718">
        <v>21.36</v>
      </c>
    </row>
    <row r="5049" spans="1:4">
      <c r="A5049" s="719">
        <v>4031</v>
      </c>
      <c r="B5049" s="720" t="s">
        <v>12027</v>
      </c>
      <c r="C5049" s="719" t="s">
        <v>0</v>
      </c>
      <c r="D5049" s="721">
        <v>26.09</v>
      </c>
    </row>
    <row r="5050" spans="1:4">
      <c r="A5050" s="1079">
        <v>4030</v>
      </c>
      <c r="B5050" s="1080" t="s">
        <v>3048</v>
      </c>
      <c r="C5050" s="1079" t="s">
        <v>0</v>
      </c>
      <c r="D5050" s="718">
        <v>5.55</v>
      </c>
    </row>
    <row r="5051" spans="1:4">
      <c r="A5051" s="719">
        <v>39399</v>
      </c>
      <c r="B5051" s="720" t="s">
        <v>8158</v>
      </c>
      <c r="C5051" s="719" t="s">
        <v>30</v>
      </c>
      <c r="D5051" s="721">
        <v>960.78</v>
      </c>
    </row>
    <row r="5052" spans="1:4">
      <c r="A5052" s="1079">
        <v>39400</v>
      </c>
      <c r="B5052" s="1080" t="s">
        <v>8159</v>
      </c>
      <c r="C5052" s="1079" t="s">
        <v>30</v>
      </c>
      <c r="D5052" s="718">
        <v>1044.33</v>
      </c>
    </row>
    <row r="5053" spans="1:4">
      <c r="A5053" s="719">
        <v>39401</v>
      </c>
      <c r="B5053" s="720" t="s">
        <v>8160</v>
      </c>
      <c r="C5053" s="719" t="s">
        <v>30</v>
      </c>
      <c r="D5053" s="721">
        <v>1171.48</v>
      </c>
    </row>
    <row r="5054" spans="1:4">
      <c r="A5054" s="1079">
        <v>11652</v>
      </c>
      <c r="B5054" s="1080" t="s">
        <v>8161</v>
      </c>
      <c r="C5054" s="1079" t="s">
        <v>30</v>
      </c>
      <c r="D5054" s="718">
        <v>2520.3200000000002</v>
      </c>
    </row>
    <row r="5055" spans="1:4">
      <c r="A5055" s="719">
        <v>13896</v>
      </c>
      <c r="B5055" s="720" t="s">
        <v>8162</v>
      </c>
      <c r="C5055" s="719" t="s">
        <v>30</v>
      </c>
      <c r="D5055" s="721">
        <v>2260.94</v>
      </c>
    </row>
    <row r="5056" spans="1:4">
      <c r="A5056" s="1079">
        <v>13475</v>
      </c>
      <c r="B5056" s="1080" t="s">
        <v>8163</v>
      </c>
      <c r="C5056" s="1079" t="s">
        <v>30</v>
      </c>
      <c r="D5056" s="718">
        <v>2754.1</v>
      </c>
    </row>
    <row r="5057" spans="1:4">
      <c r="A5057" s="719">
        <v>25971</v>
      </c>
      <c r="B5057" s="720" t="s">
        <v>3049</v>
      </c>
      <c r="C5057" s="719" t="s">
        <v>30</v>
      </c>
      <c r="D5057" s="721">
        <v>1714526.34</v>
      </c>
    </row>
    <row r="5058" spans="1:4">
      <c r="A5058" s="1079">
        <v>25970</v>
      </c>
      <c r="B5058" s="1080" t="s">
        <v>3050</v>
      </c>
      <c r="C5058" s="1079" t="s">
        <v>30</v>
      </c>
      <c r="D5058" s="718">
        <v>721795.69</v>
      </c>
    </row>
    <row r="5059" spans="1:4">
      <c r="A5059" s="719">
        <v>13476</v>
      </c>
      <c r="B5059" s="720" t="s">
        <v>3051</v>
      </c>
      <c r="C5059" s="719" t="s">
        <v>30</v>
      </c>
      <c r="D5059" s="721">
        <v>727026.14</v>
      </c>
    </row>
    <row r="5060" spans="1:4">
      <c r="A5060" s="1079">
        <v>10488</v>
      </c>
      <c r="B5060" s="1080" t="s">
        <v>3052</v>
      </c>
      <c r="C5060" s="1079" t="s">
        <v>30</v>
      </c>
      <c r="D5060" s="718">
        <v>880800</v>
      </c>
    </row>
    <row r="5061" spans="1:4" ht="30">
      <c r="A5061" s="719">
        <v>13606</v>
      </c>
      <c r="B5061" s="720" t="s">
        <v>8164</v>
      </c>
      <c r="C5061" s="719" t="s">
        <v>30</v>
      </c>
      <c r="D5061" s="721">
        <v>780376.2</v>
      </c>
    </row>
    <row r="5062" spans="1:4">
      <c r="A5062" s="1079">
        <v>10489</v>
      </c>
      <c r="B5062" s="1080" t="s">
        <v>3053</v>
      </c>
      <c r="C5062" s="1079" t="s">
        <v>171</v>
      </c>
      <c r="D5062" s="718">
        <v>10.58</v>
      </c>
    </row>
    <row r="5063" spans="1:4">
      <c r="A5063" s="719">
        <v>41073</v>
      </c>
      <c r="B5063" s="720" t="s">
        <v>9119</v>
      </c>
      <c r="C5063" s="719" t="s">
        <v>161</v>
      </c>
      <c r="D5063" s="721">
        <v>1928.5</v>
      </c>
    </row>
    <row r="5064" spans="1:4">
      <c r="A5064" s="1079">
        <v>34391</v>
      </c>
      <c r="B5064" s="1080" t="s">
        <v>9804</v>
      </c>
      <c r="C5064" s="1079" t="s">
        <v>0</v>
      </c>
      <c r="D5064" s="718">
        <v>574.38</v>
      </c>
    </row>
    <row r="5065" spans="1:4">
      <c r="A5065" s="719">
        <v>10496</v>
      </c>
      <c r="B5065" s="720" t="s">
        <v>3054</v>
      </c>
      <c r="C5065" s="719" t="s">
        <v>0</v>
      </c>
      <c r="D5065" s="721">
        <v>500</v>
      </c>
    </row>
    <row r="5066" spans="1:4">
      <c r="A5066" s="1079">
        <v>10497</v>
      </c>
      <c r="B5066" s="1080" t="s">
        <v>8165</v>
      </c>
      <c r="C5066" s="1079" t="s">
        <v>0</v>
      </c>
      <c r="D5066" s="718">
        <v>1299.99</v>
      </c>
    </row>
    <row r="5067" spans="1:4">
      <c r="A5067" s="719">
        <v>10504</v>
      </c>
      <c r="B5067" s="720" t="s">
        <v>3055</v>
      </c>
      <c r="C5067" s="719" t="s">
        <v>0</v>
      </c>
      <c r="D5067" s="721">
        <v>1520</v>
      </c>
    </row>
    <row r="5068" spans="1:4">
      <c r="A5068" s="1079">
        <v>34390</v>
      </c>
      <c r="B5068" s="1080" t="s">
        <v>3056</v>
      </c>
      <c r="C5068" s="1079" t="s">
        <v>0</v>
      </c>
      <c r="D5068" s="718">
        <v>448</v>
      </c>
    </row>
    <row r="5069" spans="1:4">
      <c r="A5069" s="719">
        <v>34389</v>
      </c>
      <c r="B5069" s="720" t="s">
        <v>3057</v>
      </c>
      <c r="C5069" s="719" t="s">
        <v>0</v>
      </c>
      <c r="D5069" s="721">
        <v>140</v>
      </c>
    </row>
    <row r="5070" spans="1:4">
      <c r="A5070" s="1079">
        <v>34388</v>
      </c>
      <c r="B5070" s="1080" t="s">
        <v>3058</v>
      </c>
      <c r="C5070" s="1079" t="s">
        <v>0</v>
      </c>
      <c r="D5070" s="718">
        <v>198.97</v>
      </c>
    </row>
    <row r="5071" spans="1:4">
      <c r="A5071" s="719">
        <v>34387</v>
      </c>
      <c r="B5071" s="720" t="s">
        <v>3059</v>
      </c>
      <c r="C5071" s="719" t="s">
        <v>0</v>
      </c>
      <c r="D5071" s="721">
        <v>323</v>
      </c>
    </row>
    <row r="5072" spans="1:4">
      <c r="A5072" s="1079">
        <v>11188</v>
      </c>
      <c r="B5072" s="1080" t="s">
        <v>3060</v>
      </c>
      <c r="C5072" s="1079" t="s">
        <v>0</v>
      </c>
      <c r="D5072" s="718">
        <v>160</v>
      </c>
    </row>
    <row r="5073" spans="1:4">
      <c r="A5073" s="719">
        <v>11189</v>
      </c>
      <c r="B5073" s="720" t="s">
        <v>3061</v>
      </c>
      <c r="C5073" s="719" t="s">
        <v>0</v>
      </c>
      <c r="D5073" s="721">
        <v>240</v>
      </c>
    </row>
    <row r="5074" spans="1:4">
      <c r="A5074" s="1079">
        <v>21107</v>
      </c>
      <c r="B5074" s="1080" t="s">
        <v>3062</v>
      </c>
      <c r="C5074" s="1079" t="s">
        <v>0</v>
      </c>
      <c r="D5074" s="718">
        <v>172.71</v>
      </c>
    </row>
    <row r="5075" spans="1:4">
      <c r="A5075" s="719">
        <v>34386</v>
      </c>
      <c r="B5075" s="720" t="s">
        <v>3063</v>
      </c>
      <c r="C5075" s="719" t="s">
        <v>0</v>
      </c>
      <c r="D5075" s="721">
        <v>299.99</v>
      </c>
    </row>
    <row r="5076" spans="1:4">
      <c r="A5076" s="1079">
        <v>10490</v>
      </c>
      <c r="B5076" s="1080" t="s">
        <v>11714</v>
      </c>
      <c r="C5076" s="1079" t="s">
        <v>0</v>
      </c>
      <c r="D5076" s="718">
        <v>90</v>
      </c>
    </row>
    <row r="5077" spans="1:4">
      <c r="A5077" s="719">
        <v>10492</v>
      </c>
      <c r="B5077" s="720" t="s">
        <v>3064</v>
      </c>
      <c r="C5077" s="719" t="s">
        <v>0</v>
      </c>
      <c r="D5077" s="721">
        <v>119.99</v>
      </c>
    </row>
    <row r="5078" spans="1:4">
      <c r="A5078" s="1079">
        <v>10493</v>
      </c>
      <c r="B5078" s="1080" t="s">
        <v>3065</v>
      </c>
      <c r="C5078" s="1079" t="s">
        <v>0</v>
      </c>
      <c r="D5078" s="718">
        <v>140</v>
      </c>
    </row>
    <row r="5079" spans="1:4">
      <c r="A5079" s="719">
        <v>10491</v>
      </c>
      <c r="B5079" s="720" t="s">
        <v>3066</v>
      </c>
      <c r="C5079" s="719" t="s">
        <v>0</v>
      </c>
      <c r="D5079" s="721">
        <v>170</v>
      </c>
    </row>
    <row r="5080" spans="1:4">
      <c r="A5080" s="1079">
        <v>34385</v>
      </c>
      <c r="B5080" s="1080" t="s">
        <v>8166</v>
      </c>
      <c r="C5080" s="1079" t="s">
        <v>0</v>
      </c>
      <c r="D5080" s="718">
        <v>248</v>
      </c>
    </row>
    <row r="5081" spans="1:4">
      <c r="A5081" s="719">
        <v>10499</v>
      </c>
      <c r="B5081" s="720" t="s">
        <v>11715</v>
      </c>
      <c r="C5081" s="719" t="s">
        <v>0</v>
      </c>
      <c r="D5081" s="721">
        <v>99.99</v>
      </c>
    </row>
    <row r="5082" spans="1:4">
      <c r="A5082" s="1079">
        <v>34384</v>
      </c>
      <c r="B5082" s="1080" t="s">
        <v>3067</v>
      </c>
      <c r="C5082" s="1079" t="s">
        <v>0</v>
      </c>
      <c r="D5082" s="718">
        <v>299.99</v>
      </c>
    </row>
    <row r="5083" spans="1:4">
      <c r="A5083" s="719">
        <v>11185</v>
      </c>
      <c r="B5083" s="720" t="s">
        <v>3068</v>
      </c>
      <c r="C5083" s="719" t="s">
        <v>0</v>
      </c>
      <c r="D5083" s="721">
        <v>309.99</v>
      </c>
    </row>
    <row r="5084" spans="1:4">
      <c r="A5084" s="1079">
        <v>10507</v>
      </c>
      <c r="B5084" s="1080" t="s">
        <v>3069</v>
      </c>
      <c r="C5084" s="1079" t="s">
        <v>0</v>
      </c>
      <c r="D5084" s="718">
        <v>194.15</v>
      </c>
    </row>
    <row r="5085" spans="1:4">
      <c r="A5085" s="719">
        <v>10505</v>
      </c>
      <c r="B5085" s="720" t="s">
        <v>3070</v>
      </c>
      <c r="C5085" s="719" t="s">
        <v>0</v>
      </c>
      <c r="D5085" s="721">
        <v>114.56</v>
      </c>
    </row>
    <row r="5086" spans="1:4">
      <c r="A5086" s="1079">
        <v>10506</v>
      </c>
      <c r="B5086" s="1080" t="s">
        <v>3071</v>
      </c>
      <c r="C5086" s="1079" t="s">
        <v>0</v>
      </c>
      <c r="D5086" s="718">
        <v>149.55000000000001</v>
      </c>
    </row>
    <row r="5087" spans="1:4">
      <c r="A5087" s="719">
        <v>5031</v>
      </c>
      <c r="B5087" s="720" t="s">
        <v>8167</v>
      </c>
      <c r="C5087" s="719" t="s">
        <v>0</v>
      </c>
      <c r="D5087" s="721">
        <v>210</v>
      </c>
    </row>
    <row r="5088" spans="1:4">
      <c r="A5088" s="1079">
        <v>10502</v>
      </c>
      <c r="B5088" s="1080" t="s">
        <v>3072</v>
      </c>
      <c r="C5088" s="1079" t="s">
        <v>0</v>
      </c>
      <c r="D5088" s="718">
        <v>244.7</v>
      </c>
    </row>
    <row r="5089" spans="1:4">
      <c r="A5089" s="719">
        <v>10501</v>
      </c>
      <c r="B5089" s="720" t="s">
        <v>3073</v>
      </c>
      <c r="C5089" s="719" t="s">
        <v>0</v>
      </c>
      <c r="D5089" s="721">
        <v>138.24</v>
      </c>
    </row>
    <row r="5090" spans="1:4">
      <c r="A5090" s="1079">
        <v>10503</v>
      </c>
      <c r="B5090" s="1080" t="s">
        <v>3074</v>
      </c>
      <c r="C5090" s="1079" t="s">
        <v>0</v>
      </c>
      <c r="D5090" s="718">
        <v>186.77</v>
      </c>
    </row>
    <row r="5091" spans="1:4">
      <c r="A5091" s="719">
        <v>40610</v>
      </c>
      <c r="B5091" s="720" t="s">
        <v>8168</v>
      </c>
      <c r="C5091" s="719" t="s">
        <v>29</v>
      </c>
      <c r="D5091" s="721">
        <v>27.69</v>
      </c>
    </row>
    <row r="5092" spans="1:4">
      <c r="A5092" s="1079">
        <v>20213</v>
      </c>
      <c r="B5092" s="1080" t="s">
        <v>10370</v>
      </c>
      <c r="C5092" s="1079" t="s">
        <v>29</v>
      </c>
      <c r="D5092" s="718">
        <v>6.72</v>
      </c>
    </row>
    <row r="5093" spans="1:4">
      <c r="A5093" s="719">
        <v>20211</v>
      </c>
      <c r="B5093" s="720" t="s">
        <v>10371</v>
      </c>
      <c r="C5093" s="719" t="s">
        <v>29</v>
      </c>
      <c r="D5093" s="721">
        <v>9.92</v>
      </c>
    </row>
    <row r="5094" spans="1:4">
      <c r="A5094" s="1079">
        <v>4472</v>
      </c>
      <c r="B5094" s="1080" t="s">
        <v>8762</v>
      </c>
      <c r="C5094" s="1079" t="s">
        <v>29</v>
      </c>
      <c r="D5094" s="718">
        <v>12.72</v>
      </c>
    </row>
    <row r="5095" spans="1:4">
      <c r="A5095" s="719">
        <v>35272</v>
      </c>
      <c r="B5095" s="720" t="s">
        <v>8763</v>
      </c>
      <c r="C5095" s="719" t="s">
        <v>29</v>
      </c>
      <c r="D5095" s="721">
        <v>16.71</v>
      </c>
    </row>
    <row r="5096" spans="1:4">
      <c r="A5096" s="1079">
        <v>4425</v>
      </c>
      <c r="B5096" s="1080" t="s">
        <v>8764</v>
      </c>
      <c r="C5096" s="1079" t="s">
        <v>29</v>
      </c>
      <c r="D5096" s="718">
        <v>9.35</v>
      </c>
    </row>
    <row r="5097" spans="1:4">
      <c r="A5097" s="719">
        <v>4481</v>
      </c>
      <c r="B5097" s="720" t="s">
        <v>8765</v>
      </c>
      <c r="C5097" s="719" t="s">
        <v>29</v>
      </c>
      <c r="D5097" s="721">
        <v>17.22</v>
      </c>
    </row>
    <row r="5098" spans="1:4">
      <c r="A5098" s="1079">
        <v>34345</v>
      </c>
      <c r="B5098" s="1080" t="s">
        <v>9805</v>
      </c>
      <c r="C5098" s="1079" t="s">
        <v>171</v>
      </c>
      <c r="D5098" s="718">
        <v>8.98</v>
      </c>
    </row>
    <row r="5099" spans="1:4">
      <c r="A5099" s="719">
        <v>41096</v>
      </c>
      <c r="B5099" s="720" t="s">
        <v>9806</v>
      </c>
      <c r="C5099" s="719" t="s">
        <v>161</v>
      </c>
      <c r="D5099" s="721">
        <v>1584.63</v>
      </c>
    </row>
    <row r="5100" spans="1:4">
      <c r="A5100" s="1079">
        <v>41776</v>
      </c>
      <c r="B5100" s="1080" t="s">
        <v>9807</v>
      </c>
      <c r="C5100" s="1079" t="s">
        <v>171</v>
      </c>
      <c r="D5100" s="718">
        <v>12.33</v>
      </c>
    </row>
    <row r="5101" spans="1:4">
      <c r="A5101" s="719">
        <v>4487</v>
      </c>
      <c r="B5101" s="720" t="s">
        <v>8766</v>
      </c>
      <c r="C5101" s="719" t="s">
        <v>29</v>
      </c>
      <c r="D5101" s="721">
        <v>8.35</v>
      </c>
    </row>
    <row r="5102" spans="1:4">
      <c r="A5102" s="1079">
        <v>11157</v>
      </c>
      <c r="B5102" s="1080" t="s">
        <v>9808</v>
      </c>
      <c r="C5102" s="1079" t="s">
        <v>1808</v>
      </c>
      <c r="D5102" s="718">
        <v>118.81</v>
      </c>
    </row>
    <row r="5103" spans="1:4" ht="30">
      <c r="A5103" s="719">
        <v>38081</v>
      </c>
      <c r="B5103" s="720" t="s">
        <v>10183</v>
      </c>
      <c r="C5103" s="719" t="s">
        <v>30</v>
      </c>
      <c r="D5103" s="721">
        <v>13.71</v>
      </c>
    </row>
    <row r="5104" spans="1:4">
      <c r="A5104" s="1079">
        <v>38070</v>
      </c>
      <c r="B5104" s="1080" t="s">
        <v>11041</v>
      </c>
      <c r="C5104" s="1079" t="s">
        <v>30</v>
      </c>
      <c r="D5104" s="718">
        <v>9.44</v>
      </c>
    </row>
    <row r="5105" spans="1:4" ht="30">
      <c r="A5105" s="719">
        <v>38072</v>
      </c>
      <c r="B5105" s="720" t="s">
        <v>11042</v>
      </c>
      <c r="C5105" s="719" t="s">
        <v>30</v>
      </c>
      <c r="D5105" s="721">
        <v>11.84</v>
      </c>
    </row>
    <row r="5106" spans="1:4">
      <c r="A5106" s="1079">
        <v>38079</v>
      </c>
      <c r="B5106" s="1080" t="s">
        <v>11043</v>
      </c>
      <c r="C5106" s="1079" t="s">
        <v>30</v>
      </c>
      <c r="D5106" s="718">
        <v>12.33</v>
      </c>
    </row>
    <row r="5107" spans="1:4">
      <c r="A5107" s="719">
        <v>38068</v>
      </c>
      <c r="B5107" s="720" t="s">
        <v>11044</v>
      </c>
      <c r="C5107" s="719" t="s">
        <v>30</v>
      </c>
      <c r="D5107" s="721">
        <v>8.18</v>
      </c>
    </row>
    <row r="5108" spans="1:4">
      <c r="A5108" s="1079">
        <v>38076</v>
      </c>
      <c r="B5108" s="1080" t="s">
        <v>11045</v>
      </c>
      <c r="C5108" s="1079" t="s">
        <v>30</v>
      </c>
      <c r="D5108" s="718">
        <v>10.08</v>
      </c>
    </row>
    <row r="5109" spans="1:4">
      <c r="A5109" s="719">
        <v>38074</v>
      </c>
      <c r="B5109" s="720" t="s">
        <v>11046</v>
      </c>
      <c r="C5109" s="719" t="s">
        <v>30</v>
      </c>
      <c r="D5109" s="721">
        <v>14.36</v>
      </c>
    </row>
    <row r="5110" spans="1:4">
      <c r="A5110" s="1079">
        <v>38071</v>
      </c>
      <c r="B5110" s="1080" t="s">
        <v>11047</v>
      </c>
      <c r="C5110" s="1079" t="s">
        <v>30</v>
      </c>
      <c r="D5110" s="718">
        <v>9.7799999999999994</v>
      </c>
    </row>
    <row r="5111" spans="1:4">
      <c r="A5111" s="719"/>
      <c r="B5111" s="720"/>
      <c r="C5111" s="719"/>
      <c r="D5111" s="721"/>
    </row>
    <row r="5112" spans="1:4">
      <c r="D5112" s="718"/>
    </row>
    <row r="5113" spans="1:4">
      <c r="A5113" s="719"/>
      <c r="B5113" s="720"/>
      <c r="C5113" s="719"/>
      <c r="D5113" s="721"/>
    </row>
    <row r="5114" spans="1:4">
      <c r="D5114" s="718"/>
    </row>
    <row r="5115" spans="1:4">
      <c r="A5115" s="719"/>
      <c r="B5115" s="720"/>
      <c r="C5115" s="719"/>
      <c r="D5115" s="721"/>
    </row>
    <row r="5116" spans="1:4">
      <c r="D5116" s="718"/>
    </row>
    <row r="5117" spans="1:4">
      <c r="A5117" s="719"/>
      <c r="B5117" s="720"/>
      <c r="C5117" s="719"/>
      <c r="D5117" s="721"/>
    </row>
    <row r="5118" spans="1:4">
      <c r="D5118" s="718"/>
    </row>
    <row r="5119" spans="1:4">
      <c r="A5119" s="719"/>
      <c r="B5119" s="720"/>
      <c r="C5119" s="719"/>
      <c r="D5119" s="721"/>
    </row>
    <row r="5120" spans="1:4">
      <c r="D5120" s="718"/>
    </row>
    <row r="5121" spans="1:4">
      <c r="A5121" s="719"/>
      <c r="B5121" s="720"/>
      <c r="C5121" s="719"/>
      <c r="D5121" s="721"/>
    </row>
    <row r="5122" spans="1:4">
      <c r="D5122" s="718"/>
    </row>
    <row r="5123" spans="1:4">
      <c r="A5123" s="719"/>
      <c r="B5123" s="720"/>
      <c r="C5123" s="719"/>
      <c r="D5123" s="721"/>
    </row>
    <row r="5124" spans="1:4">
      <c r="D5124" s="718"/>
    </row>
    <row r="5125" spans="1:4">
      <c r="A5125" s="719"/>
      <c r="B5125" s="720"/>
      <c r="C5125" s="719"/>
      <c r="D5125" s="721"/>
    </row>
    <row r="5126" spans="1:4">
      <c r="D5126" s="718"/>
    </row>
    <row r="5127" spans="1:4">
      <c r="A5127" s="719"/>
      <c r="B5127" s="720"/>
      <c r="C5127" s="719"/>
      <c r="D5127" s="721"/>
    </row>
    <row r="5128" spans="1:4">
      <c r="D5128" s="718"/>
    </row>
    <row r="5129" spans="1:4">
      <c r="A5129" s="719"/>
      <c r="B5129" s="720"/>
      <c r="C5129" s="719"/>
      <c r="D5129" s="721"/>
    </row>
    <row r="5130" spans="1:4">
      <c r="D5130" s="718"/>
    </row>
    <row r="5131" spans="1:4">
      <c r="A5131" s="719"/>
      <c r="B5131" s="720"/>
      <c r="C5131" s="719"/>
      <c r="D5131" s="721"/>
    </row>
    <row r="5132" spans="1:4">
      <c r="D5132" s="718"/>
    </row>
    <row r="5133" spans="1:4">
      <c r="A5133" s="719"/>
      <c r="B5133" s="720"/>
      <c r="C5133" s="719"/>
      <c r="D5133" s="721"/>
    </row>
    <row r="5134" spans="1:4">
      <c r="D5134" s="718"/>
    </row>
    <row r="5135" spans="1:4">
      <c r="A5135" s="719"/>
      <c r="B5135" s="720"/>
      <c r="C5135" s="719"/>
      <c r="D5135" s="721"/>
    </row>
    <row r="5136" spans="1:4">
      <c r="D5136" s="718"/>
    </row>
    <row r="5137" spans="1:4">
      <c r="A5137" s="719"/>
      <c r="B5137" s="720"/>
      <c r="C5137" s="719"/>
      <c r="D5137" s="721"/>
    </row>
    <row r="5138" spans="1:4">
      <c r="D5138" s="718"/>
    </row>
    <row r="5139" spans="1:4">
      <c r="A5139" s="719"/>
      <c r="B5139" s="720"/>
      <c r="C5139" s="719"/>
      <c r="D5139" s="721"/>
    </row>
    <row r="5140" spans="1:4">
      <c r="D5140" s="718"/>
    </row>
    <row r="5141" spans="1:4">
      <c r="A5141" s="719"/>
      <c r="B5141" s="720"/>
      <c r="C5141" s="719"/>
      <c r="D5141" s="721"/>
    </row>
    <row r="5142" spans="1:4">
      <c r="D5142" s="718"/>
    </row>
    <row r="5143" spans="1:4">
      <c r="A5143" s="719"/>
      <c r="B5143" s="720"/>
      <c r="C5143" s="719"/>
      <c r="D5143" s="721"/>
    </row>
    <row r="5144" spans="1:4">
      <c r="D5144" s="718"/>
    </row>
    <row r="5145" spans="1:4">
      <c r="A5145" s="719"/>
      <c r="B5145" s="720"/>
      <c r="C5145" s="719"/>
      <c r="D5145" s="721"/>
    </row>
    <row r="5146" spans="1:4">
      <c r="D5146" s="718"/>
    </row>
    <row r="5147" spans="1:4">
      <c r="A5147" s="719"/>
      <c r="B5147" s="720"/>
      <c r="C5147" s="719"/>
      <c r="D5147" s="721"/>
    </row>
    <row r="5148" spans="1:4">
      <c r="D5148" s="718"/>
    </row>
    <row r="5149" spans="1:4">
      <c r="A5149" s="719"/>
      <c r="B5149" s="720"/>
      <c r="C5149" s="719"/>
      <c r="D5149" s="721"/>
    </row>
    <row r="5150" spans="1:4">
      <c r="D5150" s="718"/>
    </row>
    <row r="5151" spans="1:4">
      <c r="A5151" s="719"/>
      <c r="B5151" s="720"/>
      <c r="C5151" s="719"/>
      <c r="D5151" s="721"/>
    </row>
    <row r="5152" spans="1:4">
      <c r="D5152" s="718"/>
    </row>
    <row r="5153" spans="1:4">
      <c r="A5153" s="719"/>
      <c r="B5153" s="720"/>
      <c r="C5153" s="719"/>
      <c r="D5153" s="721"/>
    </row>
    <row r="5154" spans="1:4">
      <c r="D5154" s="718"/>
    </row>
    <row r="5155" spans="1:4">
      <c r="A5155" s="719"/>
      <c r="B5155" s="720"/>
      <c r="C5155" s="719"/>
      <c r="D5155" s="721"/>
    </row>
    <row r="5156" spans="1:4">
      <c r="D5156" s="718"/>
    </row>
    <row r="5157" spans="1:4">
      <c r="A5157" s="719"/>
      <c r="B5157" s="720"/>
      <c r="C5157" s="719"/>
      <c r="D5157" s="721"/>
    </row>
    <row r="5158" spans="1:4">
      <c r="D5158" s="718"/>
    </row>
    <row r="5159" spans="1:4">
      <c r="A5159" s="719"/>
      <c r="B5159" s="720"/>
      <c r="C5159" s="719"/>
      <c r="D5159" s="721"/>
    </row>
    <row r="5160" spans="1:4">
      <c r="D5160" s="718"/>
    </row>
    <row r="5161" spans="1:4">
      <c r="A5161" s="719"/>
      <c r="B5161" s="720"/>
      <c r="C5161" s="719"/>
      <c r="D5161" s="721"/>
    </row>
    <row r="5162" spans="1:4">
      <c r="D5162" s="718"/>
    </row>
    <row r="5163" spans="1:4">
      <c r="A5163" s="719"/>
      <c r="B5163" s="720"/>
      <c r="C5163" s="719"/>
      <c r="D5163" s="721"/>
    </row>
    <row r="5164" spans="1:4">
      <c r="D5164" s="718"/>
    </row>
    <row r="5165" spans="1:4">
      <c r="A5165" s="719"/>
      <c r="B5165" s="720"/>
      <c r="C5165" s="719"/>
      <c r="D5165" s="721"/>
    </row>
    <row r="5166" spans="1:4">
      <c r="D5166" s="718"/>
    </row>
    <row r="5167" spans="1:4">
      <c r="A5167" s="719"/>
      <c r="B5167" s="720"/>
      <c r="C5167" s="719"/>
      <c r="D5167" s="721"/>
    </row>
    <row r="5168" spans="1:4">
      <c r="D5168" s="718"/>
    </row>
    <row r="5169" spans="1:4">
      <c r="A5169" s="719"/>
      <c r="B5169" s="720"/>
      <c r="C5169" s="719"/>
      <c r="D5169" s="721"/>
    </row>
    <row r="5170" spans="1:4">
      <c r="D5170" s="718"/>
    </row>
    <row r="5171" spans="1:4">
      <c r="A5171" s="719"/>
      <c r="B5171" s="720"/>
      <c r="C5171" s="719"/>
      <c r="D5171" s="721"/>
    </row>
    <row r="5172" spans="1:4">
      <c r="D5172" s="718"/>
    </row>
    <row r="5173" spans="1:4">
      <c r="A5173" s="719"/>
      <c r="B5173" s="720"/>
      <c r="C5173" s="719"/>
      <c r="D5173" s="721"/>
    </row>
    <row r="5174" spans="1:4">
      <c r="D5174" s="718"/>
    </row>
    <row r="5175" spans="1:4">
      <c r="A5175" s="719"/>
      <c r="B5175" s="720"/>
      <c r="C5175" s="719"/>
      <c r="D5175" s="721"/>
    </row>
    <row r="5176" spans="1:4">
      <c r="D5176" s="718"/>
    </row>
    <row r="5177" spans="1:4">
      <c r="A5177" s="719"/>
      <c r="B5177" s="720"/>
      <c r="C5177" s="719"/>
      <c r="D5177" s="721"/>
    </row>
    <row r="5178" spans="1:4">
      <c r="D5178" s="718"/>
    </row>
    <row r="5179" spans="1:4">
      <c r="A5179" s="719"/>
      <c r="B5179" s="720"/>
      <c r="C5179" s="719"/>
      <c r="D5179" s="721"/>
    </row>
    <row r="5180" spans="1:4">
      <c r="D5180" s="718"/>
    </row>
    <row r="5181" spans="1:4">
      <c r="A5181" s="719"/>
      <c r="B5181" s="720"/>
      <c r="C5181" s="719"/>
      <c r="D5181" s="721"/>
    </row>
    <row r="5182" spans="1:4">
      <c r="D5182" s="718"/>
    </row>
    <row r="5183" spans="1:4">
      <c r="A5183" s="719"/>
      <c r="B5183" s="720"/>
      <c r="C5183" s="719"/>
      <c r="D5183" s="721"/>
    </row>
    <row r="5184" spans="1:4">
      <c r="D5184" s="718"/>
    </row>
    <row r="5185" spans="1:4">
      <c r="A5185" s="719"/>
      <c r="B5185" s="720"/>
      <c r="C5185" s="719"/>
      <c r="D5185" s="721"/>
    </row>
    <row r="5186" spans="1:4">
      <c r="D5186" s="718"/>
    </row>
    <row r="5187" spans="1:4">
      <c r="A5187" s="719"/>
      <c r="B5187" s="720"/>
      <c r="C5187" s="719"/>
      <c r="D5187" s="721"/>
    </row>
    <row r="5188" spans="1:4">
      <c r="D5188" s="718"/>
    </row>
    <row r="5189" spans="1:4">
      <c r="A5189" s="719"/>
      <c r="B5189" s="720"/>
      <c r="C5189" s="719"/>
      <c r="D5189" s="721"/>
    </row>
    <row r="5190" spans="1:4">
      <c r="D5190" s="718"/>
    </row>
    <row r="5191" spans="1:4">
      <c r="A5191" s="719"/>
      <c r="B5191" s="720"/>
      <c r="C5191" s="719"/>
      <c r="D5191" s="721"/>
    </row>
    <row r="5192" spans="1:4">
      <c r="D5192" s="718"/>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sheetPr>
    <tabColor theme="5" tint="0.39997558519241921"/>
  </sheetPr>
  <dimension ref="A2:J200"/>
  <sheetViews>
    <sheetView tabSelected="1" view="pageBreakPreview" zoomScale="70" zoomScaleSheetLayoutView="70" workbookViewId="0">
      <selection activeCell="H58" sqref="H58:I58"/>
    </sheetView>
  </sheetViews>
  <sheetFormatPr defaultRowHeight="12.75"/>
  <cols>
    <col min="1" max="1" width="17.5703125" style="734" customWidth="1"/>
    <col min="2" max="2" width="21" style="735" customWidth="1"/>
    <col min="3" max="3" width="80.7109375" style="735" customWidth="1"/>
    <col min="4" max="4" width="16.5703125" style="735" customWidth="1"/>
    <col min="5" max="5" width="24.5703125" style="735" customWidth="1"/>
    <col min="6" max="6" width="18" style="735" customWidth="1"/>
    <col min="7" max="7" width="17" style="735" customWidth="1"/>
    <col min="8" max="8" width="14.7109375" style="734" customWidth="1"/>
    <col min="9" max="9" width="16.5703125" style="735" bestFit="1" customWidth="1"/>
    <col min="10" max="257" width="9.140625" style="735"/>
    <col min="258" max="258" width="24.5703125" style="735" customWidth="1"/>
    <col min="259" max="259" width="71.7109375" style="735" customWidth="1"/>
    <col min="260" max="260" width="17.140625" style="735" bestFit="1" customWidth="1"/>
    <col min="261" max="261" width="16.7109375" style="735" bestFit="1" customWidth="1"/>
    <col min="262" max="262" width="16.85546875" style="735" bestFit="1" customWidth="1"/>
    <col min="263" max="263" width="21.42578125" style="735" customWidth="1"/>
    <col min="264" max="264" width="9.140625" style="735"/>
    <col min="265" max="265" width="16.5703125" style="735" bestFit="1" customWidth="1"/>
    <col min="266" max="513" width="9.140625" style="735"/>
    <col min="514" max="514" width="24.5703125" style="735" customWidth="1"/>
    <col min="515" max="515" width="71.7109375" style="735" customWidth="1"/>
    <col min="516" max="516" width="17.140625" style="735" bestFit="1" customWidth="1"/>
    <col min="517" max="517" width="16.7109375" style="735" bestFit="1" customWidth="1"/>
    <col min="518" max="518" width="16.85546875" style="735" bestFit="1" customWidth="1"/>
    <col min="519" max="519" width="21.42578125" style="735" customWidth="1"/>
    <col min="520" max="520" width="9.140625" style="735"/>
    <col min="521" max="521" width="16.5703125" style="735" bestFit="1" customWidth="1"/>
    <col min="522" max="769" width="9.140625" style="735"/>
    <col min="770" max="770" width="24.5703125" style="735" customWidth="1"/>
    <col min="771" max="771" width="71.7109375" style="735" customWidth="1"/>
    <col min="772" max="772" width="17.140625" style="735" bestFit="1" customWidth="1"/>
    <col min="773" max="773" width="16.7109375" style="735" bestFit="1" customWidth="1"/>
    <col min="774" max="774" width="16.85546875" style="735" bestFit="1" customWidth="1"/>
    <col min="775" max="775" width="21.42578125" style="735" customWidth="1"/>
    <col min="776" max="776" width="9.140625" style="735"/>
    <col min="777" max="777" width="16.5703125" style="735" bestFit="1" customWidth="1"/>
    <col min="778" max="1025" width="9.140625" style="735"/>
    <col min="1026" max="1026" width="24.5703125" style="735" customWidth="1"/>
    <col min="1027" max="1027" width="71.7109375" style="735" customWidth="1"/>
    <col min="1028" max="1028" width="17.140625" style="735" bestFit="1" customWidth="1"/>
    <col min="1029" max="1029" width="16.7109375" style="735" bestFit="1" customWidth="1"/>
    <col min="1030" max="1030" width="16.85546875" style="735" bestFit="1" customWidth="1"/>
    <col min="1031" max="1031" width="21.42578125" style="735" customWidth="1"/>
    <col min="1032" max="1032" width="9.140625" style="735"/>
    <col min="1033" max="1033" width="16.5703125" style="735" bestFit="1" customWidth="1"/>
    <col min="1034" max="1281" width="9.140625" style="735"/>
    <col min="1282" max="1282" width="24.5703125" style="735" customWidth="1"/>
    <col min="1283" max="1283" width="71.7109375" style="735" customWidth="1"/>
    <col min="1284" max="1284" width="17.140625" style="735" bestFit="1" customWidth="1"/>
    <col min="1285" max="1285" width="16.7109375" style="735" bestFit="1" customWidth="1"/>
    <col min="1286" max="1286" width="16.85546875" style="735" bestFit="1" customWidth="1"/>
    <col min="1287" max="1287" width="21.42578125" style="735" customWidth="1"/>
    <col min="1288" max="1288" width="9.140625" style="735"/>
    <col min="1289" max="1289" width="16.5703125" style="735" bestFit="1" customWidth="1"/>
    <col min="1290" max="1537" width="9.140625" style="735"/>
    <col min="1538" max="1538" width="24.5703125" style="735" customWidth="1"/>
    <col min="1539" max="1539" width="71.7109375" style="735" customWidth="1"/>
    <col min="1540" max="1540" width="17.140625" style="735" bestFit="1" customWidth="1"/>
    <col min="1541" max="1541" width="16.7109375" style="735" bestFit="1" customWidth="1"/>
    <col min="1542" max="1542" width="16.85546875" style="735" bestFit="1" customWidth="1"/>
    <col min="1543" max="1543" width="21.42578125" style="735" customWidth="1"/>
    <col min="1544" max="1544" width="9.140625" style="735"/>
    <col min="1545" max="1545" width="16.5703125" style="735" bestFit="1" customWidth="1"/>
    <col min="1546" max="1793" width="9.140625" style="735"/>
    <col min="1794" max="1794" width="24.5703125" style="735" customWidth="1"/>
    <col min="1795" max="1795" width="71.7109375" style="735" customWidth="1"/>
    <col min="1796" max="1796" width="17.140625" style="735" bestFit="1" customWidth="1"/>
    <col min="1797" max="1797" width="16.7109375" style="735" bestFit="1" customWidth="1"/>
    <col min="1798" max="1798" width="16.85546875" style="735" bestFit="1" customWidth="1"/>
    <col min="1799" max="1799" width="21.42578125" style="735" customWidth="1"/>
    <col min="1800" max="1800" width="9.140625" style="735"/>
    <col min="1801" max="1801" width="16.5703125" style="735" bestFit="1" customWidth="1"/>
    <col min="1802" max="2049" width="9.140625" style="735"/>
    <col min="2050" max="2050" width="24.5703125" style="735" customWidth="1"/>
    <col min="2051" max="2051" width="71.7109375" style="735" customWidth="1"/>
    <col min="2052" max="2052" width="17.140625" style="735" bestFit="1" customWidth="1"/>
    <col min="2053" max="2053" width="16.7109375" style="735" bestFit="1" customWidth="1"/>
    <col min="2054" max="2054" width="16.85546875" style="735" bestFit="1" customWidth="1"/>
    <col min="2055" max="2055" width="21.42578125" style="735" customWidth="1"/>
    <col min="2056" max="2056" width="9.140625" style="735"/>
    <col min="2057" max="2057" width="16.5703125" style="735" bestFit="1" customWidth="1"/>
    <col min="2058" max="2305" width="9.140625" style="735"/>
    <col min="2306" max="2306" width="24.5703125" style="735" customWidth="1"/>
    <col min="2307" max="2307" width="71.7109375" style="735" customWidth="1"/>
    <col min="2308" max="2308" width="17.140625" style="735" bestFit="1" customWidth="1"/>
    <col min="2309" max="2309" width="16.7109375" style="735" bestFit="1" customWidth="1"/>
    <col min="2310" max="2310" width="16.85546875" style="735" bestFit="1" customWidth="1"/>
    <col min="2311" max="2311" width="21.42578125" style="735" customWidth="1"/>
    <col min="2312" max="2312" width="9.140625" style="735"/>
    <col min="2313" max="2313" width="16.5703125" style="735" bestFit="1" customWidth="1"/>
    <col min="2314" max="2561" width="9.140625" style="735"/>
    <col min="2562" max="2562" width="24.5703125" style="735" customWidth="1"/>
    <col min="2563" max="2563" width="71.7109375" style="735" customWidth="1"/>
    <col min="2564" max="2564" width="17.140625" style="735" bestFit="1" customWidth="1"/>
    <col min="2565" max="2565" width="16.7109375" style="735" bestFit="1" customWidth="1"/>
    <col min="2566" max="2566" width="16.85546875" style="735" bestFit="1" customWidth="1"/>
    <col min="2567" max="2567" width="21.42578125" style="735" customWidth="1"/>
    <col min="2568" max="2568" width="9.140625" style="735"/>
    <col min="2569" max="2569" width="16.5703125" style="735" bestFit="1" customWidth="1"/>
    <col min="2570" max="2817" width="9.140625" style="735"/>
    <col min="2818" max="2818" width="24.5703125" style="735" customWidth="1"/>
    <col min="2819" max="2819" width="71.7109375" style="735" customWidth="1"/>
    <col min="2820" max="2820" width="17.140625" style="735" bestFit="1" customWidth="1"/>
    <col min="2821" max="2821" width="16.7109375" style="735" bestFit="1" customWidth="1"/>
    <col min="2822" max="2822" width="16.85546875" style="735" bestFit="1" customWidth="1"/>
    <col min="2823" max="2823" width="21.42578125" style="735" customWidth="1"/>
    <col min="2824" max="2824" width="9.140625" style="735"/>
    <col min="2825" max="2825" width="16.5703125" style="735" bestFit="1" customWidth="1"/>
    <col min="2826" max="3073" width="9.140625" style="735"/>
    <col min="3074" max="3074" width="24.5703125" style="735" customWidth="1"/>
    <col min="3075" max="3075" width="71.7109375" style="735" customWidth="1"/>
    <col min="3076" max="3076" width="17.140625" style="735" bestFit="1" customWidth="1"/>
    <col min="3077" max="3077" width="16.7109375" style="735" bestFit="1" customWidth="1"/>
    <col min="3078" max="3078" width="16.85546875" style="735" bestFit="1" customWidth="1"/>
    <col min="3079" max="3079" width="21.42578125" style="735" customWidth="1"/>
    <col min="3080" max="3080" width="9.140625" style="735"/>
    <col min="3081" max="3081" width="16.5703125" style="735" bestFit="1" customWidth="1"/>
    <col min="3082" max="3329" width="9.140625" style="735"/>
    <col min="3330" max="3330" width="24.5703125" style="735" customWidth="1"/>
    <col min="3331" max="3331" width="71.7109375" style="735" customWidth="1"/>
    <col min="3332" max="3332" width="17.140625" style="735" bestFit="1" customWidth="1"/>
    <col min="3333" max="3333" width="16.7109375" style="735" bestFit="1" customWidth="1"/>
    <col min="3334" max="3334" width="16.85546875" style="735" bestFit="1" customWidth="1"/>
    <col min="3335" max="3335" width="21.42578125" style="735" customWidth="1"/>
    <col min="3336" max="3336" width="9.140625" style="735"/>
    <col min="3337" max="3337" width="16.5703125" style="735" bestFit="1" customWidth="1"/>
    <col min="3338" max="3585" width="9.140625" style="735"/>
    <col min="3586" max="3586" width="24.5703125" style="735" customWidth="1"/>
    <col min="3587" max="3587" width="71.7109375" style="735" customWidth="1"/>
    <col min="3588" max="3588" width="17.140625" style="735" bestFit="1" customWidth="1"/>
    <col min="3589" max="3589" width="16.7109375" style="735" bestFit="1" customWidth="1"/>
    <col min="3590" max="3590" width="16.85546875" style="735" bestFit="1" customWidth="1"/>
    <col min="3591" max="3591" width="21.42578125" style="735" customWidth="1"/>
    <col min="3592" max="3592" width="9.140625" style="735"/>
    <col min="3593" max="3593" width="16.5703125" style="735" bestFit="1" customWidth="1"/>
    <col min="3594" max="3841" width="9.140625" style="735"/>
    <col min="3842" max="3842" width="24.5703125" style="735" customWidth="1"/>
    <col min="3843" max="3843" width="71.7109375" style="735" customWidth="1"/>
    <col min="3844" max="3844" width="17.140625" style="735" bestFit="1" customWidth="1"/>
    <col min="3845" max="3845" width="16.7109375" style="735" bestFit="1" customWidth="1"/>
    <col min="3846" max="3846" width="16.85546875" style="735" bestFit="1" customWidth="1"/>
    <col min="3847" max="3847" width="21.42578125" style="735" customWidth="1"/>
    <col min="3848" max="3848" width="9.140625" style="735"/>
    <col min="3849" max="3849" width="16.5703125" style="735" bestFit="1" customWidth="1"/>
    <col min="3850" max="4097" width="9.140625" style="735"/>
    <col min="4098" max="4098" width="24.5703125" style="735" customWidth="1"/>
    <col min="4099" max="4099" width="71.7109375" style="735" customWidth="1"/>
    <col min="4100" max="4100" width="17.140625" style="735" bestFit="1" customWidth="1"/>
    <col min="4101" max="4101" width="16.7109375" style="735" bestFit="1" customWidth="1"/>
    <col min="4102" max="4102" width="16.85546875" style="735" bestFit="1" customWidth="1"/>
    <col min="4103" max="4103" width="21.42578125" style="735" customWidth="1"/>
    <col min="4104" max="4104" width="9.140625" style="735"/>
    <col min="4105" max="4105" width="16.5703125" style="735" bestFit="1" customWidth="1"/>
    <col min="4106" max="4353" width="9.140625" style="735"/>
    <col min="4354" max="4354" width="24.5703125" style="735" customWidth="1"/>
    <col min="4355" max="4355" width="71.7109375" style="735" customWidth="1"/>
    <col min="4356" max="4356" width="17.140625" style="735" bestFit="1" customWidth="1"/>
    <col min="4357" max="4357" width="16.7109375" style="735" bestFit="1" customWidth="1"/>
    <col min="4358" max="4358" width="16.85546875" style="735" bestFit="1" customWidth="1"/>
    <col min="4359" max="4359" width="21.42578125" style="735" customWidth="1"/>
    <col min="4360" max="4360" width="9.140625" style="735"/>
    <col min="4361" max="4361" width="16.5703125" style="735" bestFit="1" customWidth="1"/>
    <col min="4362" max="4609" width="9.140625" style="735"/>
    <col min="4610" max="4610" width="24.5703125" style="735" customWidth="1"/>
    <col min="4611" max="4611" width="71.7109375" style="735" customWidth="1"/>
    <col min="4612" max="4612" width="17.140625" style="735" bestFit="1" customWidth="1"/>
    <col min="4613" max="4613" width="16.7109375" style="735" bestFit="1" customWidth="1"/>
    <col min="4614" max="4614" width="16.85546875" style="735" bestFit="1" customWidth="1"/>
    <col min="4615" max="4615" width="21.42578125" style="735" customWidth="1"/>
    <col min="4616" max="4616" width="9.140625" style="735"/>
    <col min="4617" max="4617" width="16.5703125" style="735" bestFit="1" customWidth="1"/>
    <col min="4618" max="4865" width="9.140625" style="735"/>
    <col min="4866" max="4866" width="24.5703125" style="735" customWidth="1"/>
    <col min="4867" max="4867" width="71.7109375" style="735" customWidth="1"/>
    <col min="4868" max="4868" width="17.140625" style="735" bestFit="1" customWidth="1"/>
    <col min="4869" max="4869" width="16.7109375" style="735" bestFit="1" customWidth="1"/>
    <col min="4870" max="4870" width="16.85546875" style="735" bestFit="1" customWidth="1"/>
    <col min="4871" max="4871" width="21.42578125" style="735" customWidth="1"/>
    <col min="4872" max="4872" width="9.140625" style="735"/>
    <col min="4873" max="4873" width="16.5703125" style="735" bestFit="1" customWidth="1"/>
    <col min="4874" max="5121" width="9.140625" style="735"/>
    <col min="5122" max="5122" width="24.5703125" style="735" customWidth="1"/>
    <col min="5123" max="5123" width="71.7109375" style="735" customWidth="1"/>
    <col min="5124" max="5124" width="17.140625" style="735" bestFit="1" customWidth="1"/>
    <col min="5125" max="5125" width="16.7109375" style="735" bestFit="1" customWidth="1"/>
    <col min="5126" max="5126" width="16.85546875" style="735" bestFit="1" customWidth="1"/>
    <col min="5127" max="5127" width="21.42578125" style="735" customWidth="1"/>
    <col min="5128" max="5128" width="9.140625" style="735"/>
    <col min="5129" max="5129" width="16.5703125" style="735" bestFit="1" customWidth="1"/>
    <col min="5130" max="5377" width="9.140625" style="735"/>
    <col min="5378" max="5378" width="24.5703125" style="735" customWidth="1"/>
    <col min="5379" max="5379" width="71.7109375" style="735" customWidth="1"/>
    <col min="5380" max="5380" width="17.140625" style="735" bestFit="1" customWidth="1"/>
    <col min="5381" max="5381" width="16.7109375" style="735" bestFit="1" customWidth="1"/>
    <col min="5382" max="5382" width="16.85546875" style="735" bestFit="1" customWidth="1"/>
    <col min="5383" max="5383" width="21.42578125" style="735" customWidth="1"/>
    <col min="5384" max="5384" width="9.140625" style="735"/>
    <col min="5385" max="5385" width="16.5703125" style="735" bestFit="1" customWidth="1"/>
    <col min="5386" max="5633" width="9.140625" style="735"/>
    <col min="5634" max="5634" width="24.5703125" style="735" customWidth="1"/>
    <col min="5635" max="5635" width="71.7109375" style="735" customWidth="1"/>
    <col min="5636" max="5636" width="17.140625" style="735" bestFit="1" customWidth="1"/>
    <col min="5637" max="5637" width="16.7109375" style="735" bestFit="1" customWidth="1"/>
    <col min="5638" max="5638" width="16.85546875" style="735" bestFit="1" customWidth="1"/>
    <col min="5639" max="5639" width="21.42578125" style="735" customWidth="1"/>
    <col min="5640" max="5640" width="9.140625" style="735"/>
    <col min="5641" max="5641" width="16.5703125" style="735" bestFit="1" customWidth="1"/>
    <col min="5642" max="5889" width="9.140625" style="735"/>
    <col min="5890" max="5890" width="24.5703125" style="735" customWidth="1"/>
    <col min="5891" max="5891" width="71.7109375" style="735" customWidth="1"/>
    <col min="5892" max="5892" width="17.140625" style="735" bestFit="1" customWidth="1"/>
    <col min="5893" max="5893" width="16.7109375" style="735" bestFit="1" customWidth="1"/>
    <col min="5894" max="5894" width="16.85546875" style="735" bestFit="1" customWidth="1"/>
    <col min="5895" max="5895" width="21.42578125" style="735" customWidth="1"/>
    <col min="5896" max="5896" width="9.140625" style="735"/>
    <col min="5897" max="5897" width="16.5703125" style="735" bestFit="1" customWidth="1"/>
    <col min="5898" max="6145" width="9.140625" style="735"/>
    <col min="6146" max="6146" width="24.5703125" style="735" customWidth="1"/>
    <col min="6147" max="6147" width="71.7109375" style="735" customWidth="1"/>
    <col min="6148" max="6148" width="17.140625" style="735" bestFit="1" customWidth="1"/>
    <col min="6149" max="6149" width="16.7109375" style="735" bestFit="1" customWidth="1"/>
    <col min="6150" max="6150" width="16.85546875" style="735" bestFit="1" customWidth="1"/>
    <col min="6151" max="6151" width="21.42578125" style="735" customWidth="1"/>
    <col min="6152" max="6152" width="9.140625" style="735"/>
    <col min="6153" max="6153" width="16.5703125" style="735" bestFit="1" customWidth="1"/>
    <col min="6154" max="6401" width="9.140625" style="735"/>
    <col min="6402" max="6402" width="24.5703125" style="735" customWidth="1"/>
    <col min="6403" max="6403" width="71.7109375" style="735" customWidth="1"/>
    <col min="6404" max="6404" width="17.140625" style="735" bestFit="1" customWidth="1"/>
    <col min="6405" max="6405" width="16.7109375" style="735" bestFit="1" customWidth="1"/>
    <col min="6406" max="6406" width="16.85546875" style="735" bestFit="1" customWidth="1"/>
    <col min="6407" max="6407" width="21.42578125" style="735" customWidth="1"/>
    <col min="6408" max="6408" width="9.140625" style="735"/>
    <col min="6409" max="6409" width="16.5703125" style="735" bestFit="1" customWidth="1"/>
    <col min="6410" max="6657" width="9.140625" style="735"/>
    <col min="6658" max="6658" width="24.5703125" style="735" customWidth="1"/>
    <col min="6659" max="6659" width="71.7109375" style="735" customWidth="1"/>
    <col min="6660" max="6660" width="17.140625" style="735" bestFit="1" customWidth="1"/>
    <col min="6661" max="6661" width="16.7109375" style="735" bestFit="1" customWidth="1"/>
    <col min="6662" max="6662" width="16.85546875" style="735" bestFit="1" customWidth="1"/>
    <col min="6663" max="6663" width="21.42578125" style="735" customWidth="1"/>
    <col min="6664" max="6664" width="9.140625" style="735"/>
    <col min="6665" max="6665" width="16.5703125" style="735" bestFit="1" customWidth="1"/>
    <col min="6666" max="6913" width="9.140625" style="735"/>
    <col min="6914" max="6914" width="24.5703125" style="735" customWidth="1"/>
    <col min="6915" max="6915" width="71.7109375" style="735" customWidth="1"/>
    <col min="6916" max="6916" width="17.140625" style="735" bestFit="1" customWidth="1"/>
    <col min="6917" max="6917" width="16.7109375" style="735" bestFit="1" customWidth="1"/>
    <col min="6918" max="6918" width="16.85546875" style="735" bestFit="1" customWidth="1"/>
    <col min="6919" max="6919" width="21.42578125" style="735" customWidth="1"/>
    <col min="6920" max="6920" width="9.140625" style="735"/>
    <col min="6921" max="6921" width="16.5703125" style="735" bestFit="1" customWidth="1"/>
    <col min="6922" max="7169" width="9.140625" style="735"/>
    <col min="7170" max="7170" width="24.5703125" style="735" customWidth="1"/>
    <col min="7171" max="7171" width="71.7109375" style="735" customWidth="1"/>
    <col min="7172" max="7172" width="17.140625" style="735" bestFit="1" customWidth="1"/>
    <col min="7173" max="7173" width="16.7109375" style="735" bestFit="1" customWidth="1"/>
    <col min="7174" max="7174" width="16.85546875" style="735" bestFit="1" customWidth="1"/>
    <col min="7175" max="7175" width="21.42578125" style="735" customWidth="1"/>
    <col min="7176" max="7176" width="9.140625" style="735"/>
    <col min="7177" max="7177" width="16.5703125" style="735" bestFit="1" customWidth="1"/>
    <col min="7178" max="7425" width="9.140625" style="735"/>
    <col min="7426" max="7426" width="24.5703125" style="735" customWidth="1"/>
    <col min="7427" max="7427" width="71.7109375" style="735" customWidth="1"/>
    <col min="7428" max="7428" width="17.140625" style="735" bestFit="1" customWidth="1"/>
    <col min="7429" max="7429" width="16.7109375" style="735" bestFit="1" customWidth="1"/>
    <col min="7430" max="7430" width="16.85546875" style="735" bestFit="1" customWidth="1"/>
    <col min="7431" max="7431" width="21.42578125" style="735" customWidth="1"/>
    <col min="7432" max="7432" width="9.140625" style="735"/>
    <col min="7433" max="7433" width="16.5703125" style="735" bestFit="1" customWidth="1"/>
    <col min="7434" max="7681" width="9.140625" style="735"/>
    <col min="7682" max="7682" width="24.5703125" style="735" customWidth="1"/>
    <col min="7683" max="7683" width="71.7109375" style="735" customWidth="1"/>
    <col min="7684" max="7684" width="17.140625" style="735" bestFit="1" customWidth="1"/>
    <col min="7685" max="7685" width="16.7109375" style="735" bestFit="1" customWidth="1"/>
    <col min="7686" max="7686" width="16.85546875" style="735" bestFit="1" customWidth="1"/>
    <col min="7687" max="7687" width="21.42578125" style="735" customWidth="1"/>
    <col min="7688" max="7688" width="9.140625" style="735"/>
    <col min="7689" max="7689" width="16.5703125" style="735" bestFit="1" customWidth="1"/>
    <col min="7690" max="7937" width="9.140625" style="735"/>
    <col min="7938" max="7938" width="24.5703125" style="735" customWidth="1"/>
    <col min="7939" max="7939" width="71.7109375" style="735" customWidth="1"/>
    <col min="7940" max="7940" width="17.140625" style="735" bestFit="1" customWidth="1"/>
    <col min="7941" max="7941" width="16.7109375" style="735" bestFit="1" customWidth="1"/>
    <col min="7942" max="7942" width="16.85546875" style="735" bestFit="1" customWidth="1"/>
    <col min="7943" max="7943" width="21.42578125" style="735" customWidth="1"/>
    <col min="7944" max="7944" width="9.140625" style="735"/>
    <col min="7945" max="7945" width="16.5703125" style="735" bestFit="1" customWidth="1"/>
    <col min="7946" max="8193" width="9.140625" style="735"/>
    <col min="8194" max="8194" width="24.5703125" style="735" customWidth="1"/>
    <col min="8195" max="8195" width="71.7109375" style="735" customWidth="1"/>
    <col min="8196" max="8196" width="17.140625" style="735" bestFit="1" customWidth="1"/>
    <col min="8197" max="8197" width="16.7109375" style="735" bestFit="1" customWidth="1"/>
    <col min="8198" max="8198" width="16.85546875" style="735" bestFit="1" customWidth="1"/>
    <col min="8199" max="8199" width="21.42578125" style="735" customWidth="1"/>
    <col min="8200" max="8200" width="9.140625" style="735"/>
    <col min="8201" max="8201" width="16.5703125" style="735" bestFit="1" customWidth="1"/>
    <col min="8202" max="8449" width="9.140625" style="735"/>
    <col min="8450" max="8450" width="24.5703125" style="735" customWidth="1"/>
    <col min="8451" max="8451" width="71.7109375" style="735" customWidth="1"/>
    <col min="8452" max="8452" width="17.140625" style="735" bestFit="1" customWidth="1"/>
    <col min="8453" max="8453" width="16.7109375" style="735" bestFit="1" customWidth="1"/>
    <col min="8454" max="8454" width="16.85546875" style="735" bestFit="1" customWidth="1"/>
    <col min="8455" max="8455" width="21.42578125" style="735" customWidth="1"/>
    <col min="8456" max="8456" width="9.140625" style="735"/>
    <col min="8457" max="8457" width="16.5703125" style="735" bestFit="1" customWidth="1"/>
    <col min="8458" max="8705" width="9.140625" style="735"/>
    <col min="8706" max="8706" width="24.5703125" style="735" customWidth="1"/>
    <col min="8707" max="8707" width="71.7109375" style="735" customWidth="1"/>
    <col min="8708" max="8708" width="17.140625" style="735" bestFit="1" customWidth="1"/>
    <col min="8709" max="8709" width="16.7109375" style="735" bestFit="1" customWidth="1"/>
    <col min="8710" max="8710" width="16.85546875" style="735" bestFit="1" customWidth="1"/>
    <col min="8711" max="8711" width="21.42578125" style="735" customWidth="1"/>
    <col min="8712" max="8712" width="9.140625" style="735"/>
    <col min="8713" max="8713" width="16.5703125" style="735" bestFit="1" customWidth="1"/>
    <col min="8714" max="8961" width="9.140625" style="735"/>
    <col min="8962" max="8962" width="24.5703125" style="735" customWidth="1"/>
    <col min="8963" max="8963" width="71.7109375" style="735" customWidth="1"/>
    <col min="8964" max="8964" width="17.140625" style="735" bestFit="1" customWidth="1"/>
    <col min="8965" max="8965" width="16.7109375" style="735" bestFit="1" customWidth="1"/>
    <col min="8966" max="8966" width="16.85546875" style="735" bestFit="1" customWidth="1"/>
    <col min="8967" max="8967" width="21.42578125" style="735" customWidth="1"/>
    <col min="8968" max="8968" width="9.140625" style="735"/>
    <col min="8969" max="8969" width="16.5703125" style="735" bestFit="1" customWidth="1"/>
    <col min="8970" max="9217" width="9.140625" style="735"/>
    <col min="9218" max="9218" width="24.5703125" style="735" customWidth="1"/>
    <col min="9219" max="9219" width="71.7109375" style="735" customWidth="1"/>
    <col min="9220" max="9220" width="17.140625" style="735" bestFit="1" customWidth="1"/>
    <col min="9221" max="9221" width="16.7109375" style="735" bestFit="1" customWidth="1"/>
    <col min="9222" max="9222" width="16.85546875" style="735" bestFit="1" customWidth="1"/>
    <col min="9223" max="9223" width="21.42578125" style="735" customWidth="1"/>
    <col min="9224" max="9224" width="9.140625" style="735"/>
    <col min="9225" max="9225" width="16.5703125" style="735" bestFit="1" customWidth="1"/>
    <col min="9226" max="9473" width="9.140625" style="735"/>
    <col min="9474" max="9474" width="24.5703125" style="735" customWidth="1"/>
    <col min="9475" max="9475" width="71.7109375" style="735" customWidth="1"/>
    <col min="9476" max="9476" width="17.140625" style="735" bestFit="1" customWidth="1"/>
    <col min="9477" max="9477" width="16.7109375" style="735" bestFit="1" customWidth="1"/>
    <col min="9478" max="9478" width="16.85546875" style="735" bestFit="1" customWidth="1"/>
    <col min="9479" max="9479" width="21.42578125" style="735" customWidth="1"/>
    <col min="9480" max="9480" width="9.140625" style="735"/>
    <col min="9481" max="9481" width="16.5703125" style="735" bestFit="1" customWidth="1"/>
    <col min="9482" max="9729" width="9.140625" style="735"/>
    <col min="9730" max="9730" width="24.5703125" style="735" customWidth="1"/>
    <col min="9731" max="9731" width="71.7109375" style="735" customWidth="1"/>
    <col min="9732" max="9732" width="17.140625" style="735" bestFit="1" customWidth="1"/>
    <col min="9733" max="9733" width="16.7109375" style="735" bestFit="1" customWidth="1"/>
    <col min="9734" max="9734" width="16.85546875" style="735" bestFit="1" customWidth="1"/>
    <col min="9735" max="9735" width="21.42578125" style="735" customWidth="1"/>
    <col min="9736" max="9736" width="9.140625" style="735"/>
    <col min="9737" max="9737" width="16.5703125" style="735" bestFit="1" customWidth="1"/>
    <col min="9738" max="9985" width="9.140625" style="735"/>
    <col min="9986" max="9986" width="24.5703125" style="735" customWidth="1"/>
    <col min="9987" max="9987" width="71.7109375" style="735" customWidth="1"/>
    <col min="9988" max="9988" width="17.140625" style="735" bestFit="1" customWidth="1"/>
    <col min="9989" max="9989" width="16.7109375" style="735" bestFit="1" customWidth="1"/>
    <col min="9990" max="9990" width="16.85546875" style="735" bestFit="1" customWidth="1"/>
    <col min="9991" max="9991" width="21.42578125" style="735" customWidth="1"/>
    <col min="9992" max="9992" width="9.140625" style="735"/>
    <col min="9993" max="9993" width="16.5703125" style="735" bestFit="1" customWidth="1"/>
    <col min="9994" max="10241" width="9.140625" style="735"/>
    <col min="10242" max="10242" width="24.5703125" style="735" customWidth="1"/>
    <col min="10243" max="10243" width="71.7109375" style="735" customWidth="1"/>
    <col min="10244" max="10244" width="17.140625" style="735" bestFit="1" customWidth="1"/>
    <col min="10245" max="10245" width="16.7109375" style="735" bestFit="1" customWidth="1"/>
    <col min="10246" max="10246" width="16.85546875" style="735" bestFit="1" customWidth="1"/>
    <col min="10247" max="10247" width="21.42578125" style="735" customWidth="1"/>
    <col min="10248" max="10248" width="9.140625" style="735"/>
    <col min="10249" max="10249" width="16.5703125" style="735" bestFit="1" customWidth="1"/>
    <col min="10250" max="10497" width="9.140625" style="735"/>
    <col min="10498" max="10498" width="24.5703125" style="735" customWidth="1"/>
    <col min="10499" max="10499" width="71.7109375" style="735" customWidth="1"/>
    <col min="10500" max="10500" width="17.140625" style="735" bestFit="1" customWidth="1"/>
    <col min="10501" max="10501" width="16.7109375" style="735" bestFit="1" customWidth="1"/>
    <col min="10502" max="10502" width="16.85546875" style="735" bestFit="1" customWidth="1"/>
    <col min="10503" max="10503" width="21.42578125" style="735" customWidth="1"/>
    <col min="10504" max="10504" width="9.140625" style="735"/>
    <col min="10505" max="10505" width="16.5703125" style="735" bestFit="1" customWidth="1"/>
    <col min="10506" max="10753" width="9.140625" style="735"/>
    <col min="10754" max="10754" width="24.5703125" style="735" customWidth="1"/>
    <col min="10755" max="10755" width="71.7109375" style="735" customWidth="1"/>
    <col min="10756" max="10756" width="17.140625" style="735" bestFit="1" customWidth="1"/>
    <col min="10757" max="10757" width="16.7109375" style="735" bestFit="1" customWidth="1"/>
    <col min="10758" max="10758" width="16.85546875" style="735" bestFit="1" customWidth="1"/>
    <col min="10759" max="10759" width="21.42578125" style="735" customWidth="1"/>
    <col min="10760" max="10760" width="9.140625" style="735"/>
    <col min="10761" max="10761" width="16.5703125" style="735" bestFit="1" customWidth="1"/>
    <col min="10762" max="11009" width="9.140625" style="735"/>
    <col min="11010" max="11010" width="24.5703125" style="735" customWidth="1"/>
    <col min="11011" max="11011" width="71.7109375" style="735" customWidth="1"/>
    <col min="11012" max="11012" width="17.140625" style="735" bestFit="1" customWidth="1"/>
    <col min="11013" max="11013" width="16.7109375" style="735" bestFit="1" customWidth="1"/>
    <col min="11014" max="11014" width="16.85546875" style="735" bestFit="1" customWidth="1"/>
    <col min="11015" max="11015" width="21.42578125" style="735" customWidth="1"/>
    <col min="11016" max="11016" width="9.140625" style="735"/>
    <col min="11017" max="11017" width="16.5703125" style="735" bestFit="1" customWidth="1"/>
    <col min="11018" max="11265" width="9.140625" style="735"/>
    <col min="11266" max="11266" width="24.5703125" style="735" customWidth="1"/>
    <col min="11267" max="11267" width="71.7109375" style="735" customWidth="1"/>
    <col min="11268" max="11268" width="17.140625" style="735" bestFit="1" customWidth="1"/>
    <col min="11269" max="11269" width="16.7109375" style="735" bestFit="1" customWidth="1"/>
    <col min="11270" max="11270" width="16.85546875" style="735" bestFit="1" customWidth="1"/>
    <col min="11271" max="11271" width="21.42578125" style="735" customWidth="1"/>
    <col min="11272" max="11272" width="9.140625" style="735"/>
    <col min="11273" max="11273" width="16.5703125" style="735" bestFit="1" customWidth="1"/>
    <col min="11274" max="11521" width="9.140625" style="735"/>
    <col min="11522" max="11522" width="24.5703125" style="735" customWidth="1"/>
    <col min="11523" max="11523" width="71.7109375" style="735" customWidth="1"/>
    <col min="11524" max="11524" width="17.140625" style="735" bestFit="1" customWidth="1"/>
    <col min="11525" max="11525" width="16.7109375" style="735" bestFit="1" customWidth="1"/>
    <col min="11526" max="11526" width="16.85546875" style="735" bestFit="1" customWidth="1"/>
    <col min="11527" max="11527" width="21.42578125" style="735" customWidth="1"/>
    <col min="11528" max="11528" width="9.140625" style="735"/>
    <col min="11529" max="11529" width="16.5703125" style="735" bestFit="1" customWidth="1"/>
    <col min="11530" max="11777" width="9.140625" style="735"/>
    <col min="11778" max="11778" width="24.5703125" style="735" customWidth="1"/>
    <col min="11779" max="11779" width="71.7109375" style="735" customWidth="1"/>
    <col min="11780" max="11780" width="17.140625" style="735" bestFit="1" customWidth="1"/>
    <col min="11781" max="11781" width="16.7109375" style="735" bestFit="1" customWidth="1"/>
    <col min="11782" max="11782" width="16.85546875" style="735" bestFit="1" customWidth="1"/>
    <col min="11783" max="11783" width="21.42578125" style="735" customWidth="1"/>
    <col min="11784" max="11784" width="9.140625" style="735"/>
    <col min="11785" max="11785" width="16.5703125" style="735" bestFit="1" customWidth="1"/>
    <col min="11786" max="12033" width="9.140625" style="735"/>
    <col min="12034" max="12034" width="24.5703125" style="735" customWidth="1"/>
    <col min="12035" max="12035" width="71.7109375" style="735" customWidth="1"/>
    <col min="12036" max="12036" width="17.140625" style="735" bestFit="1" customWidth="1"/>
    <col min="12037" max="12037" width="16.7109375" style="735" bestFit="1" customWidth="1"/>
    <col min="12038" max="12038" width="16.85546875" style="735" bestFit="1" customWidth="1"/>
    <col min="12039" max="12039" width="21.42578125" style="735" customWidth="1"/>
    <col min="12040" max="12040" width="9.140625" style="735"/>
    <col min="12041" max="12041" width="16.5703125" style="735" bestFit="1" customWidth="1"/>
    <col min="12042" max="12289" width="9.140625" style="735"/>
    <col min="12290" max="12290" width="24.5703125" style="735" customWidth="1"/>
    <col min="12291" max="12291" width="71.7109375" style="735" customWidth="1"/>
    <col min="12292" max="12292" width="17.140625" style="735" bestFit="1" customWidth="1"/>
    <col min="12293" max="12293" width="16.7109375" style="735" bestFit="1" customWidth="1"/>
    <col min="12294" max="12294" width="16.85546875" style="735" bestFit="1" customWidth="1"/>
    <col min="12295" max="12295" width="21.42578125" style="735" customWidth="1"/>
    <col min="12296" max="12296" width="9.140625" style="735"/>
    <col min="12297" max="12297" width="16.5703125" style="735" bestFit="1" customWidth="1"/>
    <col min="12298" max="12545" width="9.140625" style="735"/>
    <col min="12546" max="12546" width="24.5703125" style="735" customWidth="1"/>
    <col min="12547" max="12547" width="71.7109375" style="735" customWidth="1"/>
    <col min="12548" max="12548" width="17.140625" style="735" bestFit="1" customWidth="1"/>
    <col min="12549" max="12549" width="16.7109375" style="735" bestFit="1" customWidth="1"/>
    <col min="12550" max="12550" width="16.85546875" style="735" bestFit="1" customWidth="1"/>
    <col min="12551" max="12551" width="21.42578125" style="735" customWidth="1"/>
    <col min="12552" max="12552" width="9.140625" style="735"/>
    <col min="12553" max="12553" width="16.5703125" style="735" bestFit="1" customWidth="1"/>
    <col min="12554" max="12801" width="9.140625" style="735"/>
    <col min="12802" max="12802" width="24.5703125" style="735" customWidth="1"/>
    <col min="12803" max="12803" width="71.7109375" style="735" customWidth="1"/>
    <col min="12804" max="12804" width="17.140625" style="735" bestFit="1" customWidth="1"/>
    <col min="12805" max="12805" width="16.7109375" style="735" bestFit="1" customWidth="1"/>
    <col min="12806" max="12806" width="16.85546875" style="735" bestFit="1" customWidth="1"/>
    <col min="12807" max="12807" width="21.42578125" style="735" customWidth="1"/>
    <col min="12808" max="12808" width="9.140625" style="735"/>
    <col min="12809" max="12809" width="16.5703125" style="735" bestFit="1" customWidth="1"/>
    <col min="12810" max="13057" width="9.140625" style="735"/>
    <col min="13058" max="13058" width="24.5703125" style="735" customWidth="1"/>
    <col min="13059" max="13059" width="71.7109375" style="735" customWidth="1"/>
    <col min="13060" max="13060" width="17.140625" style="735" bestFit="1" customWidth="1"/>
    <col min="13061" max="13061" width="16.7109375" style="735" bestFit="1" customWidth="1"/>
    <col min="13062" max="13062" width="16.85546875" style="735" bestFit="1" customWidth="1"/>
    <col min="13063" max="13063" width="21.42578125" style="735" customWidth="1"/>
    <col min="13064" max="13064" width="9.140625" style="735"/>
    <col min="13065" max="13065" width="16.5703125" style="735" bestFit="1" customWidth="1"/>
    <col min="13066" max="13313" width="9.140625" style="735"/>
    <col min="13314" max="13314" width="24.5703125" style="735" customWidth="1"/>
    <col min="13315" max="13315" width="71.7109375" style="735" customWidth="1"/>
    <col min="13316" max="13316" width="17.140625" style="735" bestFit="1" customWidth="1"/>
    <col min="13317" max="13317" width="16.7109375" style="735" bestFit="1" customWidth="1"/>
    <col min="13318" max="13318" width="16.85546875" style="735" bestFit="1" customWidth="1"/>
    <col min="13319" max="13319" width="21.42578125" style="735" customWidth="1"/>
    <col min="13320" max="13320" width="9.140625" style="735"/>
    <col min="13321" max="13321" width="16.5703125" style="735" bestFit="1" customWidth="1"/>
    <col min="13322" max="13569" width="9.140625" style="735"/>
    <col min="13570" max="13570" width="24.5703125" style="735" customWidth="1"/>
    <col min="13571" max="13571" width="71.7109375" style="735" customWidth="1"/>
    <col min="13572" max="13572" width="17.140625" style="735" bestFit="1" customWidth="1"/>
    <col min="13573" max="13573" width="16.7109375" style="735" bestFit="1" customWidth="1"/>
    <col min="13574" max="13574" width="16.85546875" style="735" bestFit="1" customWidth="1"/>
    <col min="13575" max="13575" width="21.42578125" style="735" customWidth="1"/>
    <col min="13576" max="13576" width="9.140625" style="735"/>
    <col min="13577" max="13577" width="16.5703125" style="735" bestFit="1" customWidth="1"/>
    <col min="13578" max="13825" width="9.140625" style="735"/>
    <col min="13826" max="13826" width="24.5703125" style="735" customWidth="1"/>
    <col min="13827" max="13827" width="71.7109375" style="735" customWidth="1"/>
    <col min="13828" max="13828" width="17.140625" style="735" bestFit="1" customWidth="1"/>
    <col min="13829" max="13829" width="16.7109375" style="735" bestFit="1" customWidth="1"/>
    <col min="13830" max="13830" width="16.85546875" style="735" bestFit="1" customWidth="1"/>
    <col min="13831" max="13831" width="21.42578125" style="735" customWidth="1"/>
    <col min="13832" max="13832" width="9.140625" style="735"/>
    <col min="13833" max="13833" width="16.5703125" style="735" bestFit="1" customWidth="1"/>
    <col min="13834" max="14081" width="9.140625" style="735"/>
    <col min="14082" max="14082" width="24.5703125" style="735" customWidth="1"/>
    <col min="14083" max="14083" width="71.7109375" style="735" customWidth="1"/>
    <col min="14084" max="14084" width="17.140625" style="735" bestFit="1" customWidth="1"/>
    <col min="14085" max="14085" width="16.7109375" style="735" bestFit="1" customWidth="1"/>
    <col min="14086" max="14086" width="16.85546875" style="735" bestFit="1" customWidth="1"/>
    <col min="14087" max="14087" width="21.42578125" style="735" customWidth="1"/>
    <col min="14088" max="14088" width="9.140625" style="735"/>
    <col min="14089" max="14089" width="16.5703125" style="735" bestFit="1" customWidth="1"/>
    <col min="14090" max="14337" width="9.140625" style="735"/>
    <col min="14338" max="14338" width="24.5703125" style="735" customWidth="1"/>
    <col min="14339" max="14339" width="71.7109375" style="735" customWidth="1"/>
    <col min="14340" max="14340" width="17.140625" style="735" bestFit="1" customWidth="1"/>
    <col min="14341" max="14341" width="16.7109375" style="735" bestFit="1" customWidth="1"/>
    <col min="14342" max="14342" width="16.85546875" style="735" bestFit="1" customWidth="1"/>
    <col min="14343" max="14343" width="21.42578125" style="735" customWidth="1"/>
    <col min="14344" max="14344" width="9.140625" style="735"/>
    <col min="14345" max="14345" width="16.5703125" style="735" bestFit="1" customWidth="1"/>
    <col min="14346" max="14593" width="9.140625" style="735"/>
    <col min="14594" max="14594" width="24.5703125" style="735" customWidth="1"/>
    <col min="14595" max="14595" width="71.7109375" style="735" customWidth="1"/>
    <col min="14596" max="14596" width="17.140625" style="735" bestFit="1" customWidth="1"/>
    <col min="14597" max="14597" width="16.7109375" style="735" bestFit="1" customWidth="1"/>
    <col min="14598" max="14598" width="16.85546875" style="735" bestFit="1" customWidth="1"/>
    <col min="14599" max="14599" width="21.42578125" style="735" customWidth="1"/>
    <col min="14600" max="14600" width="9.140625" style="735"/>
    <col min="14601" max="14601" width="16.5703125" style="735" bestFit="1" customWidth="1"/>
    <col min="14602" max="14849" width="9.140625" style="735"/>
    <col min="14850" max="14850" width="24.5703125" style="735" customWidth="1"/>
    <col min="14851" max="14851" width="71.7109375" style="735" customWidth="1"/>
    <col min="14852" max="14852" width="17.140625" style="735" bestFit="1" customWidth="1"/>
    <col min="14853" max="14853" width="16.7109375" style="735" bestFit="1" customWidth="1"/>
    <col min="14854" max="14854" width="16.85546875" style="735" bestFit="1" customWidth="1"/>
    <col min="14855" max="14855" width="21.42578125" style="735" customWidth="1"/>
    <col min="14856" max="14856" width="9.140625" style="735"/>
    <col min="14857" max="14857" width="16.5703125" style="735" bestFit="1" customWidth="1"/>
    <col min="14858" max="15105" width="9.140625" style="735"/>
    <col min="15106" max="15106" width="24.5703125" style="735" customWidth="1"/>
    <col min="15107" max="15107" width="71.7109375" style="735" customWidth="1"/>
    <col min="15108" max="15108" width="17.140625" style="735" bestFit="1" customWidth="1"/>
    <col min="15109" max="15109" width="16.7109375" style="735" bestFit="1" customWidth="1"/>
    <col min="15110" max="15110" width="16.85546875" style="735" bestFit="1" customWidth="1"/>
    <col min="15111" max="15111" width="21.42578125" style="735" customWidth="1"/>
    <col min="15112" max="15112" width="9.140625" style="735"/>
    <col min="15113" max="15113" width="16.5703125" style="735" bestFit="1" customWidth="1"/>
    <col min="15114" max="15361" width="9.140625" style="735"/>
    <col min="15362" max="15362" width="24.5703125" style="735" customWidth="1"/>
    <col min="15363" max="15363" width="71.7109375" style="735" customWidth="1"/>
    <col min="15364" max="15364" width="17.140625" style="735" bestFit="1" customWidth="1"/>
    <col min="15365" max="15365" width="16.7109375" style="735" bestFit="1" customWidth="1"/>
    <col min="15366" max="15366" width="16.85546875" style="735" bestFit="1" customWidth="1"/>
    <col min="15367" max="15367" width="21.42578125" style="735" customWidth="1"/>
    <col min="15368" max="15368" width="9.140625" style="735"/>
    <col min="15369" max="15369" width="16.5703125" style="735" bestFit="1" customWidth="1"/>
    <col min="15370" max="15617" width="9.140625" style="735"/>
    <col min="15618" max="15618" width="24.5703125" style="735" customWidth="1"/>
    <col min="15619" max="15619" width="71.7109375" style="735" customWidth="1"/>
    <col min="15620" max="15620" width="17.140625" style="735" bestFit="1" customWidth="1"/>
    <col min="15621" max="15621" width="16.7109375" style="735" bestFit="1" customWidth="1"/>
    <col min="15622" max="15622" width="16.85546875" style="735" bestFit="1" customWidth="1"/>
    <col min="15623" max="15623" width="21.42578125" style="735" customWidth="1"/>
    <col min="15624" max="15624" width="9.140625" style="735"/>
    <col min="15625" max="15625" width="16.5703125" style="735" bestFit="1" customWidth="1"/>
    <col min="15626" max="15873" width="9.140625" style="735"/>
    <col min="15874" max="15874" width="24.5703125" style="735" customWidth="1"/>
    <col min="15875" max="15875" width="71.7109375" style="735" customWidth="1"/>
    <col min="15876" max="15876" width="17.140625" style="735" bestFit="1" customWidth="1"/>
    <col min="15877" max="15877" width="16.7109375" style="735" bestFit="1" customWidth="1"/>
    <col min="15878" max="15878" width="16.85546875" style="735" bestFit="1" customWidth="1"/>
    <col min="15879" max="15879" width="21.42578125" style="735" customWidth="1"/>
    <col min="15880" max="15880" width="9.140625" style="735"/>
    <col min="15881" max="15881" width="16.5703125" style="735" bestFit="1" customWidth="1"/>
    <col min="15882" max="16129" width="9.140625" style="735"/>
    <col min="16130" max="16130" width="24.5703125" style="735" customWidth="1"/>
    <col min="16131" max="16131" width="71.7109375" style="735" customWidth="1"/>
    <col min="16132" max="16132" width="17.140625" style="735" bestFit="1" customWidth="1"/>
    <col min="16133" max="16133" width="16.7109375" style="735" bestFit="1" customWidth="1"/>
    <col min="16134" max="16134" width="16.85546875" style="735" bestFit="1" customWidth="1"/>
    <col min="16135" max="16135" width="21.42578125" style="735" customWidth="1"/>
    <col min="16136" max="16136" width="9.140625" style="735"/>
    <col min="16137" max="16137" width="16.5703125" style="735" bestFit="1" customWidth="1"/>
    <col min="16138" max="16384" width="9.140625" style="735"/>
  </cols>
  <sheetData>
    <row r="2" spans="1:8" s="748" customFormat="1">
      <c r="B2" s="749"/>
      <c r="C2" s="750"/>
      <c r="D2" s="751"/>
      <c r="E2" s="752"/>
      <c r="F2" s="753"/>
      <c r="G2" s="751"/>
    </row>
    <row r="3" spans="1:8" s="734" customFormat="1" ht="15.75" thickBot="1">
      <c r="A3" s="754" t="s">
        <v>8915</v>
      </c>
    </row>
    <row r="4" spans="1:8" s="760" customFormat="1" ht="15.75" thickBot="1">
      <c r="A4" s="754" t="s">
        <v>9120</v>
      </c>
      <c r="B4" s="755"/>
      <c r="C4" s="756"/>
      <c r="D4" s="757"/>
      <c r="E4" s="758"/>
      <c r="F4" s="758"/>
      <c r="G4" s="759"/>
    </row>
    <row r="5" spans="1:8" s="764" customFormat="1" ht="60" thickBot="1">
      <c r="A5" s="761"/>
      <c r="B5" s="762"/>
      <c r="C5" s="763" t="str">
        <f>[4]ORÇAMENTO!E6</f>
        <v>ASSOCIAÇÃO MATO-GROSSENSE DOS MUNICÍPIOS</v>
      </c>
      <c r="D5" s="2422" t="str">
        <f>'ORÇAMENTO '!F5</f>
        <v>Ref.: Tabela de Serviços
SINAPI (DEZEMBRO/2016)                                                     COM DESONERAÇÃO
e/ou composições PiniTCPO</v>
      </c>
      <c r="E5" s="2423"/>
      <c r="F5" s="2470"/>
      <c r="G5" s="2471"/>
    </row>
    <row r="6" spans="1:8" s="764" customFormat="1" ht="60" thickBot="1">
      <c r="A6" s="761"/>
      <c r="B6" s="765"/>
      <c r="C6" s="766" t="s">
        <v>4</v>
      </c>
      <c r="D6" s="290" t="s">
        <v>7</v>
      </c>
      <c r="E6" s="767">
        <f>'ORÇAMENTO '!G6</f>
        <v>0.29070000000000001</v>
      </c>
      <c r="F6" s="2472"/>
      <c r="G6" s="2473"/>
    </row>
    <row r="7" spans="1:8" s="768" customFormat="1" ht="18.75" thickBot="1">
      <c r="B7" s="2474" t="s">
        <v>9809</v>
      </c>
      <c r="C7" s="2475"/>
      <c r="D7" s="2475"/>
      <c r="E7" s="2475"/>
      <c r="F7" s="2475"/>
      <c r="G7" s="2476"/>
    </row>
    <row r="8" spans="1:8" s="760" customFormat="1" ht="6" thickBot="1">
      <c r="B8" s="755"/>
      <c r="C8" s="756"/>
      <c r="D8" s="757"/>
      <c r="E8" s="758"/>
      <c r="F8" s="758"/>
      <c r="G8" s="759"/>
    </row>
    <row r="9" spans="1:8" s="769" customFormat="1" ht="15.75">
      <c r="B9" s="770" t="s">
        <v>8</v>
      </c>
      <c r="C9" s="2460" t="str">
        <f>'ORÇAMENTO '!D9</f>
        <v>CONSTRUÇÃO DA UNIDADE DESCENTRALIZADA DE REABILITAÇÃO- UDR</v>
      </c>
      <c r="D9" s="2460"/>
      <c r="E9" s="2460"/>
      <c r="F9" s="771" t="s">
        <v>9</v>
      </c>
      <c r="G9" s="772">
        <f>'ORÇAMENTO '!J9</f>
        <v>42907</v>
      </c>
    </row>
    <row r="10" spans="1:8" s="773" customFormat="1" ht="16.5" thickBot="1">
      <c r="B10" s="774" t="s">
        <v>10</v>
      </c>
      <c r="C10" s="775" t="str">
        <f>'ORÇAMENTO '!D10</f>
        <v>RODOVIA PALMIRO PAES DE BARROS - MT 040 , JARDIM ESTORIL , SANTO ANTÔNIO DO LERVERGER- MT</v>
      </c>
      <c r="D10" s="776"/>
      <c r="E10" s="777"/>
      <c r="F10" s="778" t="s">
        <v>11</v>
      </c>
      <c r="G10" s="779">
        <f>'ORÇAMENTO '!J10</f>
        <v>0.90010000000000001</v>
      </c>
    </row>
    <row r="11" spans="1:8" s="780" customFormat="1" ht="6" thickBot="1">
      <c r="B11" s="781"/>
      <c r="C11" s="782"/>
      <c r="D11" s="783"/>
      <c r="E11" s="784"/>
      <c r="F11" s="784"/>
      <c r="G11" s="785"/>
    </row>
    <row r="12" spans="1:8" s="773" customFormat="1" ht="18.75" thickBot="1">
      <c r="B12" s="2477" t="s">
        <v>3100</v>
      </c>
      <c r="C12" s="2478"/>
      <c r="D12" s="2478"/>
      <c r="E12" s="2478"/>
      <c r="F12" s="2478"/>
      <c r="G12" s="2479"/>
    </row>
    <row r="13" spans="1:8" s="780" customFormat="1" ht="6" thickBot="1">
      <c r="B13" s="786"/>
      <c r="C13" s="787"/>
      <c r="D13" s="788"/>
      <c r="E13" s="789"/>
      <c r="F13" s="789"/>
      <c r="G13" s="790"/>
    </row>
    <row r="14" spans="1:8" s="736" customFormat="1" ht="13.5" thickBot="1">
      <c r="B14" s="791"/>
      <c r="C14" s="792"/>
      <c r="D14" s="792"/>
      <c r="E14" s="792"/>
      <c r="F14" s="792"/>
      <c r="G14" s="792"/>
    </row>
    <row r="15" spans="1:8" s="723" customFormat="1" ht="15.75">
      <c r="A15" s="722"/>
      <c r="B15" s="894" t="s">
        <v>3101</v>
      </c>
      <c r="C15" s="2450" t="s">
        <v>9810</v>
      </c>
      <c r="D15" s="2451"/>
      <c r="E15" s="2451"/>
      <c r="F15" s="2452"/>
      <c r="G15" s="895" t="s">
        <v>25</v>
      </c>
      <c r="H15" s="980" t="s">
        <v>12245</v>
      </c>
    </row>
    <row r="16" spans="1:8" s="723" customFormat="1" ht="31.5">
      <c r="A16" s="722"/>
      <c r="B16" s="425" t="s">
        <v>3230</v>
      </c>
      <c r="C16" s="892" t="s">
        <v>3089</v>
      </c>
      <c r="D16" s="892" t="s">
        <v>30</v>
      </c>
      <c r="E16" s="892" t="s">
        <v>3090</v>
      </c>
      <c r="F16" s="896" t="s">
        <v>3091</v>
      </c>
      <c r="G16" s="897" t="s">
        <v>3092</v>
      </c>
      <c r="H16" s="980"/>
    </row>
    <row r="17" spans="1:8" s="723" customFormat="1" ht="15.75">
      <c r="A17" s="722"/>
      <c r="B17" s="2467" t="s">
        <v>3093</v>
      </c>
      <c r="C17" s="2468"/>
      <c r="D17" s="2468"/>
      <c r="E17" s="2468"/>
      <c r="F17" s="2468"/>
      <c r="G17" s="2469"/>
      <c r="H17" s="980"/>
    </row>
    <row r="18" spans="1:8" s="723" customFormat="1" ht="30">
      <c r="A18" s="726" t="s">
        <v>8915</v>
      </c>
      <c r="B18" s="727">
        <v>366</v>
      </c>
      <c r="C18" s="939" t="str">
        <f>IF($A18="INSUMO",VLOOKUP($B18,'BANCO DE DADOS DEZEMBRO INS'!$A:$D,2,FALSE),VLOOKUP($B18,'BANCO DE DADOS DEZEMBRO SERV'!$B:$E,2,FALSE))</f>
        <v>AREIA FINA - POSTO JAZIDA/FORNECEDOR (RETIRADO NA JAZIDA, SEM TRANSPORTE)</v>
      </c>
      <c r="D18" s="898" t="str">
        <f>IF($A18="INSUMO",VLOOKUP($B18,'BANCO DE DADOS DEZEMBRO INS'!$A:$D,3,FALSE),VLOOKUP($B18,'BANCO DE DADOS DEZEMBRO SERV'!$B:$E,3,FALSE))</f>
        <v>M3</v>
      </c>
      <c r="E18" s="728">
        <v>1.1200000000000001</v>
      </c>
      <c r="F18" s="899">
        <f>IF($A18="INSUMO",VLOOKUP($B18,'BANCO DE DADOS DEZEMBRO INS'!$A:$D,4,FALSE),VLOOKUP($B18,'BANCO DE DADOS DEZEMBRO SERV'!$B:$E,4,FALSE))</f>
        <v>60.25</v>
      </c>
      <c r="G18" s="900">
        <f>TRUNC(E18*F18,2)</f>
        <v>67.48</v>
      </c>
      <c r="H18" s="980"/>
    </row>
    <row r="19" spans="1:8" s="723" customFormat="1" ht="15.75">
      <c r="A19" s="722"/>
      <c r="B19" s="2467" t="s">
        <v>3094</v>
      </c>
      <c r="C19" s="2468"/>
      <c r="D19" s="2468"/>
      <c r="E19" s="2468"/>
      <c r="F19" s="2468"/>
      <c r="G19" s="2469"/>
      <c r="H19" s="980"/>
    </row>
    <row r="20" spans="1:8" s="723" customFormat="1" ht="16.5" thickBot="1">
      <c r="A20" s="726" t="s">
        <v>9120</v>
      </c>
      <c r="B20" s="737">
        <v>88316</v>
      </c>
      <c r="C20" s="881" t="str">
        <f>IF($A20="INSUMO",VLOOKUP($B20,'BANCO DE DADOS DEZEMBRO INS'!$A:$D,2,FALSE),VLOOKUP($B20,'BANCO DE DADOS DEZEMBRO SERV'!$B:$E,2,FALSE))</f>
        <v>SERVENTE COM ENCARGOS COMPLEMENTARES</v>
      </c>
      <c r="D20" s="886" t="str">
        <f>IF($A20="INSUMO",VLOOKUP($B20,'BANCO DE DADOS DEZEMBRO INS'!$A:$D,3,FALSE),VLOOKUP($B20,'BANCO DE DADOS DEZEMBRO SERV'!$B:$E,3,FALSE))</f>
        <v>H</v>
      </c>
      <c r="E20" s="887">
        <v>1</v>
      </c>
      <c r="F20" s="888">
        <f>IF($A20="INSUMO",VLOOKUP($B20,'BANCO DE DADOS DEZEMBRO INS'!$A:$D,4,FALSE),VLOOKUP($B20,'BANCO DE DADOS DEZEMBRO SERV'!$B:$E,4,FALSE))</f>
        <v>13.89</v>
      </c>
      <c r="G20" s="889">
        <f t="shared" ref="G20" si="0">TRUNC(E20*F20,2)</f>
        <v>13.89</v>
      </c>
      <c r="H20" s="980"/>
    </row>
    <row r="21" spans="1:8" s="729" customFormat="1" ht="16.5" thickBot="1">
      <c r="B21" s="1143" t="s">
        <v>12098</v>
      </c>
      <c r="C21" s="730"/>
      <c r="D21" s="730"/>
      <c r="E21" s="730"/>
      <c r="F21" s="745" t="s">
        <v>3095</v>
      </c>
      <c r="G21" s="746">
        <f>SUM(G18:G20)</f>
        <v>81.37</v>
      </c>
      <c r="H21" s="902"/>
    </row>
    <row r="22" spans="1:8" s="723" customFormat="1" ht="15.75" thickBot="1">
      <c r="A22" s="722"/>
      <c r="B22" s="981"/>
      <c r="C22" s="981"/>
      <c r="D22" s="981"/>
      <c r="E22" s="981"/>
      <c r="F22" s="981"/>
      <c r="G22" s="981"/>
      <c r="H22" s="980"/>
    </row>
    <row r="23" spans="1:8" s="723" customFormat="1" ht="15.75">
      <c r="A23" s="722"/>
      <c r="B23" s="894" t="s">
        <v>12284</v>
      </c>
      <c r="C23" s="2450" t="s">
        <v>9812</v>
      </c>
      <c r="D23" s="2462"/>
      <c r="E23" s="2462"/>
      <c r="F23" s="2463"/>
      <c r="G23" s="895" t="s">
        <v>30</v>
      </c>
      <c r="H23" s="1311" t="s">
        <v>12245</v>
      </c>
    </row>
    <row r="24" spans="1:8" s="723" customFormat="1" ht="31.5">
      <c r="A24" s="722"/>
      <c r="B24" s="425" t="s">
        <v>3230</v>
      </c>
      <c r="C24" s="892" t="s">
        <v>3089</v>
      </c>
      <c r="D24" s="892" t="s">
        <v>30</v>
      </c>
      <c r="E24" s="892" t="s">
        <v>3090</v>
      </c>
      <c r="F24" s="896" t="s">
        <v>3091</v>
      </c>
      <c r="G24" s="897" t="s">
        <v>3092</v>
      </c>
      <c r="H24" s="980"/>
    </row>
    <row r="25" spans="1:8" s="723" customFormat="1" ht="15.75">
      <c r="A25" s="722"/>
      <c r="B25" s="2453" t="s">
        <v>3093</v>
      </c>
      <c r="C25" s="2454"/>
      <c r="D25" s="2454"/>
      <c r="E25" s="2454"/>
      <c r="F25" s="2454"/>
      <c r="G25" s="2455"/>
      <c r="H25" s="980"/>
    </row>
    <row r="26" spans="1:8" s="796" customFormat="1" ht="15.75">
      <c r="A26" s="726" t="s">
        <v>8915</v>
      </c>
      <c r="B26" s="727">
        <v>34636</v>
      </c>
      <c r="C26" s="939" t="str">
        <f>IF($A26="INSUMO",VLOOKUP($B26,'BANCO DE DADOS DEZEMBRO INS'!$A:$D,2,FALSE),VLOOKUP($B26,'BANCO DE DADOS DEZEMBRO SERV'!$B:$E,2,FALSE))</f>
        <v>CAIXA D'AGUA EM POLIETILENO 1000 LITROS, COM TAMPA</v>
      </c>
      <c r="D26" s="898" t="str">
        <f>IF($A26="INSUMO",VLOOKUP($B26,'BANCO DE DADOS DEZEMBRO INS'!$A:$D,3,FALSE),VLOOKUP($B26,'BANCO DE DADOS DEZEMBRO SERV'!$B:$E,3,FALSE))</f>
        <v>UN</v>
      </c>
      <c r="E26" s="728">
        <v>1</v>
      </c>
      <c r="F26" s="899">
        <f>IF($A26="INSUMO",VLOOKUP($B26,'BANCO DE DADOS DEZEMBRO INS'!$A:$D,4,FALSE),VLOOKUP($B26,'BANCO DE DADOS DEZEMBRO SERV'!$B:$E,4,FALSE))</f>
        <v>290.45</v>
      </c>
      <c r="G26" s="900">
        <f>TRUNC(E26*F26,2)</f>
        <v>290.45</v>
      </c>
    </row>
    <row r="27" spans="1:8" s="723" customFormat="1" ht="15.75">
      <c r="A27" s="722"/>
      <c r="B27" s="2453" t="s">
        <v>3094</v>
      </c>
      <c r="C27" s="2454"/>
      <c r="D27" s="2454"/>
      <c r="E27" s="2454"/>
      <c r="F27" s="2454"/>
      <c r="G27" s="2455"/>
      <c r="H27" s="980"/>
    </row>
    <row r="28" spans="1:8" s="723" customFormat="1" ht="16.5" thickBot="1">
      <c r="A28" s="726" t="s">
        <v>9120</v>
      </c>
      <c r="B28" s="737">
        <v>88316</v>
      </c>
      <c r="C28" s="881" t="str">
        <f>IF($A28="INSUMO",VLOOKUP($B28,'BANCO DE DADOS DEZEMBRO INS'!$A:$D,2,FALSE),VLOOKUP($B28,'BANCO DE DADOS DEZEMBRO SERV'!$B:$E,2,FALSE))</f>
        <v>SERVENTE COM ENCARGOS COMPLEMENTARES</v>
      </c>
      <c r="D28" s="886" t="str">
        <f>IF($A28="INSUMO",VLOOKUP($B28,'BANCO DE DADOS DEZEMBRO INS'!$A:$D,3,FALSE),VLOOKUP($B28,'BANCO DE DADOS DEZEMBRO SERV'!$B:$E,3,FALSE))</f>
        <v>H</v>
      </c>
      <c r="E28" s="887">
        <v>0.7</v>
      </c>
      <c r="F28" s="888">
        <f>IF($A28="INSUMO",VLOOKUP($B28,'BANCO DE DADOS DEZEMBRO INS'!$A:$D,4,FALSE),VLOOKUP($B28,'BANCO DE DADOS DEZEMBRO SERV'!$B:$E,4,FALSE))</f>
        <v>13.89</v>
      </c>
      <c r="G28" s="889">
        <f t="shared" ref="G28" si="1">TRUNC(E28*F28,2)</f>
        <v>9.7200000000000006</v>
      </c>
      <c r="H28" s="980"/>
    </row>
    <row r="29" spans="1:8" s="723" customFormat="1" ht="16.5" thickBot="1">
      <c r="A29" s="729"/>
      <c r="B29" s="2480" t="s">
        <v>10910</v>
      </c>
      <c r="C29" s="2480"/>
      <c r="D29" s="2480"/>
      <c r="E29" s="2481"/>
      <c r="F29" s="884" t="s">
        <v>3095</v>
      </c>
      <c r="G29" s="885">
        <f>SUM(G26:G28)</f>
        <v>300.17</v>
      </c>
      <c r="H29" s="980"/>
    </row>
    <row r="30" spans="1:8" s="723" customFormat="1" ht="15.75" thickBot="1">
      <c r="A30" s="722"/>
      <c r="B30" s="981"/>
      <c r="C30" s="981"/>
      <c r="D30" s="981"/>
      <c r="E30" s="981"/>
      <c r="F30" s="981"/>
      <c r="G30" s="981"/>
      <c r="H30" s="980"/>
    </row>
    <row r="31" spans="1:8" s="723" customFormat="1" ht="15.75">
      <c r="A31" s="722"/>
      <c r="B31" s="894" t="s">
        <v>12285</v>
      </c>
      <c r="C31" s="2450" t="s">
        <v>9813</v>
      </c>
      <c r="D31" s="2462"/>
      <c r="E31" s="2462"/>
      <c r="F31" s="2463"/>
      <c r="G31" s="895" t="s">
        <v>30</v>
      </c>
      <c r="H31" s="1311" t="s">
        <v>12245</v>
      </c>
    </row>
    <row r="32" spans="1:8" s="723" customFormat="1" ht="31.5">
      <c r="A32" s="722"/>
      <c r="B32" s="425" t="s">
        <v>3230</v>
      </c>
      <c r="C32" s="892" t="s">
        <v>3089</v>
      </c>
      <c r="D32" s="892" t="s">
        <v>30</v>
      </c>
      <c r="E32" s="892" t="s">
        <v>3090</v>
      </c>
      <c r="F32" s="896" t="s">
        <v>3091</v>
      </c>
      <c r="G32" s="897" t="s">
        <v>3092</v>
      </c>
      <c r="H32" s="980"/>
    </row>
    <row r="33" spans="1:10" s="723" customFormat="1" ht="15.75">
      <c r="A33" s="722"/>
      <c r="B33" s="2453" t="s">
        <v>3093</v>
      </c>
      <c r="C33" s="2454"/>
      <c r="D33" s="2454"/>
      <c r="E33" s="2454"/>
      <c r="F33" s="2454"/>
      <c r="G33" s="2455"/>
      <c r="H33" s="980"/>
    </row>
    <row r="34" spans="1:10" s="723" customFormat="1" ht="15.75">
      <c r="A34" s="726" t="s">
        <v>8915</v>
      </c>
      <c r="B34" s="727">
        <v>377</v>
      </c>
      <c r="C34" s="939" t="str">
        <f>IF($A34="INSUMO",VLOOKUP($B34,'BANCO DE DADOS DEZEMBRO INS'!$A:$D,2,FALSE),VLOOKUP($B34,'BANCO DE DADOS DEZEMBRO SERV'!$B:$E,2,FALSE))</f>
        <v>ASSENTO SANITARIO DE PLASTICO, TIPO CONVENCIONAL</v>
      </c>
      <c r="D34" s="898" t="str">
        <f>IF($A34="INSUMO",VLOOKUP($B34,'BANCO DE DADOS DEZEMBRO INS'!$A:$D,3,FALSE),VLOOKUP($B34,'BANCO DE DADOS DEZEMBRO SERV'!$B:$E,3,FALSE))</f>
        <v>UN</v>
      </c>
      <c r="E34" s="728">
        <v>1</v>
      </c>
      <c r="F34" s="899">
        <f>IF($A34="INSUMO",VLOOKUP($B34,'BANCO DE DADOS DEZEMBRO INS'!$A:$D,4,FALSE),VLOOKUP($B34,'BANCO DE DADOS DEZEMBRO SERV'!$B:$E,4,FALSE))</f>
        <v>18.75</v>
      </c>
      <c r="G34" s="900">
        <f t="shared" ref="G34" si="2">TRUNC(E34*F34,2)</f>
        <v>18.75</v>
      </c>
      <c r="H34" s="980"/>
    </row>
    <row r="35" spans="1:10" s="723" customFormat="1" ht="15.75">
      <c r="A35" s="722"/>
      <c r="B35" s="2453" t="s">
        <v>3094</v>
      </c>
      <c r="C35" s="2454"/>
      <c r="D35" s="2454"/>
      <c r="E35" s="2454"/>
      <c r="F35" s="2454"/>
      <c r="G35" s="2455"/>
      <c r="H35" s="980"/>
    </row>
    <row r="36" spans="1:10" s="723" customFormat="1" ht="16.5" thickBot="1">
      <c r="A36" s="726" t="s">
        <v>9120</v>
      </c>
      <c r="B36" s="737">
        <v>88316</v>
      </c>
      <c r="C36" s="881" t="str">
        <f>IF($A36="INSUMO",VLOOKUP($B36,'BANCO DE DADOS DEZEMBRO INS'!$A:$D,2,FALSE),VLOOKUP($B36,'BANCO DE DADOS DEZEMBRO SERV'!$B:$E,2,FALSE))</f>
        <v>SERVENTE COM ENCARGOS COMPLEMENTARES</v>
      </c>
      <c r="D36" s="886" t="str">
        <f>IF($A36="INSUMO",VLOOKUP($B36,'BANCO DE DADOS DEZEMBRO INS'!$A:$D,3,FALSE),VLOOKUP($B36,'BANCO DE DADOS DEZEMBRO SERV'!$B:$E,3,FALSE))</f>
        <v>H</v>
      </c>
      <c r="E36" s="887">
        <v>0.1</v>
      </c>
      <c r="F36" s="888">
        <f>IF($A36="INSUMO",VLOOKUP($B36,'BANCO DE DADOS DEZEMBRO INS'!$A:$D,4,FALSE),VLOOKUP($B36,'BANCO DE DADOS DEZEMBRO SERV'!$B:$E,4,FALSE))</f>
        <v>13.89</v>
      </c>
      <c r="G36" s="889">
        <f t="shared" ref="G36" si="3">TRUNC(E36*F36,2)</f>
        <v>1.38</v>
      </c>
      <c r="H36" s="980"/>
      <c r="J36" s="1143"/>
    </row>
    <row r="37" spans="1:10" s="723" customFormat="1" ht="16.5" thickBot="1">
      <c r="A37" s="729"/>
      <c r="B37" s="2456" t="s">
        <v>12099</v>
      </c>
      <c r="C37" s="2456"/>
      <c r="D37" s="2456"/>
      <c r="E37" s="2456"/>
      <c r="F37" s="884" t="s">
        <v>3095</v>
      </c>
      <c r="G37" s="885">
        <f>SUM(G34:G36)</f>
        <v>20.13</v>
      </c>
      <c r="H37" s="980"/>
    </row>
    <row r="38" spans="1:10" s="723" customFormat="1" ht="15.75" thickBot="1">
      <c r="A38" s="722"/>
      <c r="B38" s="981"/>
      <c r="C38" s="981"/>
      <c r="D38" s="981"/>
      <c r="E38" s="981"/>
      <c r="F38" s="981"/>
      <c r="G38" s="981"/>
      <c r="H38" s="980"/>
    </row>
    <row r="39" spans="1:10" s="723" customFormat="1" ht="15.75">
      <c r="A39" s="722"/>
      <c r="B39" s="894" t="s">
        <v>12286</v>
      </c>
      <c r="C39" s="2450" t="s">
        <v>10373</v>
      </c>
      <c r="D39" s="2451"/>
      <c r="E39" s="2462"/>
      <c r="F39" s="2463"/>
      <c r="G39" s="895" t="s">
        <v>0</v>
      </c>
      <c r="H39" s="1311" t="s">
        <v>12245</v>
      </c>
    </row>
    <row r="40" spans="1:10" s="723" customFormat="1" ht="31.5">
      <c r="A40" s="722"/>
      <c r="B40" s="425" t="s">
        <v>3230</v>
      </c>
      <c r="C40" s="892" t="s">
        <v>3089</v>
      </c>
      <c r="D40" s="892" t="s">
        <v>30</v>
      </c>
      <c r="E40" s="892" t="s">
        <v>3090</v>
      </c>
      <c r="F40" s="896" t="s">
        <v>3091</v>
      </c>
      <c r="G40" s="897" t="s">
        <v>3092</v>
      </c>
      <c r="H40" s="980"/>
    </row>
    <row r="41" spans="1:10" s="723" customFormat="1" ht="15.75">
      <c r="A41" s="722"/>
      <c r="B41" s="2453" t="s">
        <v>3093</v>
      </c>
      <c r="C41" s="2454"/>
      <c r="D41" s="2454"/>
      <c r="E41" s="2454"/>
      <c r="F41" s="2454"/>
      <c r="G41" s="2455"/>
      <c r="H41" s="980"/>
    </row>
    <row r="42" spans="1:10" s="723" customFormat="1" ht="45">
      <c r="A42" s="726" t="s">
        <v>8915</v>
      </c>
      <c r="B42" s="727">
        <v>11795</v>
      </c>
      <c r="C42" s="939" t="str">
        <f>IF($A42="INSUMO",VLOOKUP($B42,'BANCO DE DADOS DEZEMBRO INS'!$A:$D,2,FALSE),VLOOKUP($B42,'BANCO DE DADOS DEZEMBRO SERV'!$B:$E,2,FALSE))</f>
        <v>GRANITO PARA BANCADA, POLIDO, TIPO ANDORINHA/ QUARTZ/ CASTELO/ CORUMBA OU OUTROS EQUIVALENTES DA REGIAO, E=  *2,5* CM</v>
      </c>
      <c r="D42" s="898" t="str">
        <f>IF($A42="INSUMO",VLOOKUP($B42,'BANCO DE DADOS DEZEMBRO INS'!$A:$D,3,FALSE),VLOOKUP($B42,'BANCO DE DADOS DEZEMBRO SERV'!$B:$E,3,FALSE))</f>
        <v>M2</v>
      </c>
      <c r="E42" s="793">
        <v>1</v>
      </c>
      <c r="F42" s="899">
        <f>IF($A42="INSUMO",VLOOKUP($B42,'BANCO DE DADOS DEZEMBRO INS'!$A:$D,4,FALSE),VLOOKUP($B42,'BANCO DE DADOS DEZEMBRO SERV'!$B:$E,4,FALSE))</f>
        <v>233.96</v>
      </c>
      <c r="G42" s="900">
        <f t="shared" ref="G42:G44" si="4">TRUNC(E42*F42,2)</f>
        <v>233.96</v>
      </c>
      <c r="H42" s="980"/>
    </row>
    <row r="43" spans="1:10" s="723" customFormat="1" ht="30">
      <c r="A43" s="726" t="s">
        <v>8915</v>
      </c>
      <c r="B43" s="806">
        <v>367</v>
      </c>
      <c r="C43" s="939" t="str">
        <f>IF($A43="INSUMO",VLOOKUP($B43,'BANCO DE DADOS DEZEMBRO INS'!$A:$D,2,FALSE),VLOOKUP($B43,'BANCO DE DADOS DEZEMBRO SERV'!$B:$E,2,FALSE))</f>
        <v>AREIA GROSSA - POSTO JAZIDA/FORNECEDOR (RETIRADO NA JAZIDA, SEM TRANSPORTE)</v>
      </c>
      <c r="D43" s="898" t="str">
        <f>IF($A43="INSUMO",VLOOKUP($B43,'BANCO DE DADOS DEZEMBRO INS'!$A:$D,3,FALSE),VLOOKUP($B43,'BANCO DE DADOS DEZEMBRO SERV'!$B:$E,3,FALSE))</f>
        <v>M3</v>
      </c>
      <c r="E43" s="794">
        <v>8.0000000000000002E-3</v>
      </c>
      <c r="F43" s="899">
        <f>IF($A43="INSUMO",VLOOKUP($B43,'BANCO DE DADOS DEZEMBRO INS'!$A:$D,4,FALSE),VLOOKUP($B43,'BANCO DE DADOS DEZEMBRO SERV'!$B:$E,4,FALSE))</f>
        <v>47.5</v>
      </c>
      <c r="G43" s="900">
        <f t="shared" si="4"/>
        <v>0.38</v>
      </c>
      <c r="H43" s="980"/>
    </row>
    <row r="44" spans="1:10" s="723" customFormat="1" ht="15.75">
      <c r="A44" s="726" t="s">
        <v>8915</v>
      </c>
      <c r="B44" s="806">
        <v>1379</v>
      </c>
      <c r="C44" s="939" t="str">
        <f>IF($A44="INSUMO",VLOOKUP($B44,'BANCO DE DADOS DEZEMBRO INS'!$A:$D,2,FALSE),VLOOKUP($B44,'BANCO DE DADOS DEZEMBRO SERV'!$B:$E,2,FALSE))</f>
        <v>CIMENTO PORTLAND COMPOSTO CP II-32</v>
      </c>
      <c r="D44" s="898" t="str">
        <f>IF($A44="INSUMO",VLOOKUP($B44,'BANCO DE DADOS DEZEMBRO INS'!$A:$D,3,FALSE),VLOOKUP($B44,'BANCO DE DADOS DEZEMBRO SERV'!$B:$E,3,FALSE))</f>
        <v>KG</v>
      </c>
      <c r="E44" s="793">
        <v>3.2</v>
      </c>
      <c r="F44" s="899">
        <f>IF($A44="INSUMO",VLOOKUP($B44,'BANCO DE DADOS DEZEMBRO INS'!$A:$D,4,FALSE),VLOOKUP($B44,'BANCO DE DADOS DEZEMBRO SERV'!$B:$E,4,FALSE))</f>
        <v>0.46</v>
      </c>
      <c r="G44" s="900">
        <f t="shared" si="4"/>
        <v>1.47</v>
      </c>
      <c r="H44" s="980"/>
    </row>
    <row r="45" spans="1:10" s="723" customFormat="1" ht="15.75">
      <c r="A45" s="722"/>
      <c r="B45" s="2453" t="s">
        <v>3094</v>
      </c>
      <c r="C45" s="2454"/>
      <c r="D45" s="2454"/>
      <c r="E45" s="2454"/>
      <c r="F45" s="2454"/>
      <c r="G45" s="2455"/>
      <c r="H45" s="980"/>
    </row>
    <row r="46" spans="1:10" s="723" customFormat="1" ht="15.75">
      <c r="A46" s="726" t="s">
        <v>9120</v>
      </c>
      <c r="B46" s="905">
        <v>88316</v>
      </c>
      <c r="C46" s="939" t="str">
        <f>IF($A46="INSUMO",VLOOKUP($B46,'BANCO DE DADOS DEZEMBRO INS'!$A:$D,2,FALSE),VLOOKUP($B46,'BANCO DE DADOS DEZEMBRO SERV'!$B:$E,2,FALSE))</f>
        <v>SERVENTE COM ENCARGOS COMPLEMENTARES</v>
      </c>
      <c r="D46" s="898" t="str">
        <f>IF($A46="INSUMO",VLOOKUP($B46,'BANCO DE DADOS DEZEMBRO INS'!$A:$D,3,FALSE),VLOOKUP($B46,'BANCO DE DADOS DEZEMBRO SERV'!$B:$E,3,FALSE))</f>
        <v>H</v>
      </c>
      <c r="E46" s="901">
        <v>2</v>
      </c>
      <c r="F46" s="899">
        <f>IF($A46="INSUMO",VLOOKUP($B46,'BANCO DE DADOS DEZEMBRO INS'!$A:$D,4,FALSE),VLOOKUP($B46,'BANCO DE DADOS DEZEMBRO SERV'!$B:$E,4,FALSE))</f>
        <v>13.89</v>
      </c>
      <c r="G46" s="900">
        <f t="shared" ref="G46:G47" si="5">TRUNC(E46*F46,2)</f>
        <v>27.78</v>
      </c>
      <c r="H46" s="980"/>
    </row>
    <row r="47" spans="1:10" s="723" customFormat="1" ht="16.5" thickBot="1">
      <c r="A47" s="726" t="s">
        <v>9120</v>
      </c>
      <c r="B47" s="807">
        <v>88309</v>
      </c>
      <c r="C47" s="881" t="str">
        <f>IF($A47="INSUMO",VLOOKUP($B47,'BANCO DE DADOS DEZEMBRO INS'!$A:$D,2,FALSE),VLOOKUP($B47,'BANCO DE DADOS DEZEMBRO SERV'!$B:$E,2,FALSE))</f>
        <v>PEDREIRO COM ENCARGOS COMPLEMENTARES</v>
      </c>
      <c r="D47" s="886" t="str">
        <f>IF($A47="INSUMO",VLOOKUP($B47,'BANCO DE DADOS DEZEMBRO INS'!$A:$D,3,FALSE),VLOOKUP($B47,'BANCO DE DADOS DEZEMBRO SERV'!$B:$E,3,FALSE))</f>
        <v>H</v>
      </c>
      <c r="E47" s="887">
        <v>1.2</v>
      </c>
      <c r="F47" s="888">
        <f>IF($A47="INSUMO",VLOOKUP($B47,'BANCO DE DADOS DEZEMBRO INS'!$A:$D,4,FALSE),VLOOKUP($B47,'BANCO DE DADOS DEZEMBRO SERV'!$B:$E,4,FALSE))</f>
        <v>17.100000000000001</v>
      </c>
      <c r="G47" s="889">
        <f t="shared" si="5"/>
        <v>20.52</v>
      </c>
      <c r="H47" s="980"/>
    </row>
    <row r="48" spans="1:10" s="723" customFormat="1" ht="16.5" thickBot="1">
      <c r="A48" s="729"/>
      <c r="B48" s="2456" t="s">
        <v>11718</v>
      </c>
      <c r="C48" s="2456"/>
      <c r="D48" s="2456"/>
      <c r="E48" s="2456"/>
      <c r="F48" s="884" t="s">
        <v>3095</v>
      </c>
      <c r="G48" s="885">
        <f>SUM(G42:G47)</f>
        <v>284.11</v>
      </c>
      <c r="H48" s="980"/>
    </row>
    <row r="49" spans="1:8" s="723" customFormat="1" ht="15.75" thickBot="1">
      <c r="A49" s="722"/>
      <c r="B49" s="981"/>
      <c r="C49" s="981"/>
      <c r="D49" s="981"/>
      <c r="E49" s="981"/>
      <c r="F49" s="981"/>
      <c r="G49" s="981"/>
      <c r="H49" s="980"/>
    </row>
    <row r="50" spans="1:8" s="723" customFormat="1" ht="42.75" customHeight="1">
      <c r="A50" s="722"/>
      <c r="B50" s="1278" t="s">
        <v>12287</v>
      </c>
      <c r="C50" s="2450" t="s">
        <v>10374</v>
      </c>
      <c r="D50" s="2462"/>
      <c r="E50" s="2462"/>
      <c r="F50" s="2463"/>
      <c r="G50" s="895" t="s">
        <v>30</v>
      </c>
      <c r="H50" s="1311" t="s">
        <v>12245</v>
      </c>
    </row>
    <row r="51" spans="1:8" s="723" customFormat="1" ht="31.5">
      <c r="A51" s="722"/>
      <c r="B51" s="425" t="s">
        <v>3230</v>
      </c>
      <c r="C51" s="892" t="s">
        <v>3089</v>
      </c>
      <c r="D51" s="892" t="s">
        <v>30</v>
      </c>
      <c r="E51" s="892" t="s">
        <v>3090</v>
      </c>
      <c r="F51" s="896" t="s">
        <v>3091</v>
      </c>
      <c r="G51" s="897" t="s">
        <v>3092</v>
      </c>
      <c r="H51" s="980"/>
    </row>
    <row r="52" spans="1:8" s="723" customFormat="1" ht="15.75">
      <c r="A52" s="722"/>
      <c r="B52" s="2467" t="s">
        <v>3093</v>
      </c>
      <c r="C52" s="2468"/>
      <c r="D52" s="2468"/>
      <c r="E52" s="2468"/>
      <c r="F52" s="2468"/>
      <c r="G52" s="2469"/>
      <c r="H52" s="980"/>
    </row>
    <row r="53" spans="1:8" s="796" customFormat="1" ht="15.75">
      <c r="A53" s="726" t="s">
        <v>8915</v>
      </c>
      <c r="B53" s="727">
        <v>36521</v>
      </c>
      <c r="C53" s="939" t="str">
        <f>IF($A53="INSUMO",VLOOKUP($B53,'BANCO DE DADOS DEZEMBRO INS'!$A:$D,2,FALSE),VLOOKUP($B53,'BANCO DE DADOS DEZEMBRO SERV'!$B:$E,2,FALSE))</f>
        <v>LAVATORIO DE CANTO LOUCA BRANCA SUSPENSO *40 X 30* CM</v>
      </c>
      <c r="D53" s="898" t="str">
        <f>IF($A53="INSUMO",VLOOKUP($B53,'BANCO DE DADOS DEZEMBRO INS'!$A:$D,3,FALSE),VLOOKUP($B53,'BANCO DE DADOS DEZEMBRO SERV'!$B:$E,3,FALSE))</f>
        <v>UN</v>
      </c>
      <c r="E53" s="728">
        <v>1</v>
      </c>
      <c r="F53" s="899">
        <f>IF($A53="INSUMO",VLOOKUP($B53,'BANCO DE DADOS DEZEMBRO INS'!$A:$D,4,FALSE),VLOOKUP($B53,'BANCO DE DADOS DEZEMBRO SERV'!$B:$E,4,FALSE))</f>
        <v>115.86</v>
      </c>
      <c r="G53" s="900">
        <f>TRUNC(E53*F53,2)</f>
        <v>115.86</v>
      </c>
    </row>
    <row r="54" spans="1:8" s="723" customFormat="1" ht="30">
      <c r="A54" s="726" t="s">
        <v>8915</v>
      </c>
      <c r="B54" s="727">
        <v>6148</v>
      </c>
      <c r="C54" s="939" t="str">
        <f>IF($A54="INSUMO",VLOOKUP($B54,'BANCO DE DADOS DEZEMBRO INS'!$A:$D,2,FALSE),VLOOKUP($B54,'BANCO DE DADOS DEZEMBRO SERV'!$B:$E,2,FALSE))</f>
        <v>SIFAO PLASTICO FLEXIVEL SAIDA VERTICAL PARA COLUNA LAVATORIO, 1 X 1.1/2 "</v>
      </c>
      <c r="D54" s="898" t="str">
        <f>IF($A54="INSUMO",VLOOKUP($B54,'BANCO DE DADOS DEZEMBRO INS'!$A:$D,3,FALSE),VLOOKUP($B54,'BANCO DE DADOS DEZEMBRO SERV'!$B:$E,3,FALSE))</f>
        <v>UN</v>
      </c>
      <c r="E54" s="728">
        <v>1</v>
      </c>
      <c r="F54" s="899">
        <f>IF($A54="INSUMO",VLOOKUP($B54,'BANCO DE DADOS DEZEMBRO INS'!$A:$D,4,FALSE),VLOOKUP($B54,'BANCO DE DADOS DEZEMBRO SERV'!$B:$E,4,FALSE))</f>
        <v>6.06</v>
      </c>
      <c r="G54" s="900">
        <f t="shared" ref="G54:G57" si="6">TRUNC(E54*F54,2)</f>
        <v>6.06</v>
      </c>
      <c r="H54" s="980"/>
    </row>
    <row r="55" spans="1:8" s="723" customFormat="1" ht="15.75">
      <c r="A55" s="726" t="s">
        <v>8915</v>
      </c>
      <c r="B55" s="727">
        <v>37588</v>
      </c>
      <c r="C55" s="939" t="str">
        <f>IF($A55="INSUMO",VLOOKUP($B55,'BANCO DE DADOS DEZEMBRO INS'!$A:$D,2,FALSE),VLOOKUP($B55,'BANCO DE DADOS DEZEMBRO SERV'!$B:$E,2,FALSE))</f>
        <v>VALVULA EM METAL CROMADO PARA TANQUE, 1.1/2 " SEM LADRAO</v>
      </c>
      <c r="D55" s="898" t="str">
        <f>IF($A55="INSUMO",VLOOKUP($B55,'BANCO DE DADOS DEZEMBRO INS'!$A:$D,3,FALSE),VLOOKUP($B55,'BANCO DE DADOS DEZEMBRO SERV'!$B:$E,3,FALSE))</f>
        <v>UN</v>
      </c>
      <c r="E55" s="728">
        <v>1</v>
      </c>
      <c r="F55" s="899">
        <f>IF($A55="INSUMO",VLOOKUP($B55,'BANCO DE DADOS DEZEMBRO INS'!$A:$D,4,FALSE),VLOOKUP($B55,'BANCO DE DADOS DEZEMBRO SERV'!$B:$E,4,FALSE))</f>
        <v>20.29</v>
      </c>
      <c r="G55" s="900">
        <f t="shared" si="6"/>
        <v>20.29</v>
      </c>
      <c r="H55" s="980"/>
    </row>
    <row r="56" spans="1:8" s="723" customFormat="1" ht="45">
      <c r="A56" s="726" t="s">
        <v>8915</v>
      </c>
      <c r="B56" s="727">
        <v>4351</v>
      </c>
      <c r="C56" s="939" t="str">
        <f>IF($A56="INSUMO",VLOOKUP($B56,'BANCO DE DADOS DEZEMBRO INS'!$A:$D,2,FALSE),VLOOKUP($B56,'BANCO DE DADOS DEZEMBRO SERV'!$B:$E,2,FALSE))</f>
        <v>PARAFUSO NIQUELADO 3 1/2" COM ACABAMENTO CROMADO PARA FIXAR PECA SANITARIA, INCLUI PORCA CEGA, ARRUELA E BUCHA DE NYLON TAMANHO S-8</v>
      </c>
      <c r="D56" s="898" t="str">
        <f>IF($A56="INSUMO",VLOOKUP($B56,'BANCO DE DADOS DEZEMBRO INS'!$A:$D,3,FALSE),VLOOKUP($B56,'BANCO DE DADOS DEZEMBRO SERV'!$B:$E,3,FALSE))</f>
        <v>UN</v>
      </c>
      <c r="E56" s="728">
        <v>1</v>
      </c>
      <c r="F56" s="899">
        <f>IF($A56="INSUMO",VLOOKUP($B56,'BANCO DE DADOS DEZEMBRO INS'!$A:$D,4,FALSE),VLOOKUP($B56,'BANCO DE DADOS DEZEMBRO SERV'!$B:$E,4,FALSE))</f>
        <v>7.31</v>
      </c>
      <c r="G56" s="900">
        <f t="shared" si="6"/>
        <v>7.31</v>
      </c>
      <c r="H56" s="980"/>
    </row>
    <row r="57" spans="1:8" s="723" customFormat="1" ht="30">
      <c r="A57" s="726" t="s">
        <v>8915</v>
      </c>
      <c r="B57" s="727">
        <v>6141</v>
      </c>
      <c r="C57" s="939" t="str">
        <f>IF($A57="INSUMO",VLOOKUP($B57,'BANCO DE DADOS DEZEMBRO INS'!$A:$D,2,FALSE),VLOOKUP($B57,'BANCO DE DADOS DEZEMBRO SERV'!$B:$E,2,FALSE))</f>
        <v>ENGATE/RABICHO FLEXIVEL PLASTICO (PVC OU ABS) BRANCO 1/2 " X 30 CM</v>
      </c>
      <c r="D57" s="898" t="str">
        <f>IF($A57="INSUMO",VLOOKUP($B57,'BANCO DE DADOS DEZEMBRO INS'!$A:$D,3,FALSE),VLOOKUP($B57,'BANCO DE DADOS DEZEMBRO SERV'!$B:$E,3,FALSE))</f>
        <v>UN</v>
      </c>
      <c r="E57" s="728">
        <v>1</v>
      </c>
      <c r="F57" s="899">
        <f>IF($A57="INSUMO",VLOOKUP($B57,'BANCO DE DADOS DEZEMBRO INS'!$A:$D,4,FALSE),VLOOKUP($B57,'BANCO DE DADOS DEZEMBRO SERV'!$B:$E,4,FALSE))</f>
        <v>2.73</v>
      </c>
      <c r="G57" s="900">
        <f t="shared" si="6"/>
        <v>2.73</v>
      </c>
      <c r="H57" s="980"/>
    </row>
    <row r="58" spans="1:8" s="723" customFormat="1" ht="15.75">
      <c r="A58" s="722"/>
      <c r="B58" s="2467" t="s">
        <v>3094</v>
      </c>
      <c r="C58" s="2468"/>
      <c r="D58" s="2468"/>
      <c r="E58" s="2468"/>
      <c r="F58" s="2468"/>
      <c r="G58" s="2469"/>
      <c r="H58" s="980"/>
    </row>
    <row r="59" spans="1:8" s="723" customFormat="1" ht="15.75">
      <c r="A59" s="726" t="s">
        <v>9120</v>
      </c>
      <c r="B59" s="727">
        <v>88316</v>
      </c>
      <c r="C59" s="939" t="str">
        <f>IF($A59="INSUMO",VLOOKUP($B59,'BANCO DE DADOS DEZEMBRO INS'!$A:$D,2,FALSE),VLOOKUP($B59,'BANCO DE DADOS DEZEMBRO SERV'!$B:$E,2,FALSE))</f>
        <v>SERVENTE COM ENCARGOS COMPLEMENTARES</v>
      </c>
      <c r="D59" s="898" t="str">
        <f>IF($A59="INSUMO",VLOOKUP($B59,'BANCO DE DADOS DEZEMBRO INS'!$A:$D,3,FALSE),VLOOKUP($B59,'BANCO DE DADOS DEZEMBRO SERV'!$B:$E,3,FALSE))</f>
        <v>H</v>
      </c>
      <c r="E59" s="901">
        <v>1.75</v>
      </c>
      <c r="F59" s="899">
        <f>IF($A59="INSUMO",VLOOKUP($B59,'BANCO DE DADOS DEZEMBRO INS'!$A:$D,4,FALSE),VLOOKUP($B59,'BANCO DE DADOS DEZEMBRO SERV'!$B:$E,4,FALSE))</f>
        <v>13.89</v>
      </c>
      <c r="G59" s="900">
        <f t="shared" ref="G59:G60" si="7">TRUNC(E59*F59,2)</f>
        <v>24.3</v>
      </c>
      <c r="H59" s="980"/>
    </row>
    <row r="60" spans="1:8" s="723" customFormat="1" ht="30.75" thickBot="1">
      <c r="A60" s="726" t="s">
        <v>9120</v>
      </c>
      <c r="B60" s="737">
        <v>88267</v>
      </c>
      <c r="C60" s="881" t="str">
        <f>IF($A60="INSUMO",VLOOKUP($B60,'BANCO DE DADOS DEZEMBRO INS'!$A:$D,2,FALSE),VLOOKUP($B60,'BANCO DE DADOS DEZEMBRO SERV'!$B:$E,2,FALSE))</f>
        <v>ENCANADOR OU BOMBEIRO HIDRÁULICO COM ENCARGOS COMPLEMENTARES</v>
      </c>
      <c r="D60" s="886" t="str">
        <f>IF($A60="INSUMO",VLOOKUP($B60,'BANCO DE DADOS DEZEMBRO INS'!$A:$D,3,FALSE),VLOOKUP($B60,'BANCO DE DADOS DEZEMBRO SERV'!$B:$E,3,FALSE))</f>
        <v>H</v>
      </c>
      <c r="E60" s="887">
        <v>1.75</v>
      </c>
      <c r="F60" s="888">
        <f>IF($A60="INSUMO",VLOOKUP($B60,'BANCO DE DADOS DEZEMBRO INS'!$A:$D,4,FALSE),VLOOKUP($B60,'BANCO DE DADOS DEZEMBRO SERV'!$B:$E,4,FALSE))</f>
        <v>17.489999999999998</v>
      </c>
      <c r="G60" s="889">
        <f t="shared" si="7"/>
        <v>30.6</v>
      </c>
      <c r="H60" s="980"/>
    </row>
    <row r="61" spans="1:8" s="723" customFormat="1" ht="16.5" thickBot="1">
      <c r="A61" s="729"/>
      <c r="B61" s="795" t="s">
        <v>12100</v>
      </c>
      <c r="C61" s="730"/>
      <c r="D61" s="730"/>
      <c r="E61" s="730"/>
      <c r="F61" s="884" t="s">
        <v>3095</v>
      </c>
      <c r="G61" s="885">
        <f>SUM(G53:G60)</f>
        <v>207.15</v>
      </c>
      <c r="H61" s="980"/>
    </row>
    <row r="62" spans="1:8" s="723" customFormat="1" ht="15.75" thickBot="1">
      <c r="A62" s="722"/>
      <c r="B62" s="981"/>
      <c r="C62" s="981"/>
      <c r="D62" s="981"/>
      <c r="E62" s="981"/>
      <c r="F62" s="981"/>
      <c r="G62" s="981"/>
      <c r="H62" s="980"/>
    </row>
    <row r="63" spans="1:8" s="729" customFormat="1" ht="15.75">
      <c r="A63" s="722"/>
      <c r="B63" s="894" t="s">
        <v>12288</v>
      </c>
      <c r="C63" s="2450" t="s">
        <v>9814</v>
      </c>
      <c r="D63" s="2462"/>
      <c r="E63" s="2462"/>
      <c r="F63" s="2463"/>
      <c r="G63" s="895" t="s">
        <v>30</v>
      </c>
      <c r="H63" s="1311" t="s">
        <v>12245</v>
      </c>
    </row>
    <row r="64" spans="1:8" s="729" customFormat="1" ht="31.5">
      <c r="A64" s="722"/>
      <c r="B64" s="425" t="s">
        <v>3230</v>
      </c>
      <c r="C64" s="892" t="s">
        <v>3089</v>
      </c>
      <c r="D64" s="892" t="s">
        <v>30</v>
      </c>
      <c r="E64" s="892" t="s">
        <v>3090</v>
      </c>
      <c r="F64" s="896" t="s">
        <v>3091</v>
      </c>
      <c r="G64" s="897" t="s">
        <v>3092</v>
      </c>
      <c r="H64" s="902"/>
    </row>
    <row r="65" spans="1:8" s="729" customFormat="1" ht="15.75">
      <c r="A65" s="722"/>
      <c r="B65" s="2467" t="s">
        <v>3093</v>
      </c>
      <c r="C65" s="2468"/>
      <c r="D65" s="2468"/>
      <c r="E65" s="2468"/>
      <c r="F65" s="2468"/>
      <c r="G65" s="2469"/>
      <c r="H65" s="902"/>
    </row>
    <row r="66" spans="1:8" s="729" customFormat="1" ht="30">
      <c r="A66" s="726" t="s">
        <v>8915</v>
      </c>
      <c r="B66" s="727">
        <v>36796</v>
      </c>
      <c r="C66" s="939" t="str">
        <f>IF($A66="INSUMO",VLOOKUP($B66,'BANCO DE DADOS DEZEMBRO INS'!$A:$D,2,FALSE),VLOOKUP($B66,'BANCO DE DADOS DEZEMBRO SERV'!$B:$E,2,FALSE))</f>
        <v>TORNEIRA CROMADA DE MESA PARA LAVATORIO TEMPORIZADA PRESSAO BICA BAIXA</v>
      </c>
      <c r="D66" s="898" t="str">
        <f>IF($A66="INSUMO",VLOOKUP($B66,'BANCO DE DADOS DEZEMBRO INS'!$A:$D,3,FALSE),VLOOKUP($B66,'BANCO DE DADOS DEZEMBRO SERV'!$B:$E,3,FALSE))</f>
        <v>UN</v>
      </c>
      <c r="E66" s="728">
        <v>1</v>
      </c>
      <c r="F66" s="899">
        <f>IF($A66="INSUMO",VLOOKUP($B66,'BANCO DE DADOS DEZEMBRO INS'!$A:$D,4,FALSE),VLOOKUP($B66,'BANCO DE DADOS DEZEMBRO SERV'!$B:$E,4,FALSE))</f>
        <v>149.91999999999999</v>
      </c>
      <c r="G66" s="900">
        <f t="shared" ref="G66:G67" si="8">TRUNC(E66*F66,2)</f>
        <v>149.91999999999999</v>
      </c>
      <c r="H66" s="902"/>
    </row>
    <row r="67" spans="1:8" s="729" customFormat="1" ht="15.75">
      <c r="A67" s="726" t="s">
        <v>8915</v>
      </c>
      <c r="B67" s="727">
        <v>3146</v>
      </c>
      <c r="C67" s="939" t="str">
        <f>IF($A67="INSUMO",VLOOKUP($B67,'BANCO DE DADOS DEZEMBRO INS'!$A:$D,2,FALSE),VLOOKUP($B67,'BANCO DE DADOS DEZEMBRO SERV'!$B:$E,2,FALSE))</f>
        <v>FITA VEDA ROSCA EM ROLOS DE 18 MM X 10 M (L X C)</v>
      </c>
      <c r="D67" s="898" t="str">
        <f>IF($A67="INSUMO",VLOOKUP($B67,'BANCO DE DADOS DEZEMBRO INS'!$A:$D,3,FALSE),VLOOKUP($B67,'BANCO DE DADOS DEZEMBRO SERV'!$B:$E,3,FALSE))</f>
        <v>UN</v>
      </c>
      <c r="E67" s="740">
        <v>0.05</v>
      </c>
      <c r="F67" s="899">
        <f>IF($A67="INSUMO",VLOOKUP($B67,'BANCO DE DADOS DEZEMBRO INS'!$A:$D,4,FALSE),VLOOKUP($B67,'BANCO DE DADOS DEZEMBRO SERV'!$B:$E,4,FALSE))</f>
        <v>3</v>
      </c>
      <c r="G67" s="900">
        <f t="shared" si="8"/>
        <v>0.15</v>
      </c>
      <c r="H67" s="902"/>
    </row>
    <row r="68" spans="1:8" s="729" customFormat="1" ht="15.75">
      <c r="A68" s="722"/>
      <c r="B68" s="2467" t="s">
        <v>3094</v>
      </c>
      <c r="C68" s="2468"/>
      <c r="D68" s="2468"/>
      <c r="E68" s="2468"/>
      <c r="F68" s="2468"/>
      <c r="G68" s="2469"/>
      <c r="H68" s="902"/>
    </row>
    <row r="69" spans="1:8" s="729" customFormat="1" ht="15.75">
      <c r="A69" s="726" t="s">
        <v>9120</v>
      </c>
      <c r="B69" s="727">
        <v>88316</v>
      </c>
      <c r="C69" s="939" t="str">
        <f>IF($A69="INSUMO",VLOOKUP($B69,'BANCO DE DADOS DEZEMBRO INS'!$A:$D,2,FALSE),VLOOKUP($B69,'BANCO DE DADOS DEZEMBRO SERV'!$B:$E,2,FALSE))</f>
        <v>SERVENTE COM ENCARGOS COMPLEMENTARES</v>
      </c>
      <c r="D69" s="898" t="str">
        <f>IF($A69="INSUMO",VLOOKUP($B69,'BANCO DE DADOS DEZEMBRO INS'!$A:$D,3,FALSE),VLOOKUP($B69,'BANCO DE DADOS DEZEMBRO SERV'!$B:$E,3,FALSE))</f>
        <v>H</v>
      </c>
      <c r="E69" s="901">
        <v>0.5</v>
      </c>
      <c r="F69" s="899">
        <f>IF($A69="INSUMO",VLOOKUP($B69,'BANCO DE DADOS DEZEMBRO INS'!$A:$D,4,FALSE),VLOOKUP($B69,'BANCO DE DADOS DEZEMBRO SERV'!$B:$E,4,FALSE))</f>
        <v>13.89</v>
      </c>
      <c r="G69" s="900">
        <f t="shared" ref="G69:G70" si="9">TRUNC(E69*F69,2)</f>
        <v>6.94</v>
      </c>
      <c r="H69" s="902"/>
    </row>
    <row r="70" spans="1:8" s="729" customFormat="1" ht="30.75" thickBot="1">
      <c r="A70" s="726" t="s">
        <v>9120</v>
      </c>
      <c r="B70" s="737">
        <v>88267</v>
      </c>
      <c r="C70" s="881" t="str">
        <f>IF($A70="INSUMO",VLOOKUP($B70,'BANCO DE DADOS DEZEMBRO INS'!$A:$D,2,FALSE),VLOOKUP($B70,'BANCO DE DADOS DEZEMBRO SERV'!$B:$E,2,FALSE))</f>
        <v>ENCANADOR OU BOMBEIRO HIDRÁULICO COM ENCARGOS COMPLEMENTARES</v>
      </c>
      <c r="D70" s="886" t="str">
        <f>IF($A70="INSUMO",VLOOKUP($B70,'BANCO DE DADOS DEZEMBRO INS'!$A:$D,3,FALSE),VLOOKUP($B70,'BANCO DE DADOS DEZEMBRO SERV'!$B:$E,3,FALSE))</f>
        <v>H</v>
      </c>
      <c r="E70" s="887">
        <v>0.5</v>
      </c>
      <c r="F70" s="888">
        <f>IF($A70="INSUMO",VLOOKUP($B70,'BANCO DE DADOS DEZEMBRO INS'!$A:$D,4,FALSE),VLOOKUP($B70,'BANCO DE DADOS DEZEMBRO SERV'!$B:$E,4,FALSE))</f>
        <v>17.489999999999998</v>
      </c>
      <c r="G70" s="889">
        <f t="shared" si="9"/>
        <v>8.74</v>
      </c>
      <c r="H70" s="902"/>
    </row>
    <row r="71" spans="1:8" s="729" customFormat="1" ht="16.5" thickBot="1">
      <c r="B71" s="795" t="s">
        <v>12102</v>
      </c>
      <c r="C71" s="730"/>
      <c r="D71" s="730"/>
      <c r="E71" s="730"/>
      <c r="F71" s="884" t="s">
        <v>3095</v>
      </c>
      <c r="G71" s="885">
        <f>SUM(G66:G70)</f>
        <v>165.75</v>
      </c>
      <c r="H71" s="902"/>
    </row>
    <row r="72" spans="1:8" s="729" customFormat="1" ht="57" customHeight="1">
      <c r="B72" s="2457" t="s">
        <v>12101</v>
      </c>
      <c r="C72" s="2457"/>
      <c r="D72" s="2457"/>
      <c r="E72" s="2457"/>
      <c r="F72" s="2457"/>
      <c r="G72" s="2457"/>
      <c r="H72" s="902"/>
    </row>
    <row r="73" spans="1:8" s="729" customFormat="1" ht="74.25" customHeight="1">
      <c r="B73" s="2458" t="s">
        <v>9815</v>
      </c>
      <c r="C73" s="2459"/>
      <c r="D73" s="2459"/>
      <c r="E73" s="2459"/>
      <c r="F73" s="2459"/>
      <c r="G73" s="2459"/>
      <c r="H73" s="902"/>
    </row>
    <row r="74" spans="1:8" s="729" customFormat="1" ht="16.5" thickBot="1">
      <c r="B74" s="795"/>
      <c r="C74" s="730"/>
      <c r="D74" s="730"/>
      <c r="E74" s="730"/>
      <c r="F74" s="738"/>
      <c r="G74" s="739"/>
      <c r="H74" s="902"/>
    </row>
    <row r="75" spans="1:8" s="729" customFormat="1" ht="15.75">
      <c r="A75" s="741"/>
      <c r="B75" s="894" t="s">
        <v>12289</v>
      </c>
      <c r="C75" s="2450" t="s">
        <v>9816</v>
      </c>
      <c r="D75" s="2462"/>
      <c r="E75" s="2462"/>
      <c r="F75" s="2463"/>
      <c r="G75" s="895" t="s">
        <v>30</v>
      </c>
      <c r="H75" s="1311" t="s">
        <v>12245</v>
      </c>
    </row>
    <row r="76" spans="1:8" s="729" customFormat="1" ht="31.5">
      <c r="A76" s="741"/>
      <c r="B76" s="425" t="s">
        <v>3230</v>
      </c>
      <c r="C76" s="892" t="s">
        <v>3089</v>
      </c>
      <c r="D76" s="892" t="s">
        <v>30</v>
      </c>
      <c r="E76" s="892" t="s">
        <v>3090</v>
      </c>
      <c r="F76" s="896" t="s">
        <v>3091</v>
      </c>
      <c r="G76" s="897" t="s">
        <v>3092</v>
      </c>
      <c r="H76" s="902"/>
    </row>
    <row r="77" spans="1:8" s="729" customFormat="1" ht="15.75">
      <c r="A77" s="741"/>
      <c r="B77" s="2453" t="s">
        <v>3093</v>
      </c>
      <c r="C77" s="2454"/>
      <c r="D77" s="2454"/>
      <c r="E77" s="2454"/>
      <c r="F77" s="2454"/>
      <c r="G77" s="2455"/>
      <c r="H77" s="902"/>
    </row>
    <row r="78" spans="1:8" s="729" customFormat="1" ht="15.75">
      <c r="A78" s="726" t="s">
        <v>8915</v>
      </c>
      <c r="B78" s="905">
        <v>39319</v>
      </c>
      <c r="C78" s="939" t="str">
        <f>IF($A78="INSUMO",VLOOKUP($B78,'BANCO DE DADOS DEZEMBRO INS'!$A:$D,2,FALSE),VLOOKUP($B78,'BANCO DE DADOS DEZEMBRO SERV'!$B:$E,2,FALSE))</f>
        <v>TERMINAL DE VENTILACAO, 50 MM, SERIE NORMAL, ESGOTO PREDIAL</v>
      </c>
      <c r="D78" s="898" t="str">
        <f>IF($A78="INSUMO",VLOOKUP($B78,'BANCO DE DADOS DEZEMBRO INS'!$A:$D,3,FALSE),VLOOKUP($B78,'BANCO DE DADOS DEZEMBRO SERV'!$B:$E,3,FALSE))</f>
        <v>UN</v>
      </c>
      <c r="E78" s="742">
        <v>1</v>
      </c>
      <c r="F78" s="899">
        <f>IF($A78="INSUMO",VLOOKUP($B78,'BANCO DE DADOS DEZEMBRO INS'!$A:$D,4,FALSE),VLOOKUP($B78,'BANCO DE DADOS DEZEMBRO SERV'!$B:$E,4,FALSE))</f>
        <v>4.8899999999999997</v>
      </c>
      <c r="G78" s="900">
        <f t="shared" ref="G78:G80" si="10">TRUNC(E78*F78,2)</f>
        <v>4.8899999999999997</v>
      </c>
      <c r="H78" s="902"/>
    </row>
    <row r="79" spans="1:8" s="729" customFormat="1" ht="30">
      <c r="A79" s="726" t="s">
        <v>8915</v>
      </c>
      <c r="B79" s="905">
        <v>296</v>
      </c>
      <c r="C79" s="939" t="str">
        <f>IF($A79="INSUMO",VLOOKUP($B79,'BANCO DE DADOS DEZEMBRO INS'!$A:$D,2,FALSE),VLOOKUP($B79,'BANCO DE DADOS DEZEMBRO SERV'!$B:$E,2,FALSE))</f>
        <v>ANEL BORRACHA PARA TUBO ESGOTO PREDIAL DN 50 MM (NBR 5688)</v>
      </c>
      <c r="D79" s="898" t="str">
        <f>IF($A79="INSUMO",VLOOKUP($B79,'BANCO DE DADOS DEZEMBRO INS'!$A:$D,3,FALSE),VLOOKUP($B79,'BANCO DE DADOS DEZEMBRO SERV'!$B:$E,3,FALSE))</f>
        <v>UN</v>
      </c>
      <c r="E79" s="743">
        <v>1.0999999999999999E-2</v>
      </c>
      <c r="F79" s="899">
        <f>IF($A79="INSUMO",VLOOKUP($B79,'BANCO DE DADOS DEZEMBRO INS'!$A:$D,4,FALSE),VLOOKUP($B79,'BANCO DE DADOS DEZEMBRO SERV'!$B:$E,4,FALSE))</f>
        <v>1.1200000000000001</v>
      </c>
      <c r="G79" s="900">
        <f t="shared" si="10"/>
        <v>0.01</v>
      </c>
      <c r="H79" s="902"/>
    </row>
    <row r="80" spans="1:8" s="729" customFormat="1" ht="30">
      <c r="A80" s="726" t="s">
        <v>8915</v>
      </c>
      <c r="B80" s="905">
        <v>20078</v>
      </c>
      <c r="C80" s="939" t="str">
        <f>IF($A80="INSUMO",VLOOKUP($B80,'BANCO DE DADOS DEZEMBRO INS'!$A:$D,2,FALSE),VLOOKUP($B80,'BANCO DE DADOS DEZEMBRO SERV'!$B:$E,2,FALSE))</f>
        <v>PASTA LUBRIFICANTE PARA TUBOS E CONEXOES COM JUNTA ELASTICA (USO EM PVC, ACO, POLIETILENO E OUTROS) ( DE *400* G)</v>
      </c>
      <c r="D80" s="898" t="str">
        <f>IF($A80="INSUMO",VLOOKUP($B80,'BANCO DE DADOS DEZEMBRO INS'!$A:$D,3,FALSE),VLOOKUP($B80,'BANCO DE DADOS DEZEMBRO SERV'!$B:$E,3,FALSE))</f>
        <v>UN</v>
      </c>
      <c r="E80" s="742">
        <v>0.02</v>
      </c>
      <c r="F80" s="899">
        <f>IF($A80="INSUMO",VLOOKUP($B80,'BANCO DE DADOS DEZEMBRO INS'!$A:$D,4,FALSE),VLOOKUP($B80,'BANCO DE DADOS DEZEMBRO SERV'!$B:$E,4,FALSE))</f>
        <v>16.37</v>
      </c>
      <c r="G80" s="900">
        <f t="shared" si="10"/>
        <v>0.32</v>
      </c>
      <c r="H80" s="902"/>
    </row>
    <row r="81" spans="1:8" s="729" customFormat="1" ht="15.75">
      <c r="A81" s="741"/>
      <c r="B81" s="2453" t="s">
        <v>3094</v>
      </c>
      <c r="C81" s="2454"/>
      <c r="D81" s="2454"/>
      <c r="E81" s="2454"/>
      <c r="F81" s="2454"/>
      <c r="G81" s="2455"/>
      <c r="H81" s="902"/>
    </row>
    <row r="82" spans="1:8" s="729" customFormat="1" ht="15.75">
      <c r="A82" s="726" t="s">
        <v>9120</v>
      </c>
      <c r="B82" s="905">
        <v>88316</v>
      </c>
      <c r="C82" s="939" t="str">
        <f>IF($A82="INSUMO",VLOOKUP($B82,'BANCO DE DADOS DEZEMBRO INS'!$A:$D,2,FALSE),VLOOKUP($B82,'BANCO DE DADOS DEZEMBRO SERV'!$B:$E,2,FALSE))</f>
        <v>SERVENTE COM ENCARGOS COMPLEMENTARES</v>
      </c>
      <c r="D82" s="898" t="str">
        <f>IF($A82="INSUMO",VLOOKUP($B82,'BANCO DE DADOS DEZEMBRO INS'!$A:$D,3,FALSE),VLOOKUP($B82,'BANCO DE DADOS DEZEMBRO SERV'!$B:$E,3,FALSE))</f>
        <v>H</v>
      </c>
      <c r="E82" s="901">
        <v>7.0000000000000007E-2</v>
      </c>
      <c r="F82" s="899">
        <f>IF($A82="INSUMO",VLOOKUP($B82,'BANCO DE DADOS DEZEMBRO INS'!$A:$D,4,FALSE),VLOOKUP($B82,'BANCO DE DADOS DEZEMBRO SERV'!$B:$E,4,FALSE))</f>
        <v>13.89</v>
      </c>
      <c r="G82" s="900">
        <f t="shared" ref="G82:G83" si="11">TRUNC(E82*F82,2)</f>
        <v>0.97</v>
      </c>
      <c r="H82" s="902"/>
    </row>
    <row r="83" spans="1:8" s="729" customFormat="1" ht="30.75" thickBot="1">
      <c r="A83" s="726" t="s">
        <v>9120</v>
      </c>
      <c r="B83" s="890">
        <v>88267</v>
      </c>
      <c r="C83" s="881" t="str">
        <f>IF($A83="INSUMO",VLOOKUP($B83,'BANCO DE DADOS DEZEMBRO INS'!$A:$D,2,FALSE),VLOOKUP($B83,'BANCO DE DADOS DEZEMBRO SERV'!$B:$E,2,FALSE))</f>
        <v>ENCANADOR OU BOMBEIRO HIDRÁULICO COM ENCARGOS COMPLEMENTARES</v>
      </c>
      <c r="D83" s="886" t="str">
        <f>IF($A83="INSUMO",VLOOKUP($B83,'BANCO DE DADOS DEZEMBRO INS'!$A:$D,3,FALSE),VLOOKUP($B83,'BANCO DE DADOS DEZEMBRO SERV'!$B:$E,3,FALSE))</f>
        <v>H</v>
      </c>
      <c r="E83" s="887">
        <v>7.0000000000000007E-2</v>
      </c>
      <c r="F83" s="888">
        <f>IF($A83="INSUMO",VLOOKUP($B83,'BANCO DE DADOS DEZEMBRO INS'!$A:$D,4,FALSE),VLOOKUP($B83,'BANCO DE DADOS DEZEMBRO SERV'!$B:$E,4,FALSE))</f>
        <v>17.489999999999998</v>
      </c>
      <c r="G83" s="889">
        <f t="shared" si="11"/>
        <v>1.22</v>
      </c>
      <c r="H83" s="902"/>
    </row>
    <row r="84" spans="1:8" s="729" customFormat="1" ht="16.5" thickBot="1">
      <c r="A84" s="741"/>
      <c r="B84" s="795" t="s">
        <v>12104</v>
      </c>
      <c r="C84" s="733"/>
      <c r="D84" s="733"/>
      <c r="E84" s="733"/>
      <c r="F84" s="745" t="s">
        <v>3095</v>
      </c>
      <c r="G84" s="746">
        <f>SUM(G78:G83)</f>
        <v>7.4099999999999993</v>
      </c>
      <c r="H84" s="902"/>
    </row>
    <row r="85" spans="1:8" s="729" customFormat="1" ht="60.75" customHeight="1">
      <c r="B85" s="2457" t="s">
        <v>12103</v>
      </c>
      <c r="C85" s="2457"/>
      <c r="D85" s="2457"/>
      <c r="E85" s="2457"/>
      <c r="F85" s="2457"/>
      <c r="G85" s="2457"/>
      <c r="H85" s="902"/>
    </row>
    <row r="86" spans="1:8" s="729" customFormat="1" ht="101.25" customHeight="1">
      <c r="B86" s="2466" t="s">
        <v>9818</v>
      </c>
      <c r="C86" s="2466"/>
      <c r="D86" s="2466"/>
      <c r="E86" s="2466"/>
      <c r="F86" s="2466"/>
      <c r="G86" s="2466"/>
      <c r="H86" s="902"/>
    </row>
    <row r="87" spans="1:8" s="729" customFormat="1" ht="16.5" thickBot="1">
      <c r="B87" s="795"/>
      <c r="C87" s="795"/>
      <c r="D87" s="730"/>
      <c r="E87" s="730"/>
      <c r="F87" s="738"/>
      <c r="G87" s="739"/>
      <c r="H87" s="902"/>
    </row>
    <row r="88" spans="1:8" s="729" customFormat="1" ht="37.5" customHeight="1">
      <c r="A88" s="741"/>
      <c r="B88" s="894" t="s">
        <v>12290</v>
      </c>
      <c r="C88" s="2450" t="s">
        <v>9819</v>
      </c>
      <c r="D88" s="2462"/>
      <c r="E88" s="2462"/>
      <c r="F88" s="2463"/>
      <c r="G88" s="895" t="s">
        <v>30</v>
      </c>
      <c r="H88" s="1311" t="s">
        <v>12245</v>
      </c>
    </row>
    <row r="89" spans="1:8" s="729" customFormat="1" ht="31.5">
      <c r="A89" s="741"/>
      <c r="B89" s="425" t="s">
        <v>3230</v>
      </c>
      <c r="C89" s="892" t="s">
        <v>3089</v>
      </c>
      <c r="D89" s="892" t="s">
        <v>30</v>
      </c>
      <c r="E89" s="892" t="s">
        <v>3090</v>
      </c>
      <c r="F89" s="896" t="s">
        <v>3091</v>
      </c>
      <c r="G89" s="897" t="s">
        <v>3092</v>
      </c>
      <c r="H89" s="902"/>
    </row>
    <row r="90" spans="1:8" s="729" customFormat="1" ht="15.75">
      <c r="A90" s="741"/>
      <c r="B90" s="2453" t="s">
        <v>3093</v>
      </c>
      <c r="C90" s="2454"/>
      <c r="D90" s="2454"/>
      <c r="E90" s="2454"/>
      <c r="F90" s="2454"/>
      <c r="G90" s="2455"/>
      <c r="H90" s="902"/>
    </row>
    <row r="91" spans="1:8" s="729" customFormat="1" ht="30">
      <c r="A91" s="726" t="s">
        <v>8915</v>
      </c>
      <c r="B91" s="905">
        <v>37949</v>
      </c>
      <c r="C91" s="939" t="str">
        <f>IF($A91="INSUMO",VLOOKUP($B91,'BANCO DE DADOS DEZEMBRO INS'!$A:$D,2,FALSE),VLOOKUP($B91,'BANCO DE DADOS DEZEMBRO SERV'!$B:$E,2,FALSE))</f>
        <v>JOELHO PVC, SOLDAVEL, PB, 90 GRAUS, DN 40 MM, PARA ESGOTO PREDIAL</v>
      </c>
      <c r="D91" s="898" t="str">
        <f>IF($A91="INSUMO",VLOOKUP($B91,'BANCO DE DADOS DEZEMBRO INS'!$A:$D,3,FALSE),VLOOKUP($B91,'BANCO DE DADOS DEZEMBRO SERV'!$B:$E,3,FALSE))</f>
        <v>UN</v>
      </c>
      <c r="E91" s="742">
        <v>1</v>
      </c>
      <c r="F91" s="899">
        <f>IF($A91="INSUMO",VLOOKUP($B91,'BANCO DE DADOS DEZEMBRO INS'!$A:$D,4,FALSE),VLOOKUP($B91,'BANCO DE DADOS DEZEMBRO SERV'!$B:$E,4,FALSE))</f>
        <v>1.53</v>
      </c>
      <c r="G91" s="900">
        <f t="shared" ref="G91:G93" si="12">TRUNC(E91*F91,2)</f>
        <v>1.53</v>
      </c>
      <c r="H91" s="902"/>
    </row>
    <row r="92" spans="1:8" s="729" customFormat="1" ht="30">
      <c r="A92" s="726" t="s">
        <v>8915</v>
      </c>
      <c r="B92" s="905">
        <v>295</v>
      </c>
      <c r="C92" s="939" t="str">
        <f>IF($A92="INSUMO",VLOOKUP($B92,'BANCO DE DADOS DEZEMBRO INS'!$A:$D,2,FALSE),VLOOKUP($B92,'BANCO DE DADOS DEZEMBRO SERV'!$B:$E,2,FALSE))</f>
        <v>ANEL BORRACHA PARA TUBO ESGOTO PREDIAL DN 40 MM (NBR 5688)</v>
      </c>
      <c r="D92" s="898" t="str">
        <f>IF($A92="INSUMO",VLOOKUP($B92,'BANCO DE DADOS DEZEMBRO INS'!$A:$D,3,FALSE),VLOOKUP($B92,'BANCO DE DADOS DEZEMBRO SERV'!$B:$E,3,FALSE))</f>
        <v>UN</v>
      </c>
      <c r="E92" s="744">
        <v>1</v>
      </c>
      <c r="F92" s="899">
        <f>IF($A92="INSUMO",VLOOKUP($B92,'BANCO DE DADOS DEZEMBRO INS'!$A:$D,4,FALSE),VLOOKUP($B92,'BANCO DE DADOS DEZEMBRO SERV'!$B:$E,4,FALSE))</f>
        <v>1.08</v>
      </c>
      <c r="G92" s="900">
        <f t="shared" si="12"/>
        <v>1.08</v>
      </c>
      <c r="H92" s="902"/>
    </row>
    <row r="93" spans="1:8" s="729" customFormat="1" ht="30">
      <c r="A93" s="726" t="s">
        <v>8915</v>
      </c>
      <c r="B93" s="905">
        <v>20078</v>
      </c>
      <c r="C93" s="939" t="str">
        <f>IF($A93="INSUMO",VLOOKUP($B93,'BANCO DE DADOS DEZEMBRO INS'!$A:$D,2,FALSE),VLOOKUP($B93,'BANCO DE DADOS DEZEMBRO SERV'!$B:$E,2,FALSE))</f>
        <v>PASTA LUBRIFICANTE PARA TUBOS E CONEXOES COM JUNTA ELASTICA (USO EM PVC, ACO, POLIETILENO E OUTROS) ( DE *400* G)</v>
      </c>
      <c r="D93" s="898" t="str">
        <f>IF($A93="INSUMO",VLOOKUP($B93,'BANCO DE DADOS DEZEMBRO INS'!$A:$D,3,FALSE),VLOOKUP($B93,'BANCO DE DADOS DEZEMBRO SERV'!$B:$E,3,FALSE))</f>
        <v>UN</v>
      </c>
      <c r="E93" s="744">
        <v>0.05</v>
      </c>
      <c r="F93" s="899">
        <f>IF($A93="INSUMO",VLOOKUP($B93,'BANCO DE DADOS DEZEMBRO INS'!$A:$D,4,FALSE),VLOOKUP($B93,'BANCO DE DADOS DEZEMBRO SERV'!$B:$E,4,FALSE))</f>
        <v>16.37</v>
      </c>
      <c r="G93" s="900">
        <f t="shared" si="12"/>
        <v>0.81</v>
      </c>
      <c r="H93" s="902"/>
    </row>
    <row r="94" spans="1:8" s="729" customFormat="1" ht="15.75">
      <c r="A94" s="741"/>
      <c r="B94" s="2453" t="s">
        <v>3094</v>
      </c>
      <c r="C94" s="2454"/>
      <c r="D94" s="2454"/>
      <c r="E94" s="2454"/>
      <c r="F94" s="2454"/>
      <c r="G94" s="2455"/>
      <c r="H94" s="902"/>
    </row>
    <row r="95" spans="1:8" s="729" customFormat="1" ht="15.75">
      <c r="A95" s="726" t="s">
        <v>9120</v>
      </c>
      <c r="B95" s="905">
        <v>88316</v>
      </c>
      <c r="C95" s="939" t="str">
        <f>IF($A95="INSUMO",VLOOKUP($B95,'BANCO DE DADOS DEZEMBRO INS'!$A:$D,2,FALSE),VLOOKUP($B95,'BANCO DE DADOS DEZEMBRO SERV'!$B:$E,2,FALSE))</f>
        <v>SERVENTE COM ENCARGOS COMPLEMENTARES</v>
      </c>
      <c r="D95" s="898" t="str">
        <f>IF($A95="INSUMO",VLOOKUP($B95,'BANCO DE DADOS DEZEMBRO INS'!$A:$D,3,FALSE),VLOOKUP($B95,'BANCO DE DADOS DEZEMBRO SERV'!$B:$E,3,FALSE))</f>
        <v>H</v>
      </c>
      <c r="E95" s="901">
        <v>0.28000000000000003</v>
      </c>
      <c r="F95" s="899">
        <f>IF($A95="INSUMO",VLOOKUP($B95,'BANCO DE DADOS DEZEMBRO INS'!$A:$D,4,FALSE),VLOOKUP($B95,'BANCO DE DADOS DEZEMBRO SERV'!$B:$E,4,FALSE))</f>
        <v>13.89</v>
      </c>
      <c r="G95" s="900">
        <f t="shared" ref="G95:G96" si="13">TRUNC(E95*F95,2)</f>
        <v>3.88</v>
      </c>
      <c r="H95" s="902"/>
    </row>
    <row r="96" spans="1:8" s="729" customFormat="1" ht="30.75" thickBot="1">
      <c r="A96" s="726" t="s">
        <v>9120</v>
      </c>
      <c r="B96" s="890">
        <v>88267</v>
      </c>
      <c r="C96" s="881" t="str">
        <f>IF($A96="INSUMO",VLOOKUP($B96,'BANCO DE DADOS DEZEMBRO INS'!$A:$D,2,FALSE),VLOOKUP($B96,'BANCO DE DADOS DEZEMBRO SERV'!$B:$E,2,FALSE))</f>
        <v>ENCANADOR OU BOMBEIRO HIDRÁULICO COM ENCARGOS COMPLEMENTARES</v>
      </c>
      <c r="D96" s="886" t="str">
        <f>IF($A96="INSUMO",VLOOKUP($B96,'BANCO DE DADOS DEZEMBRO INS'!$A:$D,3,FALSE),VLOOKUP($B96,'BANCO DE DADOS DEZEMBRO SERV'!$B:$E,3,FALSE))</f>
        <v>H</v>
      </c>
      <c r="E96" s="887">
        <v>0.28000000000000003</v>
      </c>
      <c r="F96" s="888">
        <f>IF($A96="INSUMO",VLOOKUP($B96,'BANCO DE DADOS DEZEMBRO INS'!$A:$D,4,FALSE),VLOOKUP($B96,'BANCO DE DADOS DEZEMBRO SERV'!$B:$E,4,FALSE))</f>
        <v>17.489999999999998</v>
      </c>
      <c r="G96" s="889">
        <f t="shared" si="13"/>
        <v>4.8899999999999997</v>
      </c>
      <c r="H96" s="902"/>
    </row>
    <row r="97" spans="1:8" s="729" customFormat="1" ht="16.5" thickBot="1">
      <c r="A97" s="741"/>
      <c r="B97" s="795" t="s">
        <v>12106</v>
      </c>
      <c r="C97" s="733"/>
      <c r="D97" s="733"/>
      <c r="E97" s="733"/>
      <c r="F97" s="745" t="s">
        <v>3095</v>
      </c>
      <c r="G97" s="746">
        <f>SUM(G91:G96)</f>
        <v>12.190000000000001</v>
      </c>
      <c r="H97" s="902"/>
    </row>
    <row r="98" spans="1:8" s="729" customFormat="1" ht="69.75" customHeight="1">
      <c r="B98" s="2457" t="s">
        <v>12105</v>
      </c>
      <c r="C98" s="2457"/>
      <c r="D98" s="2457"/>
      <c r="E98" s="2457"/>
      <c r="F98" s="2457"/>
      <c r="G98" s="2457"/>
      <c r="H98" s="902"/>
    </row>
    <row r="99" spans="1:8" s="729" customFormat="1" ht="98.25" customHeight="1">
      <c r="B99" s="2464" t="s">
        <v>9820</v>
      </c>
      <c r="C99" s="2464"/>
      <c r="D99" s="2464"/>
      <c r="E99" s="2464"/>
      <c r="F99" s="2464"/>
      <c r="G99" s="2464"/>
      <c r="H99" s="902"/>
    </row>
    <row r="100" spans="1:8" s="729" customFormat="1" ht="16.5" thickBot="1">
      <c r="B100" s="795"/>
      <c r="C100" s="730"/>
      <c r="D100" s="730"/>
      <c r="E100" s="730"/>
      <c r="F100" s="738"/>
      <c r="G100" s="739"/>
      <c r="H100" s="902"/>
    </row>
    <row r="101" spans="1:8" s="729" customFormat="1" ht="15.75">
      <c r="A101" s="722"/>
      <c r="B101" s="894" t="s">
        <v>12291</v>
      </c>
      <c r="C101" s="2450" t="s">
        <v>9821</v>
      </c>
      <c r="D101" s="2462"/>
      <c r="E101" s="2462"/>
      <c r="F101" s="2463"/>
      <c r="G101" s="895" t="s">
        <v>30</v>
      </c>
      <c r="H101" s="1311" t="s">
        <v>12245</v>
      </c>
    </row>
    <row r="102" spans="1:8" s="729" customFormat="1" ht="31.5">
      <c r="A102" s="722"/>
      <c r="B102" s="425" t="s">
        <v>3230</v>
      </c>
      <c r="C102" s="892" t="s">
        <v>3089</v>
      </c>
      <c r="D102" s="892" t="s">
        <v>30</v>
      </c>
      <c r="E102" s="892" t="s">
        <v>3090</v>
      </c>
      <c r="F102" s="896" t="s">
        <v>3091</v>
      </c>
      <c r="G102" s="897" t="s">
        <v>3092</v>
      </c>
      <c r="H102" s="902"/>
    </row>
    <row r="103" spans="1:8" s="729" customFormat="1" ht="15.75">
      <c r="A103" s="722"/>
      <c r="B103" s="2453" t="s">
        <v>3093</v>
      </c>
      <c r="C103" s="2454"/>
      <c r="D103" s="2454"/>
      <c r="E103" s="2454"/>
      <c r="F103" s="2454"/>
      <c r="G103" s="2455"/>
      <c r="H103" s="902"/>
    </row>
    <row r="104" spans="1:8" s="729" customFormat="1" ht="30">
      <c r="A104" s="726" t="s">
        <v>8915</v>
      </c>
      <c r="B104" s="905">
        <v>3661</v>
      </c>
      <c r="C104" s="939" t="str">
        <f>IF($A104="INSUMO",VLOOKUP($B104,'BANCO DE DADOS DEZEMBRO INS'!$A:$D,2,FALSE),VLOOKUP($B104,'BANCO DE DADOS DEZEMBRO SERV'!$B:$E,2,FALSE))</f>
        <v>JUNCAO SIMPLES, PVC, DN 75 X 50 MM, SERIE NORMAL PARA ESGOTO PREDIAL</v>
      </c>
      <c r="D104" s="898" t="str">
        <f>IF($A104="INSUMO",VLOOKUP($B104,'BANCO DE DADOS DEZEMBRO INS'!$A:$D,3,FALSE),VLOOKUP($B104,'BANCO DE DADOS DEZEMBRO SERV'!$B:$E,3,FALSE))</f>
        <v>UN</v>
      </c>
      <c r="E104" s="906">
        <v>1</v>
      </c>
      <c r="F104" s="899">
        <f>IF($A104="INSUMO",VLOOKUP($B104,'BANCO DE DADOS DEZEMBRO INS'!$A:$D,4,FALSE),VLOOKUP($B104,'BANCO DE DADOS DEZEMBRO SERV'!$B:$E,4,FALSE))</f>
        <v>10.130000000000001</v>
      </c>
      <c r="G104" s="900">
        <f t="shared" ref="G104:G107" si="14">TRUNC(E104*F104,2)</f>
        <v>10.130000000000001</v>
      </c>
      <c r="H104" s="902"/>
    </row>
    <row r="105" spans="1:8" s="729" customFormat="1" ht="30">
      <c r="A105" s="726" t="s">
        <v>8915</v>
      </c>
      <c r="B105" s="905">
        <v>20078</v>
      </c>
      <c r="C105" s="939" t="str">
        <f>IF($A105="INSUMO",VLOOKUP($B105,'BANCO DE DADOS DEZEMBRO INS'!$A:$D,2,FALSE),VLOOKUP($B105,'BANCO DE DADOS DEZEMBRO SERV'!$B:$E,2,FALSE))</f>
        <v>PASTA LUBRIFICANTE PARA TUBOS E CONEXOES COM JUNTA ELASTICA (USO EM PVC, ACO, POLIETILENO E OUTROS) ( DE *400* G)</v>
      </c>
      <c r="D105" s="898" t="str">
        <f>IF($A105="INSUMO",VLOOKUP($B105,'BANCO DE DADOS DEZEMBRO INS'!$A:$D,3,FALSE),VLOOKUP($B105,'BANCO DE DADOS DEZEMBRO SERV'!$B:$E,3,FALSE))</f>
        <v>UN</v>
      </c>
      <c r="E105" s="907">
        <v>7.4999999999999997E-2</v>
      </c>
      <c r="F105" s="899">
        <f>IF($A105="INSUMO",VLOOKUP($B105,'BANCO DE DADOS DEZEMBRO INS'!$A:$D,4,FALSE),VLOOKUP($B105,'BANCO DE DADOS DEZEMBRO SERV'!$B:$E,4,FALSE))</f>
        <v>16.37</v>
      </c>
      <c r="G105" s="900">
        <f t="shared" si="14"/>
        <v>1.22</v>
      </c>
      <c r="H105" s="902"/>
    </row>
    <row r="106" spans="1:8" s="729" customFormat="1" ht="30">
      <c r="A106" s="726" t="s">
        <v>8915</v>
      </c>
      <c r="B106" s="905">
        <v>296</v>
      </c>
      <c r="C106" s="939" t="str">
        <f>IF($A106="INSUMO",VLOOKUP($B106,'BANCO DE DADOS DEZEMBRO INS'!$A:$D,2,FALSE),VLOOKUP($B106,'BANCO DE DADOS DEZEMBRO SERV'!$B:$E,2,FALSE))</f>
        <v>ANEL BORRACHA PARA TUBO ESGOTO PREDIAL DN 50 MM (NBR 5688)</v>
      </c>
      <c r="D106" s="898" t="str">
        <f>IF($A106="INSUMO",VLOOKUP($B106,'BANCO DE DADOS DEZEMBRO INS'!$A:$D,3,FALSE),VLOOKUP($B106,'BANCO DE DADOS DEZEMBRO SERV'!$B:$E,3,FALSE))</f>
        <v>UN</v>
      </c>
      <c r="E106" s="906">
        <v>1</v>
      </c>
      <c r="F106" s="899">
        <f>IF($A106="INSUMO",VLOOKUP($B106,'BANCO DE DADOS DEZEMBRO INS'!$A:$D,4,FALSE),VLOOKUP($B106,'BANCO DE DADOS DEZEMBRO SERV'!$B:$E,4,FALSE))</f>
        <v>1.1200000000000001</v>
      </c>
      <c r="G106" s="900">
        <f t="shared" si="14"/>
        <v>1.1200000000000001</v>
      </c>
      <c r="H106" s="902"/>
    </row>
    <row r="107" spans="1:8" s="729" customFormat="1" ht="30">
      <c r="A107" s="726" t="s">
        <v>8915</v>
      </c>
      <c r="B107" s="905">
        <v>297</v>
      </c>
      <c r="C107" s="939" t="str">
        <f>IF($A107="INSUMO",VLOOKUP($B107,'BANCO DE DADOS DEZEMBRO INS'!$A:$D,2,FALSE),VLOOKUP($B107,'BANCO DE DADOS DEZEMBRO SERV'!$B:$E,2,FALSE))</f>
        <v>ANEL BORRACHA PARA TUBO ESGOTO PREDIAL DN 75 MM (NBR 5688)</v>
      </c>
      <c r="D107" s="898" t="str">
        <f>IF($A107="INSUMO",VLOOKUP($B107,'BANCO DE DADOS DEZEMBRO INS'!$A:$D,3,FALSE),VLOOKUP($B107,'BANCO DE DADOS DEZEMBRO SERV'!$B:$E,3,FALSE))</f>
        <v>UN</v>
      </c>
      <c r="E107" s="906">
        <v>1</v>
      </c>
      <c r="F107" s="899">
        <f>IF($A107="INSUMO",VLOOKUP($B107,'BANCO DE DADOS DEZEMBRO INS'!$A:$D,4,FALSE),VLOOKUP($B107,'BANCO DE DADOS DEZEMBRO SERV'!$B:$E,4,FALSE))</f>
        <v>1.58</v>
      </c>
      <c r="G107" s="900">
        <f t="shared" si="14"/>
        <v>1.58</v>
      </c>
      <c r="H107" s="902"/>
    </row>
    <row r="108" spans="1:8" s="729" customFormat="1" ht="15.75">
      <c r="A108" s="722"/>
      <c r="B108" s="2453" t="s">
        <v>3094</v>
      </c>
      <c r="C108" s="2454"/>
      <c r="D108" s="2454"/>
      <c r="E108" s="2454"/>
      <c r="F108" s="2454"/>
      <c r="G108" s="2455"/>
      <c r="H108" s="902"/>
    </row>
    <row r="109" spans="1:8" s="729" customFormat="1" ht="30">
      <c r="A109" s="726" t="s">
        <v>9120</v>
      </c>
      <c r="B109" s="905">
        <v>88248</v>
      </c>
      <c r="C109" s="939" t="str">
        <f>IF($A109="INSUMO",VLOOKUP($B109,'BANCO DE DADOS DEZEMBRO INS'!$A:$D,2,FALSE),VLOOKUP($B109,'BANCO DE DADOS DEZEMBRO SERV'!$B:$E,2,FALSE))</f>
        <v>AUXILIAR DE ENCANADOR OU BOMBEIRO HIDRÁULICO COM ENCARGOS COMPLEMENTAR</v>
      </c>
      <c r="D109" s="898" t="str">
        <f>IF($A109="INSUMO",VLOOKUP($B109,'BANCO DE DADOS DEZEMBRO INS'!$A:$D,3,FALSE),VLOOKUP($B109,'BANCO DE DADOS DEZEMBRO SERV'!$B:$E,3,FALSE))</f>
        <v>H</v>
      </c>
      <c r="E109" s="901">
        <v>0.37</v>
      </c>
      <c r="F109" s="899">
        <f>IF($A109="INSUMO",VLOOKUP($B109,'BANCO DE DADOS DEZEMBRO INS'!$A:$D,4,FALSE),VLOOKUP($B109,'BANCO DE DADOS DEZEMBRO SERV'!$B:$E,4,FALSE))</f>
        <v>14.29</v>
      </c>
      <c r="G109" s="900">
        <f t="shared" ref="G109:G110" si="15">TRUNC(E109*F109,2)</f>
        <v>5.28</v>
      </c>
      <c r="H109" s="902"/>
    </row>
    <row r="110" spans="1:8" s="729" customFormat="1" ht="30.75" thickBot="1">
      <c r="A110" s="726" t="s">
        <v>9120</v>
      </c>
      <c r="B110" s="890">
        <v>88267</v>
      </c>
      <c r="C110" s="881" t="str">
        <f>IF($A110="INSUMO",VLOOKUP($B110,'BANCO DE DADOS DEZEMBRO INS'!$A:$D,2,FALSE),VLOOKUP($B110,'BANCO DE DADOS DEZEMBRO SERV'!$B:$E,2,FALSE))</f>
        <v>ENCANADOR OU BOMBEIRO HIDRÁULICO COM ENCARGOS COMPLEMENTARES</v>
      </c>
      <c r="D110" s="886" t="str">
        <f>IF($A110="INSUMO",VLOOKUP($B110,'BANCO DE DADOS DEZEMBRO INS'!$A:$D,3,FALSE),VLOOKUP($B110,'BANCO DE DADOS DEZEMBRO SERV'!$B:$E,3,FALSE))</f>
        <v>H</v>
      </c>
      <c r="E110" s="887">
        <v>0.37</v>
      </c>
      <c r="F110" s="888">
        <f>IF($A110="INSUMO",VLOOKUP($B110,'BANCO DE DADOS DEZEMBRO INS'!$A:$D,4,FALSE),VLOOKUP($B110,'BANCO DE DADOS DEZEMBRO SERV'!$B:$E,4,FALSE))</f>
        <v>17.489999999999998</v>
      </c>
      <c r="G110" s="889">
        <f t="shared" si="15"/>
        <v>6.47</v>
      </c>
      <c r="H110" s="902"/>
    </row>
    <row r="111" spans="1:8" s="729" customFormat="1" ht="16.5" thickBot="1">
      <c r="A111" s="722"/>
      <c r="B111" s="2461" t="s">
        <v>9822</v>
      </c>
      <c r="C111" s="2461"/>
      <c r="D111" s="2461"/>
      <c r="E111" s="733"/>
      <c r="F111" s="884" t="s">
        <v>3095</v>
      </c>
      <c r="G111" s="885">
        <f>SUM(G104:G110)</f>
        <v>25.8</v>
      </c>
      <c r="H111" s="902"/>
    </row>
    <row r="112" spans="1:8" s="729" customFormat="1" ht="74.25" customHeight="1">
      <c r="B112" s="2457" t="s">
        <v>9817</v>
      </c>
      <c r="C112" s="2457"/>
      <c r="D112" s="2457"/>
      <c r="E112" s="2457"/>
      <c r="F112" s="2457"/>
      <c r="G112" s="2457"/>
      <c r="H112" s="902"/>
    </row>
    <row r="113" spans="1:8" s="729" customFormat="1" ht="104.25" customHeight="1">
      <c r="B113" s="2464" t="s">
        <v>9823</v>
      </c>
      <c r="C113" s="2464"/>
      <c r="D113" s="2464"/>
      <c r="E113" s="2464"/>
      <c r="F113" s="2464"/>
      <c r="G113" s="2464"/>
      <c r="H113" s="902"/>
    </row>
    <row r="114" spans="1:8" s="729" customFormat="1" ht="16.5" thickBot="1">
      <c r="B114" s="795"/>
      <c r="C114" s="730"/>
      <c r="D114" s="730"/>
      <c r="E114" s="730"/>
      <c r="F114" s="738"/>
      <c r="G114" s="739"/>
      <c r="H114" s="902"/>
    </row>
    <row r="115" spans="1:8" s="723" customFormat="1" ht="15.75">
      <c r="A115" s="722"/>
      <c r="B115" s="894" t="s">
        <v>12292</v>
      </c>
      <c r="C115" s="2450" t="s">
        <v>9824</v>
      </c>
      <c r="D115" s="2462"/>
      <c r="E115" s="2462"/>
      <c r="F115" s="2463"/>
      <c r="G115" s="895" t="s">
        <v>30</v>
      </c>
      <c r="H115" s="1311" t="s">
        <v>12245</v>
      </c>
    </row>
    <row r="116" spans="1:8" s="723" customFormat="1" ht="31.5">
      <c r="A116" s="722"/>
      <c r="B116" s="425" t="s">
        <v>3230</v>
      </c>
      <c r="C116" s="892" t="s">
        <v>3089</v>
      </c>
      <c r="D116" s="892" t="s">
        <v>30</v>
      </c>
      <c r="E116" s="892" t="s">
        <v>3090</v>
      </c>
      <c r="F116" s="896" t="s">
        <v>3091</v>
      </c>
      <c r="G116" s="897" t="s">
        <v>3092</v>
      </c>
      <c r="H116" s="980"/>
    </row>
    <row r="117" spans="1:8" s="723" customFormat="1" ht="15.75">
      <c r="A117" s="722"/>
      <c r="B117" s="2453" t="s">
        <v>3093</v>
      </c>
      <c r="C117" s="2454"/>
      <c r="D117" s="2454"/>
      <c r="E117" s="2454"/>
      <c r="F117" s="2454"/>
      <c r="G117" s="2455"/>
      <c r="H117" s="980"/>
    </row>
    <row r="118" spans="1:8" s="723" customFormat="1" ht="30">
      <c r="A118" s="726" t="s">
        <v>8915</v>
      </c>
      <c r="B118" s="905">
        <v>3659</v>
      </c>
      <c r="C118" s="939" t="str">
        <f>IF($A118="INSUMO",VLOOKUP($B118,'BANCO DE DADOS DEZEMBRO INS'!$A:$D,2,FALSE),VLOOKUP($B118,'BANCO DE DADOS DEZEMBRO SERV'!$B:$E,2,FALSE))</f>
        <v>JUNCAO SIMPLES, PVC, DN 100 X 50 MM, SERIE NORMAL PARA ESGOTO PREDIAL</v>
      </c>
      <c r="D118" s="898" t="str">
        <f>IF($A118="INSUMO",VLOOKUP($B118,'BANCO DE DADOS DEZEMBRO INS'!$A:$D,3,FALSE),VLOOKUP($B118,'BANCO DE DADOS DEZEMBRO SERV'!$B:$E,3,FALSE))</f>
        <v>UN</v>
      </c>
      <c r="E118" s="906">
        <v>1</v>
      </c>
      <c r="F118" s="899">
        <f>IF($A118="INSUMO",VLOOKUP($B118,'BANCO DE DADOS DEZEMBRO INS'!$A:$D,4,FALSE),VLOOKUP($B118,'BANCO DE DADOS DEZEMBRO SERV'!$B:$E,4,FALSE))</f>
        <v>13.2</v>
      </c>
      <c r="G118" s="900">
        <f t="shared" ref="G118:G121" si="16">TRUNC(E118*F118,2)</f>
        <v>13.2</v>
      </c>
      <c r="H118" s="980"/>
    </row>
    <row r="119" spans="1:8" s="723" customFormat="1" ht="30">
      <c r="A119" s="726" t="s">
        <v>8915</v>
      </c>
      <c r="B119" s="905">
        <v>20078</v>
      </c>
      <c r="C119" s="939" t="str">
        <f>IF($A119="INSUMO",VLOOKUP($B119,'BANCO DE DADOS DEZEMBRO INS'!$A:$D,2,FALSE),VLOOKUP($B119,'BANCO DE DADOS DEZEMBRO SERV'!$B:$E,2,FALSE))</f>
        <v>PASTA LUBRIFICANTE PARA TUBOS E CONEXOES COM JUNTA ELASTICA (USO EM PVC, ACO, POLIETILENO E OUTROS) ( DE *400* G)</v>
      </c>
      <c r="D119" s="898" t="str">
        <f>IF($A119="INSUMO",VLOOKUP($B119,'BANCO DE DADOS DEZEMBRO INS'!$A:$D,3,FALSE),VLOOKUP($B119,'BANCO DE DADOS DEZEMBRO SERV'!$B:$E,3,FALSE))</f>
        <v>UN</v>
      </c>
      <c r="E119" s="906">
        <v>0.1</v>
      </c>
      <c r="F119" s="899">
        <f>IF($A119="INSUMO",VLOOKUP($B119,'BANCO DE DADOS DEZEMBRO INS'!$A:$D,4,FALSE),VLOOKUP($B119,'BANCO DE DADOS DEZEMBRO SERV'!$B:$E,4,FALSE))</f>
        <v>16.37</v>
      </c>
      <c r="G119" s="900">
        <f t="shared" si="16"/>
        <v>1.63</v>
      </c>
      <c r="H119" s="980"/>
    </row>
    <row r="120" spans="1:8" s="723" customFormat="1" ht="30">
      <c r="A120" s="726" t="s">
        <v>8915</v>
      </c>
      <c r="B120" s="905">
        <v>296</v>
      </c>
      <c r="C120" s="939" t="str">
        <f>IF($A120="INSUMO",VLOOKUP($B120,'BANCO DE DADOS DEZEMBRO INS'!$A:$D,2,FALSE),VLOOKUP($B120,'BANCO DE DADOS DEZEMBRO SERV'!$B:$E,2,FALSE))</f>
        <v>ANEL BORRACHA PARA TUBO ESGOTO PREDIAL DN 50 MM (NBR 5688)</v>
      </c>
      <c r="D120" s="898" t="str">
        <f>IF($A120="INSUMO",VLOOKUP($B120,'BANCO DE DADOS DEZEMBRO INS'!$A:$D,3,FALSE),VLOOKUP($B120,'BANCO DE DADOS DEZEMBRO SERV'!$B:$E,3,FALSE))</f>
        <v>UN</v>
      </c>
      <c r="E120" s="906">
        <v>1</v>
      </c>
      <c r="F120" s="899">
        <f>IF($A120="INSUMO",VLOOKUP($B120,'BANCO DE DADOS DEZEMBRO INS'!$A:$D,4,FALSE),VLOOKUP($B120,'BANCO DE DADOS DEZEMBRO SERV'!$B:$E,4,FALSE))</f>
        <v>1.1200000000000001</v>
      </c>
      <c r="G120" s="900">
        <f t="shared" si="16"/>
        <v>1.1200000000000001</v>
      </c>
      <c r="H120" s="980"/>
    </row>
    <row r="121" spans="1:8" s="723" customFormat="1" ht="30">
      <c r="A121" s="726" t="s">
        <v>8915</v>
      </c>
      <c r="B121" s="905">
        <v>301</v>
      </c>
      <c r="C121" s="939" t="str">
        <f>IF($A121="INSUMO",VLOOKUP($B121,'BANCO DE DADOS DEZEMBRO INS'!$A:$D,2,FALSE),VLOOKUP($B121,'BANCO DE DADOS DEZEMBRO SERV'!$B:$E,2,FALSE))</f>
        <v>ANEL BORRACHA PARA TUBO ESGOTO PREDIAL, DN 100 MM (NBR 5688)</v>
      </c>
      <c r="D121" s="898" t="str">
        <f>IF($A121="INSUMO",VLOOKUP($B121,'BANCO DE DADOS DEZEMBRO INS'!$A:$D,3,FALSE),VLOOKUP($B121,'BANCO DE DADOS DEZEMBRO SERV'!$B:$E,3,FALSE))</f>
        <v>UN</v>
      </c>
      <c r="E121" s="906">
        <v>1</v>
      </c>
      <c r="F121" s="899">
        <f>IF($A121="INSUMO",VLOOKUP($B121,'BANCO DE DADOS DEZEMBRO INS'!$A:$D,4,FALSE),VLOOKUP($B121,'BANCO DE DADOS DEZEMBRO SERV'!$B:$E,4,FALSE))</f>
        <v>1.99</v>
      </c>
      <c r="G121" s="900">
        <f t="shared" si="16"/>
        <v>1.99</v>
      </c>
      <c r="H121" s="980"/>
    </row>
    <row r="122" spans="1:8" s="723" customFormat="1" ht="15.75">
      <c r="A122" s="722"/>
      <c r="B122" s="2453" t="s">
        <v>3094</v>
      </c>
      <c r="C122" s="2454"/>
      <c r="D122" s="2454"/>
      <c r="E122" s="2454"/>
      <c r="F122" s="2454"/>
      <c r="G122" s="2455"/>
      <c r="H122" s="980"/>
    </row>
    <row r="123" spans="1:8" s="723" customFormat="1" ht="30">
      <c r="A123" s="726" t="s">
        <v>9120</v>
      </c>
      <c r="B123" s="905">
        <v>88248</v>
      </c>
      <c r="C123" s="939" t="str">
        <f>IF($A123="INSUMO",VLOOKUP($B123,'BANCO DE DADOS DEZEMBRO INS'!$A:$D,2,FALSE),VLOOKUP($B123,'BANCO DE DADOS DEZEMBRO SERV'!$B:$E,2,FALSE))</f>
        <v>AUXILIAR DE ENCANADOR OU BOMBEIRO HIDRÁULICO COM ENCARGOS COMPLEMENTAR</v>
      </c>
      <c r="D123" s="898" t="str">
        <f>IF($A123="INSUMO",VLOOKUP($B123,'BANCO DE DADOS DEZEMBRO INS'!$A:$D,3,FALSE),VLOOKUP($B123,'BANCO DE DADOS DEZEMBRO SERV'!$B:$E,3,FALSE))</f>
        <v>H</v>
      </c>
      <c r="E123" s="901">
        <v>0.46</v>
      </c>
      <c r="F123" s="899">
        <f>IF($A123="INSUMO",VLOOKUP($B123,'BANCO DE DADOS DEZEMBRO INS'!$A:$D,4,FALSE),VLOOKUP($B123,'BANCO DE DADOS DEZEMBRO SERV'!$B:$E,4,FALSE))</f>
        <v>14.29</v>
      </c>
      <c r="G123" s="900">
        <f t="shared" ref="G123:G124" si="17">TRUNC(E123*F123,2)</f>
        <v>6.57</v>
      </c>
      <c r="H123" s="980"/>
    </row>
    <row r="124" spans="1:8" s="723" customFormat="1" ht="30.75" thickBot="1">
      <c r="A124" s="726" t="s">
        <v>9120</v>
      </c>
      <c r="B124" s="890">
        <v>88267</v>
      </c>
      <c r="C124" s="881" t="str">
        <f>IF($A124="INSUMO",VLOOKUP($B124,'BANCO DE DADOS DEZEMBRO INS'!$A:$D,2,FALSE),VLOOKUP($B124,'BANCO DE DADOS DEZEMBRO SERV'!$B:$E,2,FALSE))</f>
        <v>ENCANADOR OU BOMBEIRO HIDRÁULICO COM ENCARGOS COMPLEMENTARES</v>
      </c>
      <c r="D124" s="886" t="str">
        <f>IF($A124="INSUMO",VLOOKUP($B124,'BANCO DE DADOS DEZEMBRO INS'!$A:$D,3,FALSE),VLOOKUP($B124,'BANCO DE DADOS DEZEMBRO SERV'!$B:$E,3,FALSE))</f>
        <v>H</v>
      </c>
      <c r="E124" s="887">
        <v>0.46</v>
      </c>
      <c r="F124" s="888">
        <f>IF($A124="INSUMO",VLOOKUP($B124,'BANCO DE DADOS DEZEMBRO INS'!$A:$D,4,FALSE),VLOOKUP($B124,'BANCO DE DADOS DEZEMBRO SERV'!$B:$E,4,FALSE))</f>
        <v>17.489999999999998</v>
      </c>
      <c r="G124" s="889">
        <f t="shared" si="17"/>
        <v>8.0399999999999991</v>
      </c>
      <c r="H124" s="980"/>
    </row>
    <row r="125" spans="1:8" s="723" customFormat="1" ht="16.5" thickBot="1">
      <c r="A125" s="722"/>
      <c r="B125" s="2461" t="s">
        <v>3110</v>
      </c>
      <c r="C125" s="2461"/>
      <c r="D125" s="2461"/>
      <c r="E125" s="733"/>
      <c r="F125" s="884" t="s">
        <v>3095</v>
      </c>
      <c r="G125" s="885">
        <f>SUM(G118:G124)</f>
        <v>32.549999999999997</v>
      </c>
      <c r="H125" s="980"/>
    </row>
    <row r="126" spans="1:8" s="723" customFormat="1" ht="52.5" customHeight="1">
      <c r="A126" s="722"/>
      <c r="B126" s="2457" t="s">
        <v>9817</v>
      </c>
      <c r="C126" s="2457"/>
      <c r="D126" s="2457"/>
      <c r="E126" s="2457"/>
      <c r="F126" s="2457"/>
      <c r="G126" s="2457"/>
      <c r="H126" s="980"/>
    </row>
    <row r="127" spans="1:8" s="723" customFormat="1" ht="102.75" customHeight="1">
      <c r="A127" s="722"/>
      <c r="B127" s="2464" t="s">
        <v>9825</v>
      </c>
      <c r="C127" s="2464"/>
      <c r="D127" s="2464"/>
      <c r="E127" s="2464"/>
      <c r="F127" s="2464"/>
      <c r="G127" s="2464"/>
      <c r="H127" s="980"/>
    </row>
    <row r="128" spans="1:8" s="723" customFormat="1" ht="15.75" thickBot="1">
      <c r="A128" s="722"/>
      <c r="B128" s="981"/>
      <c r="C128" s="981"/>
      <c r="D128" s="981"/>
      <c r="E128" s="981"/>
      <c r="F128" s="981"/>
      <c r="G128" s="981"/>
      <c r="H128" s="980"/>
    </row>
    <row r="129" spans="1:8" s="723" customFormat="1" ht="15.75">
      <c r="A129" s="741"/>
      <c r="B129" s="894" t="s">
        <v>12293</v>
      </c>
      <c r="C129" s="2450" t="s">
        <v>9826</v>
      </c>
      <c r="D129" s="2462"/>
      <c r="E129" s="2462"/>
      <c r="F129" s="2463"/>
      <c r="G129" s="895" t="s">
        <v>30</v>
      </c>
      <c r="H129" s="1311" t="s">
        <v>12245</v>
      </c>
    </row>
    <row r="130" spans="1:8" s="723" customFormat="1" ht="31.5">
      <c r="A130" s="741"/>
      <c r="B130" s="425" t="s">
        <v>3230</v>
      </c>
      <c r="C130" s="892" t="s">
        <v>3089</v>
      </c>
      <c r="D130" s="892" t="s">
        <v>30</v>
      </c>
      <c r="E130" s="892" t="s">
        <v>3090</v>
      </c>
      <c r="F130" s="896" t="s">
        <v>3091</v>
      </c>
      <c r="G130" s="897" t="s">
        <v>3092</v>
      </c>
      <c r="H130" s="980"/>
    </row>
    <row r="131" spans="1:8" s="723" customFormat="1" ht="15.75">
      <c r="A131" s="741"/>
      <c r="B131" s="2453" t="s">
        <v>3093</v>
      </c>
      <c r="C131" s="2454"/>
      <c r="D131" s="2454"/>
      <c r="E131" s="2454"/>
      <c r="F131" s="2454"/>
      <c r="G131" s="2455"/>
      <c r="H131" s="980"/>
    </row>
    <row r="132" spans="1:8" s="723" customFormat="1" ht="15.75">
      <c r="A132" s="726" t="s">
        <v>8915</v>
      </c>
      <c r="B132" s="905">
        <v>20042</v>
      </c>
      <c r="C132" s="939" t="str">
        <f>IF($A132="INSUMO",VLOOKUP($B132,'BANCO DE DADOS DEZEMBRO INS'!$A:$D,2,FALSE),VLOOKUP($B132,'BANCO DE DADOS DEZEMBRO SERV'!$B:$E,2,FALSE))</f>
        <v>REDUCAO EXCENTRICA PVC P/ ESG PREDIAL DN 75 X 50MM</v>
      </c>
      <c r="D132" s="898" t="str">
        <f>IF($A132="INSUMO",VLOOKUP($B132,'BANCO DE DADOS DEZEMBRO INS'!$A:$D,3,FALSE),VLOOKUP($B132,'BANCO DE DADOS DEZEMBRO SERV'!$B:$E,3,FALSE))</f>
        <v>UN</v>
      </c>
      <c r="E132" s="742">
        <v>1</v>
      </c>
      <c r="F132" s="899">
        <f>IF($A132="INSUMO",VLOOKUP($B132,'BANCO DE DADOS DEZEMBRO INS'!$A:$D,4,FALSE),VLOOKUP($B132,'BANCO DE DADOS DEZEMBRO SERV'!$B:$E,4,FALSE))</f>
        <v>1.72</v>
      </c>
      <c r="G132" s="900">
        <f t="shared" ref="G132:G134" si="18">TRUNC(E132*F132,2)</f>
        <v>1.72</v>
      </c>
      <c r="H132" s="980"/>
    </row>
    <row r="133" spans="1:8" s="723" customFormat="1" ht="15.75">
      <c r="A133" s="726" t="s">
        <v>8915</v>
      </c>
      <c r="B133" s="905">
        <v>122</v>
      </c>
      <c r="C133" s="939" t="str">
        <f>IF($A133="INSUMO",VLOOKUP($B133,'BANCO DE DADOS DEZEMBRO INS'!$A:$D,2,FALSE),VLOOKUP($B133,'BANCO DE DADOS DEZEMBRO SERV'!$B:$E,2,FALSE))</f>
        <v>ADESIVO PLASTICO PARA PVC, FRASCO COM 850 GR</v>
      </c>
      <c r="D133" s="898" t="str">
        <f>IF($A133="INSUMO",VLOOKUP($B133,'BANCO DE DADOS DEZEMBRO INS'!$A:$D,3,FALSE),VLOOKUP($B133,'BANCO DE DADOS DEZEMBRO SERV'!$B:$E,3,FALSE))</f>
        <v>UN</v>
      </c>
      <c r="E133" s="743">
        <v>2.9000000000000001E-2</v>
      </c>
      <c r="F133" s="899">
        <f>IF($A133="INSUMO",VLOOKUP($B133,'BANCO DE DADOS DEZEMBRO INS'!$A:$D,4,FALSE),VLOOKUP($B133,'BANCO DE DADOS DEZEMBRO SERV'!$B:$E,4,FALSE))</f>
        <v>44.71</v>
      </c>
      <c r="G133" s="900">
        <f t="shared" si="18"/>
        <v>1.29</v>
      </c>
      <c r="H133" s="980"/>
    </row>
    <row r="134" spans="1:8" s="723" customFormat="1" ht="15.75">
      <c r="A134" s="726" t="s">
        <v>8915</v>
      </c>
      <c r="B134" s="905">
        <v>20083</v>
      </c>
      <c r="C134" s="939" t="str">
        <f>IF($A134="INSUMO",VLOOKUP($B134,'BANCO DE DADOS DEZEMBRO INS'!$A:$D,2,FALSE),VLOOKUP($B134,'BANCO DE DADOS DEZEMBRO SERV'!$B:$E,2,FALSE))</f>
        <v>SOLUCAO LIMPADORA PARA PVC, FRASCO COM 1000 CM3</v>
      </c>
      <c r="D134" s="898" t="str">
        <f>IF($A134="INSUMO",VLOOKUP($B134,'BANCO DE DADOS DEZEMBRO INS'!$A:$D,3,FALSE),VLOOKUP($B134,'BANCO DE DADOS DEZEMBRO SERV'!$B:$E,3,FALSE))</f>
        <v>UN</v>
      </c>
      <c r="E134" s="743">
        <v>3.6999999999999998E-2</v>
      </c>
      <c r="F134" s="899">
        <f>IF($A134="INSUMO",VLOOKUP($B134,'BANCO DE DADOS DEZEMBRO INS'!$A:$D,4,FALSE),VLOOKUP($B134,'BANCO DE DADOS DEZEMBRO SERV'!$B:$E,4,FALSE))</f>
        <v>38.83</v>
      </c>
      <c r="G134" s="900">
        <f t="shared" si="18"/>
        <v>1.43</v>
      </c>
      <c r="H134" s="980"/>
    </row>
    <row r="135" spans="1:8" s="723" customFormat="1" ht="15.75">
      <c r="A135" s="741"/>
      <c r="B135" s="2453" t="s">
        <v>3094</v>
      </c>
      <c r="C135" s="2454"/>
      <c r="D135" s="2454"/>
      <c r="E135" s="2454"/>
      <c r="F135" s="2454"/>
      <c r="G135" s="2455"/>
      <c r="H135" s="980"/>
    </row>
    <row r="136" spans="1:8" s="723" customFormat="1" ht="15.75">
      <c r="A136" s="726" t="s">
        <v>9120</v>
      </c>
      <c r="B136" s="905">
        <v>88316</v>
      </c>
      <c r="C136" s="939" t="str">
        <f>IF($A136="INSUMO",VLOOKUP($B136,'BANCO DE DADOS DEZEMBRO INS'!$A:$D,2,FALSE),VLOOKUP($B136,'BANCO DE DADOS DEZEMBRO SERV'!$B:$E,2,FALSE))</f>
        <v>SERVENTE COM ENCARGOS COMPLEMENTARES</v>
      </c>
      <c r="D136" s="898" t="str">
        <f>IF($A136="INSUMO",VLOOKUP($B136,'BANCO DE DADOS DEZEMBRO INS'!$A:$D,3,FALSE),VLOOKUP($B136,'BANCO DE DADOS DEZEMBRO SERV'!$B:$E,3,FALSE))</f>
        <v>H</v>
      </c>
      <c r="E136" s="901">
        <v>0.18</v>
      </c>
      <c r="F136" s="899">
        <f>IF($A136="INSUMO",VLOOKUP($B136,'BANCO DE DADOS DEZEMBRO INS'!$A:$D,4,FALSE),VLOOKUP($B136,'BANCO DE DADOS DEZEMBRO SERV'!$B:$E,4,FALSE))</f>
        <v>13.89</v>
      </c>
      <c r="G136" s="900">
        <f t="shared" ref="G136:G137" si="19">TRUNC(E136*F136,2)</f>
        <v>2.5</v>
      </c>
      <c r="H136" s="980"/>
    </row>
    <row r="137" spans="1:8" s="723" customFormat="1" ht="30.75" thickBot="1">
      <c r="A137" s="726" t="s">
        <v>9120</v>
      </c>
      <c r="B137" s="890">
        <v>88267</v>
      </c>
      <c r="C137" s="881" t="str">
        <f>IF($A137="INSUMO",VLOOKUP($B137,'BANCO DE DADOS DEZEMBRO INS'!$A:$D,2,FALSE),VLOOKUP($B137,'BANCO DE DADOS DEZEMBRO SERV'!$B:$E,2,FALSE))</f>
        <v>ENCANADOR OU BOMBEIRO HIDRÁULICO COM ENCARGOS COMPLEMENTARES</v>
      </c>
      <c r="D137" s="886" t="str">
        <f>IF($A137="INSUMO",VLOOKUP($B137,'BANCO DE DADOS DEZEMBRO INS'!$A:$D,3,FALSE),VLOOKUP($B137,'BANCO DE DADOS DEZEMBRO SERV'!$B:$E,3,FALSE))</f>
        <v>H</v>
      </c>
      <c r="E137" s="887">
        <v>0.18</v>
      </c>
      <c r="F137" s="888">
        <f>IF($A137="INSUMO",VLOOKUP($B137,'BANCO DE DADOS DEZEMBRO INS'!$A:$D,4,FALSE),VLOOKUP($B137,'BANCO DE DADOS DEZEMBRO SERV'!$B:$E,4,FALSE))</f>
        <v>17.489999999999998</v>
      </c>
      <c r="G137" s="889">
        <f t="shared" si="19"/>
        <v>3.14</v>
      </c>
      <c r="H137" s="980"/>
    </row>
    <row r="138" spans="1:8" s="723" customFormat="1" ht="16.5" thickBot="1">
      <c r="A138" s="741"/>
      <c r="B138" s="795" t="s">
        <v>12108</v>
      </c>
      <c r="C138" s="733"/>
      <c r="D138" s="733"/>
      <c r="E138" s="733"/>
      <c r="F138" s="745" t="s">
        <v>3095</v>
      </c>
      <c r="G138" s="746">
        <f>SUM(G132:G137)</f>
        <v>10.08</v>
      </c>
      <c r="H138" s="980"/>
    </row>
    <row r="139" spans="1:8" s="723" customFormat="1" ht="55.5" customHeight="1">
      <c r="A139" s="729"/>
      <c r="B139" s="2457" t="s">
        <v>12107</v>
      </c>
      <c r="C139" s="2457"/>
      <c r="D139" s="2457"/>
      <c r="E139" s="2457"/>
      <c r="F139" s="2457"/>
      <c r="G139" s="2457"/>
      <c r="H139" s="980"/>
    </row>
    <row r="140" spans="1:8" s="723" customFormat="1" ht="96" customHeight="1">
      <c r="A140" s="729"/>
      <c r="B140" s="2464" t="s">
        <v>9827</v>
      </c>
      <c r="C140" s="2464"/>
      <c r="D140" s="2464"/>
      <c r="E140" s="2464"/>
      <c r="F140" s="2464"/>
      <c r="G140" s="2464"/>
      <c r="H140" s="980"/>
    </row>
    <row r="141" spans="1:8" s="723" customFormat="1" ht="37.5" customHeight="1">
      <c r="A141" s="729"/>
      <c r="B141" s="2465" t="s">
        <v>9811</v>
      </c>
      <c r="C141" s="2465"/>
      <c r="D141" s="2465"/>
      <c r="E141" s="2465"/>
      <c r="F141" s="2465"/>
      <c r="G141" s="2465"/>
      <c r="H141" s="980"/>
    </row>
    <row r="142" spans="1:8" s="723" customFormat="1" ht="15.75" thickBot="1">
      <c r="A142" s="722"/>
      <c r="B142" s="981"/>
      <c r="C142" s="981"/>
      <c r="D142" s="981"/>
      <c r="E142" s="981"/>
      <c r="F142" s="981"/>
      <c r="G142" s="981"/>
      <c r="H142" s="980"/>
    </row>
    <row r="143" spans="1:8" s="723" customFormat="1" ht="15.75">
      <c r="A143" s="722"/>
      <c r="B143" s="894" t="s">
        <v>12294</v>
      </c>
      <c r="C143" s="2450" t="s">
        <v>12109</v>
      </c>
      <c r="D143" s="2451"/>
      <c r="E143" s="2451"/>
      <c r="F143" s="2452"/>
      <c r="G143" s="895" t="s">
        <v>30</v>
      </c>
      <c r="H143" s="1311" t="s">
        <v>12245</v>
      </c>
    </row>
    <row r="144" spans="1:8" s="723" customFormat="1" ht="31.5">
      <c r="A144" s="722"/>
      <c r="B144" s="425" t="s">
        <v>3230</v>
      </c>
      <c r="C144" s="892" t="s">
        <v>3089</v>
      </c>
      <c r="D144" s="892" t="s">
        <v>30</v>
      </c>
      <c r="E144" s="892" t="s">
        <v>3090</v>
      </c>
      <c r="F144" s="896" t="s">
        <v>3091</v>
      </c>
      <c r="G144" s="897" t="s">
        <v>3092</v>
      </c>
      <c r="H144" s="980"/>
    </row>
    <row r="145" spans="1:8" s="723" customFormat="1" ht="15.75">
      <c r="A145" s="722"/>
      <c r="B145" s="2453" t="s">
        <v>3093</v>
      </c>
      <c r="C145" s="2454"/>
      <c r="D145" s="2454"/>
      <c r="E145" s="2454"/>
      <c r="F145" s="2454"/>
      <c r="G145" s="2455"/>
      <c r="H145" s="980"/>
    </row>
    <row r="146" spans="1:8" s="723" customFormat="1" ht="15.75">
      <c r="A146" s="726" t="s">
        <v>8915</v>
      </c>
      <c r="B146" s="905">
        <v>11708</v>
      </c>
      <c r="C146" s="939" t="str">
        <f>IF($A146="INSUMO",VLOOKUP($B146,'BANCO DE DADOS DEZEMBRO INS'!$A:$D,2,FALSE),VLOOKUP($B146,'BANCO DE DADOS DEZEMBRO SERV'!$B:$E,2,FALSE))</f>
        <v>RALO FOFO SEMIESFERICO, 100 MM, PARA LAJES/ CALHAS</v>
      </c>
      <c r="D146" s="898" t="str">
        <f>IF($A146="INSUMO",VLOOKUP($B146,'BANCO DE DADOS DEZEMBRO INS'!$A:$D,3,FALSE),VLOOKUP($B146,'BANCO DE DADOS DEZEMBRO SERV'!$B:$E,3,FALSE))</f>
        <v>UN</v>
      </c>
      <c r="E146" s="906">
        <v>1</v>
      </c>
      <c r="F146" s="899">
        <f>IF($A146="INSUMO",VLOOKUP($B146,'BANCO DE DADOS DEZEMBRO INS'!$A:$D,4,FALSE),VLOOKUP($B146,'BANCO DE DADOS DEZEMBRO SERV'!$B:$E,4,FALSE))</f>
        <v>13</v>
      </c>
      <c r="G146" s="900">
        <f>TRUNC(E146*F146,2)</f>
        <v>13</v>
      </c>
      <c r="H146" s="980"/>
    </row>
    <row r="147" spans="1:8" s="723" customFormat="1" ht="15.75">
      <c r="A147" s="722"/>
      <c r="B147" s="2453" t="s">
        <v>3094</v>
      </c>
      <c r="C147" s="2454"/>
      <c r="D147" s="2454"/>
      <c r="E147" s="2454"/>
      <c r="F147" s="2454"/>
      <c r="G147" s="2455"/>
      <c r="H147" s="980"/>
    </row>
    <row r="148" spans="1:8" s="723" customFormat="1" ht="15.75">
      <c r="A148" s="726" t="s">
        <v>9120</v>
      </c>
      <c r="B148" s="905">
        <v>88316</v>
      </c>
      <c r="C148" s="939" t="str">
        <f>IF($A148="INSUMO",VLOOKUP($B148,'BANCO DE DADOS DEZEMBRO INS'!$A:$D,2,FALSE),VLOOKUP($B148,'BANCO DE DADOS DEZEMBRO SERV'!$B:$E,2,FALSE))</f>
        <v>SERVENTE COM ENCARGOS COMPLEMENTARES</v>
      </c>
      <c r="D148" s="898" t="str">
        <f>IF($A148="INSUMO",VLOOKUP($B148,'BANCO DE DADOS DEZEMBRO INS'!$A:$D,3,FALSE),VLOOKUP($B148,'BANCO DE DADOS DEZEMBRO SERV'!$B:$E,3,FALSE))</f>
        <v>H</v>
      </c>
      <c r="E148" s="901">
        <v>0.5</v>
      </c>
      <c r="F148" s="899">
        <f>IF($A148="INSUMO",VLOOKUP($B148,'BANCO DE DADOS DEZEMBRO INS'!$A:$D,4,FALSE),VLOOKUP($B148,'BANCO DE DADOS DEZEMBRO SERV'!$B:$E,4,FALSE))</f>
        <v>13.89</v>
      </c>
      <c r="G148" s="900">
        <f t="shared" ref="G148:G149" si="20">TRUNC(E148*F148,2)</f>
        <v>6.94</v>
      </c>
      <c r="H148" s="980"/>
    </row>
    <row r="149" spans="1:8" s="723" customFormat="1" ht="30.75" thickBot="1">
      <c r="A149" s="726" t="s">
        <v>9120</v>
      </c>
      <c r="B149" s="890">
        <v>88267</v>
      </c>
      <c r="C149" s="881" t="str">
        <f>IF($A149="INSUMO",VLOOKUP($B149,'BANCO DE DADOS DEZEMBRO INS'!$A:$D,2,FALSE),VLOOKUP($B149,'BANCO DE DADOS DEZEMBRO SERV'!$B:$E,2,FALSE))</f>
        <v>ENCANADOR OU BOMBEIRO HIDRÁULICO COM ENCARGOS COMPLEMENTARES</v>
      </c>
      <c r="D149" s="886" t="str">
        <f>IF($A149="INSUMO",VLOOKUP($B149,'BANCO DE DADOS DEZEMBRO INS'!$A:$D,3,FALSE),VLOOKUP($B149,'BANCO DE DADOS DEZEMBRO SERV'!$B:$E,3,FALSE))</f>
        <v>H</v>
      </c>
      <c r="E149" s="887">
        <v>0.5</v>
      </c>
      <c r="F149" s="888">
        <f>IF($A149="INSUMO",VLOOKUP($B149,'BANCO DE DADOS DEZEMBRO INS'!$A:$D,4,FALSE),VLOOKUP($B149,'BANCO DE DADOS DEZEMBRO SERV'!$B:$E,4,FALSE))</f>
        <v>17.489999999999998</v>
      </c>
      <c r="G149" s="889">
        <f t="shared" si="20"/>
        <v>8.74</v>
      </c>
      <c r="H149" s="980"/>
    </row>
    <row r="150" spans="1:8" s="723" customFormat="1" ht="16.5" thickBot="1">
      <c r="A150" s="722"/>
      <c r="B150" s="2461" t="s">
        <v>12110</v>
      </c>
      <c r="C150" s="2461"/>
      <c r="D150" s="2461"/>
      <c r="E150" s="733"/>
      <c r="F150" s="884" t="s">
        <v>3095</v>
      </c>
      <c r="G150" s="885">
        <f>SUM(G146:G149)</f>
        <v>28.68</v>
      </c>
      <c r="H150" s="980"/>
    </row>
    <row r="151" spans="1:8" s="723" customFormat="1" ht="15.75" thickBot="1">
      <c r="A151" s="722"/>
      <c r="B151" s="981"/>
      <c r="C151" s="981"/>
      <c r="D151" s="981"/>
      <c r="E151" s="981"/>
      <c r="F151" s="981"/>
      <c r="G151" s="981"/>
      <c r="H151" s="980"/>
    </row>
    <row r="152" spans="1:8" s="723" customFormat="1" ht="36.75" customHeight="1">
      <c r="A152" s="722"/>
      <c r="B152" s="894" t="s">
        <v>12295</v>
      </c>
      <c r="C152" s="2450" t="s">
        <v>12130</v>
      </c>
      <c r="D152" s="2451"/>
      <c r="E152" s="2451"/>
      <c r="F152" s="2452"/>
      <c r="G152" s="895" t="s">
        <v>29</v>
      </c>
      <c r="H152" s="1311" t="s">
        <v>12245</v>
      </c>
    </row>
    <row r="153" spans="1:8" s="723" customFormat="1" ht="31.5">
      <c r="A153" s="722"/>
      <c r="B153" s="425" t="s">
        <v>3230</v>
      </c>
      <c r="C153" s="892" t="s">
        <v>3089</v>
      </c>
      <c r="D153" s="892" t="s">
        <v>30</v>
      </c>
      <c r="E153" s="892" t="s">
        <v>3090</v>
      </c>
      <c r="F153" s="896" t="s">
        <v>3091</v>
      </c>
      <c r="G153" s="897" t="s">
        <v>3092</v>
      </c>
      <c r="H153" s="980"/>
    </row>
    <row r="154" spans="1:8" s="723" customFormat="1" ht="15.75">
      <c r="A154" s="722"/>
      <c r="B154" s="2453" t="s">
        <v>3093</v>
      </c>
      <c r="C154" s="2454"/>
      <c r="D154" s="2454"/>
      <c r="E154" s="2454"/>
      <c r="F154" s="2454"/>
      <c r="G154" s="2455"/>
      <c r="H154" s="980"/>
    </row>
    <row r="155" spans="1:8" s="723" customFormat="1" ht="30">
      <c r="A155" s="726" t="s">
        <v>8915</v>
      </c>
      <c r="B155" s="905">
        <v>39126</v>
      </c>
      <c r="C155" s="939" t="str">
        <f>IF($A155="INSUMO",VLOOKUP($B155,'BANCO DE DADOS DEZEMBRO INS'!$A:$D,2,FALSE),VLOOKUP($B155,'BANCO DE DADOS DEZEMBRO SERV'!$B:$E,2,FALSE))</f>
        <v>ABRACADEIRA EM ACO PARA AMARRACAO DE ELETRODUTOS, TIPO D, COM 4" E CUNHA DE FIXACAO</v>
      </c>
      <c r="D155" s="898" t="str">
        <f>IF($A155="INSUMO",VLOOKUP($B155,'BANCO DE DADOS DEZEMBRO INS'!$A:$D,3,FALSE),VLOOKUP($B155,'BANCO DE DADOS DEZEMBRO SERV'!$B:$E,3,FALSE))</f>
        <v>UN</v>
      </c>
      <c r="E155" s="907">
        <v>0.33300000000000002</v>
      </c>
      <c r="F155" s="899">
        <f>IF($A155="INSUMO",VLOOKUP($B155,'BANCO DE DADOS DEZEMBRO INS'!$A:$D,4,FALSE),VLOOKUP($B155,'BANCO DE DADOS DEZEMBRO SERV'!$B:$E,4,FALSE))</f>
        <v>4.3</v>
      </c>
      <c r="G155" s="900">
        <f>TRUNC(E155*F155,2)</f>
        <v>1.43</v>
      </c>
      <c r="H155" s="980"/>
    </row>
    <row r="156" spans="1:8" s="723" customFormat="1" ht="15.75">
      <c r="A156" s="722"/>
      <c r="B156" s="2453" t="s">
        <v>3094</v>
      </c>
      <c r="C156" s="2454"/>
      <c r="D156" s="2454"/>
      <c r="E156" s="2454"/>
      <c r="F156" s="2454"/>
      <c r="G156" s="2455"/>
      <c r="H156" s="980"/>
    </row>
    <row r="157" spans="1:8" s="723" customFormat="1" ht="30">
      <c r="A157" s="726" t="s">
        <v>9120</v>
      </c>
      <c r="B157" s="905">
        <v>88248</v>
      </c>
      <c r="C157" s="939" t="str">
        <f>IF($A157="INSUMO",VLOOKUP($B157,'BANCO DE DADOS DEZEMBRO INS'!$A:$D,2,FALSE),VLOOKUP($B157,'BANCO DE DADOS DEZEMBRO SERV'!$B:$E,2,FALSE))</f>
        <v>AUXILIAR DE ENCANADOR OU BOMBEIRO HIDRÁULICO COM ENCARGOS COMPLEMENTAR</v>
      </c>
      <c r="D157" s="898" t="str">
        <f>IF($A157="INSUMO",VLOOKUP($B157,'BANCO DE DADOS DEZEMBRO INS'!$A:$D,3,FALSE),VLOOKUP($B157,'BANCO DE DADOS DEZEMBRO SERV'!$B:$E,3,FALSE))</f>
        <v>H</v>
      </c>
      <c r="E157" s="903">
        <v>1.4999999999999999E-2</v>
      </c>
      <c r="F157" s="899">
        <f>IF($A157="INSUMO",VLOOKUP($B157,'BANCO DE DADOS DEZEMBRO INS'!$A:$D,4,FALSE),VLOOKUP($B157,'BANCO DE DADOS DEZEMBRO SERV'!$B:$E,4,FALSE))</f>
        <v>14.29</v>
      </c>
      <c r="G157" s="900">
        <f t="shared" ref="G157:G158" si="21">TRUNC(E157*F157,2)</f>
        <v>0.21</v>
      </c>
      <c r="H157" s="980"/>
    </row>
    <row r="158" spans="1:8" s="723" customFormat="1" ht="30.75" thickBot="1">
      <c r="A158" s="726" t="s">
        <v>9120</v>
      </c>
      <c r="B158" s="890">
        <v>88267</v>
      </c>
      <c r="C158" s="881" t="str">
        <f>IF($A158="INSUMO",VLOOKUP($B158,'BANCO DE DADOS DEZEMBRO INS'!$A:$D,2,FALSE),VLOOKUP($B158,'BANCO DE DADOS DEZEMBRO SERV'!$B:$E,2,FALSE))</f>
        <v>ENCANADOR OU BOMBEIRO HIDRÁULICO COM ENCARGOS COMPLEMENTARES</v>
      </c>
      <c r="D158" s="886" t="str">
        <f>IF($A158="INSUMO",VLOOKUP($B158,'BANCO DE DADOS DEZEMBRO INS'!$A:$D,3,FALSE),VLOOKUP($B158,'BANCO DE DADOS DEZEMBRO SERV'!$B:$E,3,FALSE))</f>
        <v>H</v>
      </c>
      <c r="E158" s="887">
        <v>0.11</v>
      </c>
      <c r="F158" s="888">
        <f>IF($A158="INSUMO",VLOOKUP($B158,'BANCO DE DADOS DEZEMBRO INS'!$A:$D,4,FALSE),VLOOKUP($B158,'BANCO DE DADOS DEZEMBRO SERV'!$B:$E,4,FALSE))</f>
        <v>17.489999999999998</v>
      </c>
      <c r="G158" s="889">
        <f t="shared" si="21"/>
        <v>1.92</v>
      </c>
      <c r="H158" s="980"/>
    </row>
    <row r="159" spans="1:8" s="723" customFormat="1" ht="16.5" thickBot="1">
      <c r="A159" s="722"/>
      <c r="B159" s="2461" t="s">
        <v>12111</v>
      </c>
      <c r="C159" s="2461"/>
      <c r="D159" s="2461"/>
      <c r="E159" s="733"/>
      <c r="F159" s="884" t="s">
        <v>3095</v>
      </c>
      <c r="G159" s="885">
        <f>SUM(G155:G158)</f>
        <v>3.5599999999999996</v>
      </c>
      <c r="H159" s="980"/>
    </row>
    <row r="160" spans="1:8" s="723" customFormat="1" ht="15.75" thickBot="1">
      <c r="A160" s="722"/>
      <c r="B160" s="981"/>
      <c r="C160" s="981"/>
      <c r="D160" s="981"/>
      <c r="E160" s="981"/>
      <c r="F160" s="981"/>
      <c r="G160" s="981"/>
      <c r="H160" s="980"/>
    </row>
    <row r="161" spans="1:8" ht="34.5" customHeight="1">
      <c r="A161" s="882"/>
      <c r="B161" s="894" t="s">
        <v>12296</v>
      </c>
      <c r="C161" s="2450" t="s">
        <v>10902</v>
      </c>
      <c r="D161" s="2451"/>
      <c r="E161" s="2451"/>
      <c r="F161" s="2452"/>
      <c r="G161" s="895" t="s">
        <v>30</v>
      </c>
      <c r="H161" s="1311" t="s">
        <v>12245</v>
      </c>
    </row>
    <row r="162" spans="1:8" ht="31.5">
      <c r="A162" s="882"/>
      <c r="B162" s="425" t="s">
        <v>3230</v>
      </c>
      <c r="C162" s="892" t="s">
        <v>3089</v>
      </c>
      <c r="D162" s="892" t="s">
        <v>30</v>
      </c>
      <c r="E162" s="892" t="s">
        <v>3090</v>
      </c>
      <c r="F162" s="896" t="s">
        <v>3091</v>
      </c>
      <c r="G162" s="897" t="s">
        <v>3092</v>
      </c>
      <c r="H162" s="980"/>
    </row>
    <row r="163" spans="1:8" ht="15.75">
      <c r="A163" s="882"/>
      <c r="B163" s="2453" t="s">
        <v>3093</v>
      </c>
      <c r="C163" s="2454"/>
      <c r="D163" s="2454"/>
      <c r="E163" s="2454"/>
      <c r="F163" s="2454"/>
      <c r="G163" s="2455"/>
      <c r="H163" s="980"/>
    </row>
    <row r="164" spans="1:8" ht="30">
      <c r="A164" s="883"/>
      <c r="B164" s="905" t="s">
        <v>3142</v>
      </c>
      <c r="C164" s="939" t="str">
        <f>C170</f>
        <v>CAIXA SIFONADA 150 X 150 X 50 MM COM TAMPA METÁLICA DO TIPO ABRE E FECHA (ESCAMOTEÁVEL)</v>
      </c>
      <c r="D164" s="904" t="str">
        <f>G170</f>
        <v>UN</v>
      </c>
      <c r="E164" s="906">
        <v>1</v>
      </c>
      <c r="F164" s="899">
        <f>D175</f>
        <v>49.89</v>
      </c>
      <c r="G164" s="900">
        <f>TRUNC(E164*F164,2)</f>
        <v>49.89</v>
      </c>
      <c r="H164" s="980"/>
    </row>
    <row r="165" spans="1:8" ht="15.75">
      <c r="A165" s="882"/>
      <c r="B165" s="2453" t="s">
        <v>3094</v>
      </c>
      <c r="C165" s="2454"/>
      <c r="D165" s="2454"/>
      <c r="E165" s="2454"/>
      <c r="F165" s="2454"/>
      <c r="G165" s="2455"/>
      <c r="H165" s="980"/>
    </row>
    <row r="166" spans="1:8" ht="30">
      <c r="A166" s="883" t="s">
        <v>9120</v>
      </c>
      <c r="B166" s="905">
        <v>88248</v>
      </c>
      <c r="C166" s="939" t="str">
        <f>IF($A166="INSUMO",VLOOKUP($B166,'BANCO DE DADOS DEZEMBRO INS'!$A:$D,2,FALSE),VLOOKUP($B166,'BANCO DE DADOS DEZEMBRO SERV'!$B:$E,2,FALSE))</f>
        <v>AUXILIAR DE ENCANADOR OU BOMBEIRO HIDRÁULICO COM ENCARGOS COMPLEMENTAR</v>
      </c>
      <c r="D166" s="898" t="str">
        <f>IF($A166="INSUMO",VLOOKUP($B166,'BANCO DE DADOS DEZEMBRO INS'!$A:$D,3,FALSE),VLOOKUP($B166,'BANCO DE DADOS DEZEMBRO SERV'!$B:$E,3,FALSE))</f>
        <v>H</v>
      </c>
      <c r="E166" s="901">
        <v>0.4</v>
      </c>
      <c r="F166" s="899">
        <f>IF($A166="INSUMO",VLOOKUP($B166,'BANCO DE DADOS DEZEMBRO INS'!$A:$D,4,FALSE),VLOOKUP($B166,'BANCO DE DADOS DEZEMBRO SERV'!$B:$E,4,FALSE))</f>
        <v>14.29</v>
      </c>
      <c r="G166" s="900">
        <f t="shared" ref="G166:G167" si="22">TRUNC(E166*F166,2)</f>
        <v>5.71</v>
      </c>
      <c r="H166" s="980"/>
    </row>
    <row r="167" spans="1:8" ht="30.75" thickBot="1">
      <c r="A167" s="883" t="s">
        <v>9120</v>
      </c>
      <c r="B167" s="890">
        <v>88267</v>
      </c>
      <c r="C167" s="881" t="str">
        <f>IF($A167="INSUMO",VLOOKUP($B167,'BANCO DE DADOS DEZEMBRO INS'!$A:$D,2,FALSE),VLOOKUP($B167,'BANCO DE DADOS DEZEMBRO SERV'!$B:$E,2,FALSE))</f>
        <v>ENCANADOR OU BOMBEIRO HIDRÁULICO COM ENCARGOS COMPLEMENTARES</v>
      </c>
      <c r="D167" s="886" t="str">
        <f>IF($A167="INSUMO",VLOOKUP($B167,'BANCO DE DADOS DEZEMBRO INS'!$A:$D,3,FALSE),VLOOKUP($B167,'BANCO DE DADOS DEZEMBRO SERV'!$B:$E,3,FALSE))</f>
        <v>H</v>
      </c>
      <c r="E167" s="887">
        <v>0.4</v>
      </c>
      <c r="F167" s="888">
        <f>IF($A167="INSUMO",VLOOKUP($B167,'BANCO DE DADOS DEZEMBRO INS'!$A:$D,4,FALSE),VLOOKUP($B167,'BANCO DE DADOS DEZEMBRO SERV'!$B:$E,4,FALSE))</f>
        <v>17.489999999999998</v>
      </c>
      <c r="G167" s="889">
        <f t="shared" si="22"/>
        <v>6.99</v>
      </c>
      <c r="H167" s="980"/>
    </row>
    <row r="168" spans="1:8" ht="15.75">
      <c r="A168" s="882"/>
      <c r="B168" s="2456" t="s">
        <v>3111</v>
      </c>
      <c r="C168" s="2456"/>
      <c r="D168" s="2456"/>
      <c r="E168" s="2456"/>
      <c r="F168" s="846" t="s">
        <v>3095</v>
      </c>
      <c r="G168" s="991">
        <f>SUM(G164:G167)</f>
        <v>62.59</v>
      </c>
      <c r="H168" s="980"/>
    </row>
    <row r="169" spans="1:8" ht="15">
      <c r="B169" s="981"/>
      <c r="C169" s="981"/>
      <c r="D169" s="981"/>
      <c r="E169" s="981"/>
      <c r="F169" s="981"/>
      <c r="G169" s="981"/>
      <c r="H169" s="980"/>
    </row>
    <row r="170" spans="1:8" ht="31.5">
      <c r="B170" s="877"/>
      <c r="C170" s="621" t="s">
        <v>10901</v>
      </c>
      <c r="D170" s="878"/>
      <c r="E170" s="879"/>
      <c r="F170" s="880"/>
      <c r="G170" s="879" t="s">
        <v>30</v>
      </c>
      <c r="H170" s="980"/>
    </row>
    <row r="171" spans="1:8" ht="31.5">
      <c r="B171" s="963" t="s">
        <v>3135</v>
      </c>
      <c r="C171" s="963" t="s">
        <v>3136</v>
      </c>
      <c r="D171" s="964" t="s">
        <v>10900</v>
      </c>
      <c r="E171" s="965" t="s">
        <v>3138</v>
      </c>
      <c r="F171" s="958" t="s">
        <v>3139</v>
      </c>
      <c r="G171" s="965" t="s">
        <v>3140</v>
      </c>
      <c r="H171" s="980"/>
    </row>
    <row r="172" spans="1:8" ht="15">
      <c r="B172" s="893">
        <v>42677</v>
      </c>
      <c r="C172" s="936" t="s">
        <v>10903</v>
      </c>
      <c r="D172" s="937">
        <v>56.97</v>
      </c>
      <c r="E172" s="993" t="s">
        <v>10905</v>
      </c>
      <c r="F172" s="992" t="s">
        <v>10906</v>
      </c>
      <c r="G172" s="527" t="s">
        <v>10908</v>
      </c>
      <c r="H172" s="980"/>
    </row>
    <row r="173" spans="1:8" ht="15">
      <c r="B173" s="893">
        <v>42677</v>
      </c>
      <c r="C173" s="931" t="s">
        <v>10904</v>
      </c>
      <c r="D173" s="932">
        <v>49.89</v>
      </c>
      <c r="E173" s="440" t="s">
        <v>10375</v>
      </c>
      <c r="F173" s="992" t="s">
        <v>10909</v>
      </c>
      <c r="G173" s="440" t="s">
        <v>10907</v>
      </c>
      <c r="H173" s="980"/>
    </row>
    <row r="174" spans="1:8" ht="15">
      <c r="B174" s="893"/>
      <c r="C174" s="931"/>
      <c r="D174" s="932"/>
      <c r="E174" s="797"/>
      <c r="F174" s="978"/>
      <c r="G174" s="976"/>
      <c r="H174" s="980"/>
    </row>
    <row r="175" spans="1:8" ht="15.75">
      <c r="B175" s="853"/>
      <c r="C175" s="877" t="s">
        <v>3141</v>
      </c>
      <c r="D175" s="854">
        <f>D173</f>
        <v>49.89</v>
      </c>
      <c r="E175" s="855"/>
      <c r="F175" s="856"/>
      <c r="G175" s="857"/>
      <c r="H175" s="980"/>
    </row>
    <row r="176" spans="1:8" ht="15.75" thickBot="1">
      <c r="B176" s="981"/>
      <c r="C176" s="981"/>
      <c r="D176" s="981"/>
      <c r="E176" s="981"/>
      <c r="F176" s="981"/>
      <c r="G176" s="981"/>
      <c r="H176" s="980"/>
    </row>
    <row r="177" spans="1:8" ht="31.5" customHeight="1">
      <c r="A177" s="1086"/>
      <c r="B177" s="1092" t="s">
        <v>12297</v>
      </c>
      <c r="C177" s="2450" t="s">
        <v>12097</v>
      </c>
      <c r="D177" s="2451"/>
      <c r="E177" s="2451"/>
      <c r="F177" s="2452"/>
      <c r="G177" s="1093" t="s">
        <v>0</v>
      </c>
    </row>
    <row r="178" spans="1:8" ht="31.5">
      <c r="A178" s="1086"/>
      <c r="B178" s="1084" t="s">
        <v>3230</v>
      </c>
      <c r="C178" s="1085" t="s">
        <v>3089</v>
      </c>
      <c r="D178" s="1085" t="s">
        <v>30</v>
      </c>
      <c r="E178" s="1085" t="s">
        <v>3090</v>
      </c>
      <c r="F178" s="1087" t="s">
        <v>3091</v>
      </c>
      <c r="G178" s="1088" t="s">
        <v>3092</v>
      </c>
    </row>
    <row r="179" spans="1:8" ht="15.75">
      <c r="A179" s="1086"/>
      <c r="B179" s="2453" t="s">
        <v>3093</v>
      </c>
      <c r="C179" s="2454"/>
      <c r="D179" s="2454"/>
      <c r="E179" s="2454"/>
      <c r="F179" s="2454"/>
      <c r="G179" s="2455"/>
    </row>
    <row r="180" spans="1:8" ht="30">
      <c r="A180" s="1089" t="s">
        <v>8915</v>
      </c>
      <c r="B180" s="1097">
        <v>11687</v>
      </c>
      <c r="C180" s="1100" t="str">
        <f>IF($A180="INSUMO",VLOOKUP($B180,'BANCO DE DADOS DEZEMBRO INS'!$A:$D,2,FALSE),VLOOKUP($B180,'BANCO DE DADOS DEZEMBRO SERV'!$B:$E,2,FALSE))</f>
        <v>BANCADA/TAMPO ACO INOX (AISI 304), LARGURA 60 CM, COM RODABANCA (NAO INCLUI PES DE APOIO)</v>
      </c>
      <c r="D180" s="1101" t="str">
        <f>IF($A180="INSUMO",VLOOKUP($B180,'BANCO DE DADOS DEZEMBRO INS'!$A:$D,3,FALSE),VLOOKUP($B180,'BANCO DE DADOS DEZEMBRO SERV'!$B:$E,3,FALSE))</f>
        <v>M</v>
      </c>
      <c r="E180" s="1102">
        <v>1</v>
      </c>
      <c r="F180" s="1094">
        <f>IF($A180="INSUMO",VLOOKUP($B180,'BANCO DE DADOS DEZEMBRO INS'!$A:$D,4,FALSE),VLOOKUP($B180,'BANCO DE DADOS DEZEMBRO SERV'!$B:$E,4,FALSE))</f>
        <v>666.75</v>
      </c>
      <c r="G180" s="1095">
        <f>TRUNC(E180*F180,2)</f>
        <v>666.75</v>
      </c>
    </row>
    <row r="181" spans="1:8" ht="30">
      <c r="A181" s="1089" t="s">
        <v>9120</v>
      </c>
      <c r="B181" s="1097">
        <v>94963</v>
      </c>
      <c r="C181" s="1100" t="str">
        <f>IF($A181="INSUMO",VLOOKUP($B181,'BANCO DE DADOS DEZEMBRO INS'!$A:$D,2,FALSE),VLOOKUP($B181,'BANCO DE DADOS DEZEMBRO SERV'!$B:$E,2,FALSE))</f>
        <v>CONCRETO FCK = 15MPA, TRAÇO 1:3,4:3,5 (CIMENTO/ AREIA MÉDIA/ BRITA 1) - PREPARO MECÂNICO COM BETONEIRA 400 L. AF_07/2016</v>
      </c>
      <c r="D181" s="1101" t="str">
        <f>IF($A181="INSUMO",VLOOKUP($B181,'BANCO DE DADOS DEZEMBRO INS'!$A:$D,3,FALSE),VLOOKUP($B181,'BANCO DE DADOS DEZEMBRO SERV'!$B:$E,3,FALSE))</f>
        <v>M3</v>
      </c>
      <c r="E181" s="1102">
        <v>0.03</v>
      </c>
      <c r="F181" s="1094">
        <f>IF($A181="INSUMO",VLOOKUP($B181,'BANCO DE DADOS DEZEMBRO INS'!$A:$D,4,FALSE),VLOOKUP($B181,'BANCO DE DADOS DEZEMBRO SERV'!$B:$E,4,FALSE))</f>
        <v>272</v>
      </c>
      <c r="G181" s="1095">
        <f t="shared" ref="G181:G183" si="23">TRUNC(E181*F181,2)</f>
        <v>8.16</v>
      </c>
    </row>
    <row r="182" spans="1:8" ht="30">
      <c r="A182" s="1089" t="s">
        <v>9120</v>
      </c>
      <c r="B182" s="1097">
        <v>92873</v>
      </c>
      <c r="C182" s="1100" t="str">
        <f>IF($A182="INSUMO",VLOOKUP($B182,'BANCO DE DADOS DEZEMBRO INS'!$A:$D,2,FALSE),VLOOKUP($B182,'BANCO DE DADOS DEZEMBRO SERV'!$B:$E,2,FALSE))</f>
        <v>LANÇAMENTO COM USO DE BALDES, ADENSAMENTO E ACABAMENTO DE CONCRETO EM ESTRUTURAS. AF_12/2015</v>
      </c>
      <c r="D182" s="1101" t="str">
        <f>IF($A182="INSUMO",VLOOKUP($B182,'BANCO DE DADOS DEZEMBRO INS'!$A:$D,3,FALSE),VLOOKUP($B182,'BANCO DE DADOS DEZEMBRO SERV'!$B:$E,3,FALSE))</f>
        <v>M3</v>
      </c>
      <c r="E182" s="1102">
        <v>0.03</v>
      </c>
      <c r="F182" s="1094">
        <f>IF($A182="INSUMO",VLOOKUP($B182,'BANCO DE DADOS DEZEMBRO INS'!$A:$D,4,FALSE),VLOOKUP($B182,'BANCO DE DADOS DEZEMBRO SERV'!$B:$E,4,FALSE))</f>
        <v>143.61000000000001</v>
      </c>
      <c r="G182" s="1095">
        <f t="shared" si="23"/>
        <v>4.3</v>
      </c>
    </row>
    <row r="183" spans="1:8" ht="15.75">
      <c r="A183" s="1089" t="s">
        <v>8915</v>
      </c>
      <c r="B183" s="1097">
        <v>34457</v>
      </c>
      <c r="C183" s="1100" t="str">
        <f>IF($A183="INSUMO",VLOOKUP($B183,'BANCO DE DADOS DEZEMBRO INS'!$A:$D,2,FALSE),VLOOKUP($B183,'BANCO DE DADOS DEZEMBRO SERV'!$B:$E,2,FALSE))</f>
        <v>ACO CA 60, 6,0 MM, DOBRADO E CORTADO</v>
      </c>
      <c r="D183" s="1101" t="str">
        <f>IF($A183="INSUMO",VLOOKUP($B183,'BANCO DE DADOS DEZEMBRO INS'!$A:$D,3,FALSE),VLOOKUP($B183,'BANCO DE DADOS DEZEMBRO SERV'!$B:$E,3,FALSE))</f>
        <v>KG</v>
      </c>
      <c r="E183" s="1102">
        <v>2.7</v>
      </c>
      <c r="F183" s="1094">
        <f>IF($A183="INSUMO",VLOOKUP($B183,'BANCO DE DADOS DEZEMBRO INS'!$A:$D,4,FALSE),VLOOKUP($B183,'BANCO DE DADOS DEZEMBRO SERV'!$B:$E,4,FALSE))</f>
        <v>3.53</v>
      </c>
      <c r="G183" s="1095">
        <f t="shared" si="23"/>
        <v>9.5299999999999994</v>
      </c>
    </row>
    <row r="184" spans="1:8" ht="15.75">
      <c r="A184" s="1086"/>
      <c r="B184" s="2453" t="s">
        <v>3094</v>
      </c>
      <c r="C184" s="2454"/>
      <c r="D184" s="2454"/>
      <c r="E184" s="2454"/>
      <c r="F184" s="2454"/>
      <c r="G184" s="2455"/>
    </row>
    <row r="185" spans="1:8" ht="15.75">
      <c r="A185" s="1089" t="s">
        <v>9120</v>
      </c>
      <c r="B185" s="1098">
        <v>88316</v>
      </c>
      <c r="C185" s="1100" t="str">
        <f>IF($A185="INSUMO",VLOOKUP($B185,'BANCO DE DADOS DEZEMBRO INS'!$A:$D,2,FALSE),VLOOKUP($B185,'BANCO DE DADOS DEZEMBRO SERV'!$B:$E,2,FALSE))</f>
        <v>SERVENTE COM ENCARGOS COMPLEMENTARES</v>
      </c>
      <c r="D185" s="1101" t="str">
        <f>IF($A185="INSUMO",VLOOKUP($B185,'BANCO DE DADOS DEZEMBRO INS'!$A:$D,3,FALSE),VLOOKUP($B185,'BANCO DE DADOS DEZEMBRO SERV'!$B:$E,3,FALSE))</f>
        <v>H</v>
      </c>
      <c r="E185" s="1099">
        <v>2.77</v>
      </c>
      <c r="F185" s="1094">
        <f>IF($A185="INSUMO",VLOOKUP($B185,'BANCO DE DADOS DEZEMBRO INS'!$A:$D,4,FALSE),VLOOKUP($B185,'BANCO DE DADOS DEZEMBRO SERV'!$B:$E,4,FALSE))</f>
        <v>13.89</v>
      </c>
      <c r="G185" s="1095">
        <f t="shared" ref="G185:G186" si="24">TRUNC(E185*F185,2)</f>
        <v>38.47</v>
      </c>
    </row>
    <row r="186" spans="1:8" ht="15.75">
      <c r="A186" s="1089" t="s">
        <v>9120</v>
      </c>
      <c r="B186" s="1098">
        <v>88309</v>
      </c>
      <c r="C186" s="1100" t="str">
        <f>IF($A186="INSUMO",VLOOKUP($B186,'BANCO DE DADOS DEZEMBRO INS'!$A:$D,2,FALSE),VLOOKUP($B186,'BANCO DE DADOS DEZEMBRO SERV'!$B:$E,2,FALSE))</f>
        <v>PEDREIRO COM ENCARGOS COMPLEMENTARES</v>
      </c>
      <c r="D186" s="1101" t="str">
        <f>IF($A186="INSUMO",VLOOKUP($B186,'BANCO DE DADOS DEZEMBRO INS'!$A:$D,3,FALSE),VLOOKUP($B186,'BANCO DE DADOS DEZEMBRO SERV'!$B:$E,3,FALSE))</f>
        <v>H</v>
      </c>
      <c r="E186" s="1099">
        <v>2.77</v>
      </c>
      <c r="F186" s="1094">
        <f>IF($A186="INSUMO",VLOOKUP($B186,'BANCO DE DADOS DEZEMBRO INS'!$A:$D,4,FALSE),VLOOKUP($B186,'BANCO DE DADOS DEZEMBRO SERV'!$B:$E,4,FALSE))</f>
        <v>17.100000000000001</v>
      </c>
      <c r="G186" s="1095">
        <f t="shared" si="24"/>
        <v>47.36</v>
      </c>
    </row>
    <row r="187" spans="1:8" ht="16.5" thickBot="1">
      <c r="A187" s="1086"/>
      <c r="B187" s="2456" t="s">
        <v>12112</v>
      </c>
      <c r="C187" s="2456"/>
      <c r="D187" s="2456"/>
      <c r="E187" s="2456"/>
      <c r="F187" s="1090" t="s">
        <v>3095</v>
      </c>
      <c r="G187" s="1091">
        <f>SUM(G180:G186)</f>
        <v>774.56999999999994</v>
      </c>
    </row>
    <row r="188" spans="1:8" ht="13.5" thickBot="1"/>
    <row r="189" spans="1:8" s="1275" customFormat="1" ht="39" customHeight="1">
      <c r="A189" s="1270"/>
      <c r="B189" s="1278" t="s">
        <v>12298</v>
      </c>
      <c r="C189" s="2450" t="s">
        <v>12125</v>
      </c>
      <c r="D189" s="2451"/>
      <c r="E189" s="2451"/>
      <c r="F189" s="2452"/>
      <c r="G189" s="1279" t="s">
        <v>30</v>
      </c>
      <c r="H189" s="1311" t="s">
        <v>12245</v>
      </c>
    </row>
    <row r="190" spans="1:8" s="1275" customFormat="1" ht="31.5">
      <c r="A190" s="1270"/>
      <c r="B190" s="1268" t="s">
        <v>3230</v>
      </c>
      <c r="C190" s="1269" t="s">
        <v>3089</v>
      </c>
      <c r="D190" s="1269" t="s">
        <v>30</v>
      </c>
      <c r="E190" s="1269" t="s">
        <v>3090</v>
      </c>
      <c r="F190" s="1271" t="s">
        <v>3091</v>
      </c>
      <c r="G190" s="1272" t="s">
        <v>3092</v>
      </c>
      <c r="H190" s="1274"/>
    </row>
    <row r="191" spans="1:8" s="1275" customFormat="1" ht="15.75">
      <c r="A191" s="1270"/>
      <c r="B191" s="2453" t="s">
        <v>3093</v>
      </c>
      <c r="C191" s="2454"/>
      <c r="D191" s="2454"/>
      <c r="E191" s="2454"/>
      <c r="F191" s="2454"/>
      <c r="G191" s="2455"/>
      <c r="H191" s="1274"/>
    </row>
    <row r="192" spans="1:8" s="1275" customFormat="1" ht="30">
      <c r="A192" s="1273" t="s">
        <v>8915</v>
      </c>
      <c r="B192" s="1284">
        <v>11688</v>
      </c>
      <c r="C192" s="1267" t="str">
        <f>IF($A192="INSUMO",VLOOKUP($B192,'BANCO DE DADOS DEZEMBRO INS'!$A:$D,2,FALSE),VLOOKUP($B192,'BANCO DE DADOS DEZEMBRO SERV'!$B:$E,2,FALSE))</f>
        <v>TANQUE ACO INOXIDAVEL (ACO 304) COM ESFREGADOR E VALVULA, DE *50 X 40 X 22* CM</v>
      </c>
      <c r="D192" s="1280" t="str">
        <f>IF($A192="INSUMO",VLOOKUP($B192,'BANCO DE DADOS DEZEMBRO INS'!$A:$D,3,FALSE),VLOOKUP($B192,'BANCO DE DADOS DEZEMBRO SERV'!$B:$E,3,FALSE))</f>
        <v>UN</v>
      </c>
      <c r="E192" s="1285">
        <v>1</v>
      </c>
      <c r="F192" s="1281">
        <f>IF($A192="INSUMO",VLOOKUP($B192,'BANCO DE DADOS DEZEMBRO INS'!$A:$D,4,FALSE),VLOOKUP($B192,'BANCO DE DADOS DEZEMBRO SERV'!$B:$E,4,FALSE))</f>
        <v>307.41000000000003</v>
      </c>
      <c r="G192" s="1282">
        <f>TRUNC(E192*F192,2)</f>
        <v>307.41000000000003</v>
      </c>
      <c r="H192" s="1274"/>
    </row>
    <row r="193" spans="1:8" s="1275" customFormat="1" ht="30">
      <c r="A193" s="1283" t="s">
        <v>8915</v>
      </c>
      <c r="B193" s="1284">
        <v>13984</v>
      </c>
      <c r="C193" s="1267" t="str">
        <f>IF($A193="INSUMO",VLOOKUP($B193,'BANCO DE DADOS DEZEMBRO INS'!$A:$D,2,FALSE),VLOOKUP($B193,'BANCO DE DADOS DEZEMBRO SERV'!$B:$E,2,FALSE))</f>
        <v>TORNEIRA CROMADA CURTA SEM BICO PARA USO GERAL  1/2 " OU 3/4 " (REF 1152)</v>
      </c>
      <c r="D193" s="1280" t="str">
        <f>IF($A193="INSUMO",VLOOKUP($B193,'BANCO DE DADOS DEZEMBRO INS'!$A:$D,3,FALSE),VLOOKUP($B193,'BANCO DE DADOS DEZEMBRO SERV'!$B:$E,3,FALSE))</f>
        <v>UN</v>
      </c>
      <c r="E193" s="1285">
        <v>1</v>
      </c>
      <c r="F193" s="1281">
        <f>IF($A193="INSUMO",VLOOKUP($B193,'BANCO DE DADOS DEZEMBRO INS'!$A:$D,4,FALSE),VLOOKUP($B193,'BANCO DE DADOS DEZEMBRO SERV'!$B:$E,4,FALSE))</f>
        <v>37.28</v>
      </c>
      <c r="G193" s="1282">
        <f t="shared" ref="G193:G195" si="25">TRUNC(E193*F193,2)</f>
        <v>37.28</v>
      </c>
      <c r="H193" s="1274"/>
    </row>
    <row r="194" spans="1:8" s="1275" customFormat="1" ht="15.75">
      <c r="A194" s="1283" t="s">
        <v>8915</v>
      </c>
      <c r="B194" s="1284">
        <v>3146</v>
      </c>
      <c r="C194" s="1267" t="str">
        <f>IF($A194="INSUMO",VLOOKUP($B194,'BANCO DE DADOS DEZEMBRO INS'!$A:$D,2,FALSE),VLOOKUP($B194,'BANCO DE DADOS DEZEMBRO SERV'!$B:$E,2,FALSE))</f>
        <v>FITA VEDA ROSCA EM ROLOS DE 18 MM X 10 M (L X C)</v>
      </c>
      <c r="D194" s="1280" t="str">
        <f>IF($A194="INSUMO",VLOOKUP($B194,'BANCO DE DADOS DEZEMBRO INS'!$A:$D,3,FALSE),VLOOKUP($B194,'BANCO DE DADOS DEZEMBRO SERV'!$B:$E,3,FALSE))</f>
        <v>UN</v>
      </c>
      <c r="E194" s="1286">
        <v>7.4999999999999997E-2</v>
      </c>
      <c r="F194" s="1281">
        <f>IF($A194="INSUMO",VLOOKUP($B194,'BANCO DE DADOS DEZEMBRO INS'!$A:$D,4,FALSE),VLOOKUP($B194,'BANCO DE DADOS DEZEMBRO SERV'!$B:$E,4,FALSE))</f>
        <v>3</v>
      </c>
      <c r="G194" s="1282">
        <f t="shared" si="25"/>
        <v>0.22</v>
      </c>
      <c r="H194" s="1274"/>
    </row>
    <row r="195" spans="1:8" s="1275" customFormat="1" ht="30">
      <c r="A195" s="1273" t="s">
        <v>8915</v>
      </c>
      <c r="B195" s="1284">
        <v>6148</v>
      </c>
      <c r="C195" s="1267" t="str">
        <f>IF($A195="INSUMO",VLOOKUP($B195,'BANCO DE DADOS DEZEMBRO INS'!$A:$D,2,FALSE),VLOOKUP($B195,'BANCO DE DADOS DEZEMBRO SERV'!$B:$E,2,FALSE))</f>
        <v>SIFAO PLASTICO FLEXIVEL SAIDA VERTICAL PARA COLUNA LAVATORIO, 1 X 1.1/2 "</v>
      </c>
      <c r="D195" s="1280" t="str">
        <f>IF($A195="INSUMO",VLOOKUP($B195,'BANCO DE DADOS DEZEMBRO INS'!$A:$D,3,FALSE),VLOOKUP($B195,'BANCO DE DADOS DEZEMBRO SERV'!$B:$E,3,FALSE))</f>
        <v>UN</v>
      </c>
      <c r="E195" s="1285">
        <v>1</v>
      </c>
      <c r="F195" s="1281">
        <f>IF($A195="INSUMO",VLOOKUP($B195,'BANCO DE DADOS DEZEMBRO INS'!$A:$D,4,FALSE),VLOOKUP($B195,'BANCO DE DADOS DEZEMBRO SERV'!$B:$E,4,FALSE))</f>
        <v>6.06</v>
      </c>
      <c r="G195" s="1282">
        <f t="shared" si="25"/>
        <v>6.06</v>
      </c>
      <c r="H195" s="1274"/>
    </row>
    <row r="196" spans="1:8" s="1275" customFormat="1" ht="15.75">
      <c r="A196" s="1270"/>
      <c r="B196" s="2453" t="s">
        <v>3094</v>
      </c>
      <c r="C196" s="2454"/>
      <c r="D196" s="2454"/>
      <c r="E196" s="2454"/>
      <c r="F196" s="2454"/>
      <c r="G196" s="2455"/>
      <c r="H196" s="1274"/>
    </row>
    <row r="197" spans="1:8" s="1275" customFormat="1" ht="30">
      <c r="A197" s="1273" t="s">
        <v>9120</v>
      </c>
      <c r="B197" s="1287">
        <v>88267</v>
      </c>
      <c r="C197" s="1267" t="str">
        <f>IF($A197="INSUMO",VLOOKUP($B197,'BANCO DE DADOS DEZEMBRO INS'!$A:$D,2,FALSE),VLOOKUP($B197,'BANCO DE DADOS DEZEMBRO SERV'!$B:$E,2,FALSE))</f>
        <v>ENCANADOR OU BOMBEIRO HIDRÁULICO COM ENCARGOS COMPLEMENTARES</v>
      </c>
      <c r="D197" s="1280" t="str">
        <f>IF($A197="INSUMO",VLOOKUP($B197,'BANCO DE DADOS DEZEMBRO INS'!$A:$D,3,FALSE),VLOOKUP($B197,'BANCO DE DADOS DEZEMBRO SERV'!$B:$E,3,FALSE))</f>
        <v>H</v>
      </c>
      <c r="E197" s="1288">
        <v>3</v>
      </c>
      <c r="F197" s="1281">
        <f>IF($A197="INSUMO",VLOOKUP($B197,'BANCO DE DADOS DEZEMBRO INS'!$A:$D,4,FALSE),VLOOKUP($B197,'BANCO DE DADOS DEZEMBRO SERV'!$B:$E,4,FALSE))</f>
        <v>17.489999999999998</v>
      </c>
      <c r="G197" s="1282">
        <f t="shared" ref="G197" si="26">TRUNC(E197*F197,2)</f>
        <v>52.47</v>
      </c>
      <c r="H197" s="1274"/>
    </row>
    <row r="198" spans="1:8" s="1275" customFormat="1" ht="16.5" thickBot="1">
      <c r="A198" s="1270"/>
      <c r="B198" s="2456" t="s">
        <v>12126</v>
      </c>
      <c r="C198" s="2456"/>
      <c r="D198" s="2456"/>
      <c r="E198" s="2456"/>
      <c r="F198" s="1276" t="s">
        <v>3095</v>
      </c>
      <c r="G198" s="1277">
        <f>SUM(G192:G197)</f>
        <v>403.44000000000005</v>
      </c>
      <c r="H198" s="1274"/>
    </row>
    <row r="199" spans="1:8" ht="56.25" customHeight="1">
      <c r="B199" s="2457" t="s">
        <v>12127</v>
      </c>
      <c r="C199" s="2457"/>
      <c r="D199" s="2457"/>
      <c r="E199" s="2457"/>
      <c r="F199" s="2457"/>
      <c r="G199" s="2457"/>
    </row>
    <row r="200" spans="1:8" ht="53.25" customHeight="1">
      <c r="B200" s="2458" t="s">
        <v>12128</v>
      </c>
      <c r="C200" s="2459"/>
      <c r="D200" s="2459"/>
      <c r="E200" s="2459"/>
      <c r="F200" s="2459"/>
      <c r="G200" s="2459"/>
    </row>
  </sheetData>
  <mergeCells count="78">
    <mergeCell ref="B17:G17"/>
    <mergeCell ref="B163:G163"/>
    <mergeCell ref="B165:G165"/>
    <mergeCell ref="B168:E168"/>
    <mergeCell ref="D5:E5"/>
    <mergeCell ref="F5:G6"/>
    <mergeCell ref="B7:G7"/>
    <mergeCell ref="B12:G12"/>
    <mergeCell ref="C15:F15"/>
    <mergeCell ref="B27:G27"/>
    <mergeCell ref="B29:E29"/>
    <mergeCell ref="C23:F23"/>
    <mergeCell ref="B25:G25"/>
    <mergeCell ref="B19:G19"/>
    <mergeCell ref="C39:F39"/>
    <mergeCell ref="B41:G41"/>
    <mergeCell ref="B45:G45"/>
    <mergeCell ref="C31:F31"/>
    <mergeCell ref="B33:G33"/>
    <mergeCell ref="B35:G35"/>
    <mergeCell ref="B37:E37"/>
    <mergeCell ref="C63:F63"/>
    <mergeCell ref="B65:G65"/>
    <mergeCell ref="B68:G68"/>
    <mergeCell ref="B48:E48"/>
    <mergeCell ref="C50:F50"/>
    <mergeCell ref="B52:G52"/>
    <mergeCell ref="B58:G58"/>
    <mergeCell ref="B86:G86"/>
    <mergeCell ref="B72:G72"/>
    <mergeCell ref="B73:G73"/>
    <mergeCell ref="C75:F75"/>
    <mergeCell ref="B77:G77"/>
    <mergeCell ref="B81:G81"/>
    <mergeCell ref="B85:G85"/>
    <mergeCell ref="C88:F88"/>
    <mergeCell ref="B90:G90"/>
    <mergeCell ref="B94:G94"/>
    <mergeCell ref="B98:G98"/>
    <mergeCell ref="B99:G99"/>
    <mergeCell ref="B127:G127"/>
    <mergeCell ref="C101:F101"/>
    <mergeCell ref="B103:G103"/>
    <mergeCell ref="B108:G108"/>
    <mergeCell ref="B111:D111"/>
    <mergeCell ref="B112:G112"/>
    <mergeCell ref="B113:G113"/>
    <mergeCell ref="C115:F115"/>
    <mergeCell ref="B117:G117"/>
    <mergeCell ref="B122:G122"/>
    <mergeCell ref="B125:D125"/>
    <mergeCell ref="B126:G126"/>
    <mergeCell ref="B131:G131"/>
    <mergeCell ref="B135:G135"/>
    <mergeCell ref="B139:G139"/>
    <mergeCell ref="B140:G140"/>
    <mergeCell ref="B141:G141"/>
    <mergeCell ref="B200:G200"/>
    <mergeCell ref="C9:E9"/>
    <mergeCell ref="C177:F177"/>
    <mergeCell ref="B179:G179"/>
    <mergeCell ref="B184:G184"/>
    <mergeCell ref="B187:E187"/>
    <mergeCell ref="C161:F161"/>
    <mergeCell ref="C143:F143"/>
    <mergeCell ref="B145:G145"/>
    <mergeCell ref="B154:G154"/>
    <mergeCell ref="B156:G156"/>
    <mergeCell ref="B159:D159"/>
    <mergeCell ref="B147:G147"/>
    <mergeCell ref="B150:D150"/>
    <mergeCell ref="C152:F152"/>
    <mergeCell ref="C129:F129"/>
    <mergeCell ref="C189:F189"/>
    <mergeCell ref="B191:G191"/>
    <mergeCell ref="B196:G196"/>
    <mergeCell ref="B198:E198"/>
    <mergeCell ref="B199:G199"/>
  </mergeCells>
  <dataValidations disablePrompts="1" count="1">
    <dataValidation type="list" allowBlank="1" showInputMessage="1" showErrorMessage="1" sqref="A123:A124 A118:A121 A20 A18 A59:A60 A53:A57 A42:A44 A28 A26 A36 A34 A78:A80 A82:A83 A91:A93 A95:A96 A109:A110 A104:A107 A132:A134 A136:A137 A146 A148:A149 A155 A157:A158 A69:A70 A66:A67 A46:A47 A164 A166:A167">
      <formula1>$A$3:$A$4</formula1>
    </dataValidation>
  </dataValidations>
  <printOptions horizontalCentered="1"/>
  <pageMargins left="0.78740157480314965" right="0.19685039370078741" top="0.39370078740157483" bottom="0.78740157480314965" header="0.19685039370078741" footer="0.19685039370078741"/>
  <pageSetup paperSize="9" scale="52" fitToHeight="100" orientation="portrait" r:id="rId1"/>
  <headerFooter scaleWithDoc="0" alignWithMargins="0">
    <oddHeader>&amp;RPágina &amp;P de &amp;N</oddHeader>
    <oddFooter>&amp;R&amp;G</oddFooter>
  </headerFooter>
  <rowBreaks count="4" manualBreakCount="4">
    <brk id="62" min="1" max="6" man="1"/>
    <brk id="100" min="1" max="6" man="1"/>
    <brk id="128" min="1" max="6" man="1"/>
    <brk id="176" min="1" max="6" man="1"/>
  </rowBreaks>
  <drawing r:id="rId2"/>
  <legacyDrawingHF r:id="rId3"/>
</worksheet>
</file>

<file path=xl/worksheets/sheet9.xml><?xml version="1.0" encoding="utf-8"?>
<worksheet xmlns="http://schemas.openxmlformats.org/spreadsheetml/2006/main" xmlns:r="http://schemas.openxmlformats.org/officeDocument/2006/relationships">
  <sheetPr>
    <tabColor theme="5" tint="0.39997558519241921"/>
    <pageSetUpPr fitToPage="1"/>
  </sheetPr>
  <dimension ref="A1:I80"/>
  <sheetViews>
    <sheetView tabSelected="1" view="pageBreakPreview" zoomScale="85" zoomScaleSheetLayoutView="85" workbookViewId="0">
      <selection activeCell="H58" sqref="H58:I58"/>
    </sheetView>
  </sheetViews>
  <sheetFormatPr defaultRowHeight="12.75"/>
  <cols>
    <col min="1" max="1" width="17.42578125" style="734" customWidth="1"/>
    <col min="2" max="2" width="24.5703125" style="735" customWidth="1"/>
    <col min="3" max="3" width="80.7109375" style="735" customWidth="1"/>
    <col min="4" max="4" width="16.7109375" style="735" customWidth="1"/>
    <col min="5" max="5" width="24.28515625" style="735" customWidth="1"/>
    <col min="6" max="6" width="18.140625" style="735" customWidth="1"/>
    <col min="7" max="7" width="21.42578125" style="735" customWidth="1"/>
    <col min="8" max="8" width="16.140625" style="734" bestFit="1" customWidth="1"/>
    <col min="9" max="9" width="16.5703125" style="735" bestFit="1" customWidth="1"/>
    <col min="10" max="257" width="9.140625" style="735"/>
    <col min="258" max="258" width="24.5703125" style="735" customWidth="1"/>
    <col min="259" max="259" width="71.7109375" style="735" customWidth="1"/>
    <col min="260" max="260" width="17.140625" style="735" bestFit="1" customWidth="1"/>
    <col min="261" max="261" width="16.7109375" style="735" bestFit="1" customWidth="1"/>
    <col min="262" max="262" width="16.85546875" style="735" bestFit="1" customWidth="1"/>
    <col min="263" max="263" width="21.42578125" style="735" customWidth="1"/>
    <col min="264" max="264" width="9.140625" style="735"/>
    <col min="265" max="265" width="16.5703125" style="735" bestFit="1" customWidth="1"/>
    <col min="266" max="513" width="9.140625" style="735"/>
    <col min="514" max="514" width="24.5703125" style="735" customWidth="1"/>
    <col min="515" max="515" width="71.7109375" style="735" customWidth="1"/>
    <col min="516" max="516" width="17.140625" style="735" bestFit="1" customWidth="1"/>
    <col min="517" max="517" width="16.7109375" style="735" bestFit="1" customWidth="1"/>
    <col min="518" max="518" width="16.85546875" style="735" bestFit="1" customWidth="1"/>
    <col min="519" max="519" width="21.42578125" style="735" customWidth="1"/>
    <col min="520" max="520" width="9.140625" style="735"/>
    <col min="521" max="521" width="16.5703125" style="735" bestFit="1" customWidth="1"/>
    <col min="522" max="769" width="9.140625" style="735"/>
    <col min="770" max="770" width="24.5703125" style="735" customWidth="1"/>
    <col min="771" max="771" width="71.7109375" style="735" customWidth="1"/>
    <col min="772" max="772" width="17.140625" style="735" bestFit="1" customWidth="1"/>
    <col min="773" max="773" width="16.7109375" style="735" bestFit="1" customWidth="1"/>
    <col min="774" max="774" width="16.85546875" style="735" bestFit="1" customWidth="1"/>
    <col min="775" max="775" width="21.42578125" style="735" customWidth="1"/>
    <col min="776" max="776" width="9.140625" style="735"/>
    <col min="777" max="777" width="16.5703125" style="735" bestFit="1" customWidth="1"/>
    <col min="778" max="1025" width="9.140625" style="735"/>
    <col min="1026" max="1026" width="24.5703125" style="735" customWidth="1"/>
    <col min="1027" max="1027" width="71.7109375" style="735" customWidth="1"/>
    <col min="1028" max="1028" width="17.140625" style="735" bestFit="1" customWidth="1"/>
    <col min="1029" max="1029" width="16.7109375" style="735" bestFit="1" customWidth="1"/>
    <col min="1030" max="1030" width="16.85546875" style="735" bestFit="1" customWidth="1"/>
    <col min="1031" max="1031" width="21.42578125" style="735" customWidth="1"/>
    <col min="1032" max="1032" width="9.140625" style="735"/>
    <col min="1033" max="1033" width="16.5703125" style="735" bestFit="1" customWidth="1"/>
    <col min="1034" max="1281" width="9.140625" style="735"/>
    <col min="1282" max="1282" width="24.5703125" style="735" customWidth="1"/>
    <col min="1283" max="1283" width="71.7109375" style="735" customWidth="1"/>
    <col min="1284" max="1284" width="17.140625" style="735" bestFit="1" customWidth="1"/>
    <col min="1285" max="1285" width="16.7109375" style="735" bestFit="1" customWidth="1"/>
    <col min="1286" max="1286" width="16.85546875" style="735" bestFit="1" customWidth="1"/>
    <col min="1287" max="1287" width="21.42578125" style="735" customWidth="1"/>
    <col min="1288" max="1288" width="9.140625" style="735"/>
    <col min="1289" max="1289" width="16.5703125" style="735" bestFit="1" customWidth="1"/>
    <col min="1290" max="1537" width="9.140625" style="735"/>
    <col min="1538" max="1538" width="24.5703125" style="735" customWidth="1"/>
    <col min="1539" max="1539" width="71.7109375" style="735" customWidth="1"/>
    <col min="1540" max="1540" width="17.140625" style="735" bestFit="1" customWidth="1"/>
    <col min="1541" max="1541" width="16.7109375" style="735" bestFit="1" customWidth="1"/>
    <col min="1542" max="1542" width="16.85546875" style="735" bestFit="1" customWidth="1"/>
    <col min="1543" max="1543" width="21.42578125" style="735" customWidth="1"/>
    <col min="1544" max="1544" width="9.140625" style="735"/>
    <col min="1545" max="1545" width="16.5703125" style="735" bestFit="1" customWidth="1"/>
    <col min="1546" max="1793" width="9.140625" style="735"/>
    <col min="1794" max="1794" width="24.5703125" style="735" customWidth="1"/>
    <col min="1795" max="1795" width="71.7109375" style="735" customWidth="1"/>
    <col min="1796" max="1796" width="17.140625" style="735" bestFit="1" customWidth="1"/>
    <col min="1797" max="1797" width="16.7109375" style="735" bestFit="1" customWidth="1"/>
    <col min="1798" max="1798" width="16.85546875" style="735" bestFit="1" customWidth="1"/>
    <col min="1799" max="1799" width="21.42578125" style="735" customWidth="1"/>
    <col min="1800" max="1800" width="9.140625" style="735"/>
    <col min="1801" max="1801" width="16.5703125" style="735" bestFit="1" customWidth="1"/>
    <col min="1802" max="2049" width="9.140625" style="735"/>
    <col min="2050" max="2050" width="24.5703125" style="735" customWidth="1"/>
    <col min="2051" max="2051" width="71.7109375" style="735" customWidth="1"/>
    <col min="2052" max="2052" width="17.140625" style="735" bestFit="1" customWidth="1"/>
    <col min="2053" max="2053" width="16.7109375" style="735" bestFit="1" customWidth="1"/>
    <col min="2054" max="2054" width="16.85546875" style="735" bestFit="1" customWidth="1"/>
    <col min="2055" max="2055" width="21.42578125" style="735" customWidth="1"/>
    <col min="2056" max="2056" width="9.140625" style="735"/>
    <col min="2057" max="2057" width="16.5703125" style="735" bestFit="1" customWidth="1"/>
    <col min="2058" max="2305" width="9.140625" style="735"/>
    <col min="2306" max="2306" width="24.5703125" style="735" customWidth="1"/>
    <col min="2307" max="2307" width="71.7109375" style="735" customWidth="1"/>
    <col min="2308" max="2308" width="17.140625" style="735" bestFit="1" customWidth="1"/>
    <col min="2309" max="2309" width="16.7109375" style="735" bestFit="1" customWidth="1"/>
    <col min="2310" max="2310" width="16.85546875" style="735" bestFit="1" customWidth="1"/>
    <col min="2311" max="2311" width="21.42578125" style="735" customWidth="1"/>
    <col min="2312" max="2312" width="9.140625" style="735"/>
    <col min="2313" max="2313" width="16.5703125" style="735" bestFit="1" customWidth="1"/>
    <col min="2314" max="2561" width="9.140625" style="735"/>
    <col min="2562" max="2562" width="24.5703125" style="735" customWidth="1"/>
    <col min="2563" max="2563" width="71.7109375" style="735" customWidth="1"/>
    <col min="2564" max="2564" width="17.140625" style="735" bestFit="1" customWidth="1"/>
    <col min="2565" max="2565" width="16.7109375" style="735" bestFit="1" customWidth="1"/>
    <col min="2566" max="2566" width="16.85546875" style="735" bestFit="1" customWidth="1"/>
    <col min="2567" max="2567" width="21.42578125" style="735" customWidth="1"/>
    <col min="2568" max="2568" width="9.140625" style="735"/>
    <col min="2569" max="2569" width="16.5703125" style="735" bestFit="1" customWidth="1"/>
    <col min="2570" max="2817" width="9.140625" style="735"/>
    <col min="2818" max="2818" width="24.5703125" style="735" customWidth="1"/>
    <col min="2819" max="2819" width="71.7109375" style="735" customWidth="1"/>
    <col min="2820" max="2820" width="17.140625" style="735" bestFit="1" customWidth="1"/>
    <col min="2821" max="2821" width="16.7109375" style="735" bestFit="1" customWidth="1"/>
    <col min="2822" max="2822" width="16.85546875" style="735" bestFit="1" customWidth="1"/>
    <col min="2823" max="2823" width="21.42578125" style="735" customWidth="1"/>
    <col min="2824" max="2824" width="9.140625" style="735"/>
    <col min="2825" max="2825" width="16.5703125" style="735" bestFit="1" customWidth="1"/>
    <col min="2826" max="3073" width="9.140625" style="735"/>
    <col min="3074" max="3074" width="24.5703125" style="735" customWidth="1"/>
    <col min="3075" max="3075" width="71.7109375" style="735" customWidth="1"/>
    <col min="3076" max="3076" width="17.140625" style="735" bestFit="1" customWidth="1"/>
    <col min="3077" max="3077" width="16.7109375" style="735" bestFit="1" customWidth="1"/>
    <col min="3078" max="3078" width="16.85546875" style="735" bestFit="1" customWidth="1"/>
    <col min="3079" max="3079" width="21.42578125" style="735" customWidth="1"/>
    <col min="3080" max="3080" width="9.140625" style="735"/>
    <col min="3081" max="3081" width="16.5703125" style="735" bestFit="1" customWidth="1"/>
    <col min="3082" max="3329" width="9.140625" style="735"/>
    <col min="3330" max="3330" width="24.5703125" style="735" customWidth="1"/>
    <col min="3331" max="3331" width="71.7109375" style="735" customWidth="1"/>
    <col min="3332" max="3332" width="17.140625" style="735" bestFit="1" customWidth="1"/>
    <col min="3333" max="3333" width="16.7109375" style="735" bestFit="1" customWidth="1"/>
    <col min="3334" max="3334" width="16.85546875" style="735" bestFit="1" customWidth="1"/>
    <col min="3335" max="3335" width="21.42578125" style="735" customWidth="1"/>
    <col min="3336" max="3336" width="9.140625" style="735"/>
    <col min="3337" max="3337" width="16.5703125" style="735" bestFit="1" customWidth="1"/>
    <col min="3338" max="3585" width="9.140625" style="735"/>
    <col min="3586" max="3586" width="24.5703125" style="735" customWidth="1"/>
    <col min="3587" max="3587" width="71.7109375" style="735" customWidth="1"/>
    <col min="3588" max="3588" width="17.140625" style="735" bestFit="1" customWidth="1"/>
    <col min="3589" max="3589" width="16.7109375" style="735" bestFit="1" customWidth="1"/>
    <col min="3590" max="3590" width="16.85546875" style="735" bestFit="1" customWidth="1"/>
    <col min="3591" max="3591" width="21.42578125" style="735" customWidth="1"/>
    <col min="3592" max="3592" width="9.140625" style="735"/>
    <col min="3593" max="3593" width="16.5703125" style="735" bestFit="1" customWidth="1"/>
    <col min="3594" max="3841" width="9.140625" style="735"/>
    <col min="3842" max="3842" width="24.5703125" style="735" customWidth="1"/>
    <col min="3843" max="3843" width="71.7109375" style="735" customWidth="1"/>
    <col min="3844" max="3844" width="17.140625" style="735" bestFit="1" customWidth="1"/>
    <col min="3845" max="3845" width="16.7109375" style="735" bestFit="1" customWidth="1"/>
    <col min="3846" max="3846" width="16.85546875" style="735" bestFit="1" customWidth="1"/>
    <col min="3847" max="3847" width="21.42578125" style="735" customWidth="1"/>
    <col min="3848" max="3848" width="9.140625" style="735"/>
    <col min="3849" max="3849" width="16.5703125" style="735" bestFit="1" customWidth="1"/>
    <col min="3850" max="4097" width="9.140625" style="735"/>
    <col min="4098" max="4098" width="24.5703125" style="735" customWidth="1"/>
    <col min="4099" max="4099" width="71.7109375" style="735" customWidth="1"/>
    <col min="4100" max="4100" width="17.140625" style="735" bestFit="1" customWidth="1"/>
    <col min="4101" max="4101" width="16.7109375" style="735" bestFit="1" customWidth="1"/>
    <col min="4102" max="4102" width="16.85546875" style="735" bestFit="1" customWidth="1"/>
    <col min="4103" max="4103" width="21.42578125" style="735" customWidth="1"/>
    <col min="4104" max="4104" width="9.140625" style="735"/>
    <col min="4105" max="4105" width="16.5703125" style="735" bestFit="1" customWidth="1"/>
    <col min="4106" max="4353" width="9.140625" style="735"/>
    <col min="4354" max="4354" width="24.5703125" style="735" customWidth="1"/>
    <col min="4355" max="4355" width="71.7109375" style="735" customWidth="1"/>
    <col min="4356" max="4356" width="17.140625" style="735" bestFit="1" customWidth="1"/>
    <col min="4357" max="4357" width="16.7109375" style="735" bestFit="1" customWidth="1"/>
    <col min="4358" max="4358" width="16.85546875" style="735" bestFit="1" customWidth="1"/>
    <col min="4359" max="4359" width="21.42578125" style="735" customWidth="1"/>
    <col min="4360" max="4360" width="9.140625" style="735"/>
    <col min="4361" max="4361" width="16.5703125" style="735" bestFit="1" customWidth="1"/>
    <col min="4362" max="4609" width="9.140625" style="735"/>
    <col min="4610" max="4610" width="24.5703125" style="735" customWidth="1"/>
    <col min="4611" max="4611" width="71.7109375" style="735" customWidth="1"/>
    <col min="4612" max="4612" width="17.140625" style="735" bestFit="1" customWidth="1"/>
    <col min="4613" max="4613" width="16.7109375" style="735" bestFit="1" customWidth="1"/>
    <col min="4614" max="4614" width="16.85546875" style="735" bestFit="1" customWidth="1"/>
    <col min="4615" max="4615" width="21.42578125" style="735" customWidth="1"/>
    <col min="4616" max="4616" width="9.140625" style="735"/>
    <col min="4617" max="4617" width="16.5703125" style="735" bestFit="1" customWidth="1"/>
    <col min="4618" max="4865" width="9.140625" style="735"/>
    <col min="4866" max="4866" width="24.5703125" style="735" customWidth="1"/>
    <col min="4867" max="4867" width="71.7109375" style="735" customWidth="1"/>
    <col min="4868" max="4868" width="17.140625" style="735" bestFit="1" customWidth="1"/>
    <col min="4869" max="4869" width="16.7109375" style="735" bestFit="1" customWidth="1"/>
    <col min="4870" max="4870" width="16.85546875" style="735" bestFit="1" customWidth="1"/>
    <col min="4871" max="4871" width="21.42578125" style="735" customWidth="1"/>
    <col min="4872" max="4872" width="9.140625" style="735"/>
    <col min="4873" max="4873" width="16.5703125" style="735" bestFit="1" customWidth="1"/>
    <col min="4874" max="5121" width="9.140625" style="735"/>
    <col min="5122" max="5122" width="24.5703125" style="735" customWidth="1"/>
    <col min="5123" max="5123" width="71.7109375" style="735" customWidth="1"/>
    <col min="5124" max="5124" width="17.140625" style="735" bestFit="1" customWidth="1"/>
    <col min="5125" max="5125" width="16.7109375" style="735" bestFit="1" customWidth="1"/>
    <col min="5126" max="5126" width="16.85546875" style="735" bestFit="1" customWidth="1"/>
    <col min="5127" max="5127" width="21.42578125" style="735" customWidth="1"/>
    <col min="5128" max="5128" width="9.140625" style="735"/>
    <col min="5129" max="5129" width="16.5703125" style="735" bestFit="1" customWidth="1"/>
    <col min="5130" max="5377" width="9.140625" style="735"/>
    <col min="5378" max="5378" width="24.5703125" style="735" customWidth="1"/>
    <col min="5379" max="5379" width="71.7109375" style="735" customWidth="1"/>
    <col min="5380" max="5380" width="17.140625" style="735" bestFit="1" customWidth="1"/>
    <col min="5381" max="5381" width="16.7109375" style="735" bestFit="1" customWidth="1"/>
    <col min="5382" max="5382" width="16.85546875" style="735" bestFit="1" customWidth="1"/>
    <col min="5383" max="5383" width="21.42578125" style="735" customWidth="1"/>
    <col min="5384" max="5384" width="9.140625" style="735"/>
    <col min="5385" max="5385" width="16.5703125" style="735" bestFit="1" customWidth="1"/>
    <col min="5386" max="5633" width="9.140625" style="735"/>
    <col min="5634" max="5634" width="24.5703125" style="735" customWidth="1"/>
    <col min="5635" max="5635" width="71.7109375" style="735" customWidth="1"/>
    <col min="5636" max="5636" width="17.140625" style="735" bestFit="1" customWidth="1"/>
    <col min="5637" max="5637" width="16.7109375" style="735" bestFit="1" customWidth="1"/>
    <col min="5638" max="5638" width="16.85546875" style="735" bestFit="1" customWidth="1"/>
    <col min="5639" max="5639" width="21.42578125" style="735" customWidth="1"/>
    <col min="5640" max="5640" width="9.140625" style="735"/>
    <col min="5641" max="5641" width="16.5703125" style="735" bestFit="1" customWidth="1"/>
    <col min="5642" max="5889" width="9.140625" style="735"/>
    <col min="5890" max="5890" width="24.5703125" style="735" customWidth="1"/>
    <col min="5891" max="5891" width="71.7109375" style="735" customWidth="1"/>
    <col min="5892" max="5892" width="17.140625" style="735" bestFit="1" customWidth="1"/>
    <col min="5893" max="5893" width="16.7109375" style="735" bestFit="1" customWidth="1"/>
    <col min="5894" max="5894" width="16.85546875" style="735" bestFit="1" customWidth="1"/>
    <col min="5895" max="5895" width="21.42578125" style="735" customWidth="1"/>
    <col min="5896" max="5896" width="9.140625" style="735"/>
    <col min="5897" max="5897" width="16.5703125" style="735" bestFit="1" customWidth="1"/>
    <col min="5898" max="6145" width="9.140625" style="735"/>
    <col min="6146" max="6146" width="24.5703125" style="735" customWidth="1"/>
    <col min="6147" max="6147" width="71.7109375" style="735" customWidth="1"/>
    <col min="6148" max="6148" width="17.140625" style="735" bestFit="1" customWidth="1"/>
    <col min="6149" max="6149" width="16.7109375" style="735" bestFit="1" customWidth="1"/>
    <col min="6150" max="6150" width="16.85546875" style="735" bestFit="1" customWidth="1"/>
    <col min="6151" max="6151" width="21.42578125" style="735" customWidth="1"/>
    <col min="6152" max="6152" width="9.140625" style="735"/>
    <col min="6153" max="6153" width="16.5703125" style="735" bestFit="1" customWidth="1"/>
    <col min="6154" max="6401" width="9.140625" style="735"/>
    <col min="6402" max="6402" width="24.5703125" style="735" customWidth="1"/>
    <col min="6403" max="6403" width="71.7109375" style="735" customWidth="1"/>
    <col min="6404" max="6404" width="17.140625" style="735" bestFit="1" customWidth="1"/>
    <col min="6405" max="6405" width="16.7109375" style="735" bestFit="1" customWidth="1"/>
    <col min="6406" max="6406" width="16.85546875" style="735" bestFit="1" customWidth="1"/>
    <col min="6407" max="6407" width="21.42578125" style="735" customWidth="1"/>
    <col min="6408" max="6408" width="9.140625" style="735"/>
    <col min="6409" max="6409" width="16.5703125" style="735" bestFit="1" customWidth="1"/>
    <col min="6410" max="6657" width="9.140625" style="735"/>
    <col min="6658" max="6658" width="24.5703125" style="735" customWidth="1"/>
    <col min="6659" max="6659" width="71.7109375" style="735" customWidth="1"/>
    <col min="6660" max="6660" width="17.140625" style="735" bestFit="1" customWidth="1"/>
    <col min="6661" max="6661" width="16.7109375" style="735" bestFit="1" customWidth="1"/>
    <col min="6662" max="6662" width="16.85546875" style="735" bestFit="1" customWidth="1"/>
    <col min="6663" max="6663" width="21.42578125" style="735" customWidth="1"/>
    <col min="6664" max="6664" width="9.140625" style="735"/>
    <col min="6665" max="6665" width="16.5703125" style="735" bestFit="1" customWidth="1"/>
    <col min="6666" max="6913" width="9.140625" style="735"/>
    <col min="6914" max="6914" width="24.5703125" style="735" customWidth="1"/>
    <col min="6915" max="6915" width="71.7109375" style="735" customWidth="1"/>
    <col min="6916" max="6916" width="17.140625" style="735" bestFit="1" customWidth="1"/>
    <col min="6917" max="6917" width="16.7109375" style="735" bestFit="1" customWidth="1"/>
    <col min="6918" max="6918" width="16.85546875" style="735" bestFit="1" customWidth="1"/>
    <col min="6919" max="6919" width="21.42578125" style="735" customWidth="1"/>
    <col min="6920" max="6920" width="9.140625" style="735"/>
    <col min="6921" max="6921" width="16.5703125" style="735" bestFit="1" customWidth="1"/>
    <col min="6922" max="7169" width="9.140625" style="735"/>
    <col min="7170" max="7170" width="24.5703125" style="735" customWidth="1"/>
    <col min="7171" max="7171" width="71.7109375" style="735" customWidth="1"/>
    <col min="7172" max="7172" width="17.140625" style="735" bestFit="1" customWidth="1"/>
    <col min="7173" max="7173" width="16.7109375" style="735" bestFit="1" customWidth="1"/>
    <col min="7174" max="7174" width="16.85546875" style="735" bestFit="1" customWidth="1"/>
    <col min="7175" max="7175" width="21.42578125" style="735" customWidth="1"/>
    <col min="7176" max="7176" width="9.140625" style="735"/>
    <col min="7177" max="7177" width="16.5703125" style="735" bestFit="1" customWidth="1"/>
    <col min="7178" max="7425" width="9.140625" style="735"/>
    <col min="7426" max="7426" width="24.5703125" style="735" customWidth="1"/>
    <col min="7427" max="7427" width="71.7109375" style="735" customWidth="1"/>
    <col min="7428" max="7428" width="17.140625" style="735" bestFit="1" customWidth="1"/>
    <col min="7429" max="7429" width="16.7109375" style="735" bestFit="1" customWidth="1"/>
    <col min="7430" max="7430" width="16.85546875" style="735" bestFit="1" customWidth="1"/>
    <col min="7431" max="7431" width="21.42578125" style="735" customWidth="1"/>
    <col min="7432" max="7432" width="9.140625" style="735"/>
    <col min="7433" max="7433" width="16.5703125" style="735" bestFit="1" customWidth="1"/>
    <col min="7434" max="7681" width="9.140625" style="735"/>
    <col min="7682" max="7682" width="24.5703125" style="735" customWidth="1"/>
    <col min="7683" max="7683" width="71.7109375" style="735" customWidth="1"/>
    <col min="7684" max="7684" width="17.140625" style="735" bestFit="1" customWidth="1"/>
    <col min="7685" max="7685" width="16.7109375" style="735" bestFit="1" customWidth="1"/>
    <col min="7686" max="7686" width="16.85546875" style="735" bestFit="1" customWidth="1"/>
    <col min="7687" max="7687" width="21.42578125" style="735" customWidth="1"/>
    <col min="7688" max="7688" width="9.140625" style="735"/>
    <col min="7689" max="7689" width="16.5703125" style="735" bestFit="1" customWidth="1"/>
    <col min="7690" max="7937" width="9.140625" style="735"/>
    <col min="7938" max="7938" width="24.5703125" style="735" customWidth="1"/>
    <col min="7939" max="7939" width="71.7109375" style="735" customWidth="1"/>
    <col min="7940" max="7940" width="17.140625" style="735" bestFit="1" customWidth="1"/>
    <col min="7941" max="7941" width="16.7109375" style="735" bestFit="1" customWidth="1"/>
    <col min="7942" max="7942" width="16.85546875" style="735" bestFit="1" customWidth="1"/>
    <col min="7943" max="7943" width="21.42578125" style="735" customWidth="1"/>
    <col min="7944" max="7944" width="9.140625" style="735"/>
    <col min="7945" max="7945" width="16.5703125" style="735" bestFit="1" customWidth="1"/>
    <col min="7946" max="8193" width="9.140625" style="735"/>
    <col min="8194" max="8194" width="24.5703125" style="735" customWidth="1"/>
    <col min="8195" max="8195" width="71.7109375" style="735" customWidth="1"/>
    <col min="8196" max="8196" width="17.140625" style="735" bestFit="1" customWidth="1"/>
    <col min="8197" max="8197" width="16.7109375" style="735" bestFit="1" customWidth="1"/>
    <col min="8198" max="8198" width="16.85546875" style="735" bestFit="1" customWidth="1"/>
    <col min="8199" max="8199" width="21.42578125" style="735" customWidth="1"/>
    <col min="8200" max="8200" width="9.140625" style="735"/>
    <col min="8201" max="8201" width="16.5703125" style="735" bestFit="1" customWidth="1"/>
    <col min="8202" max="8449" width="9.140625" style="735"/>
    <col min="8450" max="8450" width="24.5703125" style="735" customWidth="1"/>
    <col min="8451" max="8451" width="71.7109375" style="735" customWidth="1"/>
    <col min="8452" max="8452" width="17.140625" style="735" bestFit="1" customWidth="1"/>
    <col min="8453" max="8453" width="16.7109375" style="735" bestFit="1" customWidth="1"/>
    <col min="8454" max="8454" width="16.85546875" style="735" bestFit="1" customWidth="1"/>
    <col min="8455" max="8455" width="21.42578125" style="735" customWidth="1"/>
    <col min="8456" max="8456" width="9.140625" style="735"/>
    <col min="8457" max="8457" width="16.5703125" style="735" bestFit="1" customWidth="1"/>
    <col min="8458" max="8705" width="9.140625" style="735"/>
    <col min="8706" max="8706" width="24.5703125" style="735" customWidth="1"/>
    <col min="8707" max="8707" width="71.7109375" style="735" customWidth="1"/>
    <col min="8708" max="8708" width="17.140625" style="735" bestFit="1" customWidth="1"/>
    <col min="8709" max="8709" width="16.7109375" style="735" bestFit="1" customWidth="1"/>
    <col min="8710" max="8710" width="16.85546875" style="735" bestFit="1" customWidth="1"/>
    <col min="8711" max="8711" width="21.42578125" style="735" customWidth="1"/>
    <col min="8712" max="8712" width="9.140625" style="735"/>
    <col min="8713" max="8713" width="16.5703125" style="735" bestFit="1" customWidth="1"/>
    <col min="8714" max="8961" width="9.140625" style="735"/>
    <col min="8962" max="8962" width="24.5703125" style="735" customWidth="1"/>
    <col min="8963" max="8963" width="71.7109375" style="735" customWidth="1"/>
    <col min="8964" max="8964" width="17.140625" style="735" bestFit="1" customWidth="1"/>
    <col min="8965" max="8965" width="16.7109375" style="735" bestFit="1" customWidth="1"/>
    <col min="8966" max="8966" width="16.85546875" style="735" bestFit="1" customWidth="1"/>
    <col min="8967" max="8967" width="21.42578125" style="735" customWidth="1"/>
    <col min="8968" max="8968" width="9.140625" style="735"/>
    <col min="8969" max="8969" width="16.5703125" style="735" bestFit="1" customWidth="1"/>
    <col min="8970" max="9217" width="9.140625" style="735"/>
    <col min="9218" max="9218" width="24.5703125" style="735" customWidth="1"/>
    <col min="9219" max="9219" width="71.7109375" style="735" customWidth="1"/>
    <col min="9220" max="9220" width="17.140625" style="735" bestFit="1" customWidth="1"/>
    <col min="9221" max="9221" width="16.7109375" style="735" bestFit="1" customWidth="1"/>
    <col min="9222" max="9222" width="16.85546875" style="735" bestFit="1" customWidth="1"/>
    <col min="9223" max="9223" width="21.42578125" style="735" customWidth="1"/>
    <col min="9224" max="9224" width="9.140625" style="735"/>
    <col min="9225" max="9225" width="16.5703125" style="735" bestFit="1" customWidth="1"/>
    <col min="9226" max="9473" width="9.140625" style="735"/>
    <col min="9474" max="9474" width="24.5703125" style="735" customWidth="1"/>
    <col min="9475" max="9475" width="71.7109375" style="735" customWidth="1"/>
    <col min="9476" max="9476" width="17.140625" style="735" bestFit="1" customWidth="1"/>
    <col min="9477" max="9477" width="16.7109375" style="735" bestFit="1" customWidth="1"/>
    <col min="9478" max="9478" width="16.85546875" style="735" bestFit="1" customWidth="1"/>
    <col min="9479" max="9479" width="21.42578125" style="735" customWidth="1"/>
    <col min="9480" max="9480" width="9.140625" style="735"/>
    <col min="9481" max="9481" width="16.5703125" style="735" bestFit="1" customWidth="1"/>
    <col min="9482" max="9729" width="9.140625" style="735"/>
    <col min="9730" max="9730" width="24.5703125" style="735" customWidth="1"/>
    <col min="9731" max="9731" width="71.7109375" style="735" customWidth="1"/>
    <col min="9732" max="9732" width="17.140625" style="735" bestFit="1" customWidth="1"/>
    <col min="9733" max="9733" width="16.7109375" style="735" bestFit="1" customWidth="1"/>
    <col min="9734" max="9734" width="16.85546875" style="735" bestFit="1" customWidth="1"/>
    <col min="9735" max="9735" width="21.42578125" style="735" customWidth="1"/>
    <col min="9736" max="9736" width="9.140625" style="735"/>
    <col min="9737" max="9737" width="16.5703125" style="735" bestFit="1" customWidth="1"/>
    <col min="9738" max="9985" width="9.140625" style="735"/>
    <col min="9986" max="9986" width="24.5703125" style="735" customWidth="1"/>
    <col min="9987" max="9987" width="71.7109375" style="735" customWidth="1"/>
    <col min="9988" max="9988" width="17.140625" style="735" bestFit="1" customWidth="1"/>
    <col min="9989" max="9989" width="16.7109375" style="735" bestFit="1" customWidth="1"/>
    <col min="9990" max="9990" width="16.85546875" style="735" bestFit="1" customWidth="1"/>
    <col min="9991" max="9991" width="21.42578125" style="735" customWidth="1"/>
    <col min="9992" max="9992" width="9.140625" style="735"/>
    <col min="9993" max="9993" width="16.5703125" style="735" bestFit="1" customWidth="1"/>
    <col min="9994" max="10241" width="9.140625" style="735"/>
    <col min="10242" max="10242" width="24.5703125" style="735" customWidth="1"/>
    <col min="10243" max="10243" width="71.7109375" style="735" customWidth="1"/>
    <col min="10244" max="10244" width="17.140625" style="735" bestFit="1" customWidth="1"/>
    <col min="10245" max="10245" width="16.7109375" style="735" bestFit="1" customWidth="1"/>
    <col min="10246" max="10246" width="16.85546875" style="735" bestFit="1" customWidth="1"/>
    <col min="10247" max="10247" width="21.42578125" style="735" customWidth="1"/>
    <col min="10248" max="10248" width="9.140625" style="735"/>
    <col min="10249" max="10249" width="16.5703125" style="735" bestFit="1" customWidth="1"/>
    <col min="10250" max="10497" width="9.140625" style="735"/>
    <col min="10498" max="10498" width="24.5703125" style="735" customWidth="1"/>
    <col min="10499" max="10499" width="71.7109375" style="735" customWidth="1"/>
    <col min="10500" max="10500" width="17.140625" style="735" bestFit="1" customWidth="1"/>
    <col min="10501" max="10501" width="16.7109375" style="735" bestFit="1" customWidth="1"/>
    <col min="10502" max="10502" width="16.85546875" style="735" bestFit="1" customWidth="1"/>
    <col min="10503" max="10503" width="21.42578125" style="735" customWidth="1"/>
    <col min="10504" max="10504" width="9.140625" style="735"/>
    <col min="10505" max="10505" width="16.5703125" style="735" bestFit="1" customWidth="1"/>
    <col min="10506" max="10753" width="9.140625" style="735"/>
    <col min="10754" max="10754" width="24.5703125" style="735" customWidth="1"/>
    <col min="10755" max="10755" width="71.7109375" style="735" customWidth="1"/>
    <col min="10756" max="10756" width="17.140625" style="735" bestFit="1" customWidth="1"/>
    <col min="10757" max="10757" width="16.7109375" style="735" bestFit="1" customWidth="1"/>
    <col min="10758" max="10758" width="16.85546875" style="735" bestFit="1" customWidth="1"/>
    <col min="10759" max="10759" width="21.42578125" style="735" customWidth="1"/>
    <col min="10760" max="10760" width="9.140625" style="735"/>
    <col min="10761" max="10761" width="16.5703125" style="735" bestFit="1" customWidth="1"/>
    <col min="10762" max="11009" width="9.140625" style="735"/>
    <col min="11010" max="11010" width="24.5703125" style="735" customWidth="1"/>
    <col min="11011" max="11011" width="71.7109375" style="735" customWidth="1"/>
    <col min="11012" max="11012" width="17.140625" style="735" bestFit="1" customWidth="1"/>
    <col min="11013" max="11013" width="16.7109375" style="735" bestFit="1" customWidth="1"/>
    <col min="11014" max="11014" width="16.85546875" style="735" bestFit="1" customWidth="1"/>
    <col min="11015" max="11015" width="21.42578125" style="735" customWidth="1"/>
    <col min="11016" max="11016" width="9.140625" style="735"/>
    <col min="11017" max="11017" width="16.5703125" style="735" bestFit="1" customWidth="1"/>
    <col min="11018" max="11265" width="9.140625" style="735"/>
    <col min="11266" max="11266" width="24.5703125" style="735" customWidth="1"/>
    <col min="11267" max="11267" width="71.7109375" style="735" customWidth="1"/>
    <col min="11268" max="11268" width="17.140625" style="735" bestFit="1" customWidth="1"/>
    <col min="11269" max="11269" width="16.7109375" style="735" bestFit="1" customWidth="1"/>
    <col min="11270" max="11270" width="16.85546875" style="735" bestFit="1" customWidth="1"/>
    <col min="11271" max="11271" width="21.42578125" style="735" customWidth="1"/>
    <col min="11272" max="11272" width="9.140625" style="735"/>
    <col min="11273" max="11273" width="16.5703125" style="735" bestFit="1" customWidth="1"/>
    <col min="11274" max="11521" width="9.140625" style="735"/>
    <col min="11522" max="11522" width="24.5703125" style="735" customWidth="1"/>
    <col min="11523" max="11523" width="71.7109375" style="735" customWidth="1"/>
    <col min="11524" max="11524" width="17.140625" style="735" bestFit="1" customWidth="1"/>
    <col min="11525" max="11525" width="16.7109375" style="735" bestFit="1" customWidth="1"/>
    <col min="11526" max="11526" width="16.85546875" style="735" bestFit="1" customWidth="1"/>
    <col min="11527" max="11527" width="21.42578125" style="735" customWidth="1"/>
    <col min="11528" max="11528" width="9.140625" style="735"/>
    <col min="11529" max="11529" width="16.5703125" style="735" bestFit="1" customWidth="1"/>
    <col min="11530" max="11777" width="9.140625" style="735"/>
    <col min="11778" max="11778" width="24.5703125" style="735" customWidth="1"/>
    <col min="11779" max="11779" width="71.7109375" style="735" customWidth="1"/>
    <col min="11780" max="11780" width="17.140625" style="735" bestFit="1" customWidth="1"/>
    <col min="11781" max="11781" width="16.7109375" style="735" bestFit="1" customWidth="1"/>
    <col min="11782" max="11782" width="16.85546875" style="735" bestFit="1" customWidth="1"/>
    <col min="11783" max="11783" width="21.42578125" style="735" customWidth="1"/>
    <col min="11784" max="11784" width="9.140625" style="735"/>
    <col min="11785" max="11785" width="16.5703125" style="735" bestFit="1" customWidth="1"/>
    <col min="11786" max="12033" width="9.140625" style="735"/>
    <col min="12034" max="12034" width="24.5703125" style="735" customWidth="1"/>
    <col min="12035" max="12035" width="71.7109375" style="735" customWidth="1"/>
    <col min="12036" max="12036" width="17.140625" style="735" bestFit="1" customWidth="1"/>
    <col min="12037" max="12037" width="16.7109375" style="735" bestFit="1" customWidth="1"/>
    <col min="12038" max="12038" width="16.85546875" style="735" bestFit="1" customWidth="1"/>
    <col min="12039" max="12039" width="21.42578125" style="735" customWidth="1"/>
    <col min="12040" max="12040" width="9.140625" style="735"/>
    <col min="12041" max="12041" width="16.5703125" style="735" bestFit="1" customWidth="1"/>
    <col min="12042" max="12289" width="9.140625" style="735"/>
    <col min="12290" max="12290" width="24.5703125" style="735" customWidth="1"/>
    <col min="12291" max="12291" width="71.7109375" style="735" customWidth="1"/>
    <col min="12292" max="12292" width="17.140625" style="735" bestFit="1" customWidth="1"/>
    <col min="12293" max="12293" width="16.7109375" style="735" bestFit="1" customWidth="1"/>
    <col min="12294" max="12294" width="16.85546875" style="735" bestFit="1" customWidth="1"/>
    <col min="12295" max="12295" width="21.42578125" style="735" customWidth="1"/>
    <col min="12296" max="12296" width="9.140625" style="735"/>
    <col min="12297" max="12297" width="16.5703125" style="735" bestFit="1" customWidth="1"/>
    <col min="12298" max="12545" width="9.140625" style="735"/>
    <col min="12546" max="12546" width="24.5703125" style="735" customWidth="1"/>
    <col min="12547" max="12547" width="71.7109375" style="735" customWidth="1"/>
    <col min="12548" max="12548" width="17.140625" style="735" bestFit="1" customWidth="1"/>
    <col min="12549" max="12549" width="16.7109375" style="735" bestFit="1" customWidth="1"/>
    <col min="12550" max="12550" width="16.85546875" style="735" bestFit="1" customWidth="1"/>
    <col min="12551" max="12551" width="21.42578125" style="735" customWidth="1"/>
    <col min="12552" max="12552" width="9.140625" style="735"/>
    <col min="12553" max="12553" width="16.5703125" style="735" bestFit="1" customWidth="1"/>
    <col min="12554" max="12801" width="9.140625" style="735"/>
    <col min="12802" max="12802" width="24.5703125" style="735" customWidth="1"/>
    <col min="12803" max="12803" width="71.7109375" style="735" customWidth="1"/>
    <col min="12804" max="12804" width="17.140625" style="735" bestFit="1" customWidth="1"/>
    <col min="12805" max="12805" width="16.7109375" style="735" bestFit="1" customWidth="1"/>
    <col min="12806" max="12806" width="16.85546875" style="735" bestFit="1" customWidth="1"/>
    <col min="12807" max="12807" width="21.42578125" style="735" customWidth="1"/>
    <col min="12808" max="12808" width="9.140625" style="735"/>
    <col min="12809" max="12809" width="16.5703125" style="735" bestFit="1" customWidth="1"/>
    <col min="12810" max="13057" width="9.140625" style="735"/>
    <col min="13058" max="13058" width="24.5703125" style="735" customWidth="1"/>
    <col min="13059" max="13059" width="71.7109375" style="735" customWidth="1"/>
    <col min="13060" max="13060" width="17.140625" style="735" bestFit="1" customWidth="1"/>
    <col min="13061" max="13061" width="16.7109375" style="735" bestFit="1" customWidth="1"/>
    <col min="13062" max="13062" width="16.85546875" style="735" bestFit="1" customWidth="1"/>
    <col min="13063" max="13063" width="21.42578125" style="735" customWidth="1"/>
    <col min="13064" max="13064" width="9.140625" style="735"/>
    <col min="13065" max="13065" width="16.5703125" style="735" bestFit="1" customWidth="1"/>
    <col min="13066" max="13313" width="9.140625" style="735"/>
    <col min="13314" max="13314" width="24.5703125" style="735" customWidth="1"/>
    <col min="13315" max="13315" width="71.7109375" style="735" customWidth="1"/>
    <col min="13316" max="13316" width="17.140625" style="735" bestFit="1" customWidth="1"/>
    <col min="13317" max="13317" width="16.7109375" style="735" bestFit="1" customWidth="1"/>
    <col min="13318" max="13318" width="16.85546875" style="735" bestFit="1" customWidth="1"/>
    <col min="13319" max="13319" width="21.42578125" style="735" customWidth="1"/>
    <col min="13320" max="13320" width="9.140625" style="735"/>
    <col min="13321" max="13321" width="16.5703125" style="735" bestFit="1" customWidth="1"/>
    <col min="13322" max="13569" width="9.140625" style="735"/>
    <col min="13570" max="13570" width="24.5703125" style="735" customWidth="1"/>
    <col min="13571" max="13571" width="71.7109375" style="735" customWidth="1"/>
    <col min="13572" max="13572" width="17.140625" style="735" bestFit="1" customWidth="1"/>
    <col min="13573" max="13573" width="16.7109375" style="735" bestFit="1" customWidth="1"/>
    <col min="13574" max="13574" width="16.85546875" style="735" bestFit="1" customWidth="1"/>
    <col min="13575" max="13575" width="21.42578125" style="735" customWidth="1"/>
    <col min="13576" max="13576" width="9.140625" style="735"/>
    <col min="13577" max="13577" width="16.5703125" style="735" bestFit="1" customWidth="1"/>
    <col min="13578" max="13825" width="9.140625" style="735"/>
    <col min="13826" max="13826" width="24.5703125" style="735" customWidth="1"/>
    <col min="13827" max="13827" width="71.7109375" style="735" customWidth="1"/>
    <col min="13828" max="13828" width="17.140625" style="735" bestFit="1" customWidth="1"/>
    <col min="13829" max="13829" width="16.7109375" style="735" bestFit="1" customWidth="1"/>
    <col min="13830" max="13830" width="16.85546875" style="735" bestFit="1" customWidth="1"/>
    <col min="13831" max="13831" width="21.42578125" style="735" customWidth="1"/>
    <col min="13832" max="13832" width="9.140625" style="735"/>
    <col min="13833" max="13833" width="16.5703125" style="735" bestFit="1" customWidth="1"/>
    <col min="13834" max="14081" width="9.140625" style="735"/>
    <col min="14082" max="14082" width="24.5703125" style="735" customWidth="1"/>
    <col min="14083" max="14083" width="71.7109375" style="735" customWidth="1"/>
    <col min="14084" max="14084" width="17.140625" style="735" bestFit="1" customWidth="1"/>
    <col min="14085" max="14085" width="16.7109375" style="735" bestFit="1" customWidth="1"/>
    <col min="14086" max="14086" width="16.85546875" style="735" bestFit="1" customWidth="1"/>
    <col min="14087" max="14087" width="21.42578125" style="735" customWidth="1"/>
    <col min="14088" max="14088" width="9.140625" style="735"/>
    <col min="14089" max="14089" width="16.5703125" style="735" bestFit="1" customWidth="1"/>
    <col min="14090" max="14337" width="9.140625" style="735"/>
    <col min="14338" max="14338" width="24.5703125" style="735" customWidth="1"/>
    <col min="14339" max="14339" width="71.7109375" style="735" customWidth="1"/>
    <col min="14340" max="14340" width="17.140625" style="735" bestFit="1" customWidth="1"/>
    <col min="14341" max="14341" width="16.7109375" style="735" bestFit="1" customWidth="1"/>
    <col min="14342" max="14342" width="16.85546875" style="735" bestFit="1" customWidth="1"/>
    <col min="14343" max="14343" width="21.42578125" style="735" customWidth="1"/>
    <col min="14344" max="14344" width="9.140625" style="735"/>
    <col min="14345" max="14345" width="16.5703125" style="735" bestFit="1" customWidth="1"/>
    <col min="14346" max="14593" width="9.140625" style="735"/>
    <col min="14594" max="14594" width="24.5703125" style="735" customWidth="1"/>
    <col min="14595" max="14595" width="71.7109375" style="735" customWidth="1"/>
    <col min="14596" max="14596" width="17.140625" style="735" bestFit="1" customWidth="1"/>
    <col min="14597" max="14597" width="16.7109375" style="735" bestFit="1" customWidth="1"/>
    <col min="14598" max="14598" width="16.85546875" style="735" bestFit="1" customWidth="1"/>
    <col min="14599" max="14599" width="21.42578125" style="735" customWidth="1"/>
    <col min="14600" max="14600" width="9.140625" style="735"/>
    <col min="14601" max="14601" width="16.5703125" style="735" bestFit="1" customWidth="1"/>
    <col min="14602" max="14849" width="9.140625" style="735"/>
    <col min="14850" max="14850" width="24.5703125" style="735" customWidth="1"/>
    <col min="14851" max="14851" width="71.7109375" style="735" customWidth="1"/>
    <col min="14852" max="14852" width="17.140625" style="735" bestFit="1" customWidth="1"/>
    <col min="14853" max="14853" width="16.7109375" style="735" bestFit="1" customWidth="1"/>
    <col min="14854" max="14854" width="16.85546875" style="735" bestFit="1" customWidth="1"/>
    <col min="14855" max="14855" width="21.42578125" style="735" customWidth="1"/>
    <col min="14856" max="14856" width="9.140625" style="735"/>
    <col min="14857" max="14857" width="16.5703125" style="735" bestFit="1" customWidth="1"/>
    <col min="14858" max="15105" width="9.140625" style="735"/>
    <col min="15106" max="15106" width="24.5703125" style="735" customWidth="1"/>
    <col min="15107" max="15107" width="71.7109375" style="735" customWidth="1"/>
    <col min="15108" max="15108" width="17.140625" style="735" bestFit="1" customWidth="1"/>
    <col min="15109" max="15109" width="16.7109375" style="735" bestFit="1" customWidth="1"/>
    <col min="15110" max="15110" width="16.85546875" style="735" bestFit="1" customWidth="1"/>
    <col min="15111" max="15111" width="21.42578125" style="735" customWidth="1"/>
    <col min="15112" max="15112" width="9.140625" style="735"/>
    <col min="15113" max="15113" width="16.5703125" style="735" bestFit="1" customWidth="1"/>
    <col min="15114" max="15361" width="9.140625" style="735"/>
    <col min="15362" max="15362" width="24.5703125" style="735" customWidth="1"/>
    <col min="15363" max="15363" width="71.7109375" style="735" customWidth="1"/>
    <col min="15364" max="15364" width="17.140625" style="735" bestFit="1" customWidth="1"/>
    <col min="15365" max="15365" width="16.7109375" style="735" bestFit="1" customWidth="1"/>
    <col min="15366" max="15366" width="16.85546875" style="735" bestFit="1" customWidth="1"/>
    <col min="15367" max="15367" width="21.42578125" style="735" customWidth="1"/>
    <col min="15368" max="15368" width="9.140625" style="735"/>
    <col min="15369" max="15369" width="16.5703125" style="735" bestFit="1" customWidth="1"/>
    <col min="15370" max="15617" width="9.140625" style="735"/>
    <col min="15618" max="15618" width="24.5703125" style="735" customWidth="1"/>
    <col min="15619" max="15619" width="71.7109375" style="735" customWidth="1"/>
    <col min="15620" max="15620" width="17.140625" style="735" bestFit="1" customWidth="1"/>
    <col min="15621" max="15621" width="16.7109375" style="735" bestFit="1" customWidth="1"/>
    <col min="15622" max="15622" width="16.85546875" style="735" bestFit="1" customWidth="1"/>
    <col min="15623" max="15623" width="21.42578125" style="735" customWidth="1"/>
    <col min="15624" max="15624" width="9.140625" style="735"/>
    <col min="15625" max="15625" width="16.5703125" style="735" bestFit="1" customWidth="1"/>
    <col min="15626" max="15873" width="9.140625" style="735"/>
    <col min="15874" max="15874" width="24.5703125" style="735" customWidth="1"/>
    <col min="15875" max="15875" width="71.7109375" style="735" customWidth="1"/>
    <col min="15876" max="15876" width="17.140625" style="735" bestFit="1" customWidth="1"/>
    <col min="15877" max="15877" width="16.7109375" style="735" bestFit="1" customWidth="1"/>
    <col min="15878" max="15878" width="16.85546875" style="735" bestFit="1" customWidth="1"/>
    <col min="15879" max="15879" width="21.42578125" style="735" customWidth="1"/>
    <col min="15880" max="15880" width="9.140625" style="735"/>
    <col min="15881" max="15881" width="16.5703125" style="735" bestFit="1" customWidth="1"/>
    <col min="15882" max="16129" width="9.140625" style="735"/>
    <col min="16130" max="16130" width="24.5703125" style="735" customWidth="1"/>
    <col min="16131" max="16131" width="71.7109375" style="735" customWidth="1"/>
    <col min="16132" max="16132" width="17.140625" style="735" bestFit="1" customWidth="1"/>
    <col min="16133" max="16133" width="16.7109375" style="735" bestFit="1" customWidth="1"/>
    <col min="16134" max="16134" width="16.85546875" style="735" bestFit="1" customWidth="1"/>
    <col min="16135" max="16135" width="21.42578125" style="735" customWidth="1"/>
    <col min="16136" max="16136" width="9.140625" style="735"/>
    <col min="16137" max="16137" width="16.5703125" style="735" bestFit="1" customWidth="1"/>
    <col min="16138" max="16384" width="9.140625" style="735"/>
  </cols>
  <sheetData>
    <row r="1" spans="1:9" ht="13.5" thickBot="1"/>
    <row r="2" spans="1:9" s="760" customFormat="1" ht="6" thickBot="1">
      <c r="B2" s="755"/>
      <c r="C2" s="756"/>
      <c r="D2" s="757"/>
      <c r="E2" s="758"/>
      <c r="F2" s="758"/>
      <c r="G2" s="759"/>
    </row>
    <row r="3" spans="1:9" s="764" customFormat="1" ht="56.25" thickBot="1">
      <c r="A3" s="754" t="s">
        <v>8915</v>
      </c>
      <c r="B3" s="762"/>
      <c r="C3" s="763" t="str">
        <f>[4]ORÇAMENTO!E6</f>
        <v>ASSOCIAÇÃO MATO-GROSSENSE DOS MUNICÍPIOS</v>
      </c>
      <c r="D3" s="2422" t="str">
        <f>'COMPOSIÇÃO CIVIL'!D3:E3</f>
        <v>Ref.: Tabela de Serviços
SINAPI (DEZEMBRO/2016)                                                     COM DESONERAÇÃO
e/ou composições PiniTCPO</v>
      </c>
      <c r="E3" s="2423"/>
      <c r="F3" s="2490"/>
      <c r="G3" s="2491"/>
    </row>
    <row r="4" spans="1:9" s="764" customFormat="1" ht="39" thickBot="1">
      <c r="A4" s="754" t="s">
        <v>9120</v>
      </c>
      <c r="B4" s="765"/>
      <c r="C4" s="766" t="s">
        <v>4</v>
      </c>
      <c r="D4" s="290" t="s">
        <v>7</v>
      </c>
      <c r="E4" s="767">
        <f>'ORÇAMENTO '!G6</f>
        <v>0.29070000000000001</v>
      </c>
      <c r="F4" s="2492"/>
      <c r="G4" s="2493"/>
    </row>
    <row r="5" spans="1:9" s="768" customFormat="1" ht="18.75" thickBot="1">
      <c r="B5" s="2474" t="s">
        <v>9809</v>
      </c>
      <c r="C5" s="2475"/>
      <c r="D5" s="2475"/>
      <c r="E5" s="2475"/>
      <c r="F5" s="2475"/>
      <c r="G5" s="2476"/>
    </row>
    <row r="6" spans="1:9" s="760" customFormat="1" ht="6" thickBot="1">
      <c r="B6" s="755"/>
      <c r="C6" s="756"/>
      <c r="D6" s="757"/>
      <c r="E6" s="758"/>
      <c r="F6" s="758"/>
      <c r="G6" s="759"/>
    </row>
    <row r="7" spans="1:9" s="769" customFormat="1" ht="15.75">
      <c r="B7" s="819" t="str">
        <f>[4]ORÇAMENTO!C10</f>
        <v>OBRA:</v>
      </c>
      <c r="C7" s="2460" t="str">
        <f>'ORÇAMENTO '!D9</f>
        <v>CONSTRUÇÃO DA UNIDADE DESCENTRALIZADA DE REABILITAÇÃO- UDR</v>
      </c>
      <c r="D7" s="2460"/>
      <c r="E7" s="2460"/>
      <c r="F7" s="771" t="str">
        <f>[4]ORÇAMENTO!I10</f>
        <v>DATA:</v>
      </c>
      <c r="G7" s="820">
        <f>'ORÇAMENTO '!J9</f>
        <v>42907</v>
      </c>
    </row>
    <row r="8" spans="1:9" s="773" customFormat="1" ht="15.75">
      <c r="B8" s="821" t="str">
        <f>[4]ORÇAMENTO!C11</f>
        <v>LOCAL:</v>
      </c>
      <c r="C8" s="822" t="str">
        <f>'ORÇAMENTO '!D10</f>
        <v>RODOVIA PALMIRO PAES DE BARROS - MT 040 , JARDIM ESTORIL , SANTO ANTÔNIO DO LERVERGER- MT</v>
      </c>
      <c r="D8" s="822"/>
      <c r="E8" s="822"/>
      <c r="F8" s="823" t="str">
        <f>[4]ORÇAMENTO!I11</f>
        <v>LEIS SOCIAIS:</v>
      </c>
      <c r="G8" s="824">
        <f>'[5]ORÇAMENTO '!J10</f>
        <v>0.90010000000000001</v>
      </c>
    </row>
    <row r="9" spans="1:9" s="780" customFormat="1" ht="6" thickBot="1">
      <c r="B9" s="825"/>
      <c r="C9" s="782"/>
      <c r="D9" s="783"/>
      <c r="E9" s="784"/>
      <c r="F9" s="784"/>
      <c r="G9" s="826"/>
    </row>
    <row r="10" spans="1:9" s="773" customFormat="1" ht="18.75" thickBot="1">
      <c r="B10" s="2494" t="s">
        <v>3160</v>
      </c>
      <c r="C10" s="2478"/>
      <c r="D10" s="2478"/>
      <c r="E10" s="2478"/>
      <c r="F10" s="2478"/>
      <c r="G10" s="2495"/>
    </row>
    <row r="11" spans="1:9" s="780" customFormat="1" ht="6" thickBot="1">
      <c r="B11" s="827"/>
      <c r="C11" s="787"/>
      <c r="D11" s="788"/>
      <c r="E11" s="789"/>
      <c r="F11" s="789"/>
      <c r="G11" s="828"/>
    </row>
    <row r="12" spans="1:9" s="736" customFormat="1" ht="13.5" thickBot="1">
      <c r="B12" s="829"/>
      <c r="C12" s="792"/>
      <c r="D12" s="792"/>
      <c r="E12" s="792"/>
      <c r="F12" s="792"/>
      <c r="G12" s="830"/>
    </row>
    <row r="13" spans="1:9" s="722" customFormat="1" ht="15.75">
      <c r="B13" s="608" t="s">
        <v>3112</v>
      </c>
      <c r="C13" s="2434" t="str">
        <f>CONCATENATE("FORNECIMENTO E INSTALAÇÃO DE ",C16)</f>
        <v>FORNECIMENTO E INSTALAÇÃO DE DISPOSITIVO DPS CLASSE II, 1 POLO, TENSAO MAXIMA DE 275 V, CORRENTE MAXIMA DE *45* KA (TIPO AC)</v>
      </c>
      <c r="D13" s="2434"/>
      <c r="E13" s="2434"/>
      <c r="F13" s="2434"/>
      <c r="G13" s="609" t="s">
        <v>30</v>
      </c>
      <c r="H13" s="868">
        <f>G20</f>
        <v>82.52</v>
      </c>
      <c r="I13" s="723"/>
    </row>
    <row r="14" spans="1:9" s="722" customFormat="1" ht="31.5">
      <c r="B14" s="425" t="s">
        <v>3230</v>
      </c>
      <c r="C14" s="610" t="s">
        <v>3089</v>
      </c>
      <c r="D14" s="610" t="s">
        <v>30</v>
      </c>
      <c r="E14" s="610" t="s">
        <v>3090</v>
      </c>
      <c r="F14" s="724" t="s">
        <v>3091</v>
      </c>
      <c r="G14" s="725" t="s">
        <v>3092</v>
      </c>
      <c r="I14" s="723"/>
    </row>
    <row r="15" spans="1:9" s="722" customFormat="1" ht="15.75">
      <c r="B15" s="2402" t="s">
        <v>3093</v>
      </c>
      <c r="C15" s="2403"/>
      <c r="D15" s="2403"/>
      <c r="E15" s="2403"/>
      <c r="F15" s="2403"/>
      <c r="G15" s="2404"/>
      <c r="I15" s="723"/>
    </row>
    <row r="16" spans="1:9" s="722" customFormat="1" ht="30">
      <c r="A16" s="726" t="s">
        <v>8915</v>
      </c>
      <c r="B16" s="831">
        <v>39471</v>
      </c>
      <c r="C16" s="312" t="str">
        <f>IF($A16="INSUMO",VLOOKUP($B16,'BANCO DE DADOS DEZEMBRO INS'!$A:$D,2,FALSE),VLOOKUP($B16,'BANCO DE DADOS DEZEMBRO SERV'!$B:$E,2,FALSE))</f>
        <v>DISPOSITIVO DPS CLASSE II, 1 POLO, TENSAO MAXIMA DE 275 V, CORRENTE MAXIMA DE *45* KA (TIPO AC)</v>
      </c>
      <c r="D16" s="311" t="str">
        <f>IF($A16="INSUMO",VLOOKUP($B16,'BANCO DE DADOS DEZEMBRO INS'!$A:$D,3,FALSE),VLOOKUP($B16,'BANCO DE DADOS DEZEMBRO SERV'!$B:$E,3,FALSE))</f>
        <v>UN</v>
      </c>
      <c r="E16" s="832">
        <v>1</v>
      </c>
      <c r="F16" s="426">
        <f>IF($A16="INSUMO",VLOOKUP($B16,'BANCO DE DADOS DEZEMBRO INS'!$A:$D,4,FALSE),VLOOKUP($B16,'BANCO DE DADOS DEZEMBRO SERV'!$B:$E,4,FALSE))</f>
        <v>73.06</v>
      </c>
      <c r="G16" s="613">
        <f t="shared" ref="G16" si="0">TRUNC(F16*E16,2)</f>
        <v>73.06</v>
      </c>
      <c r="I16" s="723"/>
    </row>
    <row r="17" spans="1:9" s="722" customFormat="1" ht="15.75">
      <c r="B17" s="2402" t="s">
        <v>3094</v>
      </c>
      <c r="C17" s="2403"/>
      <c r="D17" s="2403"/>
      <c r="E17" s="2403"/>
      <c r="F17" s="2403"/>
      <c r="G17" s="2404"/>
      <c r="I17" s="723"/>
    </row>
    <row r="18" spans="1:9" s="722" customFormat="1" ht="15.75">
      <c r="A18" s="726" t="s">
        <v>9120</v>
      </c>
      <c r="B18" s="611">
        <v>88264</v>
      </c>
      <c r="C18" s="312" t="str">
        <f>IF($A18="INSUMO",VLOOKUP($B18,'BANCO DE DADOS DEZEMBRO INS'!$A:$D,2,FALSE),VLOOKUP($B18,'BANCO DE DADOS DEZEMBRO SERV'!$B:$E,2,FALSE))</f>
        <v>ELETRICISTA COM ENCARGOS COMPLEMENTARES</v>
      </c>
      <c r="D18" s="311" t="str">
        <f>IF($A18="INSUMO",VLOOKUP($B18,'BANCO DE DADOS DEZEMBRO INS'!$A:$D,3,FALSE),VLOOKUP($B18,'BANCO DE DADOS DEZEMBRO SERV'!$B:$E,3,FALSE))</f>
        <v>H</v>
      </c>
      <c r="E18" s="612">
        <v>0.3</v>
      </c>
      <c r="F18" s="426">
        <f>IF($A18="INSUMO",VLOOKUP($B18,'BANCO DE DADOS DEZEMBRO INS'!$A:$D,4,FALSE),VLOOKUP($B18,'BANCO DE DADOS DEZEMBRO SERV'!$B:$E,4,FALSE))</f>
        <v>17.690000000000001</v>
      </c>
      <c r="G18" s="613">
        <f t="shared" ref="G18:G19" si="1">TRUNC(F18*E18,2)</f>
        <v>5.3</v>
      </c>
      <c r="I18" s="723"/>
    </row>
    <row r="19" spans="1:9" s="722" customFormat="1" ht="16.5" thickBot="1">
      <c r="A19" s="726" t="s">
        <v>9120</v>
      </c>
      <c r="B19" s="614">
        <v>88316</v>
      </c>
      <c r="C19" s="318" t="str">
        <f>IF($A19="INSUMO",VLOOKUP($B19,'BANCO DE DADOS DEZEMBRO INS'!$A:$D,2,FALSE),VLOOKUP($B19,'BANCO DE DADOS DEZEMBRO SERV'!$B:$E,2,FALSE))</f>
        <v>SERVENTE COM ENCARGOS COMPLEMENTARES</v>
      </c>
      <c r="D19" s="319" t="str">
        <f>IF($A19="INSUMO",VLOOKUP($B19,'BANCO DE DADOS DEZEMBRO INS'!$A:$D,3,FALSE),VLOOKUP($B19,'BANCO DE DADOS DEZEMBRO SERV'!$B:$E,3,FALSE))</f>
        <v>H</v>
      </c>
      <c r="E19" s="615">
        <v>0.3</v>
      </c>
      <c r="F19" s="428">
        <f>IF($A19="INSUMO",VLOOKUP($B19,'BANCO DE DADOS DEZEMBRO INS'!$A:$D,4,FALSE),VLOOKUP($B19,'BANCO DE DADOS DEZEMBRO SERV'!$B:$E,4,FALSE))</f>
        <v>13.89</v>
      </c>
      <c r="G19" s="616">
        <f t="shared" si="1"/>
        <v>4.16</v>
      </c>
      <c r="I19" s="723"/>
    </row>
    <row r="20" spans="1:9" s="722" customFormat="1" ht="16.5" thickBot="1">
      <c r="B20" s="505" t="s">
        <v>10456</v>
      </c>
      <c r="C20" s="730"/>
      <c r="D20" s="730"/>
      <c r="E20" s="730"/>
      <c r="F20" s="626" t="s">
        <v>3095</v>
      </c>
      <c r="G20" s="833">
        <f>SUM(G15:G19)</f>
        <v>82.52</v>
      </c>
      <c r="I20" s="723"/>
    </row>
    <row r="21" spans="1:9" s="729" customFormat="1" ht="16.5" thickBot="1">
      <c r="B21" s="834"/>
      <c r="C21" s="730"/>
      <c r="D21" s="730"/>
      <c r="E21" s="730"/>
      <c r="F21" s="738"/>
      <c r="G21" s="739"/>
    </row>
    <row r="22" spans="1:9" s="722" customFormat="1" ht="15.75">
      <c r="B22" s="608" t="s">
        <v>3113</v>
      </c>
      <c r="C22" s="2434" t="s">
        <v>10457</v>
      </c>
      <c r="D22" s="2434"/>
      <c r="E22" s="2434"/>
      <c r="F22" s="2434"/>
      <c r="G22" s="609" t="s">
        <v>30</v>
      </c>
      <c r="H22" s="868">
        <f>G28</f>
        <v>26.19</v>
      </c>
      <c r="I22" s="723"/>
    </row>
    <row r="23" spans="1:9" s="722" customFormat="1" ht="31.5">
      <c r="B23" s="425" t="s">
        <v>3230</v>
      </c>
      <c r="C23" s="610" t="s">
        <v>3089</v>
      </c>
      <c r="D23" s="610" t="s">
        <v>30</v>
      </c>
      <c r="E23" s="610" t="s">
        <v>3090</v>
      </c>
      <c r="F23" s="724" t="s">
        <v>3091</v>
      </c>
      <c r="G23" s="725" t="s">
        <v>3092</v>
      </c>
      <c r="I23" s="723"/>
    </row>
    <row r="24" spans="1:9" s="722" customFormat="1" ht="15.75">
      <c r="B24" s="2402" t="s">
        <v>3093</v>
      </c>
      <c r="C24" s="2403"/>
      <c r="D24" s="2403"/>
      <c r="E24" s="2403"/>
      <c r="F24" s="2403"/>
      <c r="G24" s="2404"/>
      <c r="I24" s="723"/>
    </row>
    <row r="25" spans="1:9" s="722" customFormat="1" ht="45">
      <c r="A25" s="726" t="s">
        <v>8915</v>
      </c>
      <c r="B25" s="831">
        <v>37560</v>
      </c>
      <c r="C25" s="312" t="str">
        <f>IF($A25="INSUMO",VLOOKUP($B25,'BANCO DE DADOS DEZEMBRO INS'!$A:$D,2,FALSE),VLOOKUP($B25,'BANCO DE DADOS DEZEMBRO SERV'!$B:$E,2,FALSE))</f>
        <v>PLACA DE SINALIZACAO DE SEGURANCA CONTRA INCENDIO - ALERTA, TRIANGULAR, BASE DE *30* CM, EM PVC *2* MM ANTI-CHAMAS (SIMBOLOS, CORES E PICTOGRAMAS CONFORME</v>
      </c>
      <c r="D25" s="311" t="str">
        <f>IF($A25="INSUMO",VLOOKUP($B25,'BANCO DE DADOS DEZEMBRO INS'!$A:$D,3,FALSE),VLOOKUP($B25,'BANCO DE DADOS DEZEMBRO SERV'!$B:$E,3,FALSE))</f>
        <v>UN</v>
      </c>
      <c r="E25" s="832">
        <v>1</v>
      </c>
      <c r="F25" s="426">
        <f>IF($A25="INSUMO",VLOOKUP($B25,'BANCO DE DADOS DEZEMBRO INS'!$A:$D,4,FALSE),VLOOKUP($B25,'BANCO DE DADOS DEZEMBRO SERV'!$B:$E,4,FALSE))</f>
        <v>23.42</v>
      </c>
      <c r="G25" s="613">
        <f t="shared" ref="G25" si="2">TRUNC(F25*E25,2)</f>
        <v>23.42</v>
      </c>
      <c r="I25" s="723"/>
    </row>
    <row r="26" spans="1:9" s="722" customFormat="1" ht="15.75">
      <c r="B26" s="2402" t="s">
        <v>3094</v>
      </c>
      <c r="C26" s="2403"/>
      <c r="D26" s="2403"/>
      <c r="E26" s="2403"/>
      <c r="F26" s="2403"/>
      <c r="G26" s="2404"/>
      <c r="I26" s="723"/>
    </row>
    <row r="27" spans="1:9" s="722" customFormat="1" ht="16.5" thickBot="1">
      <c r="A27" s="726" t="s">
        <v>9120</v>
      </c>
      <c r="B27" s="614">
        <v>88316</v>
      </c>
      <c r="C27" s="318" t="str">
        <f>IF($A27="INSUMO",VLOOKUP($B27,'BANCO DE DADOS DEZEMBRO INS'!$A:$D,2,FALSE),VLOOKUP($B27,'BANCO DE DADOS DEZEMBRO SERV'!$B:$E,2,FALSE))</f>
        <v>SERVENTE COM ENCARGOS COMPLEMENTARES</v>
      </c>
      <c r="D27" s="319" t="str">
        <f>IF($A27="INSUMO",VLOOKUP($B27,'BANCO DE DADOS DEZEMBRO INS'!$A:$D,3,FALSE),VLOOKUP($B27,'BANCO DE DADOS DEZEMBRO SERV'!$B:$E,3,FALSE))</f>
        <v>H</v>
      </c>
      <c r="E27" s="615">
        <v>0.2</v>
      </c>
      <c r="F27" s="428">
        <f>IF($A27="INSUMO",VLOOKUP($B27,'BANCO DE DADOS DEZEMBRO INS'!$A:$D,4,FALSE),VLOOKUP($B27,'BANCO DE DADOS DEZEMBRO SERV'!$B:$E,4,FALSE))</f>
        <v>13.89</v>
      </c>
      <c r="G27" s="616">
        <f>TRUNC(F27*E27,2)</f>
        <v>2.77</v>
      </c>
      <c r="I27" s="723"/>
    </row>
    <row r="28" spans="1:9" s="729" customFormat="1" ht="16.5" thickBot="1">
      <c r="B28" s="2497" t="s">
        <v>11051</v>
      </c>
      <c r="C28" s="2497"/>
      <c r="D28" s="2497"/>
      <c r="E28" s="2497"/>
      <c r="F28" s="626" t="s">
        <v>3095</v>
      </c>
      <c r="G28" s="833">
        <f>SUM(G25:G27)</f>
        <v>26.19</v>
      </c>
    </row>
    <row r="29" spans="1:9" s="729" customFormat="1" ht="15.75">
      <c r="B29" s="2498"/>
      <c r="C29" s="2498"/>
      <c r="D29" s="2498"/>
      <c r="E29" s="2498"/>
      <c r="F29" s="985"/>
      <c r="G29" s="986"/>
    </row>
    <row r="30" spans="1:9" s="729" customFormat="1" ht="15.75" thickBot="1">
      <c r="B30" s="730"/>
      <c r="C30" s="730"/>
      <c r="D30" s="730"/>
      <c r="E30" s="730"/>
      <c r="F30" s="730"/>
      <c r="G30" s="730"/>
    </row>
    <row r="31" spans="1:9" s="723" customFormat="1" ht="15.75">
      <c r="A31" s="722"/>
      <c r="B31" s="608" t="s">
        <v>3114</v>
      </c>
      <c r="C31" s="2434" t="s">
        <v>10473</v>
      </c>
      <c r="D31" s="2434"/>
      <c r="E31" s="2434"/>
      <c r="F31" s="2434"/>
      <c r="G31" s="609" t="s">
        <v>30</v>
      </c>
      <c r="H31" s="868">
        <f>G38</f>
        <v>116.66</v>
      </c>
    </row>
    <row r="32" spans="1:9" s="723" customFormat="1" ht="31.5">
      <c r="A32" s="722"/>
      <c r="B32" s="425" t="s">
        <v>3230</v>
      </c>
      <c r="C32" s="610" t="s">
        <v>3089</v>
      </c>
      <c r="D32" s="610" t="s">
        <v>30</v>
      </c>
      <c r="E32" s="610" t="s">
        <v>3090</v>
      </c>
      <c r="F32" s="724" t="s">
        <v>3091</v>
      </c>
      <c r="G32" s="725" t="s">
        <v>3092</v>
      </c>
      <c r="H32" s="722"/>
    </row>
    <row r="33" spans="1:8" s="723" customFormat="1" ht="15.75">
      <c r="A33" s="722"/>
      <c r="B33" s="2402" t="s">
        <v>3093</v>
      </c>
      <c r="C33" s="2403"/>
      <c r="D33" s="2403"/>
      <c r="E33" s="2403"/>
      <c r="F33" s="2403"/>
      <c r="G33" s="2404"/>
      <c r="H33" s="722"/>
    </row>
    <row r="34" spans="1:8" s="723" customFormat="1" ht="30">
      <c r="A34" s="726" t="s">
        <v>8915</v>
      </c>
      <c r="B34" s="831">
        <v>39445</v>
      </c>
      <c r="C34" s="312" t="str">
        <f>IF($A34="INSUMO",VLOOKUP($B34,'BANCO DE DADOS DEZEMBRO INS'!$A:$D,2,FALSE),VLOOKUP($B34,'BANCO DE DADOS DEZEMBRO SERV'!$B:$E,2,FALSE))</f>
        <v>DISPOSITIVO DR, 2 POLOS, SENSIBILIDADE DE 30 MA, CORRENTE DE 25 A, TIPO AC</v>
      </c>
      <c r="D34" s="311" t="str">
        <f>IF($A34="INSUMO",VLOOKUP($B34,'BANCO DE DADOS DEZEMBRO INS'!$A:$D,3,FALSE),VLOOKUP($B34,'BANCO DE DADOS DEZEMBRO SERV'!$B:$E,3,FALSE))</f>
        <v>UN</v>
      </c>
      <c r="E34" s="832">
        <v>1</v>
      </c>
      <c r="F34" s="426">
        <f>IF($A34="INSUMO",VLOOKUP($B34,'BANCO DE DADOS DEZEMBRO INS'!$A:$D,4,FALSE),VLOOKUP($B34,'BANCO DE DADOS DEZEMBRO SERV'!$B:$E,4,FALSE))</f>
        <v>97.72</v>
      </c>
      <c r="G34" s="613">
        <f t="shared" ref="G34" si="3">TRUNC(F34*E34,2)</f>
        <v>97.72</v>
      </c>
      <c r="H34" s="722"/>
    </row>
    <row r="35" spans="1:8" s="723" customFormat="1" ht="15.75">
      <c r="A35" s="722"/>
      <c r="B35" s="2402" t="s">
        <v>3094</v>
      </c>
      <c r="C35" s="2403"/>
      <c r="D35" s="2403"/>
      <c r="E35" s="2403"/>
      <c r="F35" s="2403"/>
      <c r="G35" s="2404"/>
      <c r="H35" s="722"/>
    </row>
    <row r="36" spans="1:8" s="723" customFormat="1" ht="15.75">
      <c r="A36" s="726" t="s">
        <v>9120</v>
      </c>
      <c r="B36" s="611">
        <v>88264</v>
      </c>
      <c r="C36" s="312" t="str">
        <f>IF($A36="INSUMO",VLOOKUP($B36,'BANCO DE DADOS DEZEMBRO INS'!$A:$D,2,FALSE),VLOOKUP($B36,'BANCO DE DADOS DEZEMBRO SERV'!$B:$E,2,FALSE))</f>
        <v>ELETRICISTA COM ENCARGOS COMPLEMENTARES</v>
      </c>
      <c r="D36" s="311" t="str">
        <f>IF($A36="INSUMO",VLOOKUP($B36,'BANCO DE DADOS DEZEMBRO INS'!$A:$D,3,FALSE),VLOOKUP($B36,'BANCO DE DADOS DEZEMBRO SERV'!$B:$E,3,FALSE))</f>
        <v>H</v>
      </c>
      <c r="E36" s="612">
        <v>0.6</v>
      </c>
      <c r="F36" s="426">
        <f>IF($A36="INSUMO",VLOOKUP($B36,'BANCO DE DADOS DEZEMBRO INS'!$A:$D,4,FALSE),VLOOKUP($B36,'BANCO DE DADOS DEZEMBRO SERV'!$B:$E,4,FALSE))</f>
        <v>17.690000000000001</v>
      </c>
      <c r="G36" s="835">
        <f t="shared" ref="G36:G37" si="4">TRUNC(F36*E36,2)</f>
        <v>10.61</v>
      </c>
      <c r="H36" s="836"/>
    </row>
    <row r="37" spans="1:8" s="723" customFormat="1" ht="16.5" thickBot="1">
      <c r="A37" s="726" t="s">
        <v>9120</v>
      </c>
      <c r="B37" s="614">
        <v>88316</v>
      </c>
      <c r="C37" s="318" t="str">
        <f>IF($A37="INSUMO",VLOOKUP($B37,'BANCO DE DADOS DEZEMBRO INS'!$A:$D,2,FALSE),VLOOKUP($B37,'BANCO DE DADOS DEZEMBRO SERV'!$B:$E,2,FALSE))</f>
        <v>SERVENTE COM ENCARGOS COMPLEMENTARES</v>
      </c>
      <c r="D37" s="319" t="str">
        <f>IF($A37="INSUMO",VLOOKUP($B37,'BANCO DE DADOS DEZEMBRO INS'!$A:$D,3,FALSE),VLOOKUP($B37,'BANCO DE DADOS DEZEMBRO SERV'!$B:$E,3,FALSE))</f>
        <v>H</v>
      </c>
      <c r="E37" s="615">
        <v>0.6</v>
      </c>
      <c r="F37" s="428">
        <f>IF($A37="INSUMO",VLOOKUP($B37,'BANCO DE DADOS DEZEMBRO INS'!$A:$D,4,FALSE),VLOOKUP($B37,'BANCO DE DADOS DEZEMBRO SERV'!$B:$E,4,FALSE))</f>
        <v>13.89</v>
      </c>
      <c r="G37" s="837">
        <f t="shared" si="4"/>
        <v>8.33</v>
      </c>
      <c r="H37" s="836"/>
    </row>
    <row r="38" spans="1:8" s="722" customFormat="1" ht="16.5" thickBot="1">
      <c r="B38" s="2496" t="s">
        <v>12114</v>
      </c>
      <c r="C38" s="2496"/>
      <c r="D38" s="2496"/>
      <c r="E38" s="2496"/>
      <c r="F38" s="626" t="s">
        <v>3095</v>
      </c>
      <c r="G38" s="833">
        <f>SUM(G34:G37)</f>
        <v>116.66</v>
      </c>
    </row>
    <row r="39" spans="1:8" s="722" customFormat="1" ht="15.75" thickBot="1">
      <c r="B39" s="834"/>
      <c r="C39" s="730"/>
      <c r="D39" s="730"/>
      <c r="E39" s="730"/>
    </row>
    <row r="40" spans="1:8" s="723" customFormat="1" ht="15.75">
      <c r="A40" s="722"/>
      <c r="B40" s="608" t="s">
        <v>3126</v>
      </c>
      <c r="C40" s="2434" t="str">
        <f>CONCATENATE("FORNECIMENTO E INSTALAÇÃO DE ",C43)</f>
        <v>FORNECIMENTO E INSTALAÇÃO DE CAMPAINHA ALTA POTENCIA 110V / 220V, DIAMETRO 150 MM</v>
      </c>
      <c r="D40" s="2434"/>
      <c r="E40" s="2434"/>
      <c r="F40" s="2434"/>
      <c r="G40" s="609" t="s">
        <v>30</v>
      </c>
      <c r="H40" s="868">
        <f>G47</f>
        <v>93.95</v>
      </c>
    </row>
    <row r="41" spans="1:8" s="723" customFormat="1" ht="31.5">
      <c r="A41" s="722"/>
      <c r="B41" s="425" t="s">
        <v>3230</v>
      </c>
      <c r="C41" s="610" t="s">
        <v>3089</v>
      </c>
      <c r="D41" s="610" t="s">
        <v>30</v>
      </c>
      <c r="E41" s="610" t="s">
        <v>3090</v>
      </c>
      <c r="F41" s="724" t="s">
        <v>3091</v>
      </c>
      <c r="G41" s="725" t="s">
        <v>3092</v>
      </c>
      <c r="H41" s="722"/>
    </row>
    <row r="42" spans="1:8" s="723" customFormat="1" ht="15.75">
      <c r="A42" s="722"/>
      <c r="B42" s="2402" t="s">
        <v>3093</v>
      </c>
      <c r="C42" s="2403"/>
      <c r="D42" s="2403"/>
      <c r="E42" s="2403"/>
      <c r="F42" s="2403"/>
      <c r="G42" s="2404"/>
      <c r="H42" s="722"/>
    </row>
    <row r="43" spans="1:8" s="723" customFormat="1" ht="15.75">
      <c r="A43" s="726" t="s">
        <v>8915</v>
      </c>
      <c r="B43" s="849">
        <v>12114</v>
      </c>
      <c r="C43" s="312" t="str">
        <f>IF($A43="INSUMO",VLOOKUP($B43,'BANCO DE DADOS DEZEMBRO INS'!$A:$D,2,FALSE),VLOOKUP($B43,'BANCO DE DADOS DEZEMBRO SERV'!$B:$E,2,FALSE))</f>
        <v>CAMPAINHA ALTA POTENCIA 110V / 220V, DIAMETRO 150 MM</v>
      </c>
      <c r="D43" s="311" t="str">
        <f>IF($A43="INSUMO",VLOOKUP($B43,'BANCO DE DADOS DEZEMBRO INS'!$A:$D,3,FALSE),VLOOKUP($B43,'BANCO DE DADOS DEZEMBRO SERV'!$B:$E,3,FALSE))</f>
        <v>UN</v>
      </c>
      <c r="E43" s="612">
        <v>1</v>
      </c>
      <c r="F43" s="426">
        <f>IF($A43="INSUMO",VLOOKUP($B43,'BANCO DE DADOS DEZEMBRO INS'!$A:$D,4,FALSE),VLOOKUP($B43,'BANCO DE DADOS DEZEMBRO SERV'!$B:$E,4,FALSE))</f>
        <v>76.53</v>
      </c>
      <c r="G43" s="613">
        <f>TRUNC(F43*E43,2)</f>
        <v>76.53</v>
      </c>
      <c r="H43" s="722"/>
    </row>
    <row r="44" spans="1:8" s="723" customFormat="1" ht="15.75">
      <c r="A44" s="722"/>
      <c r="B44" s="2402" t="s">
        <v>3094</v>
      </c>
      <c r="C44" s="2403"/>
      <c r="D44" s="2403"/>
      <c r="E44" s="2403"/>
      <c r="F44" s="2403"/>
      <c r="G44" s="2404"/>
      <c r="H44" s="722"/>
    </row>
    <row r="45" spans="1:8" s="723" customFormat="1" ht="15.75">
      <c r="A45" s="726" t="s">
        <v>9120</v>
      </c>
      <c r="B45" s="611">
        <v>88264</v>
      </c>
      <c r="C45" s="312" t="str">
        <f>IF($A45="INSUMO",VLOOKUP($B45,'BANCO DE DADOS DEZEMBRO INS'!$A:$D,2,FALSE),VLOOKUP($B45,'BANCO DE DADOS DEZEMBRO SERV'!$B:$E,2,FALSE))</f>
        <v>ELETRICISTA COM ENCARGOS COMPLEMENTARES</v>
      </c>
      <c r="D45" s="311" t="str">
        <f>IF($A45="INSUMO",VLOOKUP($B45,'BANCO DE DADOS DEZEMBRO INS'!$A:$D,3,FALSE),VLOOKUP($B45,'BANCO DE DADOS DEZEMBRO SERV'!$B:$E,3,FALSE))</f>
        <v>H</v>
      </c>
      <c r="E45" s="612">
        <v>0.55000000000000004</v>
      </c>
      <c r="F45" s="426">
        <f>IF($A45="INSUMO",VLOOKUP($B45,'BANCO DE DADOS DEZEMBRO INS'!$A:$D,4,FALSE),VLOOKUP($B45,'BANCO DE DADOS DEZEMBRO SERV'!$B:$E,4,FALSE))</f>
        <v>17.690000000000001</v>
      </c>
      <c r="G45" s="613">
        <f t="shared" ref="G45:G46" si="5">TRUNC(F45*E45,2)</f>
        <v>9.7200000000000006</v>
      </c>
      <c r="H45" s="722"/>
    </row>
    <row r="46" spans="1:8" s="723" customFormat="1" ht="16.5" thickBot="1">
      <c r="A46" s="726" t="s">
        <v>9120</v>
      </c>
      <c r="B46" s="614">
        <v>88247</v>
      </c>
      <c r="C46" s="318" t="str">
        <f>IF($A46="INSUMO",VLOOKUP($B46,'BANCO DE DADOS DEZEMBRO INS'!$A:$D,2,FALSE),VLOOKUP($B46,'BANCO DE DADOS DEZEMBRO SERV'!$B:$E,2,FALSE))</f>
        <v>AUXILIAR DE ELETRICISTA COM ENCARGOS COMPLEMENTARES</v>
      </c>
      <c r="D46" s="319" t="str">
        <f>IF($A46="INSUMO",VLOOKUP($B46,'BANCO DE DADOS DEZEMBRO INS'!$A:$D,3,FALSE),VLOOKUP($B46,'BANCO DE DADOS DEZEMBRO SERV'!$B:$E,3,FALSE))</f>
        <v>H</v>
      </c>
      <c r="E46" s="615">
        <v>0.55000000000000004</v>
      </c>
      <c r="F46" s="428">
        <f>IF($A46="INSUMO",VLOOKUP($B46,'BANCO DE DADOS DEZEMBRO INS'!$A:$D,4,FALSE),VLOOKUP($B46,'BANCO DE DADOS DEZEMBRO SERV'!$B:$E,4,FALSE))</f>
        <v>14.01</v>
      </c>
      <c r="G46" s="616">
        <f t="shared" si="5"/>
        <v>7.7</v>
      </c>
      <c r="H46" s="722"/>
    </row>
    <row r="47" spans="1:8" s="723" customFormat="1" ht="16.5" thickBot="1">
      <c r="A47" s="722"/>
      <c r="B47" s="2486" t="s">
        <v>10458</v>
      </c>
      <c r="C47" s="2486"/>
      <c r="D47" s="2486"/>
      <c r="E47" s="2486"/>
      <c r="F47" s="731" t="s">
        <v>3095</v>
      </c>
      <c r="G47" s="732">
        <f>SUM(G43:G46)</f>
        <v>93.95</v>
      </c>
      <c r="H47" s="722"/>
    </row>
    <row r="48" spans="1:8" s="741" customFormat="1" ht="15.75" thickBot="1">
      <c r="B48" s="2487"/>
      <c r="C48" s="2487"/>
      <c r="D48" s="2487"/>
      <c r="E48" s="2487"/>
      <c r="F48" s="625"/>
      <c r="G48" s="625"/>
    </row>
    <row r="49" spans="1:8" s="723" customFormat="1" ht="15.75">
      <c r="A49" s="722"/>
      <c r="B49" s="608" t="s">
        <v>3120</v>
      </c>
      <c r="C49" s="2434" t="s">
        <v>3131</v>
      </c>
      <c r="D49" s="2434"/>
      <c r="E49" s="2434"/>
      <c r="F49" s="2434"/>
      <c r="G49" s="609" t="s">
        <v>30</v>
      </c>
      <c r="H49" s="868">
        <f>G55</f>
        <v>5.13</v>
      </c>
    </row>
    <row r="50" spans="1:8" s="723" customFormat="1" ht="31.5">
      <c r="A50" s="722"/>
      <c r="B50" s="425" t="s">
        <v>3230</v>
      </c>
      <c r="C50" s="610" t="s">
        <v>3089</v>
      </c>
      <c r="D50" s="610" t="s">
        <v>30</v>
      </c>
      <c r="E50" s="610" t="s">
        <v>3090</v>
      </c>
      <c r="F50" s="724" t="s">
        <v>3091</v>
      </c>
      <c r="G50" s="725" t="s">
        <v>3092</v>
      </c>
      <c r="H50" s="722"/>
    </row>
    <row r="51" spans="1:8" s="723" customFormat="1" ht="15.75">
      <c r="A51" s="722"/>
      <c r="B51" s="2402" t="s">
        <v>3093</v>
      </c>
      <c r="C51" s="2403"/>
      <c r="D51" s="2403"/>
      <c r="E51" s="2403"/>
      <c r="F51" s="2403"/>
      <c r="G51" s="2404"/>
      <c r="H51" s="722"/>
    </row>
    <row r="52" spans="1:8" s="723" customFormat="1" ht="30">
      <c r="A52" s="726" t="s">
        <v>8915</v>
      </c>
      <c r="B52" s="611">
        <v>400</v>
      </c>
      <c r="C52" s="312" t="str">
        <f>IF($A52="INSUMO",VLOOKUP($B52,'BANCO DE DADOS DEZEMBRO INS'!$A:$D,2,FALSE),VLOOKUP($B52,'BANCO DE DADOS DEZEMBRO SERV'!$B:$E,2,FALSE))</f>
        <v>ABRACADEIRA EM ACO PARA AMARRACAO DE ELETRODUTOS, TIPO D, COM 3/4" E PARAFUSO DE FIXACAO</v>
      </c>
      <c r="D52" s="311" t="str">
        <f>IF($A52="INSUMO",VLOOKUP($B52,'BANCO DE DADOS DEZEMBRO INS'!$A:$D,3,FALSE),VLOOKUP($B52,'BANCO DE DADOS DEZEMBRO SERV'!$B:$E,3,FALSE))</f>
        <v>UN</v>
      </c>
      <c r="E52" s="816">
        <v>1</v>
      </c>
      <c r="F52" s="426">
        <f>IF($A52="INSUMO",VLOOKUP($B52,'BANCO DE DADOS DEZEMBRO INS'!$A:$D,4,FALSE),VLOOKUP($B52,'BANCO DE DADOS DEZEMBRO SERV'!$B:$E,4,FALSE))</f>
        <v>0.93</v>
      </c>
      <c r="G52" s="613">
        <f>TRUNC(F52*E52,2)</f>
        <v>0.93</v>
      </c>
      <c r="H52" s="722"/>
    </row>
    <row r="53" spans="1:8" s="723" customFormat="1" ht="15.75">
      <c r="A53" s="722"/>
      <c r="B53" s="2402" t="s">
        <v>3094</v>
      </c>
      <c r="C53" s="2403"/>
      <c r="D53" s="2403"/>
      <c r="E53" s="2403"/>
      <c r="F53" s="2403"/>
      <c r="G53" s="2404"/>
      <c r="H53" s="722"/>
    </row>
    <row r="54" spans="1:8" s="723" customFormat="1" ht="16.5" thickBot="1">
      <c r="A54" s="726" t="s">
        <v>9120</v>
      </c>
      <c r="B54" s="614">
        <v>88247</v>
      </c>
      <c r="C54" s="318" t="str">
        <f>IF($A54="INSUMO",VLOOKUP($B54,'BANCO DE DADOS DEZEMBRO INS'!$A:$D,2,FALSE),VLOOKUP($B54,'BANCO DE DADOS DEZEMBRO SERV'!$B:$E,2,FALSE))</f>
        <v>AUXILIAR DE ELETRICISTA COM ENCARGOS COMPLEMENTARES</v>
      </c>
      <c r="D54" s="319" t="str">
        <f>IF($A54="INSUMO",VLOOKUP($B54,'BANCO DE DADOS DEZEMBRO INS'!$A:$D,3,FALSE),VLOOKUP($B54,'BANCO DE DADOS DEZEMBRO SERV'!$B:$E,3,FALSE))</f>
        <v>H</v>
      </c>
      <c r="E54" s="615">
        <v>0.3</v>
      </c>
      <c r="F54" s="428">
        <f>IF($A54="INSUMO",VLOOKUP($B54,'BANCO DE DADOS DEZEMBRO INS'!$A:$D,4,FALSE),VLOOKUP($B54,'BANCO DE DADOS DEZEMBRO SERV'!$B:$E,4,FALSE))</f>
        <v>14.01</v>
      </c>
      <c r="G54" s="616">
        <f>TRUNC(F54*E54,2)</f>
        <v>4.2</v>
      </c>
      <c r="H54" s="722"/>
    </row>
    <row r="55" spans="1:8" s="723" customFormat="1" ht="16.5" thickBot="1">
      <c r="A55" s="722"/>
      <c r="B55" s="2489" t="s">
        <v>10459</v>
      </c>
      <c r="C55" s="2489"/>
      <c r="D55" s="2489"/>
      <c r="E55" s="2489"/>
      <c r="F55" s="626" t="s">
        <v>3095</v>
      </c>
      <c r="G55" s="833">
        <f>SUM(G52:G54)</f>
        <v>5.13</v>
      </c>
      <c r="H55" s="722"/>
    </row>
    <row r="56" spans="1:8" s="741" customFormat="1" ht="16.5" thickBot="1">
      <c r="B56" s="624"/>
      <c r="C56" s="625"/>
      <c r="D56" s="625"/>
      <c r="E56" s="625"/>
      <c r="F56" s="625"/>
      <c r="G56" s="625"/>
    </row>
    <row r="57" spans="1:8" s="723" customFormat="1" ht="15.75">
      <c r="A57" s="722"/>
      <c r="B57" s="608" t="s">
        <v>3128</v>
      </c>
      <c r="C57" s="2434" t="str">
        <f>CONCATENATE("FORNECIMENTO E INSTALAÇÃO DE ",C60)</f>
        <v>FORNECIMENTO E INSTALAÇÃO DE ABRACADEIRA EM ACO PARA AMARRACAO DE ELETRODUTOS, TIPO D, COM 1" E PARAFUSO DE FIXACAO</v>
      </c>
      <c r="D57" s="2485"/>
      <c r="E57" s="2485"/>
      <c r="F57" s="2485"/>
      <c r="G57" s="609" t="s">
        <v>30</v>
      </c>
      <c r="H57" s="868">
        <f>G63</f>
        <v>5.2700000000000005</v>
      </c>
    </row>
    <row r="58" spans="1:8" s="723" customFormat="1" ht="31.5">
      <c r="A58" s="722"/>
      <c r="B58" s="425" t="s">
        <v>3230</v>
      </c>
      <c r="C58" s="610" t="s">
        <v>3089</v>
      </c>
      <c r="D58" s="610" t="s">
        <v>30</v>
      </c>
      <c r="E58" s="610" t="s">
        <v>3090</v>
      </c>
      <c r="F58" s="724" t="s">
        <v>3091</v>
      </c>
      <c r="G58" s="725" t="s">
        <v>3092</v>
      </c>
      <c r="H58" s="722"/>
    </row>
    <row r="59" spans="1:8" s="723" customFormat="1" ht="15.75">
      <c r="A59" s="722"/>
      <c r="B59" s="2402" t="s">
        <v>3093</v>
      </c>
      <c r="C59" s="2403"/>
      <c r="D59" s="2403"/>
      <c r="E59" s="2403"/>
      <c r="F59" s="2403"/>
      <c r="G59" s="2404"/>
      <c r="H59" s="722"/>
    </row>
    <row r="60" spans="1:8" s="723" customFormat="1" ht="30">
      <c r="A60" s="726" t="s">
        <v>8915</v>
      </c>
      <c r="B60" s="849">
        <v>393</v>
      </c>
      <c r="C60" s="312" t="str">
        <f>IF($A60="INSUMO",VLOOKUP($B60,'BANCO DE DADOS DEZEMBRO INS'!$A:$D,2,FALSE),VLOOKUP($B60,'BANCO DE DADOS DEZEMBRO SERV'!$B:$E,2,FALSE))</f>
        <v>ABRACADEIRA EM ACO PARA AMARRACAO DE ELETRODUTOS, TIPO D, COM 1" E PARAFUSO DE FIXACAO</v>
      </c>
      <c r="D60" s="311" t="str">
        <f>IF($A60="INSUMO",VLOOKUP($B60,'BANCO DE DADOS DEZEMBRO INS'!$A:$D,3,FALSE),VLOOKUP($B60,'BANCO DE DADOS DEZEMBRO SERV'!$B:$E,3,FALSE))</f>
        <v>UN</v>
      </c>
      <c r="E60" s="816">
        <v>1</v>
      </c>
      <c r="F60" s="426">
        <f>IF($A60="INSUMO",VLOOKUP($B60,'BANCO DE DADOS DEZEMBRO INS'!$A:$D,4,FALSE),VLOOKUP($B60,'BANCO DE DADOS DEZEMBRO SERV'!$B:$E,4,FALSE))</f>
        <v>1.07</v>
      </c>
      <c r="G60" s="850">
        <f>TRUNC(F60*E60,2)</f>
        <v>1.07</v>
      </c>
      <c r="H60" s="722"/>
    </row>
    <row r="61" spans="1:8" s="723" customFormat="1" ht="15.75">
      <c r="A61" s="722"/>
      <c r="B61" s="2402" t="s">
        <v>3094</v>
      </c>
      <c r="C61" s="2403"/>
      <c r="D61" s="2403"/>
      <c r="E61" s="2403"/>
      <c r="F61" s="2403"/>
      <c r="G61" s="2404"/>
      <c r="H61" s="722"/>
    </row>
    <row r="62" spans="1:8" s="723" customFormat="1" ht="16.5" thickBot="1">
      <c r="A62" s="726" t="s">
        <v>9120</v>
      </c>
      <c r="B62" s="614">
        <v>88247</v>
      </c>
      <c r="C62" s="318" t="str">
        <f>IF($A62="INSUMO",VLOOKUP($B62,'BANCO DE DADOS DEZEMBRO INS'!$A:$D,2,FALSE),VLOOKUP($B62,'BANCO DE DADOS DEZEMBRO SERV'!$B:$E,2,FALSE))</f>
        <v>AUXILIAR DE ELETRICISTA COM ENCARGOS COMPLEMENTARES</v>
      </c>
      <c r="D62" s="319" t="str">
        <f>IF($A62="INSUMO",VLOOKUP($B62,'BANCO DE DADOS DEZEMBRO INS'!$A:$D,3,FALSE),VLOOKUP($B62,'BANCO DE DADOS DEZEMBRO SERV'!$B:$E,3,FALSE))</f>
        <v>H</v>
      </c>
      <c r="E62" s="615">
        <v>0.3</v>
      </c>
      <c r="F62" s="428">
        <f>IF($A62="INSUMO",VLOOKUP($B62,'BANCO DE DADOS DEZEMBRO INS'!$A:$D,4,FALSE),VLOOKUP($B62,'BANCO DE DADOS DEZEMBRO SERV'!$B:$E,4,FALSE))</f>
        <v>14.01</v>
      </c>
      <c r="G62" s="616">
        <f>TRUNC(F62*E62,2)</f>
        <v>4.2</v>
      </c>
      <c r="H62" s="722"/>
    </row>
    <row r="63" spans="1:8" s="723" customFormat="1" ht="16.5" thickBot="1">
      <c r="A63" s="722"/>
      <c r="B63" s="505" t="s">
        <v>10460</v>
      </c>
      <c r="C63" s="845"/>
      <c r="D63" s="845"/>
      <c r="E63" s="845"/>
      <c r="F63" s="626" t="s">
        <v>3095</v>
      </c>
      <c r="G63" s="833">
        <f>SUM(G59:G62)</f>
        <v>5.2700000000000005</v>
      </c>
      <c r="H63" s="722"/>
    </row>
    <row r="64" spans="1:8" s="741" customFormat="1" ht="16.5" thickBot="1">
      <c r="B64" s="624"/>
      <c r="C64" s="625"/>
      <c r="D64" s="625"/>
      <c r="E64" s="625"/>
      <c r="F64" s="625"/>
      <c r="G64" s="625"/>
    </row>
    <row r="65" spans="1:8" s="723" customFormat="1" ht="15.75">
      <c r="A65" s="722"/>
      <c r="B65" s="608" t="s">
        <v>10912</v>
      </c>
      <c r="C65" s="2434" t="str">
        <f>CONCATENATE("FORNECIMENTO E INSTALAÇAO DE ",C68)</f>
        <v>FORNECIMENTO E INSTALAÇAO DE PADRÃO DE ENTRADA DE ENERGIA CATEGORIA "T3" (ENERGISA)</v>
      </c>
      <c r="D65" s="2488"/>
      <c r="E65" s="2488"/>
      <c r="F65" s="2488"/>
      <c r="G65" s="635" t="str">
        <f>G75</f>
        <v>UN</v>
      </c>
      <c r="H65" s="868">
        <f>G73</f>
        <v>1239.98</v>
      </c>
    </row>
    <row r="66" spans="1:8" s="723" customFormat="1" ht="31.5">
      <c r="A66" s="722"/>
      <c r="B66" s="425" t="s">
        <v>3230</v>
      </c>
      <c r="C66" s="661" t="s">
        <v>3089</v>
      </c>
      <c r="D66" s="610" t="s">
        <v>30</v>
      </c>
      <c r="E66" s="661" t="s">
        <v>3090</v>
      </c>
      <c r="F66" s="662" t="s">
        <v>3091</v>
      </c>
      <c r="G66" s="663" t="s">
        <v>3092</v>
      </c>
      <c r="H66" s="722"/>
    </row>
    <row r="67" spans="1:8" s="723" customFormat="1" ht="15.75">
      <c r="A67" s="722"/>
      <c r="B67" s="2396" t="s">
        <v>3093</v>
      </c>
      <c r="C67" s="2397"/>
      <c r="D67" s="2397"/>
      <c r="E67" s="2397"/>
      <c r="F67" s="2397"/>
      <c r="G67" s="2398"/>
      <c r="H67" s="722"/>
    </row>
    <row r="68" spans="1:8" s="723" customFormat="1" ht="15">
      <c r="A68" s="722"/>
      <c r="B68" s="519" t="s">
        <v>3142</v>
      </c>
      <c r="C68" s="433" t="str">
        <f>C75</f>
        <v>PADRÃO DE ENTRADA DE ENERGIA CATEGORIA "T3" (ENERGISA)</v>
      </c>
      <c r="D68" s="634" t="str">
        <f>G75</f>
        <v>UN</v>
      </c>
      <c r="E68" s="515">
        <v>1</v>
      </c>
      <c r="F68" s="515">
        <f>D80</f>
        <v>1008</v>
      </c>
      <c r="G68" s="518">
        <f>TRUNC(F68*E68,2)</f>
        <v>1008</v>
      </c>
      <c r="H68" s="722"/>
    </row>
    <row r="69" spans="1:8" s="723" customFormat="1" ht="15.75">
      <c r="A69" s="722"/>
      <c r="B69" s="2396" t="s">
        <v>3094</v>
      </c>
      <c r="C69" s="2397"/>
      <c r="D69" s="2397"/>
      <c r="E69" s="2397"/>
      <c r="F69" s="2397"/>
      <c r="G69" s="2398"/>
      <c r="H69" s="722"/>
    </row>
    <row r="70" spans="1:8" s="723" customFormat="1" ht="15.75">
      <c r="A70" s="726" t="s">
        <v>9120</v>
      </c>
      <c r="B70" s="611">
        <v>88266</v>
      </c>
      <c r="C70" s="312" t="str">
        <f>IF($A70="INSUMO",VLOOKUP($B70,'BANCO DE DADOS DEZEMBRO INS'!$A:$D,2,FALSE),VLOOKUP($B70,'BANCO DE DADOS DEZEMBRO SERV'!$B:$E,2,FALSE))</f>
        <v>ELETROTÉCNICO COM ENCARGOS COMPLEMENTARES</v>
      </c>
      <c r="D70" s="311" t="str">
        <f>IF($A70="INSUMO",VLOOKUP($B70,'BANCO DE DADOS DEZEMBRO INS'!$A:$D,3,FALSE),VLOOKUP($B70,'BANCO DE DADOS DEZEMBRO SERV'!$B:$E,3,FALSE))</f>
        <v>H</v>
      </c>
      <c r="E70" s="612">
        <v>2</v>
      </c>
      <c r="F70" s="426">
        <f>IF($A70="INSUMO",VLOOKUP($B70,'BANCO DE DADOS DEZEMBRO INS'!$A:$D,4,FALSE),VLOOKUP($B70,'BANCO DE DADOS DEZEMBRO SERV'!$B:$E,4,FALSE))</f>
        <v>24.57</v>
      </c>
      <c r="G70" s="613">
        <f t="shared" ref="G70:G72" si="6">TRUNC(F70*E70,2)</f>
        <v>49.14</v>
      </c>
      <c r="H70" s="722"/>
    </row>
    <row r="71" spans="1:8" s="723" customFormat="1" ht="15.75">
      <c r="A71" s="726" t="s">
        <v>9120</v>
      </c>
      <c r="B71" s="839">
        <v>88264</v>
      </c>
      <c r="C71" s="840" t="str">
        <f>IF($A71="INSUMO",VLOOKUP($B71,'BANCO DE DADOS DEZEMBRO INS'!$A:$D,2,FALSE),VLOOKUP($B71,'BANCO DE DADOS DEZEMBRO SERV'!$B:$E,2,FALSE))</f>
        <v>ELETRICISTA COM ENCARGOS COMPLEMENTARES</v>
      </c>
      <c r="D71" s="841" t="str">
        <f>IF($A71="INSUMO",VLOOKUP($B71,'BANCO DE DADOS DEZEMBRO INS'!$A:$D,3,FALSE),VLOOKUP($B71,'BANCO DE DADOS DEZEMBRO SERV'!$B:$E,3,FALSE))</f>
        <v>H</v>
      </c>
      <c r="E71" s="842">
        <v>4</v>
      </c>
      <c r="F71" s="843">
        <f>IF($A71="INSUMO",VLOOKUP($B71,'BANCO DE DADOS DEZEMBRO INS'!$A:$D,4,FALSE),VLOOKUP($B71,'BANCO DE DADOS DEZEMBRO SERV'!$B:$E,4,FALSE))</f>
        <v>17.690000000000001</v>
      </c>
      <c r="G71" s="844">
        <f t="shared" si="6"/>
        <v>70.760000000000005</v>
      </c>
      <c r="H71" s="722"/>
    </row>
    <row r="72" spans="1:8" s="723" customFormat="1" ht="16.5" thickBot="1">
      <c r="A72" s="726" t="s">
        <v>9120</v>
      </c>
      <c r="B72" s="614">
        <v>88247</v>
      </c>
      <c r="C72" s="318" t="str">
        <f>IF($A72="INSUMO",VLOOKUP($B72,'BANCO DE DADOS DEZEMBRO INS'!$A:$D,2,FALSE),VLOOKUP($B72,'BANCO DE DADOS DEZEMBRO SERV'!$B:$E,2,FALSE))</f>
        <v>AUXILIAR DE ELETRICISTA COM ENCARGOS COMPLEMENTARES</v>
      </c>
      <c r="D72" s="319" t="str">
        <f>IF($A72="INSUMO",VLOOKUP($B72,'BANCO DE DADOS DEZEMBRO INS'!$A:$D,3,FALSE),VLOOKUP($B72,'BANCO DE DADOS DEZEMBRO SERV'!$B:$E,3,FALSE))</f>
        <v>H</v>
      </c>
      <c r="E72" s="615">
        <v>8</v>
      </c>
      <c r="F72" s="428">
        <f>IF($A72="INSUMO",VLOOKUP($B72,'BANCO DE DADOS DEZEMBRO INS'!$A:$D,4,FALSE),VLOOKUP($B72,'BANCO DE DADOS DEZEMBRO SERV'!$B:$E,4,FALSE))</f>
        <v>14.01</v>
      </c>
      <c r="G72" s="616">
        <f t="shared" si="6"/>
        <v>112.08</v>
      </c>
      <c r="H72" s="722"/>
    </row>
    <row r="73" spans="1:8" s="723" customFormat="1" ht="16.5" thickBot="1">
      <c r="A73" s="722"/>
      <c r="B73" s="2482" t="s">
        <v>10462</v>
      </c>
      <c r="C73" s="2482"/>
      <c r="D73" s="2482"/>
      <c r="E73" s="2483"/>
      <c r="F73" s="617" t="s">
        <v>3095</v>
      </c>
      <c r="G73" s="833">
        <f>SUM(G67:G72)</f>
        <v>1239.98</v>
      </c>
      <c r="H73" s="722"/>
    </row>
    <row r="74" spans="1:8" s="723" customFormat="1" ht="15.75">
      <c r="A74" s="722"/>
      <c r="B74" s="2484"/>
      <c r="C74" s="2484"/>
      <c r="D74" s="2484"/>
      <c r="E74" s="2484"/>
      <c r="F74" s="618"/>
      <c r="G74" s="619"/>
      <c r="H74" s="722"/>
    </row>
    <row r="75" spans="1:8" s="1077" customFormat="1" ht="15.75">
      <c r="A75" s="1074"/>
      <c r="B75" s="2113"/>
      <c r="C75" s="1996" t="s">
        <v>10463</v>
      </c>
      <c r="D75" s="2114"/>
      <c r="E75" s="2115"/>
      <c r="F75" s="2116" t="s">
        <v>30</v>
      </c>
      <c r="G75" s="2115" t="s">
        <v>30</v>
      </c>
      <c r="H75" s="1076"/>
    </row>
    <row r="76" spans="1:8" ht="31.5">
      <c r="A76" s="722"/>
      <c r="B76" s="642" t="s">
        <v>3135</v>
      </c>
      <c r="C76" s="642" t="s">
        <v>3136</v>
      </c>
      <c r="D76" s="643" t="s">
        <v>3137</v>
      </c>
      <c r="E76" s="644" t="s">
        <v>3138</v>
      </c>
      <c r="F76" s="629" t="s">
        <v>3139</v>
      </c>
      <c r="G76" s="644" t="s">
        <v>3140</v>
      </c>
    </row>
    <row r="77" spans="1:8" ht="15">
      <c r="A77" s="722"/>
      <c r="B77" s="691">
        <v>42583</v>
      </c>
      <c r="C77" s="512" t="s">
        <v>3169</v>
      </c>
      <c r="D77" s="513">
        <v>1008</v>
      </c>
      <c r="E77" s="713" t="s">
        <v>3170</v>
      </c>
      <c r="F77" s="712" t="s">
        <v>3171</v>
      </c>
      <c r="G77" s="693" t="s">
        <v>10464</v>
      </c>
      <c r="H77" s="702">
        <f t="shared" ref="H77" si="7">B77+180</f>
        <v>42763</v>
      </c>
    </row>
    <row r="78" spans="1:8" ht="15">
      <c r="A78" s="722"/>
      <c r="B78" s="858">
        <v>42761</v>
      </c>
      <c r="C78" s="859" t="s">
        <v>10461</v>
      </c>
      <c r="D78" s="860">
        <v>1359.75</v>
      </c>
      <c r="E78" s="514" t="s">
        <v>3162</v>
      </c>
      <c r="F78" s="712" t="s">
        <v>3163</v>
      </c>
      <c r="G78" s="693" t="s">
        <v>3190</v>
      </c>
      <c r="H78" s="702">
        <f>B78+180</f>
        <v>42941</v>
      </c>
    </row>
    <row r="79" spans="1:8" ht="15">
      <c r="A79" s="722"/>
      <c r="B79" s="691">
        <v>42754</v>
      </c>
      <c r="C79" s="512" t="s">
        <v>11730</v>
      </c>
      <c r="D79" s="513">
        <v>890</v>
      </c>
      <c r="E79" s="440" t="s">
        <v>11731</v>
      </c>
      <c r="F79" s="712" t="s">
        <v>11732</v>
      </c>
      <c r="G79" s="693" t="s">
        <v>11733</v>
      </c>
      <c r="H79" s="702">
        <f t="shared" ref="H79" si="8">B79+180</f>
        <v>42934</v>
      </c>
    </row>
    <row r="80" spans="1:8" ht="15.75">
      <c r="A80" s="722"/>
      <c r="B80" s="853"/>
      <c r="C80" s="620" t="s">
        <v>3141</v>
      </c>
      <c r="D80" s="854">
        <f t="shared" ref="D80" si="9">MEDIAN(D77:D79)</f>
        <v>1008</v>
      </c>
      <c r="E80" s="855"/>
      <c r="F80" s="856"/>
      <c r="G80" s="857"/>
    </row>
  </sheetData>
  <mergeCells count="31">
    <mergeCell ref="B15:G15"/>
    <mergeCell ref="B33:G33"/>
    <mergeCell ref="B35:G35"/>
    <mergeCell ref="B38:E38"/>
    <mergeCell ref="B17:G17"/>
    <mergeCell ref="C22:F22"/>
    <mergeCell ref="B24:G24"/>
    <mergeCell ref="B26:G26"/>
    <mergeCell ref="B28:E29"/>
    <mergeCell ref="C31:F31"/>
    <mergeCell ref="D3:E3"/>
    <mergeCell ref="F3:G4"/>
    <mergeCell ref="B5:G5"/>
    <mergeCell ref="B10:G10"/>
    <mergeCell ref="C13:F13"/>
    <mergeCell ref="C7:E7"/>
    <mergeCell ref="C40:F40"/>
    <mergeCell ref="B42:G42"/>
    <mergeCell ref="B73:E74"/>
    <mergeCell ref="C57:F57"/>
    <mergeCell ref="B59:G59"/>
    <mergeCell ref="B61:G61"/>
    <mergeCell ref="B44:G44"/>
    <mergeCell ref="B47:E48"/>
    <mergeCell ref="C65:F65"/>
    <mergeCell ref="B67:G67"/>
    <mergeCell ref="B69:G69"/>
    <mergeCell ref="B55:E55"/>
    <mergeCell ref="C49:F49"/>
    <mergeCell ref="B51:G51"/>
    <mergeCell ref="B53:G53"/>
  </mergeCells>
  <dataValidations count="1">
    <dataValidation type="list" allowBlank="1" showInputMessage="1" showErrorMessage="1" sqref="A18:A19 A43 A52 A27 A36:A37 A45:A46 A54 A16 A25 A34 A60 A62 A70:A72">
      <formula1>$A$3:$A$4</formula1>
    </dataValidation>
  </dataValidations>
  <printOptions horizontalCentered="1"/>
  <pageMargins left="0.78740157480314965" right="0.19685039370078741" top="0.39370078740157483" bottom="0.78740157480314965" header="0.19685039370078741" footer="0.19685039370078741"/>
  <pageSetup paperSize="9" scale="49" fitToHeight="100" orientation="portrait" r:id="rId1"/>
  <headerFooter scaleWithDoc="0" alignWithMargins="0">
    <oddHeader>&amp;RPágina &amp;P de &amp;N</oddHeader>
    <oddFooter>&amp;R&amp;G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27</vt:i4>
      </vt:variant>
    </vt:vector>
  </HeadingPairs>
  <TitlesOfParts>
    <vt:vector size="44" baseType="lpstr">
      <vt:lpstr>DECL. DE RESP.</vt:lpstr>
      <vt:lpstr>RESUMO</vt:lpstr>
      <vt:lpstr>ORÇAMENTO </vt:lpstr>
      <vt:lpstr>COMPOSIÇÃO CIVIL</vt:lpstr>
      <vt:lpstr>BANCO DE DADOS DEZEMBRO SERV</vt:lpstr>
      <vt:lpstr>COMP. PAISAGISMO</vt:lpstr>
      <vt:lpstr>BANCO DE DADOS DEZEMBRO INS</vt:lpstr>
      <vt:lpstr>COMP. HIDRO</vt:lpstr>
      <vt:lpstr>COMP. ELETRICO </vt:lpstr>
      <vt:lpstr>COMP. SPDA </vt:lpstr>
      <vt:lpstr>COMP. LOG</vt:lpstr>
      <vt:lpstr>COMP. INC</vt:lpstr>
      <vt:lpstr>MEM. DE CALCULO</vt:lpstr>
      <vt:lpstr>CRONOGRAMA C</vt:lpstr>
      <vt:lpstr>QCI 1</vt:lpstr>
      <vt:lpstr>BDI </vt:lpstr>
      <vt:lpstr>ENCARGOS SOCIAIS</vt:lpstr>
      <vt:lpstr>'BANCO DE DADOS DEZEMBRO SERV'!Area_de_impressao</vt:lpstr>
      <vt:lpstr>'BDI '!Area_de_impressao</vt:lpstr>
      <vt:lpstr>'COMP. ELETRICO '!Area_de_impressao</vt:lpstr>
      <vt:lpstr>'COMP. HIDRO'!Area_de_impressao</vt:lpstr>
      <vt:lpstr>'COMP. INC'!Area_de_impressao</vt:lpstr>
      <vt:lpstr>'COMP. LOG'!Area_de_impressao</vt:lpstr>
      <vt:lpstr>'COMP. PAISAGISMO'!Area_de_impressao</vt:lpstr>
      <vt:lpstr>'COMP. SPDA '!Area_de_impressao</vt:lpstr>
      <vt:lpstr>'COMPOSIÇÃO CIVIL'!Area_de_impressao</vt:lpstr>
      <vt:lpstr>'CRONOGRAMA C'!Area_de_impressao</vt:lpstr>
      <vt:lpstr>'DECL. DE RESP.'!Area_de_impressao</vt:lpstr>
      <vt:lpstr>'ENCARGOS SOCIAIS'!Area_de_impressao</vt:lpstr>
      <vt:lpstr>'MEM. DE CALCULO'!Area_de_impressao</vt:lpstr>
      <vt:lpstr>'ORÇAMENTO '!Area_de_impressao</vt:lpstr>
      <vt:lpstr>'QCI 1'!Area_de_impressao</vt:lpstr>
      <vt:lpstr>RESUMO!Area_de_impressao</vt:lpstr>
      <vt:lpstr>'COMP. ELETRICO '!Titulos_de_impressao</vt:lpstr>
      <vt:lpstr>'COMP. HIDRO'!Titulos_de_impressao</vt:lpstr>
      <vt:lpstr>'COMP. INC'!Titulos_de_impressao</vt:lpstr>
      <vt:lpstr>'COMP. LOG'!Titulos_de_impressao</vt:lpstr>
      <vt:lpstr>'COMP. PAISAGISMO'!Titulos_de_impressao</vt:lpstr>
      <vt:lpstr>'COMP. SPDA '!Titulos_de_impressao</vt:lpstr>
      <vt:lpstr>'COMPOSIÇÃO CIVIL'!Titulos_de_impressao</vt:lpstr>
      <vt:lpstr>'DECL. DE RESP.'!Titulos_de_impressao</vt:lpstr>
      <vt:lpstr>'MEM. DE CALCULO'!Titulos_de_impressao</vt:lpstr>
      <vt:lpstr>'ORÇAMENTO '!Titulos_de_impressao</vt:lpstr>
      <vt:lpstr>RESUMO!Titulos_de_impressao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Convidado</dc:creator>
  <cp:lastModifiedBy>Licitaçao</cp:lastModifiedBy>
  <cp:lastPrinted>2017-12-21T20:16:35Z</cp:lastPrinted>
  <dcterms:created xsi:type="dcterms:W3CDTF">2015-11-27T14:02:44Z</dcterms:created>
  <dcterms:modified xsi:type="dcterms:W3CDTF">2019-04-17T15:22:01Z</dcterms:modified>
</cp:coreProperties>
</file>